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KL5 - Č.p. 39 - odkanaliz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'KL5 - Č.p. 39 - odkanaliz...'!$C$134:$K$250</definedName>
    <definedName name="_xlnm.Print_Area" localSheetId="1">'KL5 - Č.p. 39 - odkanaliz...'!$C$4:$J$76,'KL5 - Č.p. 39 - odkanaliz...'!$C$82:$J$118,'KL5 - Č.p. 39 - odkanaliz...'!$C$124:$K$250</definedName>
    <definedName name="_xlnm.Print_Titles" localSheetId="1">'KL5 - Č.p. 39 - odkanaliz...'!$134:$134</definedName>
  </definedNames>
  <calcPr/>
</workbook>
</file>

<file path=xl/calcChain.xml><?xml version="1.0" encoding="utf-8"?>
<calcChain xmlns="http://schemas.openxmlformats.org/spreadsheetml/2006/main">
  <c i="2" r="J37"/>
  <c r="J36"/>
  <c i="1" r="AY95"/>
  <c i="2" r="J35"/>
  <c i="1" r="AX95"/>
  <c i="2"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T247"/>
  <c r="R248"/>
  <c r="R247"/>
  <c r="P248"/>
  <c r="P247"/>
  <c r="BK248"/>
  <c r="BK247"/>
  <c r="J247"/>
  <c r="J248"/>
  <c r="BE248"/>
  <c r="J107"/>
  <c r="BI246"/>
  <c r="BH246"/>
  <c r="BG246"/>
  <c r="BF246"/>
  <c r="T246"/>
  <c r="R246"/>
  <c r="P246"/>
  <c r="BK246"/>
  <c r="J246"/>
  <c r="BE246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7"/>
  <c r="BH237"/>
  <c r="BG237"/>
  <c r="BF237"/>
  <c r="T237"/>
  <c r="R237"/>
  <c r="P237"/>
  <c r="BK237"/>
  <c r="J237"/>
  <c r="BE237"/>
  <c r="BI236"/>
  <c r="BH236"/>
  <c r="BG236"/>
  <c r="BF236"/>
  <c r="T236"/>
  <c r="T235"/>
  <c r="R236"/>
  <c r="R235"/>
  <c r="P236"/>
  <c r="P235"/>
  <c r="BK236"/>
  <c r="BK235"/>
  <c r="J235"/>
  <c r="J236"/>
  <c r="BE236"/>
  <c r="J106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T231"/>
  <c r="R232"/>
  <c r="R231"/>
  <c r="P232"/>
  <c r="P231"/>
  <c r="BK232"/>
  <c r="BK231"/>
  <c r="J231"/>
  <c r="J232"/>
  <c r="BE232"/>
  <c r="J105"/>
  <c r="BI230"/>
  <c r="BH230"/>
  <c r="BG230"/>
  <c r="BF230"/>
  <c r="T230"/>
  <c r="T229"/>
  <c r="R230"/>
  <c r="R229"/>
  <c r="P230"/>
  <c r="P229"/>
  <c r="BK230"/>
  <c r="BK229"/>
  <c r="J229"/>
  <c r="J230"/>
  <c r="BE230"/>
  <c r="J104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T223"/>
  <c r="R224"/>
  <c r="R223"/>
  <c r="P224"/>
  <c r="P223"/>
  <c r="BK224"/>
  <c r="BK223"/>
  <c r="J223"/>
  <c r="J224"/>
  <c r="BE224"/>
  <c r="J103"/>
  <c r="BI222"/>
  <c r="BH222"/>
  <c r="BG222"/>
  <c r="BF222"/>
  <c r="T222"/>
  <c r="T221"/>
  <c r="R222"/>
  <c r="R221"/>
  <c r="P222"/>
  <c r="P221"/>
  <c r="BK222"/>
  <c r="BK221"/>
  <c r="J221"/>
  <c r="J222"/>
  <c r="BE222"/>
  <c r="J102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T209"/>
  <c r="R210"/>
  <c r="R209"/>
  <c r="P210"/>
  <c r="P209"/>
  <c r="BK210"/>
  <c r="BK209"/>
  <c r="J209"/>
  <c r="J210"/>
  <c r="BE210"/>
  <c r="J101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202"/>
  <c r="BH202"/>
  <c r="BG202"/>
  <c r="BF202"/>
  <c r="T202"/>
  <c r="R202"/>
  <c r="P202"/>
  <c r="BK202"/>
  <c r="J202"/>
  <c r="BE202"/>
  <c r="BI201"/>
  <c r="BH201"/>
  <c r="BG201"/>
  <c r="BF201"/>
  <c r="T201"/>
  <c r="T200"/>
  <c r="R201"/>
  <c r="R200"/>
  <c r="P201"/>
  <c r="P200"/>
  <c r="BK201"/>
  <c r="BK200"/>
  <c r="J200"/>
  <c r="J201"/>
  <c r="BE201"/>
  <c r="J100"/>
  <c r="BI198"/>
  <c r="BH198"/>
  <c r="BG198"/>
  <c r="BF198"/>
  <c r="T198"/>
  <c r="R198"/>
  <c r="P198"/>
  <c r="BK198"/>
  <c r="J198"/>
  <c r="BE198"/>
  <c r="BI197"/>
  <c r="BH197"/>
  <c r="BG197"/>
  <c r="BF197"/>
  <c r="T197"/>
  <c r="T196"/>
  <c r="R197"/>
  <c r="R196"/>
  <c r="P197"/>
  <c r="P196"/>
  <c r="BK197"/>
  <c r="BK196"/>
  <c r="J196"/>
  <c r="J197"/>
  <c r="BE197"/>
  <c r="J99"/>
  <c r="BI195"/>
  <c r="BH195"/>
  <c r="BG195"/>
  <c r="BF195"/>
  <c r="T195"/>
  <c r="R195"/>
  <c r="P195"/>
  <c r="BK195"/>
  <c r="J195"/>
  <c r="BE195"/>
  <c r="BI193"/>
  <c r="BH193"/>
  <c r="BG193"/>
  <c r="BF193"/>
  <c r="T193"/>
  <c r="T192"/>
  <c r="R193"/>
  <c r="R192"/>
  <c r="P193"/>
  <c r="P192"/>
  <c r="BK193"/>
  <c r="BK192"/>
  <c r="J192"/>
  <c r="J193"/>
  <c r="BE193"/>
  <c r="J98"/>
  <c r="BI188"/>
  <c r="BH188"/>
  <c r="BG188"/>
  <c r="BF188"/>
  <c r="T188"/>
  <c r="T187"/>
  <c r="R188"/>
  <c r="R187"/>
  <c r="P188"/>
  <c r="P187"/>
  <c r="BK188"/>
  <c r="BK187"/>
  <c r="J187"/>
  <c r="J188"/>
  <c r="BE188"/>
  <c r="J9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2"/>
  <c r="BH182"/>
  <c r="BG182"/>
  <c r="BF182"/>
  <c r="T182"/>
  <c r="T181"/>
  <c r="R182"/>
  <c r="R181"/>
  <c r="P182"/>
  <c r="P181"/>
  <c r="BK182"/>
  <c r="BK181"/>
  <c r="J181"/>
  <c r="J182"/>
  <c r="BE182"/>
  <c r="J96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4"/>
  <c r="BH174"/>
  <c r="BG174"/>
  <c r="BF174"/>
  <c r="T174"/>
  <c r="R174"/>
  <c r="P174"/>
  <c r="BK174"/>
  <c r="J174"/>
  <c r="BE174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7"/>
  <c r="BH137"/>
  <c r="BG137"/>
  <c r="BF137"/>
  <c r="T137"/>
  <c r="T136"/>
  <c r="T135"/>
  <c r="R137"/>
  <c r="R136"/>
  <c r="R135"/>
  <c r="P137"/>
  <c r="P136"/>
  <c r="P135"/>
  <c i="1" r="AU95"/>
  <c i="2" r="BK137"/>
  <c r="BK136"/>
  <c r="J136"/>
  <c r="BK135"/>
  <c r="J135"/>
  <c r="J94"/>
  <c r="J137"/>
  <c r="BE137"/>
  <c r="J95"/>
  <c r="J132"/>
  <c r="J131"/>
  <c r="F131"/>
  <c r="F129"/>
  <c r="E127"/>
  <c r="BI116"/>
  <c r="BH116"/>
  <c r="BG116"/>
  <c r="BF116"/>
  <c r="BI115"/>
  <c r="BH115"/>
  <c r="BG115"/>
  <c r="BF115"/>
  <c r="BE115"/>
  <c r="BI114"/>
  <c r="BH114"/>
  <c r="BG114"/>
  <c r="BF114"/>
  <c r="BE114"/>
  <c r="BI113"/>
  <c r="BH113"/>
  <c r="BG113"/>
  <c r="BF113"/>
  <c r="BE113"/>
  <c r="BI112"/>
  <c r="BH112"/>
  <c r="BG112"/>
  <c r="BF112"/>
  <c r="BE112"/>
  <c r="BI111"/>
  <c r="F37"/>
  <c i="1" r="BD95"/>
  <c i="2" r="BH111"/>
  <c r="F36"/>
  <c i="1" r="BC95"/>
  <c i="2" r="BG111"/>
  <c r="F35"/>
  <c i="1" r="BB95"/>
  <c i="2" r="BF111"/>
  <c r="J34"/>
  <c i="1" r="AW95"/>
  <c i="2" r="F34"/>
  <c i="1" r="BA95"/>
  <c i="2" r="BE111"/>
  <c r="J28"/>
  <c r="J116"/>
  <c r="J110"/>
  <c r="J118"/>
  <c r="J29"/>
  <c r="J30"/>
  <c i="1" r="AG95"/>
  <c i="2" r="BE116"/>
  <c r="J33"/>
  <c i="1" r="AV95"/>
  <c i="2" r="F33"/>
  <c i="1" r="AZ95"/>
  <c i="2" r="J90"/>
  <c r="J89"/>
  <c r="F89"/>
  <c r="F87"/>
  <c r="E85"/>
  <c r="J39"/>
  <c r="J16"/>
  <c r="E16"/>
  <c r="F132"/>
  <c r="F90"/>
  <c r="J15"/>
  <c r="J10"/>
  <c r="J129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<sst xmlns="http://schemas.openxmlformats.org/spreadsheetml/2006/main">
  <si>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</si>
  <si>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</si>
  <si>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</si>
  <si>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</si>
  <si>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</si>
  <si>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{03df0e6a-66fb-497e-ae56-2d2dfedf1155}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</si>
  <si>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</si>
  <si>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</si>
  <si>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</si>
  <si>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</si>
  <si>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</si>
  <si>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</si>
  <si>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</si>
  <si>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</si>
  <si>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KL5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</si>
  <si>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</si>
  <si>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</si>
  <si>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Č.p. 39 - odkanalizování hasičské zbrojnice Zelinkovice</t>
  </si>
  <si>
    <t>KSO:</t>
  </si>
  <si>
    <t>CC-CZ:</t>
  </si>
  <si>
    <t>Místo:</t>
  </si>
  <si>
    <t>Zelinkovice</t>
  </si>
  <si>
    <t>Datum:</t>
  </si>
  <si>
    <t>22. 7. 2019</t>
  </si>
  <si>
    <t>Zadavatel:</t>
  </si>
  <si>
    <t>IČ:</t>
  </si>
  <si>
    <t>Statutární město Frýdek - Místek</t>
  </si>
  <si>
    <t>DIČ:</t>
  </si>
  <si>
    <t>Uchazeč:</t>
  </si>
  <si>
    <t>Vyplň údaj</t>
  </si>
  <si>
    <t>Projektant:</t>
  </si>
  <si>
    <t>Ing. Miloslav Klich</t>
  </si>
  <si>
    <t>True</t>
  </si>
  <si>
    <t>Zpracovatel:</t>
  </si>
  <si>
    <t>Johančíková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</si>
  <si>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</si>
  <si>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</si>
  <si>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</si>
  <si>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</si>
  <si>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</si>
  <si>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</si>
  <si>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</si>
  <si>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</si>
  <si>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</si>
  <si>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</si>
  <si>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</si>
  <si>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</si>
  <si>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</si>
  <si>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</si>
  <si>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</si>
  <si>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</si>
  <si>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</si>
  <si>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</si>
  <si>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</si>
  <si>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</si>
  <si>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</si>
  <si>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</si>
  <si>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</si>
  <si>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</si>
  <si>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</si>
  <si>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</si>
  <si>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</si>
  <si>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</si>
  <si>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</si>
  <si>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</si>
  <si>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</si>
  <si>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</si>
  <si>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</si>
  <si>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</si>
  <si>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</si>
  <si>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</si>
  <si>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</si>
  <si>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</si>
  <si>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</si>
  <si>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</si>
  <si>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</si>
  <si>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</si>
  <si>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</si>
  <si>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</si>
  <si>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</si>
  <si>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</si>
  <si>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</si>
  <si>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</si>
  <si>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</si>
  <si>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</si>
  <si>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</si>
  <si>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</si>
  <si>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</si>
  <si>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</si>
  <si>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</si>
  <si>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</si>
  <si>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</si>
  <si>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1 - Zemní práce</t>
  </si>
  <si>
    <t>11 - Zemní práce - přípravné a přidružené práce</t>
  </si>
  <si>
    <t>45 - Podkladní a vedlejší konstrukce kromě vozovek a železničního svršku</t>
  </si>
  <si>
    <t>56 - Podkladní vrstvy komunikací, letišť a ploch</t>
  </si>
  <si>
    <t>63 - Podlahy a podlahové konstrukce</t>
  </si>
  <si>
    <t>87 - Potrubí z trub plastických a skleněných</t>
  </si>
  <si>
    <t>89 - Ostatní konstrukce</t>
  </si>
  <si>
    <t>97 - Prorážení otvorů a ostatní bourací práce</t>
  </si>
  <si>
    <t>91 - Doplňující konstrukce a práce pozemních komunikací, letišť a ploch</t>
  </si>
  <si>
    <t>99 - Přesun hmot a manipulace se sutí</t>
  </si>
  <si>
    <t>721 - Zdravotechnika - vnitřní kanalizace</t>
  </si>
  <si>
    <t>997 - Přesun sutě</t>
  </si>
  <si>
    <t>100 - Ostatní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</si>
  <si>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</si>
  <si>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</si>
  <si>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</si>
  <si>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</si>
  <si>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</si>
  <si>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</si>
  <si>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</si>
  <si>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</si>
  <si>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</si>
  <si>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</si>
  <si>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</si>
  <si>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</si>
  <si>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</si>
  <si>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</si>
  <si>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</si>
  <si>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</si>
  <si>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</si>
  <si>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</si>
  <si>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</si>
  <si>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</si>
  <si>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</si>
  <si>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</si>
  <si>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</si>
  <si>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</si>
  <si>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</si>
  <si>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</si>
  <si>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132201201</t>
  </si>
  <si>
    <t>Hloubení rýh š do 2000 mm v hornině tř. 3 objemu do 100 m3</t>
  </si>
  <si>
    <t>m3</t>
  </si>
  <si>
    <t>CS ÚRS 2019 01</t>
  </si>
  <si>
    <t>4</t>
  </si>
  <si>
    <t>325793243</t>
  </si>
  <si>
    <t>VV</t>
  </si>
  <si>
    <t>9,5*0,85*(1,97+2,04)*0,5</t>
  </si>
  <si>
    <t>132201209</t>
  </si>
  <si>
    <t>Příplatek za lepivost k hloubení rýh š do 2000 mm v hornině tř. 3</t>
  </si>
  <si>
    <t>-1365002588</t>
  </si>
  <si>
    <t>3</t>
  </si>
  <si>
    <t>132301201</t>
  </si>
  <si>
    <t>Hloubení rýh š do 2000 mm v hornině tř. 4 objemu do 100 m3</t>
  </si>
  <si>
    <t>-777937901</t>
  </si>
  <si>
    <t>16,0*0,9*(2,06+2,35)*0,5</t>
  </si>
  <si>
    <t>4,0*0,85+(2,06+2,04)*0,5</t>
  </si>
  <si>
    <t>1,0*0,85*(1,97+2,02)*0,5</t>
  </si>
  <si>
    <t>132301209</t>
  </si>
  <si>
    <t>Příplatek za lepivost k hloubení rýh š do 2000 mm v hornině tř. 4</t>
  </si>
  <si>
    <t>-1667774431</t>
  </si>
  <si>
    <t>5</t>
  </si>
  <si>
    <t>132312101</t>
  </si>
  <si>
    <t>Hloubení rýh š do 600 mm ručním nebo pneum nářadím v soudržných horninách tř. 4</t>
  </si>
  <si>
    <t>512302391</t>
  </si>
  <si>
    <t>2,5*0,3*0,5</t>
  </si>
  <si>
    <t>6</t>
  </si>
  <si>
    <t>132312109</t>
  </si>
  <si>
    <t>Příplatek za lepivost u hloubení rýh š do 600 mm ručním nebo pneum nářadím v hornině tř. 4</t>
  </si>
  <si>
    <t>-91452207</t>
  </si>
  <si>
    <t>7</t>
  </si>
  <si>
    <t>151101101</t>
  </si>
  <si>
    <t>Zřízení příložného pažení a rozepření stěn rýh hl do 2 m</t>
  </si>
  <si>
    <t>m2</t>
  </si>
  <si>
    <t>-1961534473</t>
  </si>
  <si>
    <t>30,5*(1,97+2,35)*0,5*2</t>
  </si>
  <si>
    <t>8</t>
  </si>
  <si>
    <t>151101111</t>
  </si>
  <si>
    <t>Odstranění příložného pažení a rozepření stěn rýh hl do 2 m</t>
  </si>
  <si>
    <t>-735201594</t>
  </si>
  <si>
    <t>9</t>
  </si>
  <si>
    <t>161101101</t>
  </si>
  <si>
    <t>Svislé přemístění výkopku z horniny tř. 1 až 4 hl výkopu do 2,5 m</t>
  </si>
  <si>
    <t>-631642885</t>
  </si>
  <si>
    <t>16,19+38,898</t>
  </si>
  <si>
    <t>10</t>
  </si>
  <si>
    <t>161101501</t>
  </si>
  <si>
    <t>Svislé přemístění výkopku nošením svisle do v 3 m v hornině tř. 1 až 4</t>
  </si>
  <si>
    <t>605496935</t>
  </si>
  <si>
    <t>11</t>
  </si>
  <si>
    <t>162701105</t>
  </si>
  <si>
    <t>Vodorovné přemístění do 10000 m výkopku/sypaniny z horniny tř. 1 až 4</t>
  </si>
  <si>
    <t>-187026779</t>
  </si>
  <si>
    <t>16,19+38,898-11,749+0,375</t>
  </si>
  <si>
    <t>12</t>
  </si>
  <si>
    <t>171201201</t>
  </si>
  <si>
    <t>Uložení sypaniny na skládky</t>
  </si>
  <si>
    <t>-111063996</t>
  </si>
  <si>
    <t>13</t>
  </si>
  <si>
    <t>171201211</t>
  </si>
  <si>
    <t>Poplatek za uložení stavebního odpadu - zeminy a kameniva na skládce</t>
  </si>
  <si>
    <t>t</t>
  </si>
  <si>
    <t>1431524873</t>
  </si>
  <si>
    <t>43,714*1,6 'Přepočtené koeficientem množství</t>
  </si>
  <si>
    <t>14</t>
  </si>
  <si>
    <t>119001405</t>
  </si>
  <si>
    <t>Dočasné zajištění potrubí z PE DN do 200 mm</t>
  </si>
  <si>
    <t>m</t>
  </si>
  <si>
    <t>-1784617060</t>
  </si>
  <si>
    <t>1,5*6</t>
  </si>
  <si>
    <t>119001421</t>
  </si>
  <si>
    <t>Dočasné zajištění kabelů a kabelových tratí ze 3 volně ložených kabelů</t>
  </si>
  <si>
    <t>-426871494</t>
  </si>
  <si>
    <t>16</t>
  </si>
  <si>
    <t>130001101</t>
  </si>
  <si>
    <t>Příplatek za ztížení vykopávky v blízkosti podzemního vedení</t>
  </si>
  <si>
    <t>216808424</t>
  </si>
  <si>
    <t>17</t>
  </si>
  <si>
    <t>174101101</t>
  </si>
  <si>
    <t>Zásyp jam, šachet rýh nebo kolem objektů sypaninou se zhutněním</t>
  </si>
  <si>
    <t>-352761911</t>
  </si>
  <si>
    <t>kamenivem</t>
  </si>
  <si>
    <t>16,0*0,9*((2,06+2,35)*0,5-0,1-0,5)</t>
  </si>
  <si>
    <t>4,0*0,85+((2,06+2,04)*0,5-0,1-0,45)</t>
  </si>
  <si>
    <t>1,0*0,85*((1,97+2,02)*0,5-0,1-0,45)</t>
  </si>
  <si>
    <t>zeminou</t>
  </si>
  <si>
    <t>9,5*0,85*((1,97+2,04)*0,5-0,1-0,45)</t>
  </si>
  <si>
    <t>18</t>
  </si>
  <si>
    <t>M</t>
  </si>
  <si>
    <t>58344197</t>
  </si>
  <si>
    <t>štěrkodrť frakce 0/63</t>
  </si>
  <si>
    <t>-2008964570</t>
  </si>
  <si>
    <t>29,24*1,91 'Přepočtené koeficientem množství</t>
  </si>
  <si>
    <t>19</t>
  </si>
  <si>
    <t>175111101</t>
  </si>
  <si>
    <t>Obsypání potrubí ručně sypaninou bez prohození sítem, uloženou do 3 m</t>
  </si>
  <si>
    <t>991023741</t>
  </si>
  <si>
    <t>2,5*0,5*0,4</t>
  </si>
  <si>
    <t>20</t>
  </si>
  <si>
    <t>175151101</t>
  </si>
  <si>
    <t>Obsypání potrubí strojně sypaninou bez prohození, uloženou do 3 m</t>
  </si>
  <si>
    <t>-1082285491</t>
  </si>
  <si>
    <t>14,5*0,85*0,45</t>
  </si>
  <si>
    <t>16,0*0,9*0,5-16,0*0,0346</t>
  </si>
  <si>
    <t>58331351</t>
  </si>
  <si>
    <t>kamenivo těžené drobné frakce 0/4</t>
  </si>
  <si>
    <t>-1307631555</t>
  </si>
  <si>
    <t>12,69*2 'Přepočtené koeficientem množství</t>
  </si>
  <si>
    <t>22</t>
  </si>
  <si>
    <t>119003131</t>
  </si>
  <si>
    <t>Výstražná páska pro zabezpečení výkopu zřízení</t>
  </si>
  <si>
    <t>69055586</t>
  </si>
  <si>
    <t>23</t>
  </si>
  <si>
    <t>119003132</t>
  </si>
  <si>
    <t>Výstražná páska pro zabezpečení výkopu odstranění</t>
  </si>
  <si>
    <t>-1610824022</t>
  </si>
  <si>
    <t>Zemní práce - přípravné a přidružené práce</t>
  </si>
  <si>
    <t>24</t>
  </si>
  <si>
    <t>113107523</t>
  </si>
  <si>
    <t>Odstranění podkladu z kameniva drceného tl 300 mm při překopech strojně pl přes 15 m2</t>
  </si>
  <si>
    <t>30907749</t>
  </si>
  <si>
    <t>20,0*0,9</t>
  </si>
  <si>
    <t>25</t>
  </si>
  <si>
    <t>113107542</t>
  </si>
  <si>
    <t>Odstranění podkladu živičných tl 100 mm při překopech strojně pl přes 15 m2</t>
  </si>
  <si>
    <t>-897530165</t>
  </si>
  <si>
    <t>26</t>
  </si>
  <si>
    <t>113202111</t>
  </si>
  <si>
    <t>Vytrhání obrub krajníků obrubníků stojatých</t>
  </si>
  <si>
    <t>515913101</t>
  </si>
  <si>
    <t>27</t>
  </si>
  <si>
    <t>113107011</t>
  </si>
  <si>
    <t>Odstranění podkladu z kameniva těženého tl 100 mm při překopech ručně</t>
  </si>
  <si>
    <t>-1993155771</t>
  </si>
  <si>
    <t>45</t>
  </si>
  <si>
    <t>Podkladní a vedlejší konstrukce kromě vozovek a železničního svršku</t>
  </si>
  <si>
    <t>28</t>
  </si>
  <si>
    <t>451572111</t>
  </si>
  <si>
    <t>Lože pod potrubí otevřený výkop z kameniva drobného těženého</t>
  </si>
  <si>
    <t>1501174964</t>
  </si>
  <si>
    <t>14,5*0,85*0,1</t>
  </si>
  <si>
    <t>16,0*0,9*0,1</t>
  </si>
  <si>
    <t>2,5*0,5*0,1</t>
  </si>
  <si>
    <t>56</t>
  </si>
  <si>
    <t>Podkladní vrstvy komunikací, letišť a ploch</t>
  </si>
  <si>
    <t>29</t>
  </si>
  <si>
    <t>565145111</t>
  </si>
  <si>
    <t>Asfaltový beton vrstva podkladní ACP 16 (obalované kamenivo OKS) tl 60 mm š do 3 m</t>
  </si>
  <si>
    <t>-562169594</t>
  </si>
  <si>
    <t>30</t>
  </si>
  <si>
    <t>577134211</t>
  </si>
  <si>
    <t>Asfaltový beton vrstva obrusná ACO 11 (ABS) tř. II tl 40 mm š do 3 m z nemodifikovaného asfaltu</t>
  </si>
  <si>
    <t>-2040160587</t>
  </si>
  <si>
    <t>63</t>
  </si>
  <si>
    <t>Podlahy a podlahové konstrukce</t>
  </si>
  <si>
    <t>31</t>
  </si>
  <si>
    <t>637121111</t>
  </si>
  <si>
    <t>Okapový chodník z kačírku tl 100 mm s udusáním</t>
  </si>
  <si>
    <t>-1491596036</t>
  </si>
  <si>
    <t>32</t>
  </si>
  <si>
    <t>631312141</t>
  </si>
  <si>
    <t>Doplnění rýh v dosavadních mazaninách betonem prostým</t>
  </si>
  <si>
    <t>-100529832</t>
  </si>
  <si>
    <t>87</t>
  </si>
  <si>
    <t>Potrubí z trub plastických a skleněných</t>
  </si>
  <si>
    <t>33</t>
  </si>
  <si>
    <t>871313121</t>
  </si>
  <si>
    <t>Montáž kanalizačního potrubí z PVC těsněné gumovým kroužkem otevřený výkop sklon do 20 % DN 160</t>
  </si>
  <si>
    <t>-1720187627</t>
  </si>
  <si>
    <t>34</t>
  </si>
  <si>
    <t>28611131</t>
  </si>
  <si>
    <t>trubka kanalizační PVC DN 160 mm SN4</t>
  </si>
  <si>
    <t>69833113</t>
  </si>
  <si>
    <t>9,5*1,015 'Přepočtené koeficientem množství</t>
  </si>
  <si>
    <t>35</t>
  </si>
  <si>
    <t>28611139</t>
  </si>
  <si>
    <t>trubka kanalizační PVC DN 160 mm SN8</t>
  </si>
  <si>
    <t>-594591828</t>
  </si>
  <si>
    <t>5*1,015 'Přepočtené koeficientem množství</t>
  </si>
  <si>
    <t>36</t>
  </si>
  <si>
    <t>871353121</t>
  </si>
  <si>
    <t>Montáž kanalizačního potrubí z PVC těsněné gumovým kroužkem otevřený výkop sklon do 20 % DN 200</t>
  </si>
  <si>
    <t>-2111585021</t>
  </si>
  <si>
    <t>37</t>
  </si>
  <si>
    <t>286111399</t>
  </si>
  <si>
    <t>trubka kanalizační PVC DN 200 mm SN8</t>
  </si>
  <si>
    <t>1882108588</t>
  </si>
  <si>
    <t>16*1,015 'Přepočtené koeficientem množství</t>
  </si>
  <si>
    <t>89</t>
  </si>
  <si>
    <t>Ostatní konstrukce</t>
  </si>
  <si>
    <t>38</t>
  </si>
  <si>
    <t>894812202</t>
  </si>
  <si>
    <t>Revizní a čistící šachta z PP šachtové dno DN 425/150 průtočné 30°,60°,90°</t>
  </si>
  <si>
    <t>kus</t>
  </si>
  <si>
    <t>373378607</t>
  </si>
  <si>
    <t>39</t>
  </si>
  <si>
    <t>894812232</t>
  </si>
  <si>
    <t>Revizní a čistící šachta z PP DN 425 šachtová roura korugovaná bez hrdla světlé hloubky 2000 mm</t>
  </si>
  <si>
    <t>-578895832</t>
  </si>
  <si>
    <t>40</t>
  </si>
  <si>
    <t>894812249</t>
  </si>
  <si>
    <t>Příplatek k rourám revizní a čistící šachty z PP DN 425 za uříznutí šachtové roury</t>
  </si>
  <si>
    <t>-2018728833</t>
  </si>
  <si>
    <t>41</t>
  </si>
  <si>
    <t>894812241</t>
  </si>
  <si>
    <t>Revizní a čistící šachta z PP DN 425 šachtová roura teleskopická světlé hloubky 375 mm</t>
  </si>
  <si>
    <t>-741717718</t>
  </si>
  <si>
    <t>42</t>
  </si>
  <si>
    <t>894812262</t>
  </si>
  <si>
    <t>Revizní a čistící šachta z PP DN 425 poklop litinový plný do teleskopické trubky pro třídu zatížení D400</t>
  </si>
  <si>
    <t>-29536615</t>
  </si>
  <si>
    <t>43</t>
  </si>
  <si>
    <t>894812316</t>
  </si>
  <si>
    <t>Revizní a čistící šachta z PP typ DN 600/200 šachtové dno průtočné 30°, 60°, 90°</t>
  </si>
  <si>
    <t>814019475</t>
  </si>
  <si>
    <t>44</t>
  </si>
  <si>
    <t>894812332</t>
  </si>
  <si>
    <t>Revizní a čistící šachta z PP DN 600 šachtová roura korugovaná světlé hloubky 2000 mm</t>
  </si>
  <si>
    <t>-828316914</t>
  </si>
  <si>
    <t>894812339</t>
  </si>
  <si>
    <t>Příplatek k rourám revizní a čistící šachty z PP DN 600 za uříznutí šachtové roury</t>
  </si>
  <si>
    <t>-1249294553</t>
  </si>
  <si>
    <t>46</t>
  </si>
  <si>
    <t>894812376</t>
  </si>
  <si>
    <t>Revizní a čistící šachta z PP DN 600 poklop litinový pro třídu zatížení D400 s betonovým prstencem</t>
  </si>
  <si>
    <t>-1642390143</t>
  </si>
  <si>
    <t>47</t>
  </si>
  <si>
    <t>890</t>
  </si>
  <si>
    <t>napojení na stáv. kanalizaci</t>
  </si>
  <si>
    <t>soubor</t>
  </si>
  <si>
    <t>248684066</t>
  </si>
  <si>
    <t>48</t>
  </si>
  <si>
    <t>892351111</t>
  </si>
  <si>
    <t>Tlaková zkouška vodou potrubí DN 150 nebo 200</t>
  </si>
  <si>
    <t>1126227297</t>
  </si>
  <si>
    <t>97</t>
  </si>
  <si>
    <t>Prorážení otvorů a ostatní bourací práce</t>
  </si>
  <si>
    <t>49</t>
  </si>
  <si>
    <t>974042557</t>
  </si>
  <si>
    <t>Vysekání rýh v dlažbě betonové nebo jiné monolitické hl do 100 mm š do 300 mm</t>
  </si>
  <si>
    <t>-635589435</t>
  </si>
  <si>
    <t>91</t>
  </si>
  <si>
    <t>Doplňující konstrukce a práce pozemních komunikací, letišť a ploch</t>
  </si>
  <si>
    <t>50</t>
  </si>
  <si>
    <t>919735112</t>
  </si>
  <si>
    <t>Řezání stávajícího živičného krytu hl do 100 mm</t>
  </si>
  <si>
    <t>-2029508658</t>
  </si>
  <si>
    <t>51</t>
  </si>
  <si>
    <t>919732211</t>
  </si>
  <si>
    <t>Styčná spára napojení nového živičného povrchu na stávající za tepla š 15 mm hl 25 mm s prořezáním</t>
  </si>
  <si>
    <t>CS ÚRS 2018 01</t>
  </si>
  <si>
    <t>1171057587</t>
  </si>
  <si>
    <t>52</t>
  </si>
  <si>
    <t>916231211</t>
  </si>
  <si>
    <t>Osazení chodníkového obrubníku betonového stojatého bez boční opěry do lože z kameniva těženého</t>
  </si>
  <si>
    <t>2136564029</t>
  </si>
  <si>
    <t>53</t>
  </si>
  <si>
    <t>59217017</t>
  </si>
  <si>
    <t>obrubník betonový chodníkový 1000x100x250mm</t>
  </si>
  <si>
    <t>495090858</t>
  </si>
  <si>
    <t>1*1,01 'Přepočtené koeficientem množství</t>
  </si>
  <si>
    <t>99</t>
  </si>
  <si>
    <t>Přesun hmot a manipulace se sutí</t>
  </si>
  <si>
    <t>54</t>
  </si>
  <si>
    <t>998276101</t>
  </si>
  <si>
    <t>Přesun hmot pro trubní vedení z trub z plastických hmot otevřený výkop</t>
  </si>
  <si>
    <t>-2083525527</t>
  </si>
  <si>
    <t>721</t>
  </si>
  <si>
    <t>Zdravotechnika - vnitřní kanalizace</t>
  </si>
  <si>
    <t>55</t>
  </si>
  <si>
    <t>721173403</t>
  </si>
  <si>
    <t>Potrubí kanalizační z PVC SN 4 svodné DN 160</t>
  </si>
  <si>
    <t>-752589005</t>
  </si>
  <si>
    <t>721290111</t>
  </si>
  <si>
    <t>Zkouška těsnosti potrubí kanalizace vodou do DN 125</t>
  </si>
  <si>
    <t>-1536866795</t>
  </si>
  <si>
    <t>57</t>
  </si>
  <si>
    <t>998721201</t>
  </si>
  <si>
    <t>Přesun hmot procentní pro vnitřní kanalizace v objektech v do 6 m</t>
  </si>
  <si>
    <t>%</t>
  </si>
  <si>
    <t>-1410273841</t>
  </si>
  <si>
    <t>997</t>
  </si>
  <si>
    <t>Přesun sutě</t>
  </si>
  <si>
    <t>58</t>
  </si>
  <si>
    <t>997221551</t>
  </si>
  <si>
    <t>Vodorovná doprava suti ze sypkých materiálů do 1 km</t>
  </si>
  <si>
    <t>860381985</t>
  </si>
  <si>
    <t>59</t>
  </si>
  <si>
    <t>997221559</t>
  </si>
  <si>
    <t>Příplatek ZKD 1 km u vodorovné dopravy suti ze sypkých materiálů</t>
  </si>
  <si>
    <t>-1934324407</t>
  </si>
  <si>
    <t>12,265*9 'Přepočtené koeficientem množství</t>
  </si>
  <si>
    <t>60</t>
  </si>
  <si>
    <t>997221611</t>
  </si>
  <si>
    <t>Nakládání suti na dopravní prostředky pro vodorovnou dopravu</t>
  </si>
  <si>
    <t>562784087</t>
  </si>
  <si>
    <t>61</t>
  </si>
  <si>
    <t>997221845</t>
  </si>
  <si>
    <t>Poplatek za uložení na skládce (skládkovné) odpadu asfaltového bez dehtu kód odpadu 170 302</t>
  </si>
  <si>
    <t>-374004761</t>
  </si>
  <si>
    <t>62</t>
  </si>
  <si>
    <t>997221855</t>
  </si>
  <si>
    <t>Poplatek za uložení na skládce (skládkovné) zeminy a kameniva kód odpadu 170 504</t>
  </si>
  <si>
    <t>1980453714</t>
  </si>
  <si>
    <t>997013111</t>
  </si>
  <si>
    <t>Vnitrostaveništní doprava suti a vybouraných hmot pro budovy v do 6 m s použitím mechanizace</t>
  </si>
  <si>
    <t>720882533</t>
  </si>
  <si>
    <t>64</t>
  </si>
  <si>
    <t>997013501</t>
  </si>
  <si>
    <t>Odvoz suti a vybouraných hmot na skládku nebo meziskládku do 1 km se složením</t>
  </si>
  <si>
    <t>91794176</t>
  </si>
  <si>
    <t>65</t>
  </si>
  <si>
    <t>997013509</t>
  </si>
  <si>
    <t>Příplatek k odvozu suti a vybouraných hmot na skládku ZKD 1 km přes 1 km</t>
  </si>
  <si>
    <t>-148605991</t>
  </si>
  <si>
    <t>0,165*9 'Přepočtené koeficientem množství</t>
  </si>
  <si>
    <t>66</t>
  </si>
  <si>
    <t>997013801</t>
  </si>
  <si>
    <t>Poplatek za uložení na skládce (skládkovné) stavebního odpadu betonového kód odpadu 170 101</t>
  </si>
  <si>
    <t>-1906985055</t>
  </si>
  <si>
    <t>100</t>
  </si>
  <si>
    <t>67</t>
  </si>
  <si>
    <t>Vytýčení stavby</t>
  </si>
  <si>
    <t>-1997486185</t>
  </si>
  <si>
    <t>68</t>
  </si>
  <si>
    <t>zaměření stavby</t>
  </si>
  <si>
    <t>-10541235</t>
  </si>
  <si>
    <t>69</t>
  </si>
  <si>
    <t>zařízení staveniště</t>
  </si>
  <si>
    <t>-1910194714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</si>
</sst>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10"/>
      <color rgb="FF003366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28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4" fontId="29" fillId="0" borderId="0" xfId="0" applyNumberFormat="1" applyFont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30" fillId="2" borderId="0" xfId="0" applyFont="1" applyFill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</xf>
    <xf numFmtId="4" fontId="30" fillId="2" borderId="0" xfId="0" applyNumberFormat="1" applyFont="1" applyFill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4" fontId="22" fillId="4" borderId="0" xfId="0" applyNumberFormat="1" applyFont="1" applyFill="1" applyAlignment="1" applyProtection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3" xfId="0" applyFont="1" applyBorder="1" applyAlignment="1">
      <alignment vertical="center"/>
    </xf>
    <xf numFmtId="0" fontId="8" fillId="0" borderId="14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ht="36.96" customHeight="1">
      <c r="AR2"/>
      <c r="BS2" s="14" t="s">
        <v>6</v>
      </c>
      <c r="BT2" s="14" t="s">
        <v>7</v>
      </c>
    </row>
    <row r="3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ht="18.48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ht="18.48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1" customFormat="1" ht="25.92" customHeight="1"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="1" customFormat="1" ht="6.96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="1" customForma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39</v>
      </c>
      <c r="AL28" s="41"/>
      <c r="AM28" s="41"/>
      <c r="AN28" s="41"/>
      <c r="AO28" s="41"/>
      <c r="AP28" s="36"/>
      <c r="AQ28" s="36"/>
      <c r="AR28" s="40"/>
      <c r="BE28" s="28"/>
    </row>
    <row r="29" s="2" customFormat="1" ht="14.4" customHeight="1">
      <c r="B29" s="42"/>
      <c r="C29" s="43"/>
      <c r="D29" s="29" t="s">
        <v>40</v>
      </c>
      <c r="E29" s="43"/>
      <c r="F29" s="29" t="s">
        <v>41</v>
      </c>
      <c r="G29" s="43"/>
      <c r="H29" s="43"/>
      <c r="I29" s="43"/>
      <c r="J29" s="43"/>
      <c r="K29" s="43"/>
      <c r="L29" s="44">
        <v>0.20999999999999999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ROUND(AV94, 2)</f>
        <v>0</v>
      </c>
      <c r="AL29" s="43"/>
      <c r="AM29" s="43"/>
      <c r="AN29" s="43"/>
      <c r="AO29" s="43"/>
      <c r="AP29" s="43"/>
      <c r="AQ29" s="43"/>
      <c r="AR29" s="46"/>
      <c r="BE29" s="47"/>
    </row>
    <row r="30" s="2" customFormat="1" ht="14.4" customHeight="1">
      <c r="B30" s="42"/>
      <c r="C30" s="43"/>
      <c r="D30" s="43"/>
      <c r="E30" s="43"/>
      <c r="F30" s="29" t="s">
        <v>42</v>
      </c>
      <c r="G30" s="43"/>
      <c r="H30" s="43"/>
      <c r="I30" s="43"/>
      <c r="J30" s="43"/>
      <c r="K30" s="43"/>
      <c r="L30" s="44">
        <v>0.14999999999999999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ROUND(AW94, 2)</f>
        <v>0</v>
      </c>
      <c r="AL30" s="43"/>
      <c r="AM30" s="43"/>
      <c r="AN30" s="43"/>
      <c r="AO30" s="43"/>
      <c r="AP30" s="43"/>
      <c r="AQ30" s="43"/>
      <c r="AR30" s="46"/>
      <c r="BE30" s="47"/>
    </row>
    <row r="31" hidden="1" s="2" customFormat="1" ht="14.4" customHeight="1">
      <c r="B31" s="42"/>
      <c r="C31" s="43"/>
      <c r="D31" s="43"/>
      <c r="E31" s="43"/>
      <c r="F31" s="29" t="s">
        <v>43</v>
      </c>
      <c r="G31" s="43"/>
      <c r="H31" s="43"/>
      <c r="I31" s="43"/>
      <c r="J31" s="43"/>
      <c r="K31" s="43"/>
      <c r="L31" s="44">
        <v>0.20999999999999999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ROUND(BB94,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47"/>
    </row>
    <row r="32" hidden="1" s="2" customFormat="1" ht="14.4" customHeight="1">
      <c r="B32" s="42"/>
      <c r="C32" s="43"/>
      <c r="D32" s="43"/>
      <c r="E32" s="43"/>
      <c r="F32" s="29" t="s">
        <v>44</v>
      </c>
      <c r="G32" s="43"/>
      <c r="H32" s="43"/>
      <c r="I32" s="43"/>
      <c r="J32" s="43"/>
      <c r="K32" s="43"/>
      <c r="L32" s="44">
        <v>0.14999999999999999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ROUND(BC94,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47"/>
    </row>
    <row r="33" hidden="1" s="2" customFormat="1" ht="14.4" customHeight="1">
      <c r="B33" s="42"/>
      <c r="C33" s="43"/>
      <c r="D33" s="43"/>
      <c r="E33" s="43"/>
      <c r="F33" s="29" t="s">
        <v>45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47"/>
    </row>
    <row r="34" s="1" customFormat="1" ht="6.96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="1" customFormat="1" ht="25.92" customHeight="1">
      <c r="B35" s="35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0"/>
    </row>
    <row r="36" s="1" customFormat="1" ht="6.96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="1" customFormat="1" ht="14.4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40"/>
    </row>
    <row r="38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1" customFormat="1" ht="14.4" customHeight="1">
      <c r="B49" s="35"/>
      <c r="C49" s="36"/>
      <c r="D49" s="55" t="s">
        <v>49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50</v>
      </c>
      <c r="AI49" s="56"/>
      <c r="AJ49" s="56"/>
      <c r="AK49" s="56"/>
      <c r="AL49" s="56"/>
      <c r="AM49" s="56"/>
      <c r="AN49" s="56"/>
      <c r="AO49" s="56"/>
      <c r="AP49" s="36"/>
      <c r="AQ49" s="36"/>
      <c r="AR49" s="4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1" customFormat="1">
      <c r="B60" s="35"/>
      <c r="C60" s="36"/>
      <c r="D60" s="57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7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7" t="s">
        <v>51</v>
      </c>
      <c r="AI60" s="38"/>
      <c r="AJ60" s="38"/>
      <c r="AK60" s="38"/>
      <c r="AL60" s="38"/>
      <c r="AM60" s="57" t="s">
        <v>52</v>
      </c>
      <c r="AN60" s="38"/>
      <c r="AO60" s="38"/>
      <c r="AP60" s="36"/>
      <c r="AQ60" s="36"/>
      <c r="AR60" s="40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1" customFormat="1">
      <c r="B64" s="35"/>
      <c r="C64" s="36"/>
      <c r="D64" s="55" t="s">
        <v>53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5" t="s">
        <v>54</v>
      </c>
      <c r="AI64" s="56"/>
      <c r="AJ64" s="56"/>
      <c r="AK64" s="56"/>
      <c r="AL64" s="56"/>
      <c r="AM64" s="56"/>
      <c r="AN64" s="56"/>
      <c r="AO64" s="56"/>
      <c r="AP64" s="36"/>
      <c r="AQ64" s="36"/>
      <c r="AR64" s="40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1" customFormat="1">
      <c r="B75" s="35"/>
      <c r="C75" s="36"/>
      <c r="D75" s="57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7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7" t="s">
        <v>51</v>
      </c>
      <c r="AI75" s="38"/>
      <c r="AJ75" s="38"/>
      <c r="AK75" s="38"/>
      <c r="AL75" s="38"/>
      <c r="AM75" s="57" t="s">
        <v>52</v>
      </c>
      <c r="AN75" s="38"/>
      <c r="AO75" s="38"/>
      <c r="AP75" s="36"/>
      <c r="AQ75" s="36"/>
      <c r="AR75" s="40"/>
    </row>
    <row r="76" s="1" customFormat="1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40"/>
    </row>
    <row r="77" s="1" customFormat="1" ht="6.96" customHeight="1"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40"/>
    </row>
    <row r="81" s="1" customFormat="1" ht="6.96" customHeight="1"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40"/>
    </row>
    <row r="82" s="1" customFormat="1" ht="24.96" customHeight="1">
      <c r="B82" s="35"/>
      <c r="C82" s="20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40"/>
    </row>
    <row r="83" s="1" customFormat="1" ht="6.96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40"/>
    </row>
    <row r="84" s="3" customFormat="1" ht="12" customHeight="1">
      <c r="B84" s="62"/>
      <c r="C84" s="29" t="s">
        <v>13</v>
      </c>
      <c r="D84" s="63"/>
      <c r="E84" s="63"/>
      <c r="F84" s="63"/>
      <c r="G84" s="63"/>
      <c r="H84" s="63"/>
      <c r="I84" s="63"/>
      <c r="J84" s="63"/>
      <c r="K84" s="63"/>
      <c r="L84" s="63" t="str">
        <f>K5</f>
        <v>KL5</v>
      </c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4"/>
    </row>
    <row r="85" s="4" customFormat="1" ht="36.96" customHeight="1">
      <c r="B85" s="65"/>
      <c r="C85" s="66" t="s">
        <v>16</v>
      </c>
      <c r="D85" s="67"/>
      <c r="E85" s="67"/>
      <c r="F85" s="67"/>
      <c r="G85" s="67"/>
      <c r="H85" s="67"/>
      <c r="I85" s="67"/>
      <c r="J85" s="67"/>
      <c r="K85" s="67"/>
      <c r="L85" s="68" t="str">
        <f>K6</f>
        <v>Č.p. 39 - odkanalizování hasičské zbrojnice Zelinkovice</v>
      </c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9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40"/>
    </row>
    <row r="87" s="1" customFormat="1" ht="12" customHeight="1"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70" t="str">
        <f>IF(K8="","",K8)</f>
        <v>Zelinkovice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71" t="str">
        <f>IF(AN8= "","",AN8)</f>
        <v>22. 7. 2019</v>
      </c>
      <c r="AN87" s="71"/>
      <c r="AO87" s="36"/>
      <c r="AP87" s="36"/>
      <c r="AQ87" s="36"/>
      <c r="AR87" s="40"/>
    </row>
    <row r="88" s="1" customFormat="1" ht="6.96" customHeight="1"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40"/>
    </row>
    <row r="89" s="1" customFormat="1" ht="15.15" customHeight="1"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63" t="str">
        <f>IF(E11= "","",E11)</f>
        <v>Statutární město Frýdek - Místek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72" t="str">
        <f>IF(E17="","",E17)</f>
        <v>Ing. Miloslav Klich</v>
      </c>
      <c r="AN89" s="63"/>
      <c r="AO89" s="63"/>
      <c r="AP89" s="63"/>
      <c r="AQ89" s="36"/>
      <c r="AR89" s="40"/>
      <c r="AS89" s="73" t="s">
        <v>56</v>
      </c>
      <c r="AT89" s="74"/>
      <c r="AU89" s="75"/>
      <c r="AV89" s="75"/>
      <c r="AW89" s="75"/>
      <c r="AX89" s="75"/>
      <c r="AY89" s="75"/>
      <c r="AZ89" s="75"/>
      <c r="BA89" s="75"/>
      <c r="BB89" s="75"/>
      <c r="BC89" s="75"/>
      <c r="BD89" s="76"/>
    </row>
    <row r="90" s="1" customFormat="1" ht="15.15" customHeight="1"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63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72" t="str">
        <f>IF(E20="","",E20)</f>
        <v>Johančíková</v>
      </c>
      <c r="AN90" s="63"/>
      <c r="AO90" s="63"/>
      <c r="AP90" s="63"/>
      <c r="AQ90" s="36"/>
      <c r="AR90" s="40"/>
      <c r="AS90" s="77"/>
      <c r="AT90" s="78"/>
      <c r="AU90" s="79"/>
      <c r="AV90" s="79"/>
      <c r="AW90" s="79"/>
      <c r="AX90" s="79"/>
      <c r="AY90" s="79"/>
      <c r="AZ90" s="79"/>
      <c r="BA90" s="79"/>
      <c r="BB90" s="79"/>
      <c r="BC90" s="79"/>
      <c r="BD90" s="80"/>
    </row>
    <row r="91" s="1" customFormat="1" ht="10.8" customHeight="1"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40"/>
      <c r="AS91" s="81"/>
      <c r="AT91" s="82"/>
      <c r="AU91" s="83"/>
      <c r="AV91" s="83"/>
      <c r="AW91" s="83"/>
      <c r="AX91" s="83"/>
      <c r="AY91" s="83"/>
      <c r="AZ91" s="83"/>
      <c r="BA91" s="83"/>
      <c r="BB91" s="83"/>
      <c r="BC91" s="83"/>
      <c r="BD91" s="84"/>
    </row>
    <row r="92" s="1" customFormat="1" ht="29.28" customHeight="1">
      <c r="B92" s="35"/>
      <c r="C92" s="85" t="s">
        <v>57</v>
      </c>
      <c r="D92" s="86"/>
      <c r="E92" s="86"/>
      <c r="F92" s="86"/>
      <c r="G92" s="86"/>
      <c r="H92" s="87"/>
      <c r="I92" s="88" t="s">
        <v>58</v>
      </c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89" t="s">
        <v>59</v>
      </c>
      <c r="AH92" s="86"/>
      <c r="AI92" s="86"/>
      <c r="AJ92" s="86"/>
      <c r="AK92" s="86"/>
      <c r="AL92" s="86"/>
      <c r="AM92" s="86"/>
      <c r="AN92" s="88" t="s">
        <v>60</v>
      </c>
      <c r="AO92" s="86"/>
      <c r="AP92" s="90"/>
      <c r="AQ92" s="91" t="s">
        <v>61</v>
      </c>
      <c r="AR92" s="40"/>
      <c r="AS92" s="92" t="s">
        <v>62</v>
      </c>
      <c r="AT92" s="93" t="s">
        <v>63</v>
      </c>
      <c r="AU92" s="93" t="s">
        <v>64</v>
      </c>
      <c r="AV92" s="93" t="s">
        <v>65</v>
      </c>
      <c r="AW92" s="93" t="s">
        <v>66</v>
      </c>
      <c r="AX92" s="93" t="s">
        <v>67</v>
      </c>
      <c r="AY92" s="93" t="s">
        <v>68</v>
      </c>
      <c r="AZ92" s="93" t="s">
        <v>69</v>
      </c>
      <c r="BA92" s="93" t="s">
        <v>70</v>
      </c>
      <c r="BB92" s="93" t="s">
        <v>71</v>
      </c>
      <c r="BC92" s="93" t="s">
        <v>72</v>
      </c>
      <c r="BD92" s="94" t="s">
        <v>73</v>
      </c>
    </row>
    <row r="93" s="1" customFormat="1" ht="10.8" customHeight="1"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40"/>
      <c r="AS93" s="95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7"/>
    </row>
    <row r="94" s="5" customFormat="1" ht="32.4" customHeight="1">
      <c r="B94" s="98"/>
      <c r="C94" s="99" t="s">
        <v>74</v>
      </c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1">
        <f>ROUND(AG95,2)</f>
        <v>0</v>
      </c>
      <c r="AH94" s="101"/>
      <c r="AI94" s="101"/>
      <c r="AJ94" s="101"/>
      <c r="AK94" s="101"/>
      <c r="AL94" s="101"/>
      <c r="AM94" s="101"/>
      <c r="AN94" s="102">
        <f>SUM(AG94,AT94)</f>
        <v>0</v>
      </c>
      <c r="AO94" s="102"/>
      <c r="AP94" s="102"/>
      <c r="AQ94" s="103" t="s">
        <v>1</v>
      </c>
      <c r="AR94" s="104"/>
      <c r="AS94" s="105">
        <f>ROUND(AS95,2)</f>
        <v>0</v>
      </c>
      <c r="AT94" s="106">
        <f>ROUND(SUM(AV94:AW94),2)</f>
        <v>0</v>
      </c>
      <c r="AU94" s="107">
        <f>ROUND(AU95,5)</f>
        <v>0</v>
      </c>
      <c r="AV94" s="106">
        <f>ROUND(AZ94*L29,2)</f>
        <v>0</v>
      </c>
      <c r="AW94" s="106">
        <f>ROUND(BA94*L30,2)</f>
        <v>0</v>
      </c>
      <c r="AX94" s="106">
        <f>ROUND(BB94*L29,2)</f>
        <v>0</v>
      </c>
      <c r="AY94" s="106">
        <f>ROUND(BC94*L30,2)</f>
        <v>0</v>
      </c>
      <c r="AZ94" s="106">
        <f>ROUND(AZ95,2)</f>
        <v>0</v>
      </c>
      <c r="BA94" s="106">
        <f>ROUND(BA95,2)</f>
        <v>0</v>
      </c>
      <c r="BB94" s="106">
        <f>ROUND(BB95,2)</f>
        <v>0</v>
      </c>
      <c r="BC94" s="106">
        <f>ROUND(BC95,2)</f>
        <v>0</v>
      </c>
      <c r="BD94" s="108">
        <f>ROUND(BD95,2)</f>
        <v>0</v>
      </c>
      <c r="BS94" s="109" t="s">
        <v>75</v>
      </c>
      <c r="BT94" s="109" t="s">
        <v>76</v>
      </c>
      <c r="BV94" s="109" t="s">
        <v>77</v>
      </c>
      <c r="BW94" s="109" t="s">
        <v>5</v>
      </c>
      <c r="BX94" s="109" t="s">
        <v>78</v>
      </c>
      <c r="CL94" s="109" t="s">
        <v>1</v>
      </c>
    </row>
    <row r="95" s="6" customFormat="1" ht="27" customHeight="1">
      <c r="A95" s="110" t="s">
        <v>79</v>
      </c>
      <c r="B95" s="111"/>
      <c r="C95" s="112"/>
      <c r="D95" s="113" t="s">
        <v>14</v>
      </c>
      <c r="E95" s="113"/>
      <c r="F95" s="113"/>
      <c r="G95" s="113"/>
      <c r="H95" s="113"/>
      <c r="I95" s="114"/>
      <c r="J95" s="113" t="s">
        <v>17</v>
      </c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5">
        <f>'KL5 - Č.p. 39 - odkanaliz...'!J30</f>
        <v>0</v>
      </c>
      <c r="AH95" s="114"/>
      <c r="AI95" s="114"/>
      <c r="AJ95" s="114"/>
      <c r="AK95" s="114"/>
      <c r="AL95" s="114"/>
      <c r="AM95" s="114"/>
      <c r="AN95" s="115">
        <f>SUM(AG95,AT95)</f>
        <v>0</v>
      </c>
      <c r="AO95" s="114"/>
      <c r="AP95" s="114"/>
      <c r="AQ95" s="116" t="s">
        <v>80</v>
      </c>
      <c r="AR95" s="117"/>
      <c r="AS95" s="118">
        <v>0</v>
      </c>
      <c r="AT95" s="119">
        <f>ROUND(SUM(AV95:AW95),2)</f>
        <v>0</v>
      </c>
      <c r="AU95" s="120">
        <f>'KL5 - Č.p. 39 - odkanaliz...'!P135</f>
        <v>0</v>
      </c>
      <c r="AV95" s="119">
        <f>'KL5 - Č.p. 39 - odkanaliz...'!J33</f>
        <v>0</v>
      </c>
      <c r="AW95" s="119">
        <f>'KL5 - Č.p. 39 - odkanaliz...'!J34</f>
        <v>0</v>
      </c>
      <c r="AX95" s="119">
        <f>'KL5 - Č.p. 39 - odkanaliz...'!J35</f>
        <v>0</v>
      </c>
      <c r="AY95" s="119">
        <f>'KL5 - Č.p. 39 - odkanaliz...'!J36</f>
        <v>0</v>
      </c>
      <c r="AZ95" s="119">
        <f>'KL5 - Č.p. 39 - odkanaliz...'!F33</f>
        <v>0</v>
      </c>
      <c r="BA95" s="119">
        <f>'KL5 - Č.p. 39 - odkanaliz...'!F34</f>
        <v>0</v>
      </c>
      <c r="BB95" s="119">
        <f>'KL5 - Č.p. 39 - odkanaliz...'!F35</f>
        <v>0</v>
      </c>
      <c r="BC95" s="119">
        <f>'KL5 - Č.p. 39 - odkanaliz...'!F36</f>
        <v>0</v>
      </c>
      <c r="BD95" s="121">
        <f>'KL5 - Č.p. 39 - odkanaliz...'!F37</f>
        <v>0</v>
      </c>
      <c r="BT95" s="122" t="s">
        <v>81</v>
      </c>
      <c r="BU95" s="122" t="s">
        <v>82</v>
      </c>
      <c r="BV95" s="122" t="s">
        <v>77</v>
      </c>
      <c r="BW95" s="122" t="s">
        <v>5</v>
      </c>
      <c r="BX95" s="122" t="s">
        <v>78</v>
      </c>
      <c r="CL95" s="122" t="s">
        <v>1</v>
      </c>
    </row>
    <row r="96" s="1" customFormat="1" ht="30" customHeight="1"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40"/>
    </row>
    <row r="97" s="1" customFormat="1" ht="6.96" customHeight="1">
      <c r="B97" s="58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40"/>
    </row>
  </sheetData>
  <sheetProtection sheet="1" formatColumns="0" formatRows="0" objects="1" scenarios="1" spinCount="100000" saltValue="/oHPwV3Utssk1ZK7mCMBK8KZDAOXwTtyZu0K6EaIQ56NjF/+l0rD7qIVw778PWfGGUEw0N+6CqWiPkc2/Z3CiQ==" hashValue="BhPch0X8P2K9DuUn3ILnkBkLoI+TCuA9/hyYTBtU2nZ3DMlWqmiIsAWYLIaXWjoyrlbvMWVebx+gzJr0QXh24A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KL5 - Č.p. 39 - odkanaliz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3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4" t="s">
        <v>5</v>
      </c>
    </row>
    <row r="3" ht="6.96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7"/>
      <c r="AT3" s="14" t="s">
        <v>83</v>
      </c>
    </row>
    <row r="4" ht="24.96" customHeight="1">
      <c r="B4" s="17"/>
      <c r="D4" s="127" t="s">
        <v>84</v>
      </c>
      <c r="L4" s="17"/>
      <c r="M4" s="128" t="s">
        <v>10</v>
      </c>
      <c r="AT4" s="14" t="s">
        <v>4</v>
      </c>
    </row>
    <row r="5" ht="6.96" customHeight="1">
      <c r="B5" s="17"/>
      <c r="L5" s="17"/>
    </row>
    <row r="6" s="1" customFormat="1" ht="12" customHeight="1">
      <c r="B6" s="40"/>
      <c r="D6" s="129" t="s">
        <v>16</v>
      </c>
      <c r="I6" s="130"/>
      <c r="L6" s="40"/>
    </row>
    <row r="7" s="1" customFormat="1" ht="36.96" customHeight="1">
      <c r="B7" s="40"/>
      <c r="E7" s="131" t="s">
        <v>17</v>
      </c>
      <c r="F7" s="1"/>
      <c r="G7" s="1"/>
      <c r="H7" s="1"/>
      <c r="I7" s="130"/>
      <c r="L7" s="40"/>
    </row>
    <row r="8" s="1" customFormat="1">
      <c r="B8" s="40"/>
      <c r="I8" s="130"/>
      <c r="L8" s="40"/>
    </row>
    <row r="9" s="1" customFormat="1" ht="12" customHeight="1">
      <c r="B9" s="40"/>
      <c r="D9" s="129" t="s">
        <v>18</v>
      </c>
      <c r="F9" s="132" t="s">
        <v>1</v>
      </c>
      <c r="I9" s="133" t="s">
        <v>19</v>
      </c>
      <c r="J9" s="132" t="s">
        <v>1</v>
      </c>
      <c r="L9" s="40"/>
    </row>
    <row r="10" s="1" customFormat="1" ht="12" customHeight="1">
      <c r="B10" s="40"/>
      <c r="D10" s="129" t="s">
        <v>20</v>
      </c>
      <c r="F10" s="132" t="s">
        <v>21</v>
      </c>
      <c r="I10" s="133" t="s">
        <v>22</v>
      </c>
      <c r="J10" s="134" t="str">
        <f>'Rekapitulace stavby'!AN8</f>
        <v>22. 7. 2019</v>
      </c>
      <c r="L10" s="40"/>
    </row>
    <row r="11" s="1" customFormat="1" ht="10.8" customHeight="1">
      <c r="B11" s="40"/>
      <c r="I11" s="130"/>
      <c r="L11" s="40"/>
    </row>
    <row r="12" s="1" customFormat="1" ht="12" customHeight="1">
      <c r="B12" s="40"/>
      <c r="D12" s="129" t="s">
        <v>24</v>
      </c>
      <c r="I12" s="133" t="s">
        <v>25</v>
      </c>
      <c r="J12" s="132" t="s">
        <v>1</v>
      </c>
      <c r="L12" s="40"/>
    </row>
    <row r="13" s="1" customFormat="1" ht="18" customHeight="1">
      <c r="B13" s="40"/>
      <c r="E13" s="132" t="s">
        <v>26</v>
      </c>
      <c r="I13" s="133" t="s">
        <v>27</v>
      </c>
      <c r="J13" s="132" t="s">
        <v>1</v>
      </c>
      <c r="L13" s="40"/>
    </row>
    <row r="14" s="1" customFormat="1" ht="6.96" customHeight="1">
      <c r="B14" s="40"/>
      <c r="I14" s="130"/>
      <c r="L14" s="40"/>
    </row>
    <row r="15" s="1" customFormat="1" ht="12" customHeight="1">
      <c r="B15" s="40"/>
      <c r="D15" s="129" t="s">
        <v>28</v>
      </c>
      <c r="I15" s="133" t="s">
        <v>25</v>
      </c>
      <c r="J15" s="30" t="str">
        <f>'Rekapitulace stavby'!AN13</f>
        <v>Vyplň údaj</v>
      </c>
      <c r="L15" s="40"/>
    </row>
    <row r="16" s="1" customFormat="1" ht="18" customHeight="1">
      <c r="B16" s="40"/>
      <c r="E16" s="30" t="str">
        <f>'Rekapitulace stavby'!E14</f>
        <v>Vyplň údaj</v>
      </c>
      <c r="F16" s="132"/>
      <c r="G16" s="132"/>
      <c r="H16" s="132"/>
      <c r="I16" s="133" t="s">
        <v>27</v>
      </c>
      <c r="J16" s="30" t="str">
        <f>'Rekapitulace stavby'!AN14</f>
        <v>Vyplň údaj</v>
      </c>
      <c r="L16" s="40"/>
    </row>
    <row r="17" s="1" customFormat="1" ht="6.96" customHeight="1">
      <c r="B17" s="40"/>
      <c r="I17" s="130"/>
      <c r="L17" s="40"/>
    </row>
    <row r="18" s="1" customFormat="1" ht="12" customHeight="1">
      <c r="B18" s="40"/>
      <c r="D18" s="129" t="s">
        <v>30</v>
      </c>
      <c r="I18" s="133" t="s">
        <v>25</v>
      </c>
      <c r="J18" s="132" t="s">
        <v>1</v>
      </c>
      <c r="L18" s="40"/>
    </row>
    <row r="19" s="1" customFormat="1" ht="18" customHeight="1">
      <c r="B19" s="40"/>
      <c r="E19" s="132" t="s">
        <v>31</v>
      </c>
      <c r="I19" s="133" t="s">
        <v>27</v>
      </c>
      <c r="J19" s="132" t="s">
        <v>1</v>
      </c>
      <c r="L19" s="40"/>
    </row>
    <row r="20" s="1" customFormat="1" ht="6.96" customHeight="1">
      <c r="B20" s="40"/>
      <c r="I20" s="130"/>
      <c r="L20" s="40"/>
    </row>
    <row r="21" s="1" customFormat="1" ht="12" customHeight="1">
      <c r="B21" s="40"/>
      <c r="D21" s="129" t="s">
        <v>33</v>
      </c>
      <c r="I21" s="133" t="s">
        <v>25</v>
      </c>
      <c r="J21" s="132" t="s">
        <v>1</v>
      </c>
      <c r="L21" s="40"/>
    </row>
    <row r="22" s="1" customFormat="1" ht="18" customHeight="1">
      <c r="B22" s="40"/>
      <c r="E22" s="132" t="s">
        <v>34</v>
      </c>
      <c r="I22" s="133" t="s">
        <v>27</v>
      </c>
      <c r="J22" s="132" t="s">
        <v>1</v>
      </c>
      <c r="L22" s="40"/>
    </row>
    <row r="23" s="1" customFormat="1" ht="6.96" customHeight="1">
      <c r="B23" s="40"/>
      <c r="I23" s="130"/>
      <c r="L23" s="40"/>
    </row>
    <row r="24" s="1" customFormat="1" ht="12" customHeight="1">
      <c r="B24" s="40"/>
      <c r="D24" s="129" t="s">
        <v>35</v>
      </c>
      <c r="I24" s="130"/>
      <c r="L24" s="40"/>
    </row>
    <row r="25" s="7" customFormat="1" ht="16.5" customHeight="1">
      <c r="B25" s="135"/>
      <c r="E25" s="136" t="s">
        <v>1</v>
      </c>
      <c r="F25" s="136"/>
      <c r="G25" s="136"/>
      <c r="H25" s="136"/>
      <c r="I25" s="137"/>
      <c r="L25" s="135"/>
    </row>
    <row r="26" s="1" customFormat="1" ht="6.96" customHeight="1">
      <c r="B26" s="40"/>
      <c r="I26" s="130"/>
      <c r="L26" s="40"/>
    </row>
    <row r="27" s="1" customFormat="1" ht="6.96" customHeight="1">
      <c r="B27" s="40"/>
      <c r="D27" s="75"/>
      <c r="E27" s="75"/>
      <c r="F27" s="75"/>
      <c r="G27" s="75"/>
      <c r="H27" s="75"/>
      <c r="I27" s="138"/>
      <c r="J27" s="75"/>
      <c r="K27" s="75"/>
      <c r="L27" s="40"/>
    </row>
    <row r="28" s="1" customFormat="1" ht="14.4" customHeight="1">
      <c r="B28" s="40"/>
      <c r="D28" s="132" t="s">
        <v>85</v>
      </c>
      <c r="I28" s="130"/>
      <c r="J28" s="139">
        <f>J94</f>
        <v>0</v>
      </c>
      <c r="L28" s="40"/>
    </row>
    <row r="29" s="1" customFormat="1" ht="14.4" customHeight="1">
      <c r="B29" s="40"/>
      <c r="D29" s="140" t="s">
        <v>86</v>
      </c>
      <c r="I29" s="130"/>
      <c r="J29" s="139">
        <f>J110</f>
        <v>0</v>
      </c>
      <c r="L29" s="40"/>
    </row>
    <row r="30" s="1" customFormat="1" ht="25.44" customHeight="1">
      <c r="B30" s="40"/>
      <c r="D30" s="141" t="s">
        <v>36</v>
      </c>
      <c r="I30" s="130"/>
      <c r="J30" s="142">
        <f>ROUND(J28 + J29, 2)</f>
        <v>0</v>
      </c>
      <c r="L30" s="40"/>
    </row>
    <row r="31" s="1" customFormat="1" ht="6.96" customHeight="1">
      <c r="B31" s="40"/>
      <c r="D31" s="75"/>
      <c r="E31" s="75"/>
      <c r="F31" s="75"/>
      <c r="G31" s="75"/>
      <c r="H31" s="75"/>
      <c r="I31" s="138"/>
      <c r="J31" s="75"/>
      <c r="K31" s="75"/>
      <c r="L31" s="40"/>
    </row>
    <row r="32" s="1" customFormat="1" ht="14.4" customHeight="1">
      <c r="B32" s="40"/>
      <c r="F32" s="143" t="s">
        <v>38</v>
      </c>
      <c r="I32" s="144" t="s">
        <v>37</v>
      </c>
      <c r="J32" s="143" t="s">
        <v>39</v>
      </c>
      <c r="L32" s="40"/>
    </row>
    <row r="33" s="1" customFormat="1" ht="14.4" customHeight="1">
      <c r="B33" s="40"/>
      <c r="D33" s="145" t="s">
        <v>40</v>
      </c>
      <c r="E33" s="129" t="s">
        <v>41</v>
      </c>
      <c r="F33" s="146">
        <f>ROUND((SUM(BE110:BE117) + SUM(BE135:BE250)),  2)</f>
        <v>0</v>
      </c>
      <c r="I33" s="147">
        <v>0.20999999999999999</v>
      </c>
      <c r="J33" s="146">
        <f>ROUND(((SUM(BE110:BE117) + SUM(BE135:BE250))*I33),  2)</f>
        <v>0</v>
      </c>
      <c r="L33" s="40"/>
    </row>
    <row r="34" s="1" customFormat="1" ht="14.4" customHeight="1">
      <c r="B34" s="40"/>
      <c r="E34" s="129" t="s">
        <v>42</v>
      </c>
      <c r="F34" s="146">
        <f>ROUND((SUM(BF110:BF117) + SUM(BF135:BF250)),  2)</f>
        <v>0</v>
      </c>
      <c r="I34" s="147">
        <v>0.14999999999999999</v>
      </c>
      <c r="J34" s="146">
        <f>ROUND(((SUM(BF110:BF117) + SUM(BF135:BF250))*I34),  2)</f>
        <v>0</v>
      </c>
      <c r="L34" s="40"/>
    </row>
    <row r="35" hidden="1" s="1" customFormat="1" ht="14.4" customHeight="1">
      <c r="B35" s="40"/>
      <c r="E35" s="129" t="s">
        <v>43</v>
      </c>
      <c r="F35" s="146">
        <f>ROUND((SUM(BG110:BG117) + SUM(BG135:BG250)),  2)</f>
        <v>0</v>
      </c>
      <c r="I35" s="147">
        <v>0.20999999999999999</v>
      </c>
      <c r="J35" s="146">
        <f>0</f>
        <v>0</v>
      </c>
      <c r="L35" s="40"/>
    </row>
    <row r="36" hidden="1" s="1" customFormat="1" ht="14.4" customHeight="1">
      <c r="B36" s="40"/>
      <c r="E36" s="129" t="s">
        <v>44</v>
      </c>
      <c r="F36" s="146">
        <f>ROUND((SUM(BH110:BH117) + SUM(BH135:BH250)),  2)</f>
        <v>0</v>
      </c>
      <c r="I36" s="147">
        <v>0.14999999999999999</v>
      </c>
      <c r="J36" s="146">
        <f>0</f>
        <v>0</v>
      </c>
      <c r="L36" s="40"/>
    </row>
    <row r="37" hidden="1" s="1" customFormat="1" ht="14.4" customHeight="1">
      <c r="B37" s="40"/>
      <c r="E37" s="129" t="s">
        <v>45</v>
      </c>
      <c r="F37" s="146">
        <f>ROUND((SUM(BI110:BI117) + SUM(BI135:BI250)),  2)</f>
        <v>0</v>
      </c>
      <c r="I37" s="147">
        <v>0</v>
      </c>
      <c r="J37" s="146">
        <f>0</f>
        <v>0</v>
      </c>
      <c r="L37" s="40"/>
    </row>
    <row r="38" s="1" customFormat="1" ht="6.96" customHeight="1">
      <c r="B38" s="40"/>
      <c r="I38" s="130"/>
      <c r="L38" s="40"/>
    </row>
    <row r="39" s="1" customFormat="1" ht="25.44" customHeight="1">
      <c r="B39" s="40"/>
      <c r="C39" s="148"/>
      <c r="D39" s="149" t="s">
        <v>46</v>
      </c>
      <c r="E39" s="150"/>
      <c r="F39" s="150"/>
      <c r="G39" s="151" t="s">
        <v>47</v>
      </c>
      <c r="H39" s="152" t="s">
        <v>48</v>
      </c>
      <c r="I39" s="153"/>
      <c r="J39" s="154">
        <f>SUM(J30:J37)</f>
        <v>0</v>
      </c>
      <c r="K39" s="155"/>
      <c r="L39" s="40"/>
    </row>
    <row r="40" s="1" customFormat="1" ht="14.4" customHeight="1">
      <c r="B40" s="40"/>
      <c r="I40" s="130"/>
      <c r="L40" s="40"/>
    </row>
    <row r="41" ht="14.4" customHeight="1">
      <c r="B41" s="17"/>
      <c r="L41" s="17"/>
    </row>
    <row r="42" ht="14.4" customHeight="1">
      <c r="B42" s="17"/>
      <c r="L42" s="17"/>
    </row>
    <row r="43" ht="14.4" customHeight="1">
      <c r="B43" s="17"/>
      <c r="L43" s="17"/>
    </row>
    <row r="44" ht="14.4" customHeight="1">
      <c r="B44" s="17"/>
      <c r="L44" s="17"/>
    </row>
    <row r="45" ht="14.4" customHeight="1">
      <c r="B45" s="17"/>
      <c r="L45" s="17"/>
    </row>
    <row r="46" ht="14.4" customHeight="1">
      <c r="B46" s="17"/>
      <c r="L46" s="17"/>
    </row>
    <row r="47" ht="14.4" customHeight="1">
      <c r="B47" s="17"/>
      <c r="L47" s="17"/>
    </row>
    <row r="48" ht="14.4" customHeight="1">
      <c r="B48" s="17"/>
      <c r="L48" s="17"/>
    </row>
    <row r="49" ht="14.4" customHeight="1">
      <c r="B49" s="17"/>
      <c r="L49" s="17"/>
    </row>
    <row r="50" s="1" customFormat="1" ht="14.4" customHeight="1">
      <c r="B50" s="40"/>
      <c r="D50" s="156" t="s">
        <v>49</v>
      </c>
      <c r="E50" s="157"/>
      <c r="F50" s="157"/>
      <c r="G50" s="156" t="s">
        <v>50</v>
      </c>
      <c r="H50" s="157"/>
      <c r="I50" s="158"/>
      <c r="J50" s="157"/>
      <c r="K50" s="157"/>
      <c r="L50" s="4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1" customFormat="1">
      <c r="B61" s="40"/>
      <c r="D61" s="159" t="s">
        <v>51</v>
      </c>
      <c r="E61" s="160"/>
      <c r="F61" s="161" t="s">
        <v>52</v>
      </c>
      <c r="G61" s="159" t="s">
        <v>51</v>
      </c>
      <c r="H61" s="160"/>
      <c r="I61" s="162"/>
      <c r="J61" s="163" t="s">
        <v>52</v>
      </c>
      <c r="K61" s="160"/>
      <c r="L61" s="40"/>
    </row>
    <row r="62">
      <c r="B62" s="17"/>
      <c r="L62" s="17"/>
    </row>
    <row r="63">
      <c r="B63" s="17"/>
      <c r="L63" s="17"/>
    </row>
    <row r="64">
      <c r="B64" s="17"/>
      <c r="L64" s="17"/>
    </row>
    <row r="65" s="1" customFormat="1">
      <c r="B65" s="40"/>
      <c r="D65" s="156" t="s">
        <v>53</v>
      </c>
      <c r="E65" s="157"/>
      <c r="F65" s="157"/>
      <c r="G65" s="156" t="s">
        <v>54</v>
      </c>
      <c r="H65" s="157"/>
      <c r="I65" s="158"/>
      <c r="J65" s="157"/>
      <c r="K65" s="157"/>
      <c r="L65" s="40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1" customFormat="1">
      <c r="B76" s="40"/>
      <c r="D76" s="159" t="s">
        <v>51</v>
      </c>
      <c r="E76" s="160"/>
      <c r="F76" s="161" t="s">
        <v>52</v>
      </c>
      <c r="G76" s="159" t="s">
        <v>51</v>
      </c>
      <c r="H76" s="160"/>
      <c r="I76" s="162"/>
      <c r="J76" s="163" t="s">
        <v>52</v>
      </c>
      <c r="K76" s="160"/>
      <c r="L76" s="40"/>
    </row>
    <row r="77" s="1" customFormat="1" ht="14.4" customHeight="1">
      <c r="B77" s="164"/>
      <c r="C77" s="165"/>
      <c r="D77" s="165"/>
      <c r="E77" s="165"/>
      <c r="F77" s="165"/>
      <c r="G77" s="165"/>
      <c r="H77" s="165"/>
      <c r="I77" s="166"/>
      <c r="J77" s="165"/>
      <c r="K77" s="165"/>
      <c r="L77" s="40"/>
    </row>
    <row r="81" s="1" customFormat="1" ht="6.96" customHeight="1">
      <c r="B81" s="167"/>
      <c r="C81" s="168"/>
      <c r="D81" s="168"/>
      <c r="E81" s="168"/>
      <c r="F81" s="168"/>
      <c r="G81" s="168"/>
      <c r="H81" s="168"/>
      <c r="I81" s="169"/>
      <c r="J81" s="168"/>
      <c r="K81" s="168"/>
      <c r="L81" s="40"/>
    </row>
    <row r="82" s="1" customFormat="1" ht="24.96" customHeight="1">
      <c r="B82" s="35"/>
      <c r="C82" s="20" t="s">
        <v>87</v>
      </c>
      <c r="D82" s="36"/>
      <c r="E82" s="36"/>
      <c r="F82" s="36"/>
      <c r="G82" s="36"/>
      <c r="H82" s="36"/>
      <c r="I82" s="130"/>
      <c r="J82" s="36"/>
      <c r="K82" s="36"/>
      <c r="L82" s="40"/>
    </row>
    <row r="83" s="1" customFormat="1" ht="6.96" customHeight="1">
      <c r="B83" s="35"/>
      <c r="C83" s="36"/>
      <c r="D83" s="36"/>
      <c r="E83" s="36"/>
      <c r="F83" s="36"/>
      <c r="G83" s="36"/>
      <c r="H83" s="36"/>
      <c r="I83" s="130"/>
      <c r="J83" s="36"/>
      <c r="K83" s="36"/>
      <c r="L83" s="40"/>
    </row>
    <row r="84" s="1" customFormat="1" ht="12" customHeight="1">
      <c r="B84" s="35"/>
      <c r="C84" s="29" t="s">
        <v>16</v>
      </c>
      <c r="D84" s="36"/>
      <c r="E84" s="36"/>
      <c r="F84" s="36"/>
      <c r="G84" s="36"/>
      <c r="H84" s="36"/>
      <c r="I84" s="130"/>
      <c r="J84" s="36"/>
      <c r="K84" s="36"/>
      <c r="L84" s="40"/>
    </row>
    <row r="85" s="1" customFormat="1" ht="16.5" customHeight="1">
      <c r="B85" s="35"/>
      <c r="C85" s="36"/>
      <c r="D85" s="36"/>
      <c r="E85" s="68" t="str">
        <f>E7</f>
        <v>Č.p. 39 - odkanalizování hasičské zbrojnice Zelinkovice</v>
      </c>
      <c r="F85" s="36"/>
      <c r="G85" s="36"/>
      <c r="H85" s="36"/>
      <c r="I85" s="130"/>
      <c r="J85" s="36"/>
      <c r="K85" s="36"/>
      <c r="L85" s="40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130"/>
      <c r="J86" s="36"/>
      <c r="K86" s="36"/>
      <c r="L86" s="40"/>
    </row>
    <row r="87" s="1" customFormat="1" ht="12" customHeight="1">
      <c r="B87" s="35"/>
      <c r="C87" s="29" t="s">
        <v>20</v>
      </c>
      <c r="D87" s="36"/>
      <c r="E87" s="36"/>
      <c r="F87" s="24" t="str">
        <f>F10</f>
        <v>Zelinkovice</v>
      </c>
      <c r="G87" s="36"/>
      <c r="H87" s="36"/>
      <c r="I87" s="133" t="s">
        <v>22</v>
      </c>
      <c r="J87" s="71" t="str">
        <f>IF(J10="","",J10)</f>
        <v>22. 7. 2019</v>
      </c>
      <c r="K87" s="36"/>
      <c r="L87" s="40"/>
    </row>
    <row r="88" s="1" customFormat="1" ht="6.96" customHeight="1">
      <c r="B88" s="35"/>
      <c r="C88" s="36"/>
      <c r="D88" s="36"/>
      <c r="E88" s="36"/>
      <c r="F88" s="36"/>
      <c r="G88" s="36"/>
      <c r="H88" s="36"/>
      <c r="I88" s="130"/>
      <c r="J88" s="36"/>
      <c r="K88" s="36"/>
      <c r="L88" s="40"/>
    </row>
    <row r="89" s="1" customFormat="1" ht="15.15" customHeight="1">
      <c r="B89" s="35"/>
      <c r="C89" s="29" t="s">
        <v>24</v>
      </c>
      <c r="D89" s="36"/>
      <c r="E89" s="36"/>
      <c r="F89" s="24" t="str">
        <f>E13</f>
        <v>Statutární město Frýdek - Místek</v>
      </c>
      <c r="G89" s="36"/>
      <c r="H89" s="36"/>
      <c r="I89" s="133" t="s">
        <v>30</v>
      </c>
      <c r="J89" s="33" t="str">
        <f>E19</f>
        <v>Ing. Miloslav Klich</v>
      </c>
      <c r="K89" s="36"/>
      <c r="L89" s="40"/>
    </row>
    <row r="90" s="1" customFormat="1" ht="15.15" customHeight="1">
      <c r="B90" s="35"/>
      <c r="C90" s="29" t="s">
        <v>28</v>
      </c>
      <c r="D90" s="36"/>
      <c r="E90" s="36"/>
      <c r="F90" s="24" t="str">
        <f>IF(E16="","",E16)</f>
        <v>Vyplň údaj</v>
      </c>
      <c r="G90" s="36"/>
      <c r="H90" s="36"/>
      <c r="I90" s="133" t="s">
        <v>33</v>
      </c>
      <c r="J90" s="33" t="str">
        <f>E22</f>
        <v>Johančíková</v>
      </c>
      <c r="K90" s="36"/>
      <c r="L90" s="40"/>
    </row>
    <row r="91" s="1" customFormat="1" ht="10.32" customHeight="1">
      <c r="B91" s="35"/>
      <c r="C91" s="36"/>
      <c r="D91" s="36"/>
      <c r="E91" s="36"/>
      <c r="F91" s="36"/>
      <c r="G91" s="36"/>
      <c r="H91" s="36"/>
      <c r="I91" s="130"/>
      <c r="J91" s="36"/>
      <c r="K91" s="36"/>
      <c r="L91" s="40"/>
    </row>
    <row r="92" s="1" customFormat="1" ht="29.28" customHeight="1">
      <c r="B92" s="35"/>
      <c r="C92" s="170" t="s">
        <v>88</v>
      </c>
      <c r="D92" s="171"/>
      <c r="E92" s="171"/>
      <c r="F92" s="171"/>
      <c r="G92" s="171"/>
      <c r="H92" s="171"/>
      <c r="I92" s="172"/>
      <c r="J92" s="173" t="s">
        <v>89</v>
      </c>
      <c r="K92" s="171"/>
      <c r="L92" s="40"/>
    </row>
    <row r="93" s="1" customFormat="1" ht="10.32" customHeight="1">
      <c r="B93" s="35"/>
      <c r="C93" s="36"/>
      <c r="D93" s="36"/>
      <c r="E93" s="36"/>
      <c r="F93" s="36"/>
      <c r="G93" s="36"/>
      <c r="H93" s="36"/>
      <c r="I93" s="130"/>
      <c r="J93" s="36"/>
      <c r="K93" s="36"/>
      <c r="L93" s="40"/>
    </row>
    <row r="94" s="1" customFormat="1" ht="22.8" customHeight="1">
      <c r="B94" s="35"/>
      <c r="C94" s="174" t="s">
        <v>90</v>
      </c>
      <c r="D94" s="36"/>
      <c r="E94" s="36"/>
      <c r="F94" s="36"/>
      <c r="G94" s="36"/>
      <c r="H94" s="36"/>
      <c r="I94" s="130"/>
      <c r="J94" s="102">
        <f>J135</f>
        <v>0</v>
      </c>
      <c r="K94" s="36"/>
      <c r="L94" s="40"/>
      <c r="AU94" s="14" t="s">
        <v>91</v>
      </c>
    </row>
    <row r="95" s="8" customFormat="1" ht="24.96" customHeight="1">
      <c r="B95" s="175"/>
      <c r="C95" s="176"/>
      <c r="D95" s="177" t="s">
        <v>92</v>
      </c>
      <c r="E95" s="178"/>
      <c r="F95" s="178"/>
      <c r="G95" s="178"/>
      <c r="H95" s="178"/>
      <c r="I95" s="179"/>
      <c r="J95" s="180">
        <f>J136</f>
        <v>0</v>
      </c>
      <c r="K95" s="176"/>
      <c r="L95" s="181"/>
    </row>
    <row r="96" s="8" customFormat="1" ht="24.96" customHeight="1">
      <c r="B96" s="175"/>
      <c r="C96" s="176"/>
      <c r="D96" s="177" t="s">
        <v>93</v>
      </c>
      <c r="E96" s="178"/>
      <c r="F96" s="178"/>
      <c r="G96" s="178"/>
      <c r="H96" s="178"/>
      <c r="I96" s="179"/>
      <c r="J96" s="180">
        <f>J181</f>
        <v>0</v>
      </c>
      <c r="K96" s="176"/>
      <c r="L96" s="181"/>
    </row>
    <row r="97" s="8" customFormat="1" ht="24.96" customHeight="1">
      <c r="B97" s="175"/>
      <c r="C97" s="176"/>
      <c r="D97" s="177" t="s">
        <v>94</v>
      </c>
      <c r="E97" s="178"/>
      <c r="F97" s="178"/>
      <c r="G97" s="178"/>
      <c r="H97" s="178"/>
      <c r="I97" s="179"/>
      <c r="J97" s="180">
        <f>J187</f>
        <v>0</v>
      </c>
      <c r="K97" s="176"/>
      <c r="L97" s="181"/>
    </row>
    <row r="98" s="8" customFormat="1" ht="24.96" customHeight="1">
      <c r="B98" s="175"/>
      <c r="C98" s="176"/>
      <c r="D98" s="177" t="s">
        <v>95</v>
      </c>
      <c r="E98" s="178"/>
      <c r="F98" s="178"/>
      <c r="G98" s="178"/>
      <c r="H98" s="178"/>
      <c r="I98" s="179"/>
      <c r="J98" s="180">
        <f>J192</f>
        <v>0</v>
      </c>
      <c r="K98" s="176"/>
      <c r="L98" s="181"/>
    </row>
    <row r="99" s="8" customFormat="1" ht="24.96" customHeight="1">
      <c r="B99" s="175"/>
      <c r="C99" s="176"/>
      <c r="D99" s="177" t="s">
        <v>96</v>
      </c>
      <c r="E99" s="178"/>
      <c r="F99" s="178"/>
      <c r="G99" s="178"/>
      <c r="H99" s="178"/>
      <c r="I99" s="179"/>
      <c r="J99" s="180">
        <f>J196</f>
        <v>0</v>
      </c>
      <c r="K99" s="176"/>
      <c r="L99" s="181"/>
    </row>
    <row r="100" s="8" customFormat="1" ht="24.96" customHeight="1">
      <c r="B100" s="175"/>
      <c r="C100" s="176"/>
      <c r="D100" s="177" t="s">
        <v>97</v>
      </c>
      <c r="E100" s="178"/>
      <c r="F100" s="178"/>
      <c r="G100" s="178"/>
      <c r="H100" s="178"/>
      <c r="I100" s="179"/>
      <c r="J100" s="180">
        <f>J200</f>
        <v>0</v>
      </c>
      <c r="K100" s="176"/>
      <c r="L100" s="181"/>
    </row>
    <row r="101" s="8" customFormat="1" ht="24.96" customHeight="1">
      <c r="B101" s="175"/>
      <c r="C101" s="176"/>
      <c r="D101" s="177" t="s">
        <v>98</v>
      </c>
      <c r="E101" s="178"/>
      <c r="F101" s="178"/>
      <c r="G101" s="178"/>
      <c r="H101" s="178"/>
      <c r="I101" s="179"/>
      <c r="J101" s="180">
        <f>J209</f>
        <v>0</v>
      </c>
      <c r="K101" s="176"/>
      <c r="L101" s="181"/>
    </row>
    <row r="102" s="8" customFormat="1" ht="24.96" customHeight="1">
      <c r="B102" s="175"/>
      <c r="C102" s="176"/>
      <c r="D102" s="177" t="s">
        <v>99</v>
      </c>
      <c r="E102" s="178"/>
      <c r="F102" s="178"/>
      <c r="G102" s="178"/>
      <c r="H102" s="178"/>
      <c r="I102" s="179"/>
      <c r="J102" s="180">
        <f>J221</f>
        <v>0</v>
      </c>
      <c r="K102" s="176"/>
      <c r="L102" s="181"/>
    </row>
    <row r="103" s="8" customFormat="1" ht="24.96" customHeight="1">
      <c r="B103" s="175"/>
      <c r="C103" s="176"/>
      <c r="D103" s="177" t="s">
        <v>100</v>
      </c>
      <c r="E103" s="178"/>
      <c r="F103" s="178"/>
      <c r="G103" s="178"/>
      <c r="H103" s="178"/>
      <c r="I103" s="179"/>
      <c r="J103" s="180">
        <f>J223</f>
        <v>0</v>
      </c>
      <c r="K103" s="176"/>
      <c r="L103" s="181"/>
    </row>
    <row r="104" s="8" customFormat="1" ht="24.96" customHeight="1">
      <c r="B104" s="175"/>
      <c r="C104" s="176"/>
      <c r="D104" s="177" t="s">
        <v>101</v>
      </c>
      <c r="E104" s="178"/>
      <c r="F104" s="178"/>
      <c r="G104" s="178"/>
      <c r="H104" s="178"/>
      <c r="I104" s="179"/>
      <c r="J104" s="180">
        <f>J229</f>
        <v>0</v>
      </c>
      <c r="K104" s="176"/>
      <c r="L104" s="181"/>
    </row>
    <row r="105" s="8" customFormat="1" ht="24.96" customHeight="1">
      <c r="B105" s="175"/>
      <c r="C105" s="176"/>
      <c r="D105" s="177" t="s">
        <v>102</v>
      </c>
      <c r="E105" s="178"/>
      <c r="F105" s="178"/>
      <c r="G105" s="178"/>
      <c r="H105" s="178"/>
      <c r="I105" s="179"/>
      <c r="J105" s="180">
        <f>J231</f>
        <v>0</v>
      </c>
      <c r="K105" s="176"/>
      <c r="L105" s="181"/>
    </row>
    <row r="106" s="8" customFormat="1" ht="24.96" customHeight="1">
      <c r="B106" s="175"/>
      <c r="C106" s="176"/>
      <c r="D106" s="177" t="s">
        <v>103</v>
      </c>
      <c r="E106" s="178"/>
      <c r="F106" s="178"/>
      <c r="G106" s="178"/>
      <c r="H106" s="178"/>
      <c r="I106" s="179"/>
      <c r="J106" s="180">
        <f>J235</f>
        <v>0</v>
      </c>
      <c r="K106" s="176"/>
      <c r="L106" s="181"/>
    </row>
    <row r="107" s="8" customFormat="1" ht="24.96" customHeight="1">
      <c r="B107" s="175"/>
      <c r="C107" s="176"/>
      <c r="D107" s="177" t="s">
        <v>104</v>
      </c>
      <c r="E107" s="178"/>
      <c r="F107" s="178"/>
      <c r="G107" s="178"/>
      <c r="H107" s="178"/>
      <c r="I107" s="179"/>
      <c r="J107" s="180">
        <f>J247</f>
        <v>0</v>
      </c>
      <c r="K107" s="176"/>
      <c r="L107" s="181"/>
    </row>
    <row r="108" s="1" customFormat="1" ht="21.84" customHeight="1">
      <c r="B108" s="35"/>
      <c r="C108" s="36"/>
      <c r="D108" s="36"/>
      <c r="E108" s="36"/>
      <c r="F108" s="36"/>
      <c r="G108" s="36"/>
      <c r="H108" s="36"/>
      <c r="I108" s="130"/>
      <c r="J108" s="36"/>
      <c r="K108" s="36"/>
      <c r="L108" s="40"/>
    </row>
    <row r="109" s="1" customFormat="1" ht="6.96" customHeight="1">
      <c r="B109" s="35"/>
      <c r="C109" s="36"/>
      <c r="D109" s="36"/>
      <c r="E109" s="36"/>
      <c r="F109" s="36"/>
      <c r="G109" s="36"/>
      <c r="H109" s="36"/>
      <c r="I109" s="130"/>
      <c r="J109" s="36"/>
      <c r="K109" s="36"/>
      <c r="L109" s="40"/>
    </row>
    <row r="110" s="1" customFormat="1" ht="29.28" customHeight="1">
      <c r="B110" s="35"/>
      <c r="C110" s="174" t="s">
        <v>105</v>
      </c>
      <c r="D110" s="36"/>
      <c r="E110" s="36"/>
      <c r="F110" s="36"/>
      <c r="G110" s="36"/>
      <c r="H110" s="36"/>
      <c r="I110" s="130"/>
      <c r="J110" s="182">
        <f>ROUND(J111 + J112 + J113 + J114 + J115 + J116,2)</f>
        <v>0</v>
      </c>
      <c r="K110" s="36"/>
      <c r="L110" s="40"/>
      <c r="N110" s="183" t="s">
        <v>40</v>
      </c>
    </row>
    <row r="111" s="1" customFormat="1" ht="18" customHeight="1">
      <c r="B111" s="35"/>
      <c r="C111" s="36"/>
      <c r="D111" s="184" t="s">
        <v>106</v>
      </c>
      <c r="E111" s="185"/>
      <c r="F111" s="185"/>
      <c r="G111" s="36"/>
      <c r="H111" s="36"/>
      <c r="I111" s="130"/>
      <c r="J111" s="186">
        <v>0</v>
      </c>
      <c r="K111" s="36"/>
      <c r="L111" s="187"/>
      <c r="M111" s="130"/>
      <c r="N111" s="188" t="s">
        <v>41</v>
      </c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89" t="s">
        <v>107</v>
      </c>
      <c r="AZ111" s="130"/>
      <c r="BA111" s="130"/>
      <c r="BB111" s="130"/>
      <c r="BC111" s="130"/>
      <c r="BD111" s="130"/>
      <c r="BE111" s="190">
        <f>IF(N111="základní",J111,0)</f>
        <v>0</v>
      </c>
      <c r="BF111" s="190">
        <f>IF(N111="snížená",J111,0)</f>
        <v>0</v>
      </c>
      <c r="BG111" s="190">
        <f>IF(N111="zákl. přenesená",J111,0)</f>
        <v>0</v>
      </c>
      <c r="BH111" s="190">
        <f>IF(N111="sníž. přenesená",J111,0)</f>
        <v>0</v>
      </c>
      <c r="BI111" s="190">
        <f>IF(N111="nulová",J111,0)</f>
        <v>0</v>
      </c>
      <c r="BJ111" s="189" t="s">
        <v>81</v>
      </c>
      <c r="BK111" s="130"/>
      <c r="BL111" s="130"/>
      <c r="BM111" s="130"/>
    </row>
    <row r="112" s="1" customFormat="1" ht="18" customHeight="1">
      <c r="B112" s="35"/>
      <c r="C112" s="36"/>
      <c r="D112" s="184" t="s">
        <v>108</v>
      </c>
      <c r="E112" s="185"/>
      <c r="F112" s="185"/>
      <c r="G112" s="36"/>
      <c r="H112" s="36"/>
      <c r="I112" s="130"/>
      <c r="J112" s="186">
        <v>0</v>
      </c>
      <c r="K112" s="36"/>
      <c r="L112" s="187"/>
      <c r="M112" s="130"/>
      <c r="N112" s="188" t="s">
        <v>41</v>
      </c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  <c r="AK112" s="130"/>
      <c r="AL112" s="130"/>
      <c r="AM112" s="130"/>
      <c r="AN112" s="130"/>
      <c r="AO112" s="130"/>
      <c r="AP112" s="130"/>
      <c r="AQ112" s="130"/>
      <c r="AR112" s="130"/>
      <c r="AS112" s="130"/>
      <c r="AT112" s="130"/>
      <c r="AU112" s="130"/>
      <c r="AV112" s="130"/>
      <c r="AW112" s="130"/>
      <c r="AX112" s="130"/>
      <c r="AY112" s="189" t="s">
        <v>107</v>
      </c>
      <c r="AZ112" s="130"/>
      <c r="BA112" s="130"/>
      <c r="BB112" s="130"/>
      <c r="BC112" s="130"/>
      <c r="BD112" s="130"/>
      <c r="BE112" s="190">
        <f>IF(N112="základní",J112,0)</f>
        <v>0</v>
      </c>
      <c r="BF112" s="190">
        <f>IF(N112="snížená",J112,0)</f>
        <v>0</v>
      </c>
      <c r="BG112" s="190">
        <f>IF(N112="zákl. přenesená",J112,0)</f>
        <v>0</v>
      </c>
      <c r="BH112" s="190">
        <f>IF(N112="sníž. přenesená",J112,0)</f>
        <v>0</v>
      </c>
      <c r="BI112" s="190">
        <f>IF(N112="nulová",J112,0)</f>
        <v>0</v>
      </c>
      <c r="BJ112" s="189" t="s">
        <v>81</v>
      </c>
      <c r="BK112" s="130"/>
      <c r="BL112" s="130"/>
      <c r="BM112" s="130"/>
    </row>
    <row r="113" s="1" customFormat="1" ht="18" customHeight="1">
      <c r="B113" s="35"/>
      <c r="C113" s="36"/>
      <c r="D113" s="184" t="s">
        <v>109</v>
      </c>
      <c r="E113" s="185"/>
      <c r="F113" s="185"/>
      <c r="G113" s="36"/>
      <c r="H113" s="36"/>
      <c r="I113" s="130"/>
      <c r="J113" s="186">
        <v>0</v>
      </c>
      <c r="K113" s="36"/>
      <c r="L113" s="187"/>
      <c r="M113" s="130"/>
      <c r="N113" s="188" t="s">
        <v>41</v>
      </c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  <c r="AK113" s="130"/>
      <c r="AL113" s="130"/>
      <c r="AM113" s="130"/>
      <c r="AN113" s="130"/>
      <c r="AO113" s="130"/>
      <c r="AP113" s="130"/>
      <c r="AQ113" s="130"/>
      <c r="AR113" s="130"/>
      <c r="AS113" s="130"/>
      <c r="AT113" s="130"/>
      <c r="AU113" s="130"/>
      <c r="AV113" s="130"/>
      <c r="AW113" s="130"/>
      <c r="AX113" s="130"/>
      <c r="AY113" s="189" t="s">
        <v>107</v>
      </c>
      <c r="AZ113" s="130"/>
      <c r="BA113" s="130"/>
      <c r="BB113" s="130"/>
      <c r="BC113" s="130"/>
      <c r="BD113" s="130"/>
      <c r="BE113" s="190">
        <f>IF(N113="základní",J113,0)</f>
        <v>0</v>
      </c>
      <c r="BF113" s="190">
        <f>IF(N113="snížená",J113,0)</f>
        <v>0</v>
      </c>
      <c r="BG113" s="190">
        <f>IF(N113="zákl. přenesená",J113,0)</f>
        <v>0</v>
      </c>
      <c r="BH113" s="190">
        <f>IF(N113="sníž. přenesená",J113,0)</f>
        <v>0</v>
      </c>
      <c r="BI113" s="190">
        <f>IF(N113="nulová",J113,0)</f>
        <v>0</v>
      </c>
      <c r="BJ113" s="189" t="s">
        <v>81</v>
      </c>
      <c r="BK113" s="130"/>
      <c r="BL113" s="130"/>
      <c r="BM113" s="130"/>
    </row>
    <row r="114" s="1" customFormat="1" ht="18" customHeight="1">
      <c r="B114" s="35"/>
      <c r="C114" s="36"/>
      <c r="D114" s="184" t="s">
        <v>110</v>
      </c>
      <c r="E114" s="185"/>
      <c r="F114" s="185"/>
      <c r="G114" s="36"/>
      <c r="H114" s="36"/>
      <c r="I114" s="130"/>
      <c r="J114" s="186">
        <v>0</v>
      </c>
      <c r="K114" s="36"/>
      <c r="L114" s="187"/>
      <c r="M114" s="130"/>
      <c r="N114" s="188" t="s">
        <v>41</v>
      </c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89" t="s">
        <v>107</v>
      </c>
      <c r="AZ114" s="130"/>
      <c r="BA114" s="130"/>
      <c r="BB114" s="130"/>
      <c r="BC114" s="130"/>
      <c r="BD114" s="130"/>
      <c r="BE114" s="190">
        <f>IF(N114="základní",J114,0)</f>
        <v>0</v>
      </c>
      <c r="BF114" s="190">
        <f>IF(N114="snížená",J114,0)</f>
        <v>0</v>
      </c>
      <c r="BG114" s="190">
        <f>IF(N114="zákl. přenesená",J114,0)</f>
        <v>0</v>
      </c>
      <c r="BH114" s="190">
        <f>IF(N114="sníž. přenesená",J114,0)</f>
        <v>0</v>
      </c>
      <c r="BI114" s="190">
        <f>IF(N114="nulová",J114,0)</f>
        <v>0</v>
      </c>
      <c r="BJ114" s="189" t="s">
        <v>81</v>
      </c>
      <c r="BK114" s="130"/>
      <c r="BL114" s="130"/>
      <c r="BM114" s="130"/>
    </row>
    <row r="115" s="1" customFormat="1" ht="18" customHeight="1">
      <c r="B115" s="35"/>
      <c r="C115" s="36"/>
      <c r="D115" s="184" t="s">
        <v>111</v>
      </c>
      <c r="E115" s="185"/>
      <c r="F115" s="185"/>
      <c r="G115" s="36"/>
      <c r="H115" s="36"/>
      <c r="I115" s="130"/>
      <c r="J115" s="186">
        <v>0</v>
      </c>
      <c r="K115" s="36"/>
      <c r="L115" s="187"/>
      <c r="M115" s="130"/>
      <c r="N115" s="188" t="s">
        <v>41</v>
      </c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  <c r="AK115" s="130"/>
      <c r="AL115" s="130"/>
      <c r="AM115" s="130"/>
      <c r="AN115" s="130"/>
      <c r="AO115" s="130"/>
      <c r="AP115" s="130"/>
      <c r="AQ115" s="130"/>
      <c r="AR115" s="130"/>
      <c r="AS115" s="130"/>
      <c r="AT115" s="130"/>
      <c r="AU115" s="130"/>
      <c r="AV115" s="130"/>
      <c r="AW115" s="130"/>
      <c r="AX115" s="130"/>
      <c r="AY115" s="189" t="s">
        <v>107</v>
      </c>
      <c r="AZ115" s="130"/>
      <c r="BA115" s="130"/>
      <c r="BB115" s="130"/>
      <c r="BC115" s="130"/>
      <c r="BD115" s="130"/>
      <c r="BE115" s="190">
        <f>IF(N115="základní",J115,0)</f>
        <v>0</v>
      </c>
      <c r="BF115" s="190">
        <f>IF(N115="snížená",J115,0)</f>
        <v>0</v>
      </c>
      <c r="BG115" s="190">
        <f>IF(N115="zákl. přenesená",J115,0)</f>
        <v>0</v>
      </c>
      <c r="BH115" s="190">
        <f>IF(N115="sníž. přenesená",J115,0)</f>
        <v>0</v>
      </c>
      <c r="BI115" s="190">
        <f>IF(N115="nulová",J115,0)</f>
        <v>0</v>
      </c>
      <c r="BJ115" s="189" t="s">
        <v>81</v>
      </c>
      <c r="BK115" s="130"/>
      <c r="BL115" s="130"/>
      <c r="BM115" s="130"/>
    </row>
    <row r="116" s="1" customFormat="1" ht="18" customHeight="1">
      <c r="B116" s="35"/>
      <c r="C116" s="36"/>
      <c r="D116" s="185" t="s">
        <v>112</v>
      </c>
      <c r="E116" s="36"/>
      <c r="F116" s="36"/>
      <c r="G116" s="36"/>
      <c r="H116" s="36"/>
      <c r="I116" s="130"/>
      <c r="J116" s="186">
        <f>ROUND(J28*T116,2)</f>
        <v>0</v>
      </c>
      <c r="K116" s="36"/>
      <c r="L116" s="187"/>
      <c r="M116" s="130"/>
      <c r="N116" s="188" t="s">
        <v>41</v>
      </c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0"/>
      <c r="AV116" s="130"/>
      <c r="AW116" s="130"/>
      <c r="AX116" s="130"/>
      <c r="AY116" s="189" t="s">
        <v>113</v>
      </c>
      <c r="AZ116" s="130"/>
      <c r="BA116" s="130"/>
      <c r="BB116" s="130"/>
      <c r="BC116" s="130"/>
      <c r="BD116" s="130"/>
      <c r="BE116" s="190">
        <f>IF(N116="základní",J116,0)</f>
        <v>0</v>
      </c>
      <c r="BF116" s="190">
        <f>IF(N116="snížená",J116,0)</f>
        <v>0</v>
      </c>
      <c r="BG116" s="190">
        <f>IF(N116="zákl. přenesená",J116,0)</f>
        <v>0</v>
      </c>
      <c r="BH116" s="190">
        <f>IF(N116="sníž. přenesená",J116,0)</f>
        <v>0</v>
      </c>
      <c r="BI116" s="190">
        <f>IF(N116="nulová",J116,0)</f>
        <v>0</v>
      </c>
      <c r="BJ116" s="189" t="s">
        <v>81</v>
      </c>
      <c r="BK116" s="130"/>
      <c r="BL116" s="130"/>
      <c r="BM116" s="130"/>
    </row>
    <row r="117" s="1" customFormat="1">
      <c r="B117" s="35"/>
      <c r="C117" s="36"/>
      <c r="D117" s="36"/>
      <c r="E117" s="36"/>
      <c r="F117" s="36"/>
      <c r="G117" s="36"/>
      <c r="H117" s="36"/>
      <c r="I117" s="130"/>
      <c r="J117" s="36"/>
      <c r="K117" s="36"/>
      <c r="L117" s="40"/>
    </row>
    <row r="118" s="1" customFormat="1" ht="29.28" customHeight="1">
      <c r="B118" s="35"/>
      <c r="C118" s="191" t="s">
        <v>114</v>
      </c>
      <c r="D118" s="171"/>
      <c r="E118" s="171"/>
      <c r="F118" s="171"/>
      <c r="G118" s="171"/>
      <c r="H118" s="171"/>
      <c r="I118" s="172"/>
      <c r="J118" s="192">
        <f>ROUND(J94+J110,2)</f>
        <v>0</v>
      </c>
      <c r="K118" s="171"/>
      <c r="L118" s="40"/>
    </row>
    <row r="119" s="1" customFormat="1" ht="6.96" customHeight="1">
      <c r="B119" s="58"/>
      <c r="C119" s="59"/>
      <c r="D119" s="59"/>
      <c r="E119" s="59"/>
      <c r="F119" s="59"/>
      <c r="G119" s="59"/>
      <c r="H119" s="59"/>
      <c r="I119" s="166"/>
      <c r="J119" s="59"/>
      <c r="K119" s="59"/>
      <c r="L119" s="40"/>
    </row>
    <row r="123" s="1" customFormat="1" ht="6.96" customHeight="1">
      <c r="B123" s="60"/>
      <c r="C123" s="61"/>
      <c r="D123" s="61"/>
      <c r="E123" s="61"/>
      <c r="F123" s="61"/>
      <c r="G123" s="61"/>
      <c r="H123" s="61"/>
      <c r="I123" s="169"/>
      <c r="J123" s="61"/>
      <c r="K123" s="61"/>
      <c r="L123" s="40"/>
    </row>
    <row r="124" s="1" customFormat="1" ht="24.96" customHeight="1">
      <c r="B124" s="35"/>
      <c r="C124" s="20" t="s">
        <v>115</v>
      </c>
      <c r="D124" s="36"/>
      <c r="E124" s="36"/>
      <c r="F124" s="36"/>
      <c r="G124" s="36"/>
      <c r="H124" s="36"/>
      <c r="I124" s="130"/>
      <c r="J124" s="36"/>
      <c r="K124" s="36"/>
      <c r="L124" s="40"/>
    </row>
    <row r="125" s="1" customFormat="1" ht="6.96" customHeight="1">
      <c r="B125" s="35"/>
      <c r="C125" s="36"/>
      <c r="D125" s="36"/>
      <c r="E125" s="36"/>
      <c r="F125" s="36"/>
      <c r="G125" s="36"/>
      <c r="H125" s="36"/>
      <c r="I125" s="130"/>
      <c r="J125" s="36"/>
      <c r="K125" s="36"/>
      <c r="L125" s="40"/>
    </row>
    <row r="126" s="1" customFormat="1" ht="12" customHeight="1">
      <c r="B126" s="35"/>
      <c r="C126" s="29" t="s">
        <v>16</v>
      </c>
      <c r="D126" s="36"/>
      <c r="E126" s="36"/>
      <c r="F126" s="36"/>
      <c r="G126" s="36"/>
      <c r="H126" s="36"/>
      <c r="I126" s="130"/>
      <c r="J126" s="36"/>
      <c r="K126" s="36"/>
      <c r="L126" s="40"/>
    </row>
    <row r="127" s="1" customFormat="1" ht="16.5" customHeight="1">
      <c r="B127" s="35"/>
      <c r="C127" s="36"/>
      <c r="D127" s="36"/>
      <c r="E127" s="68" t="str">
        <f>E7</f>
        <v>Č.p. 39 - odkanalizování hasičské zbrojnice Zelinkovice</v>
      </c>
      <c r="F127" s="36"/>
      <c r="G127" s="36"/>
      <c r="H127" s="36"/>
      <c r="I127" s="130"/>
      <c r="J127" s="36"/>
      <c r="K127" s="36"/>
      <c r="L127" s="40"/>
    </row>
    <row r="128" s="1" customFormat="1" ht="6.96" customHeight="1">
      <c r="B128" s="35"/>
      <c r="C128" s="36"/>
      <c r="D128" s="36"/>
      <c r="E128" s="36"/>
      <c r="F128" s="36"/>
      <c r="G128" s="36"/>
      <c r="H128" s="36"/>
      <c r="I128" s="130"/>
      <c r="J128" s="36"/>
      <c r="K128" s="36"/>
      <c r="L128" s="40"/>
    </row>
    <row r="129" s="1" customFormat="1" ht="12" customHeight="1">
      <c r="B129" s="35"/>
      <c r="C129" s="29" t="s">
        <v>20</v>
      </c>
      <c r="D129" s="36"/>
      <c r="E129" s="36"/>
      <c r="F129" s="24" t="str">
        <f>F10</f>
        <v>Zelinkovice</v>
      </c>
      <c r="G129" s="36"/>
      <c r="H129" s="36"/>
      <c r="I129" s="133" t="s">
        <v>22</v>
      </c>
      <c r="J129" s="71" t="str">
        <f>IF(J10="","",J10)</f>
        <v>22. 7. 2019</v>
      </c>
      <c r="K129" s="36"/>
      <c r="L129" s="40"/>
    </row>
    <row r="130" s="1" customFormat="1" ht="6.96" customHeight="1">
      <c r="B130" s="35"/>
      <c r="C130" s="36"/>
      <c r="D130" s="36"/>
      <c r="E130" s="36"/>
      <c r="F130" s="36"/>
      <c r="G130" s="36"/>
      <c r="H130" s="36"/>
      <c r="I130" s="130"/>
      <c r="J130" s="36"/>
      <c r="K130" s="36"/>
      <c r="L130" s="40"/>
    </row>
    <row r="131" s="1" customFormat="1" ht="15.15" customHeight="1">
      <c r="B131" s="35"/>
      <c r="C131" s="29" t="s">
        <v>24</v>
      </c>
      <c r="D131" s="36"/>
      <c r="E131" s="36"/>
      <c r="F131" s="24" t="str">
        <f>E13</f>
        <v>Statutární město Frýdek - Místek</v>
      </c>
      <c r="G131" s="36"/>
      <c r="H131" s="36"/>
      <c r="I131" s="133" t="s">
        <v>30</v>
      </c>
      <c r="J131" s="33" t="str">
        <f>E19</f>
        <v>Ing. Miloslav Klich</v>
      </c>
      <c r="K131" s="36"/>
      <c r="L131" s="40"/>
    </row>
    <row r="132" s="1" customFormat="1" ht="15.15" customHeight="1">
      <c r="B132" s="35"/>
      <c r="C132" s="29" t="s">
        <v>28</v>
      </c>
      <c r="D132" s="36"/>
      <c r="E132" s="36"/>
      <c r="F132" s="24" t="str">
        <f>IF(E16="","",E16)</f>
        <v>Vyplň údaj</v>
      </c>
      <c r="G132" s="36"/>
      <c r="H132" s="36"/>
      <c r="I132" s="133" t="s">
        <v>33</v>
      </c>
      <c r="J132" s="33" t="str">
        <f>E22</f>
        <v>Johančíková</v>
      </c>
      <c r="K132" s="36"/>
      <c r="L132" s="40"/>
    </row>
    <row r="133" s="1" customFormat="1" ht="10.32" customHeight="1">
      <c r="B133" s="35"/>
      <c r="C133" s="36"/>
      <c r="D133" s="36"/>
      <c r="E133" s="36"/>
      <c r="F133" s="36"/>
      <c r="G133" s="36"/>
      <c r="H133" s="36"/>
      <c r="I133" s="130"/>
      <c r="J133" s="36"/>
      <c r="K133" s="36"/>
      <c r="L133" s="40"/>
    </row>
    <row r="134" s="9" customFormat="1" ht="29.28" customHeight="1">
      <c r="B134" s="193"/>
      <c r="C134" s="194" t="s">
        <v>116</v>
      </c>
      <c r="D134" s="195" t="s">
        <v>61</v>
      </c>
      <c r="E134" s="195" t="s">
        <v>57</v>
      </c>
      <c r="F134" s="195" t="s">
        <v>58</v>
      </c>
      <c r="G134" s="195" t="s">
        <v>117</v>
      </c>
      <c r="H134" s="195" t="s">
        <v>118</v>
      </c>
      <c r="I134" s="196" t="s">
        <v>119</v>
      </c>
      <c r="J134" s="197" t="s">
        <v>89</v>
      </c>
      <c r="K134" s="198" t="s">
        <v>120</v>
      </c>
      <c r="L134" s="199"/>
      <c r="M134" s="92" t="s">
        <v>1</v>
      </c>
      <c r="N134" s="93" t="s">
        <v>40</v>
      </c>
      <c r="O134" s="93" t="s">
        <v>121</v>
      </c>
      <c r="P134" s="93" t="s">
        <v>122</v>
      </c>
      <c r="Q134" s="93" t="s">
        <v>123</v>
      </c>
      <c r="R134" s="93" t="s">
        <v>124</v>
      </c>
      <c r="S134" s="93" t="s">
        <v>125</v>
      </c>
      <c r="T134" s="94" t="s">
        <v>126</v>
      </c>
    </row>
    <row r="135" s="1" customFormat="1" ht="22.8" customHeight="1">
      <c r="B135" s="35"/>
      <c r="C135" s="99" t="s">
        <v>127</v>
      </c>
      <c r="D135" s="36"/>
      <c r="E135" s="36"/>
      <c r="F135" s="36"/>
      <c r="G135" s="36"/>
      <c r="H135" s="36"/>
      <c r="I135" s="130"/>
      <c r="J135" s="200">
        <f>BK135</f>
        <v>0</v>
      </c>
      <c r="K135" s="36"/>
      <c r="L135" s="40"/>
      <c r="M135" s="95"/>
      <c r="N135" s="96"/>
      <c r="O135" s="96"/>
      <c r="P135" s="201">
        <f>P136+P181+P187+P192+P196+P200+P209+P221+P223+P229+P231+P235+P247</f>
        <v>0</v>
      </c>
      <c r="Q135" s="96"/>
      <c r="R135" s="201">
        <f>R136+R181+R187+R192+R196+R200+R209+R221+R223+R229+R231+R235+R247</f>
        <v>1.9302665700000001</v>
      </c>
      <c r="S135" s="96"/>
      <c r="T135" s="202">
        <f>T136+T181+T187+T192+T196+T200+T209+T221+T223+T229+T231+T235+T247</f>
        <v>12.429999999999998</v>
      </c>
      <c r="AT135" s="14" t="s">
        <v>75</v>
      </c>
      <c r="AU135" s="14" t="s">
        <v>91</v>
      </c>
      <c r="BK135" s="203">
        <f>BK136+BK181+BK187+BK192+BK196+BK200+BK209+BK221+BK223+BK229+BK231+BK235+BK247</f>
        <v>0</v>
      </c>
    </row>
    <row r="136" s="10" customFormat="1" ht="25.92" customHeight="1">
      <c r="B136" s="204"/>
      <c r="C136" s="205"/>
      <c r="D136" s="206" t="s">
        <v>75</v>
      </c>
      <c r="E136" s="207" t="s">
        <v>81</v>
      </c>
      <c r="F136" s="207" t="s">
        <v>128</v>
      </c>
      <c r="G136" s="205"/>
      <c r="H136" s="205"/>
      <c r="I136" s="208"/>
      <c r="J136" s="209">
        <f>BK136</f>
        <v>0</v>
      </c>
      <c r="K136" s="205"/>
      <c r="L136" s="210"/>
      <c r="M136" s="211"/>
      <c r="N136" s="212"/>
      <c r="O136" s="212"/>
      <c r="P136" s="213">
        <f>SUM(P137:P180)</f>
        <v>0</v>
      </c>
      <c r="Q136" s="212"/>
      <c r="R136" s="213">
        <f>SUM(R137:R180)</f>
        <v>0.66302839999999996</v>
      </c>
      <c r="S136" s="212"/>
      <c r="T136" s="214">
        <f>SUM(T137:T180)</f>
        <v>0</v>
      </c>
      <c r="AR136" s="215" t="s">
        <v>81</v>
      </c>
      <c r="AT136" s="216" t="s">
        <v>75</v>
      </c>
      <c r="AU136" s="216" t="s">
        <v>76</v>
      </c>
      <c r="AY136" s="215" t="s">
        <v>129</v>
      </c>
      <c r="BK136" s="217">
        <f>SUM(BK137:BK180)</f>
        <v>0</v>
      </c>
    </row>
    <row r="137" s="1" customFormat="1" ht="24" customHeight="1">
      <c r="B137" s="35"/>
      <c r="C137" s="218" t="s">
        <v>81</v>
      </c>
      <c r="D137" s="218" t="s">
        <v>130</v>
      </c>
      <c r="E137" s="219" t="s">
        <v>131</v>
      </c>
      <c r="F137" s="220" t="s">
        <v>132</v>
      </c>
      <c r="G137" s="221" t="s">
        <v>133</v>
      </c>
      <c r="H137" s="222">
        <v>16.190000000000001</v>
      </c>
      <c r="I137" s="223"/>
      <c r="J137" s="224">
        <f>ROUND(I137*H137,2)</f>
        <v>0</v>
      </c>
      <c r="K137" s="220" t="s">
        <v>134</v>
      </c>
      <c r="L137" s="40"/>
      <c r="M137" s="225" t="s">
        <v>1</v>
      </c>
      <c r="N137" s="226" t="s">
        <v>41</v>
      </c>
      <c r="O137" s="83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29" t="s">
        <v>135</v>
      </c>
      <c r="AT137" s="229" t="s">
        <v>130</v>
      </c>
      <c r="AU137" s="229" t="s">
        <v>81</v>
      </c>
      <c r="AY137" s="14" t="s">
        <v>129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4" t="s">
        <v>81</v>
      </c>
      <c r="BK137" s="230">
        <f>ROUND(I137*H137,2)</f>
        <v>0</v>
      </c>
      <c r="BL137" s="14" t="s">
        <v>135</v>
      </c>
      <c r="BM137" s="229" t="s">
        <v>136</v>
      </c>
    </row>
    <row r="138" s="11" customFormat="1">
      <c r="B138" s="231"/>
      <c r="C138" s="232"/>
      <c r="D138" s="233" t="s">
        <v>137</v>
      </c>
      <c r="E138" s="234" t="s">
        <v>1</v>
      </c>
      <c r="F138" s="235" t="s">
        <v>138</v>
      </c>
      <c r="G138" s="232"/>
      <c r="H138" s="236">
        <v>16.190000000000001</v>
      </c>
      <c r="I138" s="237"/>
      <c r="J138" s="232"/>
      <c r="K138" s="232"/>
      <c r="L138" s="238"/>
      <c r="M138" s="239"/>
      <c r="N138" s="240"/>
      <c r="O138" s="240"/>
      <c r="P138" s="240"/>
      <c r="Q138" s="240"/>
      <c r="R138" s="240"/>
      <c r="S138" s="240"/>
      <c r="T138" s="241"/>
      <c r="AT138" s="242" t="s">
        <v>137</v>
      </c>
      <c r="AU138" s="242" t="s">
        <v>81</v>
      </c>
      <c r="AV138" s="11" t="s">
        <v>83</v>
      </c>
      <c r="AW138" s="11" t="s">
        <v>32</v>
      </c>
      <c r="AX138" s="11" t="s">
        <v>76</v>
      </c>
      <c r="AY138" s="242" t="s">
        <v>129</v>
      </c>
    </row>
    <row r="139" s="1" customFormat="1" ht="24" customHeight="1">
      <c r="B139" s="35"/>
      <c r="C139" s="218" t="s">
        <v>83</v>
      </c>
      <c r="D139" s="218" t="s">
        <v>130</v>
      </c>
      <c r="E139" s="219" t="s">
        <v>139</v>
      </c>
      <c r="F139" s="220" t="s">
        <v>140</v>
      </c>
      <c r="G139" s="221" t="s">
        <v>133</v>
      </c>
      <c r="H139" s="222">
        <v>16.190000000000001</v>
      </c>
      <c r="I139" s="223"/>
      <c r="J139" s="224">
        <f>ROUND(I139*H139,2)</f>
        <v>0</v>
      </c>
      <c r="K139" s="220" t="s">
        <v>134</v>
      </c>
      <c r="L139" s="40"/>
      <c r="M139" s="225" t="s">
        <v>1</v>
      </c>
      <c r="N139" s="226" t="s">
        <v>41</v>
      </c>
      <c r="O139" s="83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29" t="s">
        <v>135</v>
      </c>
      <c r="AT139" s="229" t="s">
        <v>130</v>
      </c>
      <c r="AU139" s="229" t="s">
        <v>81</v>
      </c>
      <c r="AY139" s="14" t="s">
        <v>129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4" t="s">
        <v>81</v>
      </c>
      <c r="BK139" s="230">
        <f>ROUND(I139*H139,2)</f>
        <v>0</v>
      </c>
      <c r="BL139" s="14" t="s">
        <v>135</v>
      </c>
      <c r="BM139" s="229" t="s">
        <v>141</v>
      </c>
    </row>
    <row r="140" s="1" customFormat="1" ht="24" customHeight="1">
      <c r="B140" s="35"/>
      <c r="C140" s="218" t="s">
        <v>142</v>
      </c>
      <c r="D140" s="218" t="s">
        <v>130</v>
      </c>
      <c r="E140" s="219" t="s">
        <v>143</v>
      </c>
      <c r="F140" s="220" t="s">
        <v>144</v>
      </c>
      <c r="G140" s="221" t="s">
        <v>133</v>
      </c>
      <c r="H140" s="222">
        <v>38.898000000000003</v>
      </c>
      <c r="I140" s="223"/>
      <c r="J140" s="224">
        <f>ROUND(I140*H140,2)</f>
        <v>0</v>
      </c>
      <c r="K140" s="220" t="s">
        <v>134</v>
      </c>
      <c r="L140" s="40"/>
      <c r="M140" s="225" t="s">
        <v>1</v>
      </c>
      <c r="N140" s="226" t="s">
        <v>41</v>
      </c>
      <c r="O140" s="83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29" t="s">
        <v>135</v>
      </c>
      <c r="AT140" s="229" t="s">
        <v>130</v>
      </c>
      <c r="AU140" s="229" t="s">
        <v>81</v>
      </c>
      <c r="AY140" s="14" t="s">
        <v>129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4" t="s">
        <v>81</v>
      </c>
      <c r="BK140" s="230">
        <f>ROUND(I140*H140,2)</f>
        <v>0</v>
      </c>
      <c r="BL140" s="14" t="s">
        <v>135</v>
      </c>
      <c r="BM140" s="229" t="s">
        <v>145</v>
      </c>
    </row>
    <row r="141" s="11" customFormat="1">
      <c r="B141" s="231"/>
      <c r="C141" s="232"/>
      <c r="D141" s="233" t="s">
        <v>137</v>
      </c>
      <c r="E141" s="234" t="s">
        <v>1</v>
      </c>
      <c r="F141" s="235" t="s">
        <v>146</v>
      </c>
      <c r="G141" s="232"/>
      <c r="H141" s="236">
        <v>31.751999999999999</v>
      </c>
      <c r="I141" s="237"/>
      <c r="J141" s="232"/>
      <c r="K141" s="232"/>
      <c r="L141" s="238"/>
      <c r="M141" s="239"/>
      <c r="N141" s="240"/>
      <c r="O141" s="240"/>
      <c r="P141" s="240"/>
      <c r="Q141" s="240"/>
      <c r="R141" s="240"/>
      <c r="S141" s="240"/>
      <c r="T141" s="241"/>
      <c r="AT141" s="242" t="s">
        <v>137</v>
      </c>
      <c r="AU141" s="242" t="s">
        <v>81</v>
      </c>
      <c r="AV141" s="11" t="s">
        <v>83</v>
      </c>
      <c r="AW141" s="11" t="s">
        <v>32</v>
      </c>
      <c r="AX141" s="11" t="s">
        <v>76</v>
      </c>
      <c r="AY141" s="242" t="s">
        <v>129</v>
      </c>
    </row>
    <row r="142" s="11" customFormat="1">
      <c r="B142" s="231"/>
      <c r="C142" s="232"/>
      <c r="D142" s="233" t="s">
        <v>137</v>
      </c>
      <c r="E142" s="234" t="s">
        <v>1</v>
      </c>
      <c r="F142" s="235" t="s">
        <v>147</v>
      </c>
      <c r="G142" s="232"/>
      <c r="H142" s="236">
        <v>5.4500000000000002</v>
      </c>
      <c r="I142" s="237"/>
      <c r="J142" s="232"/>
      <c r="K142" s="232"/>
      <c r="L142" s="238"/>
      <c r="M142" s="239"/>
      <c r="N142" s="240"/>
      <c r="O142" s="240"/>
      <c r="P142" s="240"/>
      <c r="Q142" s="240"/>
      <c r="R142" s="240"/>
      <c r="S142" s="240"/>
      <c r="T142" s="241"/>
      <c r="AT142" s="242" t="s">
        <v>137</v>
      </c>
      <c r="AU142" s="242" t="s">
        <v>81</v>
      </c>
      <c r="AV142" s="11" t="s">
        <v>83</v>
      </c>
      <c r="AW142" s="11" t="s">
        <v>32</v>
      </c>
      <c r="AX142" s="11" t="s">
        <v>76</v>
      </c>
      <c r="AY142" s="242" t="s">
        <v>129</v>
      </c>
    </row>
    <row r="143" s="11" customFormat="1">
      <c r="B143" s="231"/>
      <c r="C143" s="232"/>
      <c r="D143" s="233" t="s">
        <v>137</v>
      </c>
      <c r="E143" s="234" t="s">
        <v>1</v>
      </c>
      <c r="F143" s="235" t="s">
        <v>148</v>
      </c>
      <c r="G143" s="232"/>
      <c r="H143" s="236">
        <v>1.696</v>
      </c>
      <c r="I143" s="237"/>
      <c r="J143" s="232"/>
      <c r="K143" s="232"/>
      <c r="L143" s="238"/>
      <c r="M143" s="239"/>
      <c r="N143" s="240"/>
      <c r="O143" s="240"/>
      <c r="P143" s="240"/>
      <c r="Q143" s="240"/>
      <c r="R143" s="240"/>
      <c r="S143" s="240"/>
      <c r="T143" s="241"/>
      <c r="AT143" s="242" t="s">
        <v>137</v>
      </c>
      <c r="AU143" s="242" t="s">
        <v>81</v>
      </c>
      <c r="AV143" s="11" t="s">
        <v>83</v>
      </c>
      <c r="AW143" s="11" t="s">
        <v>32</v>
      </c>
      <c r="AX143" s="11" t="s">
        <v>76</v>
      </c>
      <c r="AY143" s="242" t="s">
        <v>129</v>
      </c>
    </row>
    <row r="144" s="1" customFormat="1" ht="24" customHeight="1">
      <c r="B144" s="35"/>
      <c r="C144" s="218" t="s">
        <v>135</v>
      </c>
      <c r="D144" s="218" t="s">
        <v>130</v>
      </c>
      <c r="E144" s="219" t="s">
        <v>149</v>
      </c>
      <c r="F144" s="220" t="s">
        <v>150</v>
      </c>
      <c r="G144" s="221" t="s">
        <v>133</v>
      </c>
      <c r="H144" s="222">
        <v>38.609999999999999</v>
      </c>
      <c r="I144" s="223"/>
      <c r="J144" s="224">
        <f>ROUND(I144*H144,2)</f>
        <v>0</v>
      </c>
      <c r="K144" s="220" t="s">
        <v>134</v>
      </c>
      <c r="L144" s="40"/>
      <c r="M144" s="225" t="s">
        <v>1</v>
      </c>
      <c r="N144" s="226" t="s">
        <v>41</v>
      </c>
      <c r="O144" s="83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29" t="s">
        <v>135</v>
      </c>
      <c r="AT144" s="229" t="s">
        <v>130</v>
      </c>
      <c r="AU144" s="229" t="s">
        <v>81</v>
      </c>
      <c r="AY144" s="14" t="s">
        <v>129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4" t="s">
        <v>81</v>
      </c>
      <c r="BK144" s="230">
        <f>ROUND(I144*H144,2)</f>
        <v>0</v>
      </c>
      <c r="BL144" s="14" t="s">
        <v>135</v>
      </c>
      <c r="BM144" s="229" t="s">
        <v>151</v>
      </c>
    </row>
    <row r="145" s="1" customFormat="1" ht="24" customHeight="1">
      <c r="B145" s="35"/>
      <c r="C145" s="218" t="s">
        <v>152</v>
      </c>
      <c r="D145" s="218" t="s">
        <v>130</v>
      </c>
      <c r="E145" s="219" t="s">
        <v>153</v>
      </c>
      <c r="F145" s="220" t="s">
        <v>154</v>
      </c>
      <c r="G145" s="221" t="s">
        <v>133</v>
      </c>
      <c r="H145" s="222">
        <v>0.375</v>
      </c>
      <c r="I145" s="223"/>
      <c r="J145" s="224">
        <f>ROUND(I145*H145,2)</f>
        <v>0</v>
      </c>
      <c r="K145" s="220" t="s">
        <v>134</v>
      </c>
      <c r="L145" s="40"/>
      <c r="M145" s="225" t="s">
        <v>1</v>
      </c>
      <c r="N145" s="226" t="s">
        <v>41</v>
      </c>
      <c r="O145" s="83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29" t="s">
        <v>135</v>
      </c>
      <c r="AT145" s="229" t="s">
        <v>130</v>
      </c>
      <c r="AU145" s="229" t="s">
        <v>81</v>
      </c>
      <c r="AY145" s="14" t="s">
        <v>129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4" t="s">
        <v>81</v>
      </c>
      <c r="BK145" s="230">
        <f>ROUND(I145*H145,2)</f>
        <v>0</v>
      </c>
      <c r="BL145" s="14" t="s">
        <v>135</v>
      </c>
      <c r="BM145" s="229" t="s">
        <v>155</v>
      </c>
    </row>
    <row r="146" s="11" customFormat="1">
      <c r="B146" s="231"/>
      <c r="C146" s="232"/>
      <c r="D146" s="233" t="s">
        <v>137</v>
      </c>
      <c r="E146" s="234" t="s">
        <v>1</v>
      </c>
      <c r="F146" s="235" t="s">
        <v>156</v>
      </c>
      <c r="G146" s="232"/>
      <c r="H146" s="236">
        <v>0.375</v>
      </c>
      <c r="I146" s="237"/>
      <c r="J146" s="232"/>
      <c r="K146" s="232"/>
      <c r="L146" s="238"/>
      <c r="M146" s="239"/>
      <c r="N146" s="240"/>
      <c r="O146" s="240"/>
      <c r="P146" s="240"/>
      <c r="Q146" s="240"/>
      <c r="R146" s="240"/>
      <c r="S146" s="240"/>
      <c r="T146" s="241"/>
      <c r="AT146" s="242" t="s">
        <v>137</v>
      </c>
      <c r="AU146" s="242" t="s">
        <v>81</v>
      </c>
      <c r="AV146" s="11" t="s">
        <v>83</v>
      </c>
      <c r="AW146" s="11" t="s">
        <v>32</v>
      </c>
      <c r="AX146" s="11" t="s">
        <v>76</v>
      </c>
      <c r="AY146" s="242" t="s">
        <v>129</v>
      </c>
    </row>
    <row r="147" s="1" customFormat="1" ht="24" customHeight="1">
      <c r="B147" s="35"/>
      <c r="C147" s="218" t="s">
        <v>157</v>
      </c>
      <c r="D147" s="218" t="s">
        <v>130</v>
      </c>
      <c r="E147" s="219" t="s">
        <v>158</v>
      </c>
      <c r="F147" s="220" t="s">
        <v>159</v>
      </c>
      <c r="G147" s="221" t="s">
        <v>133</v>
      </c>
      <c r="H147" s="222">
        <v>0.375</v>
      </c>
      <c r="I147" s="223"/>
      <c r="J147" s="224">
        <f>ROUND(I147*H147,2)</f>
        <v>0</v>
      </c>
      <c r="K147" s="220" t="s">
        <v>134</v>
      </c>
      <c r="L147" s="40"/>
      <c r="M147" s="225" t="s">
        <v>1</v>
      </c>
      <c r="N147" s="226" t="s">
        <v>41</v>
      </c>
      <c r="O147" s="83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29" t="s">
        <v>135</v>
      </c>
      <c r="AT147" s="229" t="s">
        <v>130</v>
      </c>
      <c r="AU147" s="229" t="s">
        <v>81</v>
      </c>
      <c r="AY147" s="14" t="s">
        <v>129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4" t="s">
        <v>81</v>
      </c>
      <c r="BK147" s="230">
        <f>ROUND(I147*H147,2)</f>
        <v>0</v>
      </c>
      <c r="BL147" s="14" t="s">
        <v>135</v>
      </c>
      <c r="BM147" s="229" t="s">
        <v>160</v>
      </c>
    </row>
    <row r="148" s="1" customFormat="1" ht="16.5" customHeight="1">
      <c r="B148" s="35"/>
      <c r="C148" s="218" t="s">
        <v>161</v>
      </c>
      <c r="D148" s="218" t="s">
        <v>130</v>
      </c>
      <c r="E148" s="219" t="s">
        <v>162</v>
      </c>
      <c r="F148" s="220" t="s">
        <v>163</v>
      </c>
      <c r="G148" s="221" t="s">
        <v>164</v>
      </c>
      <c r="H148" s="222">
        <v>131.75999999999999</v>
      </c>
      <c r="I148" s="223"/>
      <c r="J148" s="224">
        <f>ROUND(I148*H148,2)</f>
        <v>0</v>
      </c>
      <c r="K148" s="220" t="s">
        <v>134</v>
      </c>
      <c r="L148" s="40"/>
      <c r="M148" s="225" t="s">
        <v>1</v>
      </c>
      <c r="N148" s="226" t="s">
        <v>41</v>
      </c>
      <c r="O148" s="83"/>
      <c r="P148" s="227">
        <f>O148*H148</f>
        <v>0</v>
      </c>
      <c r="Q148" s="227">
        <v>0.00084000000000000003</v>
      </c>
      <c r="R148" s="227">
        <f>Q148*H148</f>
        <v>0.1106784</v>
      </c>
      <c r="S148" s="227">
        <v>0</v>
      </c>
      <c r="T148" s="228">
        <f>S148*H148</f>
        <v>0</v>
      </c>
      <c r="AR148" s="229" t="s">
        <v>135</v>
      </c>
      <c r="AT148" s="229" t="s">
        <v>130</v>
      </c>
      <c r="AU148" s="229" t="s">
        <v>81</v>
      </c>
      <c r="AY148" s="14" t="s">
        <v>129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4" t="s">
        <v>81</v>
      </c>
      <c r="BK148" s="230">
        <f>ROUND(I148*H148,2)</f>
        <v>0</v>
      </c>
      <c r="BL148" s="14" t="s">
        <v>135</v>
      </c>
      <c r="BM148" s="229" t="s">
        <v>165</v>
      </c>
    </row>
    <row r="149" s="11" customFormat="1">
      <c r="B149" s="231"/>
      <c r="C149" s="232"/>
      <c r="D149" s="233" t="s">
        <v>137</v>
      </c>
      <c r="E149" s="234" t="s">
        <v>1</v>
      </c>
      <c r="F149" s="235" t="s">
        <v>166</v>
      </c>
      <c r="G149" s="232"/>
      <c r="H149" s="236">
        <v>131.75999999999999</v>
      </c>
      <c r="I149" s="237"/>
      <c r="J149" s="232"/>
      <c r="K149" s="232"/>
      <c r="L149" s="238"/>
      <c r="M149" s="239"/>
      <c r="N149" s="240"/>
      <c r="O149" s="240"/>
      <c r="P149" s="240"/>
      <c r="Q149" s="240"/>
      <c r="R149" s="240"/>
      <c r="S149" s="240"/>
      <c r="T149" s="241"/>
      <c r="AT149" s="242" t="s">
        <v>137</v>
      </c>
      <c r="AU149" s="242" t="s">
        <v>81</v>
      </c>
      <c r="AV149" s="11" t="s">
        <v>83</v>
      </c>
      <c r="AW149" s="11" t="s">
        <v>32</v>
      </c>
      <c r="AX149" s="11" t="s">
        <v>76</v>
      </c>
      <c r="AY149" s="242" t="s">
        <v>129</v>
      </c>
    </row>
    <row r="150" s="1" customFormat="1" ht="24" customHeight="1">
      <c r="B150" s="35"/>
      <c r="C150" s="218" t="s">
        <v>167</v>
      </c>
      <c r="D150" s="218" t="s">
        <v>130</v>
      </c>
      <c r="E150" s="219" t="s">
        <v>168</v>
      </c>
      <c r="F150" s="220" t="s">
        <v>169</v>
      </c>
      <c r="G150" s="221" t="s">
        <v>164</v>
      </c>
      <c r="H150" s="222">
        <v>131.75999999999999</v>
      </c>
      <c r="I150" s="223"/>
      <c r="J150" s="224">
        <f>ROUND(I150*H150,2)</f>
        <v>0</v>
      </c>
      <c r="K150" s="220" t="s">
        <v>134</v>
      </c>
      <c r="L150" s="40"/>
      <c r="M150" s="225" t="s">
        <v>1</v>
      </c>
      <c r="N150" s="226" t="s">
        <v>41</v>
      </c>
      <c r="O150" s="83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29" t="s">
        <v>135</v>
      </c>
      <c r="AT150" s="229" t="s">
        <v>130</v>
      </c>
      <c r="AU150" s="229" t="s">
        <v>81</v>
      </c>
      <c r="AY150" s="14" t="s">
        <v>129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4" t="s">
        <v>81</v>
      </c>
      <c r="BK150" s="230">
        <f>ROUND(I150*H150,2)</f>
        <v>0</v>
      </c>
      <c r="BL150" s="14" t="s">
        <v>135</v>
      </c>
      <c r="BM150" s="229" t="s">
        <v>170</v>
      </c>
    </row>
    <row r="151" s="1" customFormat="1" ht="24" customHeight="1">
      <c r="B151" s="35"/>
      <c r="C151" s="218" t="s">
        <v>171</v>
      </c>
      <c r="D151" s="218" t="s">
        <v>130</v>
      </c>
      <c r="E151" s="219" t="s">
        <v>172</v>
      </c>
      <c r="F151" s="220" t="s">
        <v>173</v>
      </c>
      <c r="G151" s="221" t="s">
        <v>133</v>
      </c>
      <c r="H151" s="222">
        <v>55.088000000000001</v>
      </c>
      <c r="I151" s="223"/>
      <c r="J151" s="224">
        <f>ROUND(I151*H151,2)</f>
        <v>0</v>
      </c>
      <c r="K151" s="220" t="s">
        <v>134</v>
      </c>
      <c r="L151" s="40"/>
      <c r="M151" s="225" t="s">
        <v>1</v>
      </c>
      <c r="N151" s="226" t="s">
        <v>41</v>
      </c>
      <c r="O151" s="83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29" t="s">
        <v>135</v>
      </c>
      <c r="AT151" s="229" t="s">
        <v>130</v>
      </c>
      <c r="AU151" s="229" t="s">
        <v>81</v>
      </c>
      <c r="AY151" s="14" t="s">
        <v>129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4" t="s">
        <v>81</v>
      </c>
      <c r="BK151" s="230">
        <f>ROUND(I151*H151,2)</f>
        <v>0</v>
      </c>
      <c r="BL151" s="14" t="s">
        <v>135</v>
      </c>
      <c r="BM151" s="229" t="s">
        <v>174</v>
      </c>
    </row>
    <row r="152" s="11" customFormat="1">
      <c r="B152" s="231"/>
      <c r="C152" s="232"/>
      <c r="D152" s="233" t="s">
        <v>137</v>
      </c>
      <c r="E152" s="234" t="s">
        <v>1</v>
      </c>
      <c r="F152" s="235" t="s">
        <v>175</v>
      </c>
      <c r="G152" s="232"/>
      <c r="H152" s="236">
        <v>55.088000000000001</v>
      </c>
      <c r="I152" s="237"/>
      <c r="J152" s="232"/>
      <c r="K152" s="232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137</v>
      </c>
      <c r="AU152" s="242" t="s">
        <v>81</v>
      </c>
      <c r="AV152" s="11" t="s">
        <v>83</v>
      </c>
      <c r="AW152" s="11" t="s">
        <v>32</v>
      </c>
      <c r="AX152" s="11" t="s">
        <v>76</v>
      </c>
      <c r="AY152" s="242" t="s">
        <v>129</v>
      </c>
    </row>
    <row r="153" s="1" customFormat="1" ht="24" customHeight="1">
      <c r="B153" s="35"/>
      <c r="C153" s="218" t="s">
        <v>176</v>
      </c>
      <c r="D153" s="218" t="s">
        <v>130</v>
      </c>
      <c r="E153" s="219" t="s">
        <v>177</v>
      </c>
      <c r="F153" s="220" t="s">
        <v>178</v>
      </c>
      <c r="G153" s="221" t="s">
        <v>133</v>
      </c>
      <c r="H153" s="222">
        <v>0.375</v>
      </c>
      <c r="I153" s="223"/>
      <c r="J153" s="224">
        <f>ROUND(I153*H153,2)</f>
        <v>0</v>
      </c>
      <c r="K153" s="220" t="s">
        <v>134</v>
      </c>
      <c r="L153" s="40"/>
      <c r="M153" s="225" t="s">
        <v>1</v>
      </c>
      <c r="N153" s="226" t="s">
        <v>41</v>
      </c>
      <c r="O153" s="83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29" t="s">
        <v>135</v>
      </c>
      <c r="AT153" s="229" t="s">
        <v>130</v>
      </c>
      <c r="AU153" s="229" t="s">
        <v>81</v>
      </c>
      <c r="AY153" s="14" t="s">
        <v>129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4" t="s">
        <v>81</v>
      </c>
      <c r="BK153" s="230">
        <f>ROUND(I153*H153,2)</f>
        <v>0</v>
      </c>
      <c r="BL153" s="14" t="s">
        <v>135</v>
      </c>
      <c r="BM153" s="229" t="s">
        <v>179</v>
      </c>
    </row>
    <row r="154" s="1" customFormat="1" ht="24" customHeight="1">
      <c r="B154" s="35"/>
      <c r="C154" s="218" t="s">
        <v>180</v>
      </c>
      <c r="D154" s="218" t="s">
        <v>130</v>
      </c>
      <c r="E154" s="219" t="s">
        <v>181</v>
      </c>
      <c r="F154" s="220" t="s">
        <v>182</v>
      </c>
      <c r="G154" s="221" t="s">
        <v>133</v>
      </c>
      <c r="H154" s="222">
        <v>43.713999999999999</v>
      </c>
      <c r="I154" s="223"/>
      <c r="J154" s="224">
        <f>ROUND(I154*H154,2)</f>
        <v>0</v>
      </c>
      <c r="K154" s="220" t="s">
        <v>134</v>
      </c>
      <c r="L154" s="40"/>
      <c r="M154" s="225" t="s">
        <v>1</v>
      </c>
      <c r="N154" s="226" t="s">
        <v>41</v>
      </c>
      <c r="O154" s="83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29" t="s">
        <v>135</v>
      </c>
      <c r="AT154" s="229" t="s">
        <v>130</v>
      </c>
      <c r="AU154" s="229" t="s">
        <v>81</v>
      </c>
      <c r="AY154" s="14" t="s">
        <v>129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4" t="s">
        <v>81</v>
      </c>
      <c r="BK154" s="230">
        <f>ROUND(I154*H154,2)</f>
        <v>0</v>
      </c>
      <c r="BL154" s="14" t="s">
        <v>135</v>
      </c>
      <c r="BM154" s="229" t="s">
        <v>183</v>
      </c>
    </row>
    <row r="155" s="11" customFormat="1">
      <c r="B155" s="231"/>
      <c r="C155" s="232"/>
      <c r="D155" s="233" t="s">
        <v>137</v>
      </c>
      <c r="E155" s="234" t="s">
        <v>1</v>
      </c>
      <c r="F155" s="235" t="s">
        <v>184</v>
      </c>
      <c r="G155" s="232"/>
      <c r="H155" s="236">
        <v>43.713999999999999</v>
      </c>
      <c r="I155" s="237"/>
      <c r="J155" s="232"/>
      <c r="K155" s="232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137</v>
      </c>
      <c r="AU155" s="242" t="s">
        <v>81</v>
      </c>
      <c r="AV155" s="11" t="s">
        <v>83</v>
      </c>
      <c r="AW155" s="11" t="s">
        <v>32</v>
      </c>
      <c r="AX155" s="11" t="s">
        <v>76</v>
      </c>
      <c r="AY155" s="242" t="s">
        <v>129</v>
      </c>
    </row>
    <row r="156" s="1" customFormat="1" ht="16.5" customHeight="1">
      <c r="B156" s="35"/>
      <c r="C156" s="218" t="s">
        <v>185</v>
      </c>
      <c r="D156" s="218" t="s">
        <v>130</v>
      </c>
      <c r="E156" s="219" t="s">
        <v>186</v>
      </c>
      <c r="F156" s="220" t="s">
        <v>187</v>
      </c>
      <c r="G156" s="221" t="s">
        <v>133</v>
      </c>
      <c r="H156" s="222">
        <v>43.713999999999999</v>
      </c>
      <c r="I156" s="223"/>
      <c r="J156" s="224">
        <f>ROUND(I156*H156,2)</f>
        <v>0</v>
      </c>
      <c r="K156" s="220" t="s">
        <v>134</v>
      </c>
      <c r="L156" s="40"/>
      <c r="M156" s="225" t="s">
        <v>1</v>
      </c>
      <c r="N156" s="226" t="s">
        <v>41</v>
      </c>
      <c r="O156" s="83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29" t="s">
        <v>135</v>
      </c>
      <c r="AT156" s="229" t="s">
        <v>130</v>
      </c>
      <c r="AU156" s="229" t="s">
        <v>81</v>
      </c>
      <c r="AY156" s="14" t="s">
        <v>129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4" t="s">
        <v>81</v>
      </c>
      <c r="BK156" s="230">
        <f>ROUND(I156*H156,2)</f>
        <v>0</v>
      </c>
      <c r="BL156" s="14" t="s">
        <v>135</v>
      </c>
      <c r="BM156" s="229" t="s">
        <v>188</v>
      </c>
    </row>
    <row r="157" s="1" customFormat="1" ht="24" customHeight="1">
      <c r="B157" s="35"/>
      <c r="C157" s="218" t="s">
        <v>189</v>
      </c>
      <c r="D157" s="218" t="s">
        <v>130</v>
      </c>
      <c r="E157" s="219" t="s">
        <v>190</v>
      </c>
      <c r="F157" s="220" t="s">
        <v>191</v>
      </c>
      <c r="G157" s="221" t="s">
        <v>192</v>
      </c>
      <c r="H157" s="222">
        <v>69.941999999999993</v>
      </c>
      <c r="I157" s="223"/>
      <c r="J157" s="224">
        <f>ROUND(I157*H157,2)</f>
        <v>0</v>
      </c>
      <c r="K157" s="220" t="s">
        <v>134</v>
      </c>
      <c r="L157" s="40"/>
      <c r="M157" s="225" t="s">
        <v>1</v>
      </c>
      <c r="N157" s="226" t="s">
        <v>41</v>
      </c>
      <c r="O157" s="83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29" t="s">
        <v>135</v>
      </c>
      <c r="AT157" s="229" t="s">
        <v>130</v>
      </c>
      <c r="AU157" s="229" t="s">
        <v>81</v>
      </c>
      <c r="AY157" s="14" t="s">
        <v>129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4" t="s">
        <v>81</v>
      </c>
      <c r="BK157" s="230">
        <f>ROUND(I157*H157,2)</f>
        <v>0</v>
      </c>
      <c r="BL157" s="14" t="s">
        <v>135</v>
      </c>
      <c r="BM157" s="229" t="s">
        <v>193</v>
      </c>
    </row>
    <row r="158" s="11" customFormat="1">
      <c r="B158" s="231"/>
      <c r="C158" s="232"/>
      <c r="D158" s="233" t="s">
        <v>137</v>
      </c>
      <c r="E158" s="232"/>
      <c r="F158" s="235" t="s">
        <v>194</v>
      </c>
      <c r="G158" s="232"/>
      <c r="H158" s="236">
        <v>69.941999999999993</v>
      </c>
      <c r="I158" s="237"/>
      <c r="J158" s="232"/>
      <c r="K158" s="232"/>
      <c r="L158" s="238"/>
      <c r="M158" s="239"/>
      <c r="N158" s="240"/>
      <c r="O158" s="240"/>
      <c r="P158" s="240"/>
      <c r="Q158" s="240"/>
      <c r="R158" s="240"/>
      <c r="S158" s="240"/>
      <c r="T158" s="241"/>
      <c r="AT158" s="242" t="s">
        <v>137</v>
      </c>
      <c r="AU158" s="242" t="s">
        <v>81</v>
      </c>
      <c r="AV158" s="11" t="s">
        <v>83</v>
      </c>
      <c r="AW158" s="11" t="s">
        <v>4</v>
      </c>
      <c r="AX158" s="11" t="s">
        <v>81</v>
      </c>
      <c r="AY158" s="242" t="s">
        <v>129</v>
      </c>
    </row>
    <row r="159" s="1" customFormat="1" ht="16.5" customHeight="1">
      <c r="B159" s="35"/>
      <c r="C159" s="218" t="s">
        <v>195</v>
      </c>
      <c r="D159" s="218" t="s">
        <v>130</v>
      </c>
      <c r="E159" s="219" t="s">
        <v>196</v>
      </c>
      <c r="F159" s="220" t="s">
        <v>197</v>
      </c>
      <c r="G159" s="221" t="s">
        <v>198</v>
      </c>
      <c r="H159" s="222">
        <v>9</v>
      </c>
      <c r="I159" s="223"/>
      <c r="J159" s="224">
        <f>ROUND(I159*H159,2)</f>
        <v>0</v>
      </c>
      <c r="K159" s="220" t="s">
        <v>134</v>
      </c>
      <c r="L159" s="40"/>
      <c r="M159" s="225" t="s">
        <v>1</v>
      </c>
      <c r="N159" s="226" t="s">
        <v>41</v>
      </c>
      <c r="O159" s="83"/>
      <c r="P159" s="227">
        <f>O159*H159</f>
        <v>0</v>
      </c>
      <c r="Q159" s="227">
        <v>0.036900000000000002</v>
      </c>
      <c r="R159" s="227">
        <f>Q159*H159</f>
        <v>0.33210000000000001</v>
      </c>
      <c r="S159" s="227">
        <v>0</v>
      </c>
      <c r="T159" s="228">
        <f>S159*H159</f>
        <v>0</v>
      </c>
      <c r="AR159" s="229" t="s">
        <v>135</v>
      </c>
      <c r="AT159" s="229" t="s">
        <v>130</v>
      </c>
      <c r="AU159" s="229" t="s">
        <v>81</v>
      </c>
      <c r="AY159" s="14" t="s">
        <v>129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4" t="s">
        <v>81</v>
      </c>
      <c r="BK159" s="230">
        <f>ROUND(I159*H159,2)</f>
        <v>0</v>
      </c>
      <c r="BL159" s="14" t="s">
        <v>135</v>
      </c>
      <c r="BM159" s="229" t="s">
        <v>199</v>
      </c>
    </row>
    <row r="160" s="11" customFormat="1">
      <c r="B160" s="231"/>
      <c r="C160" s="232"/>
      <c r="D160" s="233" t="s">
        <v>137</v>
      </c>
      <c r="E160" s="234" t="s">
        <v>1</v>
      </c>
      <c r="F160" s="235" t="s">
        <v>200</v>
      </c>
      <c r="G160" s="232"/>
      <c r="H160" s="236">
        <v>9</v>
      </c>
      <c r="I160" s="237"/>
      <c r="J160" s="232"/>
      <c r="K160" s="232"/>
      <c r="L160" s="238"/>
      <c r="M160" s="239"/>
      <c r="N160" s="240"/>
      <c r="O160" s="240"/>
      <c r="P160" s="240"/>
      <c r="Q160" s="240"/>
      <c r="R160" s="240"/>
      <c r="S160" s="240"/>
      <c r="T160" s="241"/>
      <c r="AT160" s="242" t="s">
        <v>137</v>
      </c>
      <c r="AU160" s="242" t="s">
        <v>81</v>
      </c>
      <c r="AV160" s="11" t="s">
        <v>83</v>
      </c>
      <c r="AW160" s="11" t="s">
        <v>32</v>
      </c>
      <c r="AX160" s="11" t="s">
        <v>76</v>
      </c>
      <c r="AY160" s="242" t="s">
        <v>129</v>
      </c>
    </row>
    <row r="161" s="1" customFormat="1" ht="24" customHeight="1">
      <c r="B161" s="35"/>
      <c r="C161" s="218" t="s">
        <v>8</v>
      </c>
      <c r="D161" s="218" t="s">
        <v>130</v>
      </c>
      <c r="E161" s="219" t="s">
        <v>201</v>
      </c>
      <c r="F161" s="220" t="s">
        <v>202</v>
      </c>
      <c r="G161" s="221" t="s">
        <v>198</v>
      </c>
      <c r="H161" s="222">
        <v>5</v>
      </c>
      <c r="I161" s="223"/>
      <c r="J161" s="224">
        <f>ROUND(I161*H161,2)</f>
        <v>0</v>
      </c>
      <c r="K161" s="220" t="s">
        <v>134</v>
      </c>
      <c r="L161" s="40"/>
      <c r="M161" s="225" t="s">
        <v>1</v>
      </c>
      <c r="N161" s="226" t="s">
        <v>41</v>
      </c>
      <c r="O161" s="83"/>
      <c r="P161" s="227">
        <f>O161*H161</f>
        <v>0</v>
      </c>
      <c r="Q161" s="227">
        <v>0.036900000000000002</v>
      </c>
      <c r="R161" s="227">
        <f>Q161*H161</f>
        <v>0.1845</v>
      </c>
      <c r="S161" s="227">
        <v>0</v>
      </c>
      <c r="T161" s="228">
        <f>S161*H161</f>
        <v>0</v>
      </c>
      <c r="AR161" s="229" t="s">
        <v>135</v>
      </c>
      <c r="AT161" s="229" t="s">
        <v>130</v>
      </c>
      <c r="AU161" s="229" t="s">
        <v>81</v>
      </c>
      <c r="AY161" s="14" t="s">
        <v>129</v>
      </c>
      <c r="BE161" s="230">
        <f>IF(N161="základní",J161,0)</f>
        <v>0</v>
      </c>
      <c r="BF161" s="230">
        <f>IF(N161="snížená",J161,0)</f>
        <v>0</v>
      </c>
      <c r="BG161" s="230">
        <f>IF(N161="zákl. přenesená",J161,0)</f>
        <v>0</v>
      </c>
      <c r="BH161" s="230">
        <f>IF(N161="sníž. přenesená",J161,0)</f>
        <v>0</v>
      </c>
      <c r="BI161" s="230">
        <f>IF(N161="nulová",J161,0)</f>
        <v>0</v>
      </c>
      <c r="BJ161" s="14" t="s">
        <v>81</v>
      </c>
      <c r="BK161" s="230">
        <f>ROUND(I161*H161,2)</f>
        <v>0</v>
      </c>
      <c r="BL161" s="14" t="s">
        <v>135</v>
      </c>
      <c r="BM161" s="229" t="s">
        <v>203</v>
      </c>
    </row>
    <row r="162" s="1" customFormat="1" ht="24" customHeight="1">
      <c r="B162" s="35"/>
      <c r="C162" s="218" t="s">
        <v>204</v>
      </c>
      <c r="D162" s="218" t="s">
        <v>130</v>
      </c>
      <c r="E162" s="219" t="s">
        <v>205</v>
      </c>
      <c r="F162" s="220" t="s">
        <v>206</v>
      </c>
      <c r="G162" s="221" t="s">
        <v>133</v>
      </c>
      <c r="H162" s="222">
        <v>30</v>
      </c>
      <c r="I162" s="223"/>
      <c r="J162" s="224">
        <f>ROUND(I162*H162,2)</f>
        <v>0</v>
      </c>
      <c r="K162" s="220" t="s">
        <v>134</v>
      </c>
      <c r="L162" s="40"/>
      <c r="M162" s="225" t="s">
        <v>1</v>
      </c>
      <c r="N162" s="226" t="s">
        <v>41</v>
      </c>
      <c r="O162" s="83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229" t="s">
        <v>135</v>
      </c>
      <c r="AT162" s="229" t="s">
        <v>130</v>
      </c>
      <c r="AU162" s="229" t="s">
        <v>81</v>
      </c>
      <c r="AY162" s="14" t="s">
        <v>129</v>
      </c>
      <c r="BE162" s="230">
        <f>IF(N162="základní",J162,0)</f>
        <v>0</v>
      </c>
      <c r="BF162" s="230">
        <f>IF(N162="snížená",J162,0)</f>
        <v>0</v>
      </c>
      <c r="BG162" s="230">
        <f>IF(N162="zákl. přenesená",J162,0)</f>
        <v>0</v>
      </c>
      <c r="BH162" s="230">
        <f>IF(N162="sníž. přenesená",J162,0)</f>
        <v>0</v>
      </c>
      <c r="BI162" s="230">
        <f>IF(N162="nulová",J162,0)</f>
        <v>0</v>
      </c>
      <c r="BJ162" s="14" t="s">
        <v>81</v>
      </c>
      <c r="BK162" s="230">
        <f>ROUND(I162*H162,2)</f>
        <v>0</v>
      </c>
      <c r="BL162" s="14" t="s">
        <v>135</v>
      </c>
      <c r="BM162" s="229" t="s">
        <v>207</v>
      </c>
    </row>
    <row r="163" s="1" customFormat="1" ht="24" customHeight="1">
      <c r="B163" s="35"/>
      <c r="C163" s="218" t="s">
        <v>208</v>
      </c>
      <c r="D163" s="218" t="s">
        <v>130</v>
      </c>
      <c r="E163" s="219" t="s">
        <v>209</v>
      </c>
      <c r="F163" s="220" t="s">
        <v>210</v>
      </c>
      <c r="G163" s="221" t="s">
        <v>133</v>
      </c>
      <c r="H163" s="222">
        <v>40.988999999999997</v>
      </c>
      <c r="I163" s="223"/>
      <c r="J163" s="224">
        <f>ROUND(I163*H163,2)</f>
        <v>0</v>
      </c>
      <c r="K163" s="220" t="s">
        <v>134</v>
      </c>
      <c r="L163" s="40"/>
      <c r="M163" s="225" t="s">
        <v>1</v>
      </c>
      <c r="N163" s="226" t="s">
        <v>41</v>
      </c>
      <c r="O163" s="83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229" t="s">
        <v>135</v>
      </c>
      <c r="AT163" s="229" t="s">
        <v>130</v>
      </c>
      <c r="AU163" s="229" t="s">
        <v>81</v>
      </c>
      <c r="AY163" s="14" t="s">
        <v>129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4" t="s">
        <v>81</v>
      </c>
      <c r="BK163" s="230">
        <f>ROUND(I163*H163,2)</f>
        <v>0</v>
      </c>
      <c r="BL163" s="14" t="s">
        <v>135</v>
      </c>
      <c r="BM163" s="229" t="s">
        <v>211</v>
      </c>
    </row>
    <row r="164" s="12" customFormat="1">
      <c r="B164" s="243"/>
      <c r="C164" s="244"/>
      <c r="D164" s="233" t="s">
        <v>137</v>
      </c>
      <c r="E164" s="245" t="s">
        <v>1</v>
      </c>
      <c r="F164" s="246" t="s">
        <v>212</v>
      </c>
      <c r="G164" s="244"/>
      <c r="H164" s="245" t="s">
        <v>1</v>
      </c>
      <c r="I164" s="247"/>
      <c r="J164" s="244"/>
      <c r="K164" s="244"/>
      <c r="L164" s="248"/>
      <c r="M164" s="249"/>
      <c r="N164" s="250"/>
      <c r="O164" s="250"/>
      <c r="P164" s="250"/>
      <c r="Q164" s="250"/>
      <c r="R164" s="250"/>
      <c r="S164" s="250"/>
      <c r="T164" s="251"/>
      <c r="AT164" s="252" t="s">
        <v>137</v>
      </c>
      <c r="AU164" s="252" t="s">
        <v>81</v>
      </c>
      <c r="AV164" s="12" t="s">
        <v>81</v>
      </c>
      <c r="AW164" s="12" t="s">
        <v>32</v>
      </c>
      <c r="AX164" s="12" t="s">
        <v>76</v>
      </c>
      <c r="AY164" s="252" t="s">
        <v>129</v>
      </c>
    </row>
    <row r="165" s="11" customFormat="1">
      <c r="B165" s="231"/>
      <c r="C165" s="232"/>
      <c r="D165" s="233" t="s">
        <v>137</v>
      </c>
      <c r="E165" s="234" t="s">
        <v>1</v>
      </c>
      <c r="F165" s="235" t="s">
        <v>213</v>
      </c>
      <c r="G165" s="232"/>
      <c r="H165" s="236">
        <v>23.111999999999998</v>
      </c>
      <c r="I165" s="237"/>
      <c r="J165" s="232"/>
      <c r="K165" s="232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137</v>
      </c>
      <c r="AU165" s="242" t="s">
        <v>81</v>
      </c>
      <c r="AV165" s="11" t="s">
        <v>83</v>
      </c>
      <c r="AW165" s="11" t="s">
        <v>32</v>
      </c>
      <c r="AX165" s="11" t="s">
        <v>76</v>
      </c>
      <c r="AY165" s="242" t="s">
        <v>129</v>
      </c>
    </row>
    <row r="166" s="11" customFormat="1">
      <c r="B166" s="231"/>
      <c r="C166" s="232"/>
      <c r="D166" s="233" t="s">
        <v>137</v>
      </c>
      <c r="E166" s="234" t="s">
        <v>1</v>
      </c>
      <c r="F166" s="235" t="s">
        <v>214</v>
      </c>
      <c r="G166" s="232"/>
      <c r="H166" s="236">
        <v>4.9000000000000004</v>
      </c>
      <c r="I166" s="237"/>
      <c r="J166" s="232"/>
      <c r="K166" s="232"/>
      <c r="L166" s="238"/>
      <c r="M166" s="239"/>
      <c r="N166" s="240"/>
      <c r="O166" s="240"/>
      <c r="P166" s="240"/>
      <c r="Q166" s="240"/>
      <c r="R166" s="240"/>
      <c r="S166" s="240"/>
      <c r="T166" s="241"/>
      <c r="AT166" s="242" t="s">
        <v>137</v>
      </c>
      <c r="AU166" s="242" t="s">
        <v>81</v>
      </c>
      <c r="AV166" s="11" t="s">
        <v>83</v>
      </c>
      <c r="AW166" s="11" t="s">
        <v>32</v>
      </c>
      <c r="AX166" s="11" t="s">
        <v>76</v>
      </c>
      <c r="AY166" s="242" t="s">
        <v>129</v>
      </c>
    </row>
    <row r="167" s="11" customFormat="1">
      <c r="B167" s="231"/>
      <c r="C167" s="232"/>
      <c r="D167" s="233" t="s">
        <v>137</v>
      </c>
      <c r="E167" s="234" t="s">
        <v>1</v>
      </c>
      <c r="F167" s="235" t="s">
        <v>215</v>
      </c>
      <c r="G167" s="232"/>
      <c r="H167" s="236">
        <v>1.228</v>
      </c>
      <c r="I167" s="237"/>
      <c r="J167" s="232"/>
      <c r="K167" s="232"/>
      <c r="L167" s="238"/>
      <c r="M167" s="239"/>
      <c r="N167" s="240"/>
      <c r="O167" s="240"/>
      <c r="P167" s="240"/>
      <c r="Q167" s="240"/>
      <c r="R167" s="240"/>
      <c r="S167" s="240"/>
      <c r="T167" s="241"/>
      <c r="AT167" s="242" t="s">
        <v>137</v>
      </c>
      <c r="AU167" s="242" t="s">
        <v>81</v>
      </c>
      <c r="AV167" s="11" t="s">
        <v>83</v>
      </c>
      <c r="AW167" s="11" t="s">
        <v>32</v>
      </c>
      <c r="AX167" s="11" t="s">
        <v>76</v>
      </c>
      <c r="AY167" s="242" t="s">
        <v>129</v>
      </c>
    </row>
    <row r="168" s="12" customFormat="1">
      <c r="B168" s="243"/>
      <c r="C168" s="244"/>
      <c r="D168" s="233" t="s">
        <v>137</v>
      </c>
      <c r="E168" s="245" t="s">
        <v>1</v>
      </c>
      <c r="F168" s="246" t="s">
        <v>216</v>
      </c>
      <c r="G168" s="244"/>
      <c r="H168" s="245" t="s">
        <v>1</v>
      </c>
      <c r="I168" s="247"/>
      <c r="J168" s="244"/>
      <c r="K168" s="244"/>
      <c r="L168" s="248"/>
      <c r="M168" s="249"/>
      <c r="N168" s="250"/>
      <c r="O168" s="250"/>
      <c r="P168" s="250"/>
      <c r="Q168" s="250"/>
      <c r="R168" s="250"/>
      <c r="S168" s="250"/>
      <c r="T168" s="251"/>
      <c r="AT168" s="252" t="s">
        <v>137</v>
      </c>
      <c r="AU168" s="252" t="s">
        <v>81</v>
      </c>
      <c r="AV168" s="12" t="s">
        <v>81</v>
      </c>
      <c r="AW168" s="12" t="s">
        <v>32</v>
      </c>
      <c r="AX168" s="12" t="s">
        <v>76</v>
      </c>
      <c r="AY168" s="252" t="s">
        <v>129</v>
      </c>
    </row>
    <row r="169" s="11" customFormat="1">
      <c r="B169" s="231"/>
      <c r="C169" s="232"/>
      <c r="D169" s="233" t="s">
        <v>137</v>
      </c>
      <c r="E169" s="234" t="s">
        <v>1</v>
      </c>
      <c r="F169" s="235" t="s">
        <v>217</v>
      </c>
      <c r="G169" s="232"/>
      <c r="H169" s="236">
        <v>11.749000000000001</v>
      </c>
      <c r="I169" s="237"/>
      <c r="J169" s="232"/>
      <c r="K169" s="232"/>
      <c r="L169" s="238"/>
      <c r="M169" s="239"/>
      <c r="N169" s="240"/>
      <c r="O169" s="240"/>
      <c r="P169" s="240"/>
      <c r="Q169" s="240"/>
      <c r="R169" s="240"/>
      <c r="S169" s="240"/>
      <c r="T169" s="241"/>
      <c r="AT169" s="242" t="s">
        <v>137</v>
      </c>
      <c r="AU169" s="242" t="s">
        <v>81</v>
      </c>
      <c r="AV169" s="11" t="s">
        <v>83</v>
      </c>
      <c r="AW169" s="11" t="s">
        <v>32</v>
      </c>
      <c r="AX169" s="11" t="s">
        <v>76</v>
      </c>
      <c r="AY169" s="242" t="s">
        <v>129</v>
      </c>
    </row>
    <row r="170" s="1" customFormat="1" ht="16.5" customHeight="1">
      <c r="B170" s="35"/>
      <c r="C170" s="253" t="s">
        <v>218</v>
      </c>
      <c r="D170" s="253" t="s">
        <v>219</v>
      </c>
      <c r="E170" s="254" t="s">
        <v>220</v>
      </c>
      <c r="F170" s="255" t="s">
        <v>221</v>
      </c>
      <c r="G170" s="256" t="s">
        <v>192</v>
      </c>
      <c r="H170" s="257">
        <v>55.847999999999999</v>
      </c>
      <c r="I170" s="258"/>
      <c r="J170" s="259">
        <f>ROUND(I170*H170,2)</f>
        <v>0</v>
      </c>
      <c r="K170" s="255" t="s">
        <v>134</v>
      </c>
      <c r="L170" s="260"/>
      <c r="M170" s="261" t="s">
        <v>1</v>
      </c>
      <c r="N170" s="262" t="s">
        <v>41</v>
      </c>
      <c r="O170" s="83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229" t="s">
        <v>167</v>
      </c>
      <c r="AT170" s="229" t="s">
        <v>219</v>
      </c>
      <c r="AU170" s="229" t="s">
        <v>81</v>
      </c>
      <c r="AY170" s="14" t="s">
        <v>129</v>
      </c>
      <c r="BE170" s="230">
        <f>IF(N170="základní",J170,0)</f>
        <v>0</v>
      </c>
      <c r="BF170" s="230">
        <f>IF(N170="snížená",J170,0)</f>
        <v>0</v>
      </c>
      <c r="BG170" s="230">
        <f>IF(N170="zákl. přenesená",J170,0)</f>
        <v>0</v>
      </c>
      <c r="BH170" s="230">
        <f>IF(N170="sníž. přenesená",J170,0)</f>
        <v>0</v>
      </c>
      <c r="BI170" s="230">
        <f>IF(N170="nulová",J170,0)</f>
        <v>0</v>
      </c>
      <c r="BJ170" s="14" t="s">
        <v>81</v>
      </c>
      <c r="BK170" s="230">
        <f>ROUND(I170*H170,2)</f>
        <v>0</v>
      </c>
      <c r="BL170" s="14" t="s">
        <v>135</v>
      </c>
      <c r="BM170" s="229" t="s">
        <v>222</v>
      </c>
    </row>
    <row r="171" s="11" customFormat="1">
      <c r="B171" s="231"/>
      <c r="C171" s="232"/>
      <c r="D171" s="233" t="s">
        <v>137</v>
      </c>
      <c r="E171" s="232"/>
      <c r="F171" s="235" t="s">
        <v>223</v>
      </c>
      <c r="G171" s="232"/>
      <c r="H171" s="236">
        <v>55.847999999999999</v>
      </c>
      <c r="I171" s="237"/>
      <c r="J171" s="232"/>
      <c r="K171" s="232"/>
      <c r="L171" s="238"/>
      <c r="M171" s="239"/>
      <c r="N171" s="240"/>
      <c r="O171" s="240"/>
      <c r="P171" s="240"/>
      <c r="Q171" s="240"/>
      <c r="R171" s="240"/>
      <c r="S171" s="240"/>
      <c r="T171" s="241"/>
      <c r="AT171" s="242" t="s">
        <v>137</v>
      </c>
      <c r="AU171" s="242" t="s">
        <v>81</v>
      </c>
      <c r="AV171" s="11" t="s">
        <v>83</v>
      </c>
      <c r="AW171" s="11" t="s">
        <v>4</v>
      </c>
      <c r="AX171" s="11" t="s">
        <v>81</v>
      </c>
      <c r="AY171" s="242" t="s">
        <v>129</v>
      </c>
    </row>
    <row r="172" s="1" customFormat="1" ht="24" customHeight="1">
      <c r="B172" s="35"/>
      <c r="C172" s="218" t="s">
        <v>224</v>
      </c>
      <c r="D172" s="218" t="s">
        <v>130</v>
      </c>
      <c r="E172" s="219" t="s">
        <v>225</v>
      </c>
      <c r="F172" s="220" t="s">
        <v>226</v>
      </c>
      <c r="G172" s="221" t="s">
        <v>133</v>
      </c>
      <c r="H172" s="222">
        <v>0.5</v>
      </c>
      <c r="I172" s="223"/>
      <c r="J172" s="224">
        <f>ROUND(I172*H172,2)</f>
        <v>0</v>
      </c>
      <c r="K172" s="220" t="s">
        <v>134</v>
      </c>
      <c r="L172" s="40"/>
      <c r="M172" s="225" t="s">
        <v>1</v>
      </c>
      <c r="N172" s="226" t="s">
        <v>41</v>
      </c>
      <c r="O172" s="83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29" t="s">
        <v>135</v>
      </c>
      <c r="AT172" s="229" t="s">
        <v>130</v>
      </c>
      <c r="AU172" s="229" t="s">
        <v>81</v>
      </c>
      <c r="AY172" s="14" t="s">
        <v>129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4" t="s">
        <v>81</v>
      </c>
      <c r="BK172" s="230">
        <f>ROUND(I172*H172,2)</f>
        <v>0</v>
      </c>
      <c r="BL172" s="14" t="s">
        <v>135</v>
      </c>
      <c r="BM172" s="229" t="s">
        <v>227</v>
      </c>
    </row>
    <row r="173" s="11" customFormat="1">
      <c r="B173" s="231"/>
      <c r="C173" s="232"/>
      <c r="D173" s="233" t="s">
        <v>137</v>
      </c>
      <c r="E173" s="234" t="s">
        <v>1</v>
      </c>
      <c r="F173" s="235" t="s">
        <v>228</v>
      </c>
      <c r="G173" s="232"/>
      <c r="H173" s="236">
        <v>0.5</v>
      </c>
      <c r="I173" s="237"/>
      <c r="J173" s="232"/>
      <c r="K173" s="232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137</v>
      </c>
      <c r="AU173" s="242" t="s">
        <v>81</v>
      </c>
      <c r="AV173" s="11" t="s">
        <v>83</v>
      </c>
      <c r="AW173" s="11" t="s">
        <v>32</v>
      </c>
      <c r="AX173" s="11" t="s">
        <v>76</v>
      </c>
      <c r="AY173" s="242" t="s">
        <v>129</v>
      </c>
    </row>
    <row r="174" s="1" customFormat="1" ht="24" customHeight="1">
      <c r="B174" s="35"/>
      <c r="C174" s="218" t="s">
        <v>229</v>
      </c>
      <c r="D174" s="218" t="s">
        <v>130</v>
      </c>
      <c r="E174" s="219" t="s">
        <v>230</v>
      </c>
      <c r="F174" s="220" t="s">
        <v>231</v>
      </c>
      <c r="G174" s="221" t="s">
        <v>133</v>
      </c>
      <c r="H174" s="222">
        <v>12.192</v>
      </c>
      <c r="I174" s="223"/>
      <c r="J174" s="224">
        <f>ROUND(I174*H174,2)</f>
        <v>0</v>
      </c>
      <c r="K174" s="220" t="s">
        <v>134</v>
      </c>
      <c r="L174" s="40"/>
      <c r="M174" s="225" t="s">
        <v>1</v>
      </c>
      <c r="N174" s="226" t="s">
        <v>41</v>
      </c>
      <c r="O174" s="83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229" t="s">
        <v>135</v>
      </c>
      <c r="AT174" s="229" t="s">
        <v>130</v>
      </c>
      <c r="AU174" s="229" t="s">
        <v>81</v>
      </c>
      <c r="AY174" s="14" t="s">
        <v>129</v>
      </c>
      <c r="BE174" s="230">
        <f>IF(N174="základní",J174,0)</f>
        <v>0</v>
      </c>
      <c r="BF174" s="230">
        <f>IF(N174="snížená",J174,0)</f>
        <v>0</v>
      </c>
      <c r="BG174" s="230">
        <f>IF(N174="zákl. přenesená",J174,0)</f>
        <v>0</v>
      </c>
      <c r="BH174" s="230">
        <f>IF(N174="sníž. přenesená",J174,0)</f>
        <v>0</v>
      </c>
      <c r="BI174" s="230">
        <f>IF(N174="nulová",J174,0)</f>
        <v>0</v>
      </c>
      <c r="BJ174" s="14" t="s">
        <v>81</v>
      </c>
      <c r="BK174" s="230">
        <f>ROUND(I174*H174,2)</f>
        <v>0</v>
      </c>
      <c r="BL174" s="14" t="s">
        <v>135</v>
      </c>
      <c r="BM174" s="229" t="s">
        <v>232</v>
      </c>
    </row>
    <row r="175" s="11" customFormat="1">
      <c r="B175" s="231"/>
      <c r="C175" s="232"/>
      <c r="D175" s="233" t="s">
        <v>137</v>
      </c>
      <c r="E175" s="234" t="s">
        <v>1</v>
      </c>
      <c r="F175" s="235" t="s">
        <v>233</v>
      </c>
      <c r="G175" s="232"/>
      <c r="H175" s="236">
        <v>5.5460000000000003</v>
      </c>
      <c r="I175" s="237"/>
      <c r="J175" s="232"/>
      <c r="K175" s="232"/>
      <c r="L175" s="238"/>
      <c r="M175" s="239"/>
      <c r="N175" s="240"/>
      <c r="O175" s="240"/>
      <c r="P175" s="240"/>
      <c r="Q175" s="240"/>
      <c r="R175" s="240"/>
      <c r="S175" s="240"/>
      <c r="T175" s="241"/>
      <c r="AT175" s="242" t="s">
        <v>137</v>
      </c>
      <c r="AU175" s="242" t="s">
        <v>81</v>
      </c>
      <c r="AV175" s="11" t="s">
        <v>83</v>
      </c>
      <c r="AW175" s="11" t="s">
        <v>32</v>
      </c>
      <c r="AX175" s="11" t="s">
        <v>76</v>
      </c>
      <c r="AY175" s="242" t="s">
        <v>129</v>
      </c>
    </row>
    <row r="176" s="11" customFormat="1">
      <c r="B176" s="231"/>
      <c r="C176" s="232"/>
      <c r="D176" s="233" t="s">
        <v>137</v>
      </c>
      <c r="E176" s="234" t="s">
        <v>1</v>
      </c>
      <c r="F176" s="235" t="s">
        <v>234</v>
      </c>
      <c r="G176" s="232"/>
      <c r="H176" s="236">
        <v>6.6459999999999999</v>
      </c>
      <c r="I176" s="237"/>
      <c r="J176" s="232"/>
      <c r="K176" s="232"/>
      <c r="L176" s="238"/>
      <c r="M176" s="239"/>
      <c r="N176" s="240"/>
      <c r="O176" s="240"/>
      <c r="P176" s="240"/>
      <c r="Q176" s="240"/>
      <c r="R176" s="240"/>
      <c r="S176" s="240"/>
      <c r="T176" s="241"/>
      <c r="AT176" s="242" t="s">
        <v>137</v>
      </c>
      <c r="AU176" s="242" t="s">
        <v>81</v>
      </c>
      <c r="AV176" s="11" t="s">
        <v>83</v>
      </c>
      <c r="AW176" s="11" t="s">
        <v>32</v>
      </c>
      <c r="AX176" s="11" t="s">
        <v>76</v>
      </c>
      <c r="AY176" s="242" t="s">
        <v>129</v>
      </c>
    </row>
    <row r="177" s="1" customFormat="1" ht="16.5" customHeight="1">
      <c r="B177" s="35"/>
      <c r="C177" s="253" t="s">
        <v>7</v>
      </c>
      <c r="D177" s="253" t="s">
        <v>219</v>
      </c>
      <c r="E177" s="254" t="s">
        <v>235</v>
      </c>
      <c r="F177" s="255" t="s">
        <v>236</v>
      </c>
      <c r="G177" s="256" t="s">
        <v>192</v>
      </c>
      <c r="H177" s="257">
        <v>25.379999999999999</v>
      </c>
      <c r="I177" s="258"/>
      <c r="J177" s="259">
        <f>ROUND(I177*H177,2)</f>
        <v>0</v>
      </c>
      <c r="K177" s="255" t="s">
        <v>134</v>
      </c>
      <c r="L177" s="260"/>
      <c r="M177" s="261" t="s">
        <v>1</v>
      </c>
      <c r="N177" s="262" t="s">
        <v>41</v>
      </c>
      <c r="O177" s="83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229" t="s">
        <v>167</v>
      </c>
      <c r="AT177" s="229" t="s">
        <v>219</v>
      </c>
      <c r="AU177" s="229" t="s">
        <v>81</v>
      </c>
      <c r="AY177" s="14" t="s">
        <v>129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4" t="s">
        <v>81</v>
      </c>
      <c r="BK177" s="230">
        <f>ROUND(I177*H177,2)</f>
        <v>0</v>
      </c>
      <c r="BL177" s="14" t="s">
        <v>135</v>
      </c>
      <c r="BM177" s="229" t="s">
        <v>237</v>
      </c>
    </row>
    <row r="178" s="11" customFormat="1">
      <c r="B178" s="231"/>
      <c r="C178" s="232"/>
      <c r="D178" s="233" t="s">
        <v>137</v>
      </c>
      <c r="E178" s="232"/>
      <c r="F178" s="235" t="s">
        <v>238</v>
      </c>
      <c r="G178" s="232"/>
      <c r="H178" s="236">
        <v>25.379999999999999</v>
      </c>
      <c r="I178" s="237"/>
      <c r="J178" s="232"/>
      <c r="K178" s="232"/>
      <c r="L178" s="238"/>
      <c r="M178" s="239"/>
      <c r="N178" s="240"/>
      <c r="O178" s="240"/>
      <c r="P178" s="240"/>
      <c r="Q178" s="240"/>
      <c r="R178" s="240"/>
      <c r="S178" s="240"/>
      <c r="T178" s="241"/>
      <c r="AT178" s="242" t="s">
        <v>137</v>
      </c>
      <c r="AU178" s="242" t="s">
        <v>81</v>
      </c>
      <c r="AV178" s="11" t="s">
        <v>83</v>
      </c>
      <c r="AW178" s="11" t="s">
        <v>4</v>
      </c>
      <c r="AX178" s="11" t="s">
        <v>81</v>
      </c>
      <c r="AY178" s="242" t="s">
        <v>129</v>
      </c>
    </row>
    <row r="179" s="1" customFormat="1" ht="16.5" customHeight="1">
      <c r="B179" s="35"/>
      <c r="C179" s="218" t="s">
        <v>239</v>
      </c>
      <c r="D179" s="218" t="s">
        <v>130</v>
      </c>
      <c r="E179" s="219" t="s">
        <v>240</v>
      </c>
      <c r="F179" s="220" t="s">
        <v>241</v>
      </c>
      <c r="G179" s="221" t="s">
        <v>198</v>
      </c>
      <c r="H179" s="222">
        <v>65</v>
      </c>
      <c r="I179" s="223"/>
      <c r="J179" s="224">
        <f>ROUND(I179*H179,2)</f>
        <v>0</v>
      </c>
      <c r="K179" s="220" t="s">
        <v>134</v>
      </c>
      <c r="L179" s="40"/>
      <c r="M179" s="225" t="s">
        <v>1</v>
      </c>
      <c r="N179" s="226" t="s">
        <v>41</v>
      </c>
      <c r="O179" s="83"/>
      <c r="P179" s="227">
        <f>O179*H179</f>
        <v>0</v>
      </c>
      <c r="Q179" s="227">
        <v>0.00055000000000000003</v>
      </c>
      <c r="R179" s="227">
        <f>Q179*H179</f>
        <v>0.035750000000000004</v>
      </c>
      <c r="S179" s="227">
        <v>0</v>
      </c>
      <c r="T179" s="228">
        <f>S179*H179</f>
        <v>0</v>
      </c>
      <c r="AR179" s="229" t="s">
        <v>135</v>
      </c>
      <c r="AT179" s="229" t="s">
        <v>130</v>
      </c>
      <c r="AU179" s="229" t="s">
        <v>81</v>
      </c>
      <c r="AY179" s="14" t="s">
        <v>129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4" t="s">
        <v>81</v>
      </c>
      <c r="BK179" s="230">
        <f>ROUND(I179*H179,2)</f>
        <v>0</v>
      </c>
      <c r="BL179" s="14" t="s">
        <v>135</v>
      </c>
      <c r="BM179" s="229" t="s">
        <v>242</v>
      </c>
    </row>
    <row r="180" s="1" customFormat="1" ht="16.5" customHeight="1">
      <c r="B180" s="35"/>
      <c r="C180" s="218" t="s">
        <v>243</v>
      </c>
      <c r="D180" s="218" t="s">
        <v>130</v>
      </c>
      <c r="E180" s="219" t="s">
        <v>244</v>
      </c>
      <c r="F180" s="220" t="s">
        <v>245</v>
      </c>
      <c r="G180" s="221" t="s">
        <v>198</v>
      </c>
      <c r="H180" s="222">
        <v>65</v>
      </c>
      <c r="I180" s="223"/>
      <c r="J180" s="224">
        <f>ROUND(I180*H180,2)</f>
        <v>0</v>
      </c>
      <c r="K180" s="220" t="s">
        <v>134</v>
      </c>
      <c r="L180" s="40"/>
      <c r="M180" s="225" t="s">
        <v>1</v>
      </c>
      <c r="N180" s="226" t="s">
        <v>41</v>
      </c>
      <c r="O180" s="83"/>
      <c r="P180" s="227">
        <f>O180*H180</f>
        <v>0</v>
      </c>
      <c r="Q180" s="227">
        <v>0</v>
      </c>
      <c r="R180" s="227">
        <f>Q180*H180</f>
        <v>0</v>
      </c>
      <c r="S180" s="227">
        <v>0</v>
      </c>
      <c r="T180" s="228">
        <f>S180*H180</f>
        <v>0</v>
      </c>
      <c r="AR180" s="229" t="s">
        <v>135</v>
      </c>
      <c r="AT180" s="229" t="s">
        <v>130</v>
      </c>
      <c r="AU180" s="229" t="s">
        <v>81</v>
      </c>
      <c r="AY180" s="14" t="s">
        <v>129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4" t="s">
        <v>81</v>
      </c>
      <c r="BK180" s="230">
        <f>ROUND(I180*H180,2)</f>
        <v>0</v>
      </c>
      <c r="BL180" s="14" t="s">
        <v>135</v>
      </c>
      <c r="BM180" s="229" t="s">
        <v>246</v>
      </c>
    </row>
    <row r="181" s="10" customFormat="1" ht="25.92" customHeight="1">
      <c r="B181" s="204"/>
      <c r="C181" s="205"/>
      <c r="D181" s="206" t="s">
        <v>75</v>
      </c>
      <c r="E181" s="207" t="s">
        <v>180</v>
      </c>
      <c r="F181" s="207" t="s">
        <v>247</v>
      </c>
      <c r="G181" s="205"/>
      <c r="H181" s="205"/>
      <c r="I181" s="208"/>
      <c r="J181" s="209">
        <f>BK181</f>
        <v>0</v>
      </c>
      <c r="K181" s="205"/>
      <c r="L181" s="210"/>
      <c r="M181" s="211"/>
      <c r="N181" s="212"/>
      <c r="O181" s="212"/>
      <c r="P181" s="213">
        <f>SUM(P182:P186)</f>
        <v>0</v>
      </c>
      <c r="Q181" s="212"/>
      <c r="R181" s="213">
        <f>SUM(R182:R186)</f>
        <v>0</v>
      </c>
      <c r="S181" s="212"/>
      <c r="T181" s="214">
        <f>SUM(T182:T186)</f>
        <v>12.264999999999999</v>
      </c>
      <c r="AR181" s="215" t="s">
        <v>81</v>
      </c>
      <c r="AT181" s="216" t="s">
        <v>75</v>
      </c>
      <c r="AU181" s="216" t="s">
        <v>76</v>
      </c>
      <c r="AY181" s="215" t="s">
        <v>129</v>
      </c>
      <c r="BK181" s="217">
        <f>SUM(BK182:BK186)</f>
        <v>0</v>
      </c>
    </row>
    <row r="182" s="1" customFormat="1" ht="24" customHeight="1">
      <c r="B182" s="35"/>
      <c r="C182" s="218" t="s">
        <v>248</v>
      </c>
      <c r="D182" s="218" t="s">
        <v>130</v>
      </c>
      <c r="E182" s="219" t="s">
        <v>249</v>
      </c>
      <c r="F182" s="220" t="s">
        <v>250</v>
      </c>
      <c r="G182" s="221" t="s">
        <v>164</v>
      </c>
      <c r="H182" s="222">
        <v>18</v>
      </c>
      <c r="I182" s="223"/>
      <c r="J182" s="224">
        <f>ROUND(I182*H182,2)</f>
        <v>0</v>
      </c>
      <c r="K182" s="220" t="s">
        <v>134</v>
      </c>
      <c r="L182" s="40"/>
      <c r="M182" s="225" t="s">
        <v>1</v>
      </c>
      <c r="N182" s="226" t="s">
        <v>41</v>
      </c>
      <c r="O182" s="83"/>
      <c r="P182" s="227">
        <f>O182*H182</f>
        <v>0</v>
      </c>
      <c r="Q182" s="227">
        <v>0</v>
      </c>
      <c r="R182" s="227">
        <f>Q182*H182</f>
        <v>0</v>
      </c>
      <c r="S182" s="227">
        <v>0.44</v>
      </c>
      <c r="T182" s="228">
        <f>S182*H182</f>
        <v>7.9199999999999999</v>
      </c>
      <c r="AR182" s="229" t="s">
        <v>135</v>
      </c>
      <c r="AT182" s="229" t="s">
        <v>130</v>
      </c>
      <c r="AU182" s="229" t="s">
        <v>81</v>
      </c>
      <c r="AY182" s="14" t="s">
        <v>129</v>
      </c>
      <c r="BE182" s="230">
        <f>IF(N182="základní",J182,0)</f>
        <v>0</v>
      </c>
      <c r="BF182" s="230">
        <f>IF(N182="snížená",J182,0)</f>
        <v>0</v>
      </c>
      <c r="BG182" s="230">
        <f>IF(N182="zákl. přenesená",J182,0)</f>
        <v>0</v>
      </c>
      <c r="BH182" s="230">
        <f>IF(N182="sníž. přenesená",J182,0)</f>
        <v>0</v>
      </c>
      <c r="BI182" s="230">
        <f>IF(N182="nulová",J182,0)</f>
        <v>0</v>
      </c>
      <c r="BJ182" s="14" t="s">
        <v>81</v>
      </c>
      <c r="BK182" s="230">
        <f>ROUND(I182*H182,2)</f>
        <v>0</v>
      </c>
      <c r="BL182" s="14" t="s">
        <v>135</v>
      </c>
      <c r="BM182" s="229" t="s">
        <v>251</v>
      </c>
    </row>
    <row r="183" s="11" customFormat="1">
      <c r="B183" s="231"/>
      <c r="C183" s="232"/>
      <c r="D183" s="233" t="s">
        <v>137</v>
      </c>
      <c r="E183" s="234" t="s">
        <v>1</v>
      </c>
      <c r="F183" s="235" t="s">
        <v>252</v>
      </c>
      <c r="G183" s="232"/>
      <c r="H183" s="236">
        <v>18</v>
      </c>
      <c r="I183" s="237"/>
      <c r="J183" s="232"/>
      <c r="K183" s="232"/>
      <c r="L183" s="238"/>
      <c r="M183" s="239"/>
      <c r="N183" s="240"/>
      <c r="O183" s="240"/>
      <c r="P183" s="240"/>
      <c r="Q183" s="240"/>
      <c r="R183" s="240"/>
      <c r="S183" s="240"/>
      <c r="T183" s="241"/>
      <c r="AT183" s="242" t="s">
        <v>137</v>
      </c>
      <c r="AU183" s="242" t="s">
        <v>81</v>
      </c>
      <c r="AV183" s="11" t="s">
        <v>83</v>
      </c>
      <c r="AW183" s="11" t="s">
        <v>32</v>
      </c>
      <c r="AX183" s="11" t="s">
        <v>76</v>
      </c>
      <c r="AY183" s="242" t="s">
        <v>129</v>
      </c>
    </row>
    <row r="184" s="1" customFormat="1" ht="24" customHeight="1">
      <c r="B184" s="35"/>
      <c r="C184" s="218" t="s">
        <v>253</v>
      </c>
      <c r="D184" s="218" t="s">
        <v>130</v>
      </c>
      <c r="E184" s="219" t="s">
        <v>254</v>
      </c>
      <c r="F184" s="220" t="s">
        <v>255</v>
      </c>
      <c r="G184" s="221" t="s">
        <v>164</v>
      </c>
      <c r="H184" s="222">
        <v>18</v>
      </c>
      <c r="I184" s="223"/>
      <c r="J184" s="224">
        <f>ROUND(I184*H184,2)</f>
        <v>0</v>
      </c>
      <c r="K184" s="220" t="s">
        <v>134</v>
      </c>
      <c r="L184" s="40"/>
      <c r="M184" s="225" t="s">
        <v>1</v>
      </c>
      <c r="N184" s="226" t="s">
        <v>41</v>
      </c>
      <c r="O184" s="83"/>
      <c r="P184" s="227">
        <f>O184*H184</f>
        <v>0</v>
      </c>
      <c r="Q184" s="227">
        <v>0</v>
      </c>
      <c r="R184" s="227">
        <f>Q184*H184</f>
        <v>0</v>
      </c>
      <c r="S184" s="227">
        <v>0.22</v>
      </c>
      <c r="T184" s="228">
        <f>S184*H184</f>
        <v>3.96</v>
      </c>
      <c r="AR184" s="229" t="s">
        <v>135</v>
      </c>
      <c r="AT184" s="229" t="s">
        <v>130</v>
      </c>
      <c r="AU184" s="229" t="s">
        <v>81</v>
      </c>
      <c r="AY184" s="14" t="s">
        <v>129</v>
      </c>
      <c r="BE184" s="230">
        <f>IF(N184="základní",J184,0)</f>
        <v>0</v>
      </c>
      <c r="BF184" s="230">
        <f>IF(N184="snížená",J184,0)</f>
        <v>0</v>
      </c>
      <c r="BG184" s="230">
        <f>IF(N184="zákl. přenesená",J184,0)</f>
        <v>0</v>
      </c>
      <c r="BH184" s="230">
        <f>IF(N184="sníž. přenesená",J184,0)</f>
        <v>0</v>
      </c>
      <c r="BI184" s="230">
        <f>IF(N184="nulová",J184,0)</f>
        <v>0</v>
      </c>
      <c r="BJ184" s="14" t="s">
        <v>81</v>
      </c>
      <c r="BK184" s="230">
        <f>ROUND(I184*H184,2)</f>
        <v>0</v>
      </c>
      <c r="BL184" s="14" t="s">
        <v>135</v>
      </c>
      <c r="BM184" s="229" t="s">
        <v>256</v>
      </c>
    </row>
    <row r="185" s="1" customFormat="1" ht="16.5" customHeight="1">
      <c r="B185" s="35"/>
      <c r="C185" s="218" t="s">
        <v>257</v>
      </c>
      <c r="D185" s="218" t="s">
        <v>130</v>
      </c>
      <c r="E185" s="219" t="s">
        <v>258</v>
      </c>
      <c r="F185" s="220" t="s">
        <v>259</v>
      </c>
      <c r="G185" s="221" t="s">
        <v>198</v>
      </c>
      <c r="H185" s="222">
        <v>1</v>
      </c>
      <c r="I185" s="223"/>
      <c r="J185" s="224">
        <f>ROUND(I185*H185,2)</f>
        <v>0</v>
      </c>
      <c r="K185" s="220" t="s">
        <v>134</v>
      </c>
      <c r="L185" s="40"/>
      <c r="M185" s="225" t="s">
        <v>1</v>
      </c>
      <c r="N185" s="226" t="s">
        <v>41</v>
      </c>
      <c r="O185" s="83"/>
      <c r="P185" s="227">
        <f>O185*H185</f>
        <v>0</v>
      </c>
      <c r="Q185" s="227">
        <v>0</v>
      </c>
      <c r="R185" s="227">
        <f>Q185*H185</f>
        <v>0</v>
      </c>
      <c r="S185" s="227">
        <v>0.20499999999999999</v>
      </c>
      <c r="T185" s="228">
        <f>S185*H185</f>
        <v>0.20499999999999999</v>
      </c>
      <c r="AR185" s="229" t="s">
        <v>135</v>
      </c>
      <c r="AT185" s="229" t="s">
        <v>130</v>
      </c>
      <c r="AU185" s="229" t="s">
        <v>81</v>
      </c>
      <c r="AY185" s="14" t="s">
        <v>129</v>
      </c>
      <c r="BE185" s="230">
        <f>IF(N185="základní",J185,0)</f>
        <v>0</v>
      </c>
      <c r="BF185" s="230">
        <f>IF(N185="snížená",J185,0)</f>
        <v>0</v>
      </c>
      <c r="BG185" s="230">
        <f>IF(N185="zákl. přenesená",J185,0)</f>
        <v>0</v>
      </c>
      <c r="BH185" s="230">
        <f>IF(N185="sníž. přenesená",J185,0)</f>
        <v>0</v>
      </c>
      <c r="BI185" s="230">
        <f>IF(N185="nulová",J185,0)</f>
        <v>0</v>
      </c>
      <c r="BJ185" s="14" t="s">
        <v>81</v>
      </c>
      <c r="BK185" s="230">
        <f>ROUND(I185*H185,2)</f>
        <v>0</v>
      </c>
      <c r="BL185" s="14" t="s">
        <v>135</v>
      </c>
      <c r="BM185" s="229" t="s">
        <v>260</v>
      </c>
    </row>
    <row r="186" s="1" customFormat="1" ht="24" customHeight="1">
      <c r="B186" s="35"/>
      <c r="C186" s="218" t="s">
        <v>261</v>
      </c>
      <c r="D186" s="218" t="s">
        <v>130</v>
      </c>
      <c r="E186" s="219" t="s">
        <v>262</v>
      </c>
      <c r="F186" s="220" t="s">
        <v>263</v>
      </c>
      <c r="G186" s="221" t="s">
        <v>164</v>
      </c>
      <c r="H186" s="222">
        <v>1</v>
      </c>
      <c r="I186" s="223"/>
      <c r="J186" s="224">
        <f>ROUND(I186*H186,2)</f>
        <v>0</v>
      </c>
      <c r="K186" s="220" t="s">
        <v>134</v>
      </c>
      <c r="L186" s="40"/>
      <c r="M186" s="225" t="s">
        <v>1</v>
      </c>
      <c r="N186" s="226" t="s">
        <v>41</v>
      </c>
      <c r="O186" s="83"/>
      <c r="P186" s="227">
        <f>O186*H186</f>
        <v>0</v>
      </c>
      <c r="Q186" s="227">
        <v>0</v>
      </c>
      <c r="R186" s="227">
        <f>Q186*H186</f>
        <v>0</v>
      </c>
      <c r="S186" s="227">
        <v>0.17999999999999999</v>
      </c>
      <c r="T186" s="228">
        <f>S186*H186</f>
        <v>0.17999999999999999</v>
      </c>
      <c r="AR186" s="229" t="s">
        <v>135</v>
      </c>
      <c r="AT186" s="229" t="s">
        <v>130</v>
      </c>
      <c r="AU186" s="229" t="s">
        <v>81</v>
      </c>
      <c r="AY186" s="14" t="s">
        <v>129</v>
      </c>
      <c r="BE186" s="230">
        <f>IF(N186="základní",J186,0)</f>
        <v>0</v>
      </c>
      <c r="BF186" s="230">
        <f>IF(N186="snížená",J186,0)</f>
        <v>0</v>
      </c>
      <c r="BG186" s="230">
        <f>IF(N186="zákl. přenesená",J186,0)</f>
        <v>0</v>
      </c>
      <c r="BH186" s="230">
        <f>IF(N186="sníž. přenesená",J186,0)</f>
        <v>0</v>
      </c>
      <c r="BI186" s="230">
        <f>IF(N186="nulová",J186,0)</f>
        <v>0</v>
      </c>
      <c r="BJ186" s="14" t="s">
        <v>81</v>
      </c>
      <c r="BK186" s="230">
        <f>ROUND(I186*H186,2)</f>
        <v>0</v>
      </c>
      <c r="BL186" s="14" t="s">
        <v>135</v>
      </c>
      <c r="BM186" s="229" t="s">
        <v>264</v>
      </c>
    </row>
    <row r="187" s="10" customFormat="1" ht="25.92" customHeight="1">
      <c r="B187" s="204"/>
      <c r="C187" s="205"/>
      <c r="D187" s="206" t="s">
        <v>75</v>
      </c>
      <c r="E187" s="207" t="s">
        <v>265</v>
      </c>
      <c r="F187" s="207" t="s">
        <v>266</v>
      </c>
      <c r="G187" s="205"/>
      <c r="H187" s="205"/>
      <c r="I187" s="208"/>
      <c r="J187" s="209">
        <f>BK187</f>
        <v>0</v>
      </c>
      <c r="K187" s="205"/>
      <c r="L187" s="210"/>
      <c r="M187" s="211"/>
      <c r="N187" s="212"/>
      <c r="O187" s="212"/>
      <c r="P187" s="213">
        <f>SUM(P188:P191)</f>
        <v>0</v>
      </c>
      <c r="Q187" s="212"/>
      <c r="R187" s="213">
        <f>SUM(R188:R191)</f>
        <v>0</v>
      </c>
      <c r="S187" s="212"/>
      <c r="T187" s="214">
        <f>SUM(T188:T191)</f>
        <v>0</v>
      </c>
      <c r="AR187" s="215" t="s">
        <v>81</v>
      </c>
      <c r="AT187" s="216" t="s">
        <v>75</v>
      </c>
      <c r="AU187" s="216" t="s">
        <v>76</v>
      </c>
      <c r="AY187" s="215" t="s">
        <v>129</v>
      </c>
      <c r="BK187" s="217">
        <f>SUM(BK188:BK191)</f>
        <v>0</v>
      </c>
    </row>
    <row r="188" s="1" customFormat="1" ht="24" customHeight="1">
      <c r="B188" s="35"/>
      <c r="C188" s="218" t="s">
        <v>267</v>
      </c>
      <c r="D188" s="218" t="s">
        <v>130</v>
      </c>
      <c r="E188" s="219" t="s">
        <v>268</v>
      </c>
      <c r="F188" s="220" t="s">
        <v>269</v>
      </c>
      <c r="G188" s="221" t="s">
        <v>133</v>
      </c>
      <c r="H188" s="222">
        <v>2.798</v>
      </c>
      <c r="I188" s="223"/>
      <c r="J188" s="224">
        <f>ROUND(I188*H188,2)</f>
        <v>0</v>
      </c>
      <c r="K188" s="220" t="s">
        <v>134</v>
      </c>
      <c r="L188" s="40"/>
      <c r="M188" s="225" t="s">
        <v>1</v>
      </c>
      <c r="N188" s="226" t="s">
        <v>41</v>
      </c>
      <c r="O188" s="83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AR188" s="229" t="s">
        <v>135</v>
      </c>
      <c r="AT188" s="229" t="s">
        <v>130</v>
      </c>
      <c r="AU188" s="229" t="s">
        <v>81</v>
      </c>
      <c r="AY188" s="14" t="s">
        <v>129</v>
      </c>
      <c r="BE188" s="230">
        <f>IF(N188="základní",J188,0)</f>
        <v>0</v>
      </c>
      <c r="BF188" s="230">
        <f>IF(N188="snížená",J188,0)</f>
        <v>0</v>
      </c>
      <c r="BG188" s="230">
        <f>IF(N188="zákl. přenesená",J188,0)</f>
        <v>0</v>
      </c>
      <c r="BH188" s="230">
        <f>IF(N188="sníž. přenesená",J188,0)</f>
        <v>0</v>
      </c>
      <c r="BI188" s="230">
        <f>IF(N188="nulová",J188,0)</f>
        <v>0</v>
      </c>
      <c r="BJ188" s="14" t="s">
        <v>81</v>
      </c>
      <c r="BK188" s="230">
        <f>ROUND(I188*H188,2)</f>
        <v>0</v>
      </c>
      <c r="BL188" s="14" t="s">
        <v>135</v>
      </c>
      <c r="BM188" s="229" t="s">
        <v>270</v>
      </c>
    </row>
    <row r="189" s="11" customFormat="1">
      <c r="B189" s="231"/>
      <c r="C189" s="232"/>
      <c r="D189" s="233" t="s">
        <v>137</v>
      </c>
      <c r="E189" s="234" t="s">
        <v>1</v>
      </c>
      <c r="F189" s="235" t="s">
        <v>271</v>
      </c>
      <c r="G189" s="232"/>
      <c r="H189" s="236">
        <v>1.2330000000000001</v>
      </c>
      <c r="I189" s="237"/>
      <c r="J189" s="232"/>
      <c r="K189" s="232"/>
      <c r="L189" s="238"/>
      <c r="M189" s="239"/>
      <c r="N189" s="240"/>
      <c r="O189" s="240"/>
      <c r="P189" s="240"/>
      <c r="Q189" s="240"/>
      <c r="R189" s="240"/>
      <c r="S189" s="240"/>
      <c r="T189" s="241"/>
      <c r="AT189" s="242" t="s">
        <v>137</v>
      </c>
      <c r="AU189" s="242" t="s">
        <v>81</v>
      </c>
      <c r="AV189" s="11" t="s">
        <v>83</v>
      </c>
      <c r="AW189" s="11" t="s">
        <v>32</v>
      </c>
      <c r="AX189" s="11" t="s">
        <v>76</v>
      </c>
      <c r="AY189" s="242" t="s">
        <v>129</v>
      </c>
    </row>
    <row r="190" s="11" customFormat="1">
      <c r="B190" s="231"/>
      <c r="C190" s="232"/>
      <c r="D190" s="233" t="s">
        <v>137</v>
      </c>
      <c r="E190" s="234" t="s">
        <v>1</v>
      </c>
      <c r="F190" s="235" t="s">
        <v>272</v>
      </c>
      <c r="G190" s="232"/>
      <c r="H190" s="236">
        <v>1.44</v>
      </c>
      <c r="I190" s="237"/>
      <c r="J190" s="232"/>
      <c r="K190" s="232"/>
      <c r="L190" s="238"/>
      <c r="M190" s="239"/>
      <c r="N190" s="240"/>
      <c r="O190" s="240"/>
      <c r="P190" s="240"/>
      <c r="Q190" s="240"/>
      <c r="R190" s="240"/>
      <c r="S190" s="240"/>
      <c r="T190" s="241"/>
      <c r="AT190" s="242" t="s">
        <v>137</v>
      </c>
      <c r="AU190" s="242" t="s">
        <v>81</v>
      </c>
      <c r="AV190" s="11" t="s">
        <v>83</v>
      </c>
      <c r="AW190" s="11" t="s">
        <v>32</v>
      </c>
      <c r="AX190" s="11" t="s">
        <v>76</v>
      </c>
      <c r="AY190" s="242" t="s">
        <v>129</v>
      </c>
    </row>
    <row r="191" s="11" customFormat="1">
      <c r="B191" s="231"/>
      <c r="C191" s="232"/>
      <c r="D191" s="233" t="s">
        <v>137</v>
      </c>
      <c r="E191" s="234" t="s">
        <v>1</v>
      </c>
      <c r="F191" s="235" t="s">
        <v>273</v>
      </c>
      <c r="G191" s="232"/>
      <c r="H191" s="236">
        <v>0.125</v>
      </c>
      <c r="I191" s="237"/>
      <c r="J191" s="232"/>
      <c r="K191" s="232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137</v>
      </c>
      <c r="AU191" s="242" t="s">
        <v>81</v>
      </c>
      <c r="AV191" s="11" t="s">
        <v>83</v>
      </c>
      <c r="AW191" s="11" t="s">
        <v>32</v>
      </c>
      <c r="AX191" s="11" t="s">
        <v>76</v>
      </c>
      <c r="AY191" s="242" t="s">
        <v>129</v>
      </c>
    </row>
    <row r="192" s="10" customFormat="1" ht="25.92" customHeight="1">
      <c r="B192" s="204"/>
      <c r="C192" s="205"/>
      <c r="D192" s="206" t="s">
        <v>75</v>
      </c>
      <c r="E192" s="207" t="s">
        <v>274</v>
      </c>
      <c r="F192" s="207" t="s">
        <v>275</v>
      </c>
      <c r="G192" s="205"/>
      <c r="H192" s="205"/>
      <c r="I192" s="208"/>
      <c r="J192" s="209">
        <f>BK192</f>
        <v>0</v>
      </c>
      <c r="K192" s="205"/>
      <c r="L192" s="210"/>
      <c r="M192" s="211"/>
      <c r="N192" s="212"/>
      <c r="O192" s="212"/>
      <c r="P192" s="213">
        <f>SUM(P193:P195)</f>
        <v>0</v>
      </c>
      <c r="Q192" s="212"/>
      <c r="R192" s="213">
        <f>SUM(R193:R195)</f>
        <v>0</v>
      </c>
      <c r="S192" s="212"/>
      <c r="T192" s="214">
        <f>SUM(T193:T195)</f>
        <v>0</v>
      </c>
      <c r="AR192" s="215" t="s">
        <v>81</v>
      </c>
      <c r="AT192" s="216" t="s">
        <v>75</v>
      </c>
      <c r="AU192" s="216" t="s">
        <v>76</v>
      </c>
      <c r="AY192" s="215" t="s">
        <v>129</v>
      </c>
      <c r="BK192" s="217">
        <f>SUM(BK193:BK195)</f>
        <v>0</v>
      </c>
    </row>
    <row r="193" s="1" customFormat="1" ht="24" customHeight="1">
      <c r="B193" s="35"/>
      <c r="C193" s="218" t="s">
        <v>276</v>
      </c>
      <c r="D193" s="218" t="s">
        <v>130</v>
      </c>
      <c r="E193" s="219" t="s">
        <v>277</v>
      </c>
      <c r="F193" s="220" t="s">
        <v>278</v>
      </c>
      <c r="G193" s="221" t="s">
        <v>164</v>
      </c>
      <c r="H193" s="222">
        <v>18</v>
      </c>
      <c r="I193" s="223"/>
      <c r="J193" s="224">
        <f>ROUND(I193*H193,2)</f>
        <v>0</v>
      </c>
      <c r="K193" s="220" t="s">
        <v>134</v>
      </c>
      <c r="L193" s="40"/>
      <c r="M193" s="225" t="s">
        <v>1</v>
      </c>
      <c r="N193" s="226" t="s">
        <v>41</v>
      </c>
      <c r="O193" s="83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229" t="s">
        <v>135</v>
      </c>
      <c r="AT193" s="229" t="s">
        <v>130</v>
      </c>
      <c r="AU193" s="229" t="s">
        <v>81</v>
      </c>
      <c r="AY193" s="14" t="s">
        <v>129</v>
      </c>
      <c r="BE193" s="230">
        <f>IF(N193="základní",J193,0)</f>
        <v>0</v>
      </c>
      <c r="BF193" s="230">
        <f>IF(N193="snížená",J193,0)</f>
        <v>0</v>
      </c>
      <c r="BG193" s="230">
        <f>IF(N193="zákl. přenesená",J193,0)</f>
        <v>0</v>
      </c>
      <c r="BH193" s="230">
        <f>IF(N193="sníž. přenesená",J193,0)</f>
        <v>0</v>
      </c>
      <c r="BI193" s="230">
        <f>IF(N193="nulová",J193,0)</f>
        <v>0</v>
      </c>
      <c r="BJ193" s="14" t="s">
        <v>81</v>
      </c>
      <c r="BK193" s="230">
        <f>ROUND(I193*H193,2)</f>
        <v>0</v>
      </c>
      <c r="BL193" s="14" t="s">
        <v>135</v>
      </c>
      <c r="BM193" s="229" t="s">
        <v>279</v>
      </c>
    </row>
    <row r="194" s="11" customFormat="1">
      <c r="B194" s="231"/>
      <c r="C194" s="232"/>
      <c r="D194" s="233" t="s">
        <v>137</v>
      </c>
      <c r="E194" s="234" t="s">
        <v>1</v>
      </c>
      <c r="F194" s="235" t="s">
        <v>252</v>
      </c>
      <c r="G194" s="232"/>
      <c r="H194" s="236">
        <v>18</v>
      </c>
      <c r="I194" s="237"/>
      <c r="J194" s="232"/>
      <c r="K194" s="232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137</v>
      </c>
      <c r="AU194" s="242" t="s">
        <v>81</v>
      </c>
      <c r="AV194" s="11" t="s">
        <v>83</v>
      </c>
      <c r="AW194" s="11" t="s">
        <v>32</v>
      </c>
      <c r="AX194" s="11" t="s">
        <v>76</v>
      </c>
      <c r="AY194" s="242" t="s">
        <v>129</v>
      </c>
    </row>
    <row r="195" s="1" customFormat="1" ht="24" customHeight="1">
      <c r="B195" s="35"/>
      <c r="C195" s="218" t="s">
        <v>280</v>
      </c>
      <c r="D195" s="218" t="s">
        <v>130</v>
      </c>
      <c r="E195" s="219" t="s">
        <v>281</v>
      </c>
      <c r="F195" s="220" t="s">
        <v>282</v>
      </c>
      <c r="G195" s="221" t="s">
        <v>164</v>
      </c>
      <c r="H195" s="222">
        <v>18</v>
      </c>
      <c r="I195" s="223"/>
      <c r="J195" s="224">
        <f>ROUND(I195*H195,2)</f>
        <v>0</v>
      </c>
      <c r="K195" s="220" t="s">
        <v>134</v>
      </c>
      <c r="L195" s="40"/>
      <c r="M195" s="225" t="s">
        <v>1</v>
      </c>
      <c r="N195" s="226" t="s">
        <v>41</v>
      </c>
      <c r="O195" s="83"/>
      <c r="P195" s="227">
        <f>O195*H195</f>
        <v>0</v>
      </c>
      <c r="Q195" s="227">
        <v>0</v>
      </c>
      <c r="R195" s="227">
        <f>Q195*H195</f>
        <v>0</v>
      </c>
      <c r="S195" s="227">
        <v>0</v>
      </c>
      <c r="T195" s="228">
        <f>S195*H195</f>
        <v>0</v>
      </c>
      <c r="AR195" s="229" t="s">
        <v>135</v>
      </c>
      <c r="AT195" s="229" t="s">
        <v>130</v>
      </c>
      <c r="AU195" s="229" t="s">
        <v>81</v>
      </c>
      <c r="AY195" s="14" t="s">
        <v>129</v>
      </c>
      <c r="BE195" s="230">
        <f>IF(N195="základní",J195,0)</f>
        <v>0</v>
      </c>
      <c r="BF195" s="230">
        <f>IF(N195="snížená",J195,0)</f>
        <v>0</v>
      </c>
      <c r="BG195" s="230">
        <f>IF(N195="zákl. přenesená",J195,0)</f>
        <v>0</v>
      </c>
      <c r="BH195" s="230">
        <f>IF(N195="sníž. přenesená",J195,0)</f>
        <v>0</v>
      </c>
      <c r="BI195" s="230">
        <f>IF(N195="nulová",J195,0)</f>
        <v>0</v>
      </c>
      <c r="BJ195" s="14" t="s">
        <v>81</v>
      </c>
      <c r="BK195" s="230">
        <f>ROUND(I195*H195,2)</f>
        <v>0</v>
      </c>
      <c r="BL195" s="14" t="s">
        <v>135</v>
      </c>
      <c r="BM195" s="229" t="s">
        <v>283</v>
      </c>
    </row>
    <row r="196" s="10" customFormat="1" ht="25.92" customHeight="1">
      <c r="B196" s="204"/>
      <c r="C196" s="205"/>
      <c r="D196" s="206" t="s">
        <v>75</v>
      </c>
      <c r="E196" s="207" t="s">
        <v>284</v>
      </c>
      <c r="F196" s="207" t="s">
        <v>285</v>
      </c>
      <c r="G196" s="205"/>
      <c r="H196" s="205"/>
      <c r="I196" s="208"/>
      <c r="J196" s="209">
        <f>BK196</f>
        <v>0</v>
      </c>
      <c r="K196" s="205"/>
      <c r="L196" s="210"/>
      <c r="M196" s="211"/>
      <c r="N196" s="212"/>
      <c r="O196" s="212"/>
      <c r="P196" s="213">
        <f>SUM(P197:P199)</f>
        <v>0</v>
      </c>
      <c r="Q196" s="212"/>
      <c r="R196" s="213">
        <f>SUM(R197:R199)</f>
        <v>0.46574249999999995</v>
      </c>
      <c r="S196" s="212"/>
      <c r="T196" s="214">
        <f>SUM(T197:T199)</f>
        <v>0</v>
      </c>
      <c r="AR196" s="215" t="s">
        <v>81</v>
      </c>
      <c r="AT196" s="216" t="s">
        <v>75</v>
      </c>
      <c r="AU196" s="216" t="s">
        <v>76</v>
      </c>
      <c r="AY196" s="215" t="s">
        <v>129</v>
      </c>
      <c r="BK196" s="217">
        <f>SUM(BK197:BK199)</f>
        <v>0</v>
      </c>
    </row>
    <row r="197" s="1" customFormat="1" ht="16.5" customHeight="1">
      <c r="B197" s="35"/>
      <c r="C197" s="218" t="s">
        <v>286</v>
      </c>
      <c r="D197" s="218" t="s">
        <v>130</v>
      </c>
      <c r="E197" s="219" t="s">
        <v>287</v>
      </c>
      <c r="F197" s="220" t="s">
        <v>288</v>
      </c>
      <c r="G197" s="221" t="s">
        <v>164</v>
      </c>
      <c r="H197" s="222">
        <v>1</v>
      </c>
      <c r="I197" s="223"/>
      <c r="J197" s="224">
        <f>ROUND(I197*H197,2)</f>
        <v>0</v>
      </c>
      <c r="K197" s="220" t="s">
        <v>134</v>
      </c>
      <c r="L197" s="40"/>
      <c r="M197" s="225" t="s">
        <v>1</v>
      </c>
      <c r="N197" s="226" t="s">
        <v>41</v>
      </c>
      <c r="O197" s="83"/>
      <c r="P197" s="227">
        <f>O197*H197</f>
        <v>0</v>
      </c>
      <c r="Q197" s="227">
        <v>0.1837</v>
      </c>
      <c r="R197" s="227">
        <f>Q197*H197</f>
        <v>0.1837</v>
      </c>
      <c r="S197" s="227">
        <v>0</v>
      </c>
      <c r="T197" s="228">
        <f>S197*H197</f>
        <v>0</v>
      </c>
      <c r="AR197" s="229" t="s">
        <v>135</v>
      </c>
      <c r="AT197" s="229" t="s">
        <v>130</v>
      </c>
      <c r="AU197" s="229" t="s">
        <v>81</v>
      </c>
      <c r="AY197" s="14" t="s">
        <v>129</v>
      </c>
      <c r="BE197" s="230">
        <f>IF(N197="základní",J197,0)</f>
        <v>0</v>
      </c>
      <c r="BF197" s="230">
        <f>IF(N197="snížená",J197,0)</f>
        <v>0</v>
      </c>
      <c r="BG197" s="230">
        <f>IF(N197="zákl. přenesená",J197,0)</f>
        <v>0</v>
      </c>
      <c r="BH197" s="230">
        <f>IF(N197="sníž. přenesená",J197,0)</f>
        <v>0</v>
      </c>
      <c r="BI197" s="230">
        <f>IF(N197="nulová",J197,0)</f>
        <v>0</v>
      </c>
      <c r="BJ197" s="14" t="s">
        <v>81</v>
      </c>
      <c r="BK197" s="230">
        <f>ROUND(I197*H197,2)</f>
        <v>0</v>
      </c>
      <c r="BL197" s="14" t="s">
        <v>135</v>
      </c>
      <c r="BM197" s="229" t="s">
        <v>289</v>
      </c>
    </row>
    <row r="198" s="1" customFormat="1" ht="24" customHeight="1">
      <c r="B198" s="35"/>
      <c r="C198" s="218" t="s">
        <v>290</v>
      </c>
      <c r="D198" s="218" t="s">
        <v>130</v>
      </c>
      <c r="E198" s="219" t="s">
        <v>291</v>
      </c>
      <c r="F198" s="220" t="s">
        <v>292</v>
      </c>
      <c r="G198" s="221" t="s">
        <v>133</v>
      </c>
      <c r="H198" s="222">
        <v>0.125</v>
      </c>
      <c r="I198" s="223"/>
      <c r="J198" s="224">
        <f>ROUND(I198*H198,2)</f>
        <v>0</v>
      </c>
      <c r="K198" s="220" t="s">
        <v>134</v>
      </c>
      <c r="L198" s="40"/>
      <c r="M198" s="225" t="s">
        <v>1</v>
      </c>
      <c r="N198" s="226" t="s">
        <v>41</v>
      </c>
      <c r="O198" s="83"/>
      <c r="P198" s="227">
        <f>O198*H198</f>
        <v>0</v>
      </c>
      <c r="Q198" s="227">
        <v>2.2563399999999998</v>
      </c>
      <c r="R198" s="227">
        <f>Q198*H198</f>
        <v>0.28204249999999997</v>
      </c>
      <c r="S198" s="227">
        <v>0</v>
      </c>
      <c r="T198" s="228">
        <f>S198*H198</f>
        <v>0</v>
      </c>
      <c r="AR198" s="229" t="s">
        <v>135</v>
      </c>
      <c r="AT198" s="229" t="s">
        <v>130</v>
      </c>
      <c r="AU198" s="229" t="s">
        <v>81</v>
      </c>
      <c r="AY198" s="14" t="s">
        <v>129</v>
      </c>
      <c r="BE198" s="230">
        <f>IF(N198="základní",J198,0)</f>
        <v>0</v>
      </c>
      <c r="BF198" s="230">
        <f>IF(N198="snížená",J198,0)</f>
        <v>0</v>
      </c>
      <c r="BG198" s="230">
        <f>IF(N198="zákl. přenesená",J198,0)</f>
        <v>0</v>
      </c>
      <c r="BH198" s="230">
        <f>IF(N198="sníž. přenesená",J198,0)</f>
        <v>0</v>
      </c>
      <c r="BI198" s="230">
        <f>IF(N198="nulová",J198,0)</f>
        <v>0</v>
      </c>
      <c r="BJ198" s="14" t="s">
        <v>81</v>
      </c>
      <c r="BK198" s="230">
        <f>ROUND(I198*H198,2)</f>
        <v>0</v>
      </c>
      <c r="BL198" s="14" t="s">
        <v>135</v>
      </c>
      <c r="BM198" s="229" t="s">
        <v>293</v>
      </c>
    </row>
    <row r="199" s="11" customFormat="1">
      <c r="B199" s="231"/>
      <c r="C199" s="232"/>
      <c r="D199" s="233" t="s">
        <v>137</v>
      </c>
      <c r="E199" s="234" t="s">
        <v>1</v>
      </c>
      <c r="F199" s="235" t="s">
        <v>273</v>
      </c>
      <c r="G199" s="232"/>
      <c r="H199" s="236">
        <v>0.125</v>
      </c>
      <c r="I199" s="237"/>
      <c r="J199" s="232"/>
      <c r="K199" s="232"/>
      <c r="L199" s="238"/>
      <c r="M199" s="239"/>
      <c r="N199" s="240"/>
      <c r="O199" s="240"/>
      <c r="P199" s="240"/>
      <c r="Q199" s="240"/>
      <c r="R199" s="240"/>
      <c r="S199" s="240"/>
      <c r="T199" s="241"/>
      <c r="AT199" s="242" t="s">
        <v>137</v>
      </c>
      <c r="AU199" s="242" t="s">
        <v>81</v>
      </c>
      <c r="AV199" s="11" t="s">
        <v>83</v>
      </c>
      <c r="AW199" s="11" t="s">
        <v>32</v>
      </c>
      <c r="AX199" s="11" t="s">
        <v>76</v>
      </c>
      <c r="AY199" s="242" t="s">
        <v>129</v>
      </c>
    </row>
    <row r="200" s="10" customFormat="1" ht="25.92" customHeight="1">
      <c r="B200" s="204"/>
      <c r="C200" s="205"/>
      <c r="D200" s="206" t="s">
        <v>75</v>
      </c>
      <c r="E200" s="207" t="s">
        <v>294</v>
      </c>
      <c r="F200" s="207" t="s">
        <v>295</v>
      </c>
      <c r="G200" s="205"/>
      <c r="H200" s="205"/>
      <c r="I200" s="208"/>
      <c r="J200" s="209">
        <f>BK200</f>
        <v>0</v>
      </c>
      <c r="K200" s="205"/>
      <c r="L200" s="210"/>
      <c r="M200" s="211"/>
      <c r="N200" s="212"/>
      <c r="O200" s="212"/>
      <c r="P200" s="213">
        <f>SUM(P201:P208)</f>
        <v>0</v>
      </c>
      <c r="Q200" s="212"/>
      <c r="R200" s="213">
        <f>SUM(R201:R208)</f>
        <v>0.050325670000000003</v>
      </c>
      <c r="S200" s="212"/>
      <c r="T200" s="214">
        <f>SUM(T201:T208)</f>
        <v>0</v>
      </c>
      <c r="AR200" s="215" t="s">
        <v>81</v>
      </c>
      <c r="AT200" s="216" t="s">
        <v>75</v>
      </c>
      <c r="AU200" s="216" t="s">
        <v>76</v>
      </c>
      <c r="AY200" s="215" t="s">
        <v>129</v>
      </c>
      <c r="BK200" s="217">
        <f>SUM(BK201:BK208)</f>
        <v>0</v>
      </c>
    </row>
    <row r="201" s="1" customFormat="1" ht="24" customHeight="1">
      <c r="B201" s="35"/>
      <c r="C201" s="218" t="s">
        <v>296</v>
      </c>
      <c r="D201" s="218" t="s">
        <v>130</v>
      </c>
      <c r="E201" s="219" t="s">
        <v>297</v>
      </c>
      <c r="F201" s="220" t="s">
        <v>298</v>
      </c>
      <c r="G201" s="221" t="s">
        <v>198</v>
      </c>
      <c r="H201" s="222">
        <v>14.5</v>
      </c>
      <c r="I201" s="223"/>
      <c r="J201" s="224">
        <f>ROUND(I201*H201,2)</f>
        <v>0</v>
      </c>
      <c r="K201" s="220" t="s">
        <v>134</v>
      </c>
      <c r="L201" s="40"/>
      <c r="M201" s="225" t="s">
        <v>1</v>
      </c>
      <c r="N201" s="226" t="s">
        <v>41</v>
      </c>
      <c r="O201" s="83"/>
      <c r="P201" s="227">
        <f>O201*H201</f>
        <v>0</v>
      </c>
      <c r="Q201" s="227">
        <v>1.0000000000000001E-05</v>
      </c>
      <c r="R201" s="227">
        <f>Q201*H201</f>
        <v>0.000145</v>
      </c>
      <c r="S201" s="227">
        <v>0</v>
      </c>
      <c r="T201" s="228">
        <f>S201*H201</f>
        <v>0</v>
      </c>
      <c r="AR201" s="229" t="s">
        <v>135</v>
      </c>
      <c r="AT201" s="229" t="s">
        <v>130</v>
      </c>
      <c r="AU201" s="229" t="s">
        <v>81</v>
      </c>
      <c r="AY201" s="14" t="s">
        <v>129</v>
      </c>
      <c r="BE201" s="230">
        <f>IF(N201="základní",J201,0)</f>
        <v>0</v>
      </c>
      <c r="BF201" s="230">
        <f>IF(N201="snížená",J201,0)</f>
        <v>0</v>
      </c>
      <c r="BG201" s="230">
        <f>IF(N201="zákl. přenesená",J201,0)</f>
        <v>0</v>
      </c>
      <c r="BH201" s="230">
        <f>IF(N201="sníž. přenesená",J201,0)</f>
        <v>0</v>
      </c>
      <c r="BI201" s="230">
        <f>IF(N201="nulová",J201,0)</f>
        <v>0</v>
      </c>
      <c r="BJ201" s="14" t="s">
        <v>81</v>
      </c>
      <c r="BK201" s="230">
        <f>ROUND(I201*H201,2)</f>
        <v>0</v>
      </c>
      <c r="BL201" s="14" t="s">
        <v>135</v>
      </c>
      <c r="BM201" s="229" t="s">
        <v>299</v>
      </c>
    </row>
    <row r="202" s="1" customFormat="1" ht="16.5" customHeight="1">
      <c r="B202" s="35"/>
      <c r="C202" s="253" t="s">
        <v>300</v>
      </c>
      <c r="D202" s="253" t="s">
        <v>219</v>
      </c>
      <c r="E202" s="254" t="s">
        <v>301</v>
      </c>
      <c r="F202" s="255" t="s">
        <v>302</v>
      </c>
      <c r="G202" s="256" t="s">
        <v>198</v>
      </c>
      <c r="H202" s="257">
        <v>9.6430000000000007</v>
      </c>
      <c r="I202" s="258"/>
      <c r="J202" s="259">
        <f>ROUND(I202*H202,2)</f>
        <v>0</v>
      </c>
      <c r="K202" s="255" t="s">
        <v>134</v>
      </c>
      <c r="L202" s="260"/>
      <c r="M202" s="261" t="s">
        <v>1</v>
      </c>
      <c r="N202" s="262" t="s">
        <v>41</v>
      </c>
      <c r="O202" s="83"/>
      <c r="P202" s="227">
        <f>O202*H202</f>
        <v>0</v>
      </c>
      <c r="Q202" s="227">
        <v>0.0029399999999999999</v>
      </c>
      <c r="R202" s="227">
        <f>Q202*H202</f>
        <v>0.028350420000000001</v>
      </c>
      <c r="S202" s="227">
        <v>0</v>
      </c>
      <c r="T202" s="228">
        <f>S202*H202</f>
        <v>0</v>
      </c>
      <c r="AR202" s="229" t="s">
        <v>167</v>
      </c>
      <c r="AT202" s="229" t="s">
        <v>219</v>
      </c>
      <c r="AU202" s="229" t="s">
        <v>81</v>
      </c>
      <c r="AY202" s="14" t="s">
        <v>129</v>
      </c>
      <c r="BE202" s="230">
        <f>IF(N202="základní",J202,0)</f>
        <v>0</v>
      </c>
      <c r="BF202" s="230">
        <f>IF(N202="snížená",J202,0)</f>
        <v>0</v>
      </c>
      <c r="BG202" s="230">
        <f>IF(N202="zákl. přenesená",J202,0)</f>
        <v>0</v>
      </c>
      <c r="BH202" s="230">
        <f>IF(N202="sníž. přenesená",J202,0)</f>
        <v>0</v>
      </c>
      <c r="BI202" s="230">
        <f>IF(N202="nulová",J202,0)</f>
        <v>0</v>
      </c>
      <c r="BJ202" s="14" t="s">
        <v>81</v>
      </c>
      <c r="BK202" s="230">
        <f>ROUND(I202*H202,2)</f>
        <v>0</v>
      </c>
      <c r="BL202" s="14" t="s">
        <v>135</v>
      </c>
      <c r="BM202" s="229" t="s">
        <v>303</v>
      </c>
    </row>
    <row r="203" s="11" customFormat="1">
      <c r="B203" s="231"/>
      <c r="C203" s="232"/>
      <c r="D203" s="233" t="s">
        <v>137</v>
      </c>
      <c r="E203" s="232"/>
      <c r="F203" s="235" t="s">
        <v>304</v>
      </c>
      <c r="G203" s="232"/>
      <c r="H203" s="236">
        <v>9.6430000000000007</v>
      </c>
      <c r="I203" s="237"/>
      <c r="J203" s="232"/>
      <c r="K203" s="232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137</v>
      </c>
      <c r="AU203" s="242" t="s">
        <v>81</v>
      </c>
      <c r="AV203" s="11" t="s">
        <v>83</v>
      </c>
      <c r="AW203" s="11" t="s">
        <v>4</v>
      </c>
      <c r="AX203" s="11" t="s">
        <v>81</v>
      </c>
      <c r="AY203" s="242" t="s">
        <v>129</v>
      </c>
    </row>
    <row r="204" s="1" customFormat="1" ht="16.5" customHeight="1">
      <c r="B204" s="35"/>
      <c r="C204" s="253" t="s">
        <v>305</v>
      </c>
      <c r="D204" s="253" t="s">
        <v>219</v>
      </c>
      <c r="E204" s="254" t="s">
        <v>306</v>
      </c>
      <c r="F204" s="255" t="s">
        <v>307</v>
      </c>
      <c r="G204" s="256" t="s">
        <v>198</v>
      </c>
      <c r="H204" s="257">
        <v>5.0750000000000002</v>
      </c>
      <c r="I204" s="258"/>
      <c r="J204" s="259">
        <f>ROUND(I204*H204,2)</f>
        <v>0</v>
      </c>
      <c r="K204" s="255" t="s">
        <v>134</v>
      </c>
      <c r="L204" s="260"/>
      <c r="M204" s="261" t="s">
        <v>1</v>
      </c>
      <c r="N204" s="262" t="s">
        <v>41</v>
      </c>
      <c r="O204" s="83"/>
      <c r="P204" s="227">
        <f>O204*H204</f>
        <v>0</v>
      </c>
      <c r="Q204" s="227">
        <v>0.0042700000000000004</v>
      </c>
      <c r="R204" s="227">
        <f>Q204*H204</f>
        <v>0.021670250000000002</v>
      </c>
      <c r="S204" s="227">
        <v>0</v>
      </c>
      <c r="T204" s="228">
        <f>S204*H204</f>
        <v>0</v>
      </c>
      <c r="AR204" s="229" t="s">
        <v>167</v>
      </c>
      <c r="AT204" s="229" t="s">
        <v>219</v>
      </c>
      <c r="AU204" s="229" t="s">
        <v>81</v>
      </c>
      <c r="AY204" s="14" t="s">
        <v>129</v>
      </c>
      <c r="BE204" s="230">
        <f>IF(N204="základní",J204,0)</f>
        <v>0</v>
      </c>
      <c r="BF204" s="230">
        <f>IF(N204="snížená",J204,0)</f>
        <v>0</v>
      </c>
      <c r="BG204" s="230">
        <f>IF(N204="zákl. přenesená",J204,0)</f>
        <v>0</v>
      </c>
      <c r="BH204" s="230">
        <f>IF(N204="sníž. přenesená",J204,0)</f>
        <v>0</v>
      </c>
      <c r="BI204" s="230">
        <f>IF(N204="nulová",J204,0)</f>
        <v>0</v>
      </c>
      <c r="BJ204" s="14" t="s">
        <v>81</v>
      </c>
      <c r="BK204" s="230">
        <f>ROUND(I204*H204,2)</f>
        <v>0</v>
      </c>
      <c r="BL204" s="14" t="s">
        <v>135</v>
      </c>
      <c r="BM204" s="229" t="s">
        <v>308</v>
      </c>
    </row>
    <row r="205" s="11" customFormat="1">
      <c r="B205" s="231"/>
      <c r="C205" s="232"/>
      <c r="D205" s="233" t="s">
        <v>137</v>
      </c>
      <c r="E205" s="232"/>
      <c r="F205" s="235" t="s">
        <v>309</v>
      </c>
      <c r="G205" s="232"/>
      <c r="H205" s="236">
        <v>5.0750000000000002</v>
      </c>
      <c r="I205" s="237"/>
      <c r="J205" s="232"/>
      <c r="K205" s="232"/>
      <c r="L205" s="238"/>
      <c r="M205" s="239"/>
      <c r="N205" s="240"/>
      <c r="O205" s="240"/>
      <c r="P205" s="240"/>
      <c r="Q205" s="240"/>
      <c r="R205" s="240"/>
      <c r="S205" s="240"/>
      <c r="T205" s="241"/>
      <c r="AT205" s="242" t="s">
        <v>137</v>
      </c>
      <c r="AU205" s="242" t="s">
        <v>81</v>
      </c>
      <c r="AV205" s="11" t="s">
        <v>83</v>
      </c>
      <c r="AW205" s="11" t="s">
        <v>4</v>
      </c>
      <c r="AX205" s="11" t="s">
        <v>81</v>
      </c>
      <c r="AY205" s="242" t="s">
        <v>129</v>
      </c>
    </row>
    <row r="206" s="1" customFormat="1" ht="24" customHeight="1">
      <c r="B206" s="35"/>
      <c r="C206" s="218" t="s">
        <v>310</v>
      </c>
      <c r="D206" s="218" t="s">
        <v>130</v>
      </c>
      <c r="E206" s="219" t="s">
        <v>311</v>
      </c>
      <c r="F206" s="220" t="s">
        <v>312</v>
      </c>
      <c r="G206" s="221" t="s">
        <v>198</v>
      </c>
      <c r="H206" s="222">
        <v>16</v>
      </c>
      <c r="I206" s="223"/>
      <c r="J206" s="224">
        <f>ROUND(I206*H206,2)</f>
        <v>0</v>
      </c>
      <c r="K206" s="220" t="s">
        <v>134</v>
      </c>
      <c r="L206" s="40"/>
      <c r="M206" s="225" t="s">
        <v>1</v>
      </c>
      <c r="N206" s="226" t="s">
        <v>41</v>
      </c>
      <c r="O206" s="83"/>
      <c r="P206" s="227">
        <f>O206*H206</f>
        <v>0</v>
      </c>
      <c r="Q206" s="227">
        <v>1.0000000000000001E-05</v>
      </c>
      <c r="R206" s="227">
        <f>Q206*H206</f>
        <v>0.00016000000000000001</v>
      </c>
      <c r="S206" s="227">
        <v>0</v>
      </c>
      <c r="T206" s="228">
        <f>S206*H206</f>
        <v>0</v>
      </c>
      <c r="AR206" s="229" t="s">
        <v>135</v>
      </c>
      <c r="AT206" s="229" t="s">
        <v>130</v>
      </c>
      <c r="AU206" s="229" t="s">
        <v>81</v>
      </c>
      <c r="AY206" s="14" t="s">
        <v>129</v>
      </c>
      <c r="BE206" s="230">
        <f>IF(N206="základní",J206,0)</f>
        <v>0</v>
      </c>
      <c r="BF206" s="230">
        <f>IF(N206="snížená",J206,0)</f>
        <v>0</v>
      </c>
      <c r="BG206" s="230">
        <f>IF(N206="zákl. přenesená",J206,0)</f>
        <v>0</v>
      </c>
      <c r="BH206" s="230">
        <f>IF(N206="sníž. přenesená",J206,0)</f>
        <v>0</v>
      </c>
      <c r="BI206" s="230">
        <f>IF(N206="nulová",J206,0)</f>
        <v>0</v>
      </c>
      <c r="BJ206" s="14" t="s">
        <v>81</v>
      </c>
      <c r="BK206" s="230">
        <f>ROUND(I206*H206,2)</f>
        <v>0</v>
      </c>
      <c r="BL206" s="14" t="s">
        <v>135</v>
      </c>
      <c r="BM206" s="229" t="s">
        <v>313</v>
      </c>
    </row>
    <row r="207" s="1" customFormat="1" ht="16.5" customHeight="1">
      <c r="B207" s="35"/>
      <c r="C207" s="253" t="s">
        <v>314</v>
      </c>
      <c r="D207" s="253" t="s">
        <v>219</v>
      </c>
      <c r="E207" s="254" t="s">
        <v>315</v>
      </c>
      <c r="F207" s="255" t="s">
        <v>316</v>
      </c>
      <c r="G207" s="256" t="s">
        <v>198</v>
      </c>
      <c r="H207" s="257">
        <v>16.239999999999998</v>
      </c>
      <c r="I207" s="258"/>
      <c r="J207" s="259">
        <f>ROUND(I207*H207,2)</f>
        <v>0</v>
      </c>
      <c r="K207" s="255" t="s">
        <v>1</v>
      </c>
      <c r="L207" s="260"/>
      <c r="M207" s="261" t="s">
        <v>1</v>
      </c>
      <c r="N207" s="262" t="s">
        <v>41</v>
      </c>
      <c r="O207" s="83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AR207" s="229" t="s">
        <v>167</v>
      </c>
      <c r="AT207" s="229" t="s">
        <v>219</v>
      </c>
      <c r="AU207" s="229" t="s">
        <v>81</v>
      </c>
      <c r="AY207" s="14" t="s">
        <v>129</v>
      </c>
      <c r="BE207" s="230">
        <f>IF(N207="základní",J207,0)</f>
        <v>0</v>
      </c>
      <c r="BF207" s="230">
        <f>IF(N207="snížená",J207,0)</f>
        <v>0</v>
      </c>
      <c r="BG207" s="230">
        <f>IF(N207="zákl. přenesená",J207,0)</f>
        <v>0</v>
      </c>
      <c r="BH207" s="230">
        <f>IF(N207="sníž. přenesená",J207,0)</f>
        <v>0</v>
      </c>
      <c r="BI207" s="230">
        <f>IF(N207="nulová",J207,0)</f>
        <v>0</v>
      </c>
      <c r="BJ207" s="14" t="s">
        <v>81</v>
      </c>
      <c r="BK207" s="230">
        <f>ROUND(I207*H207,2)</f>
        <v>0</v>
      </c>
      <c r="BL207" s="14" t="s">
        <v>135</v>
      </c>
      <c r="BM207" s="229" t="s">
        <v>317</v>
      </c>
    </row>
    <row r="208" s="11" customFormat="1">
      <c r="B208" s="231"/>
      <c r="C208" s="232"/>
      <c r="D208" s="233" t="s">
        <v>137</v>
      </c>
      <c r="E208" s="232"/>
      <c r="F208" s="235" t="s">
        <v>318</v>
      </c>
      <c r="G208" s="232"/>
      <c r="H208" s="236">
        <v>16.239999999999998</v>
      </c>
      <c r="I208" s="237"/>
      <c r="J208" s="232"/>
      <c r="K208" s="232"/>
      <c r="L208" s="238"/>
      <c r="M208" s="239"/>
      <c r="N208" s="240"/>
      <c r="O208" s="240"/>
      <c r="P208" s="240"/>
      <c r="Q208" s="240"/>
      <c r="R208" s="240"/>
      <c r="S208" s="240"/>
      <c r="T208" s="241"/>
      <c r="AT208" s="242" t="s">
        <v>137</v>
      </c>
      <c r="AU208" s="242" t="s">
        <v>81</v>
      </c>
      <c r="AV208" s="11" t="s">
        <v>83</v>
      </c>
      <c r="AW208" s="11" t="s">
        <v>4</v>
      </c>
      <c r="AX208" s="11" t="s">
        <v>81</v>
      </c>
      <c r="AY208" s="242" t="s">
        <v>129</v>
      </c>
    </row>
    <row r="209" s="10" customFormat="1" ht="25.92" customHeight="1">
      <c r="B209" s="204"/>
      <c r="C209" s="205"/>
      <c r="D209" s="206" t="s">
        <v>75</v>
      </c>
      <c r="E209" s="207" t="s">
        <v>319</v>
      </c>
      <c r="F209" s="207" t="s">
        <v>320</v>
      </c>
      <c r="G209" s="205"/>
      <c r="H209" s="205"/>
      <c r="I209" s="208"/>
      <c r="J209" s="209">
        <f>BK209</f>
        <v>0</v>
      </c>
      <c r="K209" s="205"/>
      <c r="L209" s="210"/>
      <c r="M209" s="211"/>
      <c r="N209" s="212"/>
      <c r="O209" s="212"/>
      <c r="P209" s="213">
        <f>SUM(P210:P220)</f>
        <v>0</v>
      </c>
      <c r="Q209" s="212"/>
      <c r="R209" s="213">
        <f>SUM(R210:R220)</f>
        <v>0.59992000000000001</v>
      </c>
      <c r="S209" s="212"/>
      <c r="T209" s="214">
        <f>SUM(T210:T220)</f>
        <v>0</v>
      </c>
      <c r="AR209" s="215" t="s">
        <v>81</v>
      </c>
      <c r="AT209" s="216" t="s">
        <v>75</v>
      </c>
      <c r="AU209" s="216" t="s">
        <v>76</v>
      </c>
      <c r="AY209" s="215" t="s">
        <v>129</v>
      </c>
      <c r="BK209" s="217">
        <f>SUM(BK210:BK220)</f>
        <v>0</v>
      </c>
    </row>
    <row r="210" s="1" customFormat="1" ht="24" customHeight="1">
      <c r="B210" s="35"/>
      <c r="C210" s="218" t="s">
        <v>321</v>
      </c>
      <c r="D210" s="218" t="s">
        <v>130</v>
      </c>
      <c r="E210" s="219" t="s">
        <v>322</v>
      </c>
      <c r="F210" s="220" t="s">
        <v>323</v>
      </c>
      <c r="G210" s="221" t="s">
        <v>324</v>
      </c>
      <c r="H210" s="222">
        <v>1</v>
      </c>
      <c r="I210" s="223"/>
      <c r="J210" s="224">
        <f>ROUND(I210*H210,2)</f>
        <v>0</v>
      </c>
      <c r="K210" s="220" t="s">
        <v>134</v>
      </c>
      <c r="L210" s="40"/>
      <c r="M210" s="225" t="s">
        <v>1</v>
      </c>
      <c r="N210" s="226" t="s">
        <v>41</v>
      </c>
      <c r="O210" s="83"/>
      <c r="P210" s="227">
        <f>O210*H210</f>
        <v>0</v>
      </c>
      <c r="Q210" s="227">
        <v>0.068959999999999994</v>
      </c>
      <c r="R210" s="227">
        <f>Q210*H210</f>
        <v>0.068959999999999994</v>
      </c>
      <c r="S210" s="227">
        <v>0</v>
      </c>
      <c r="T210" s="228">
        <f>S210*H210</f>
        <v>0</v>
      </c>
      <c r="AR210" s="229" t="s">
        <v>135</v>
      </c>
      <c r="AT210" s="229" t="s">
        <v>130</v>
      </c>
      <c r="AU210" s="229" t="s">
        <v>81</v>
      </c>
      <c r="AY210" s="14" t="s">
        <v>129</v>
      </c>
      <c r="BE210" s="230">
        <f>IF(N210="základní",J210,0)</f>
        <v>0</v>
      </c>
      <c r="BF210" s="230">
        <f>IF(N210="snížená",J210,0)</f>
        <v>0</v>
      </c>
      <c r="BG210" s="230">
        <f>IF(N210="zákl. přenesená",J210,0)</f>
        <v>0</v>
      </c>
      <c r="BH210" s="230">
        <f>IF(N210="sníž. přenesená",J210,0)</f>
        <v>0</v>
      </c>
      <c r="BI210" s="230">
        <f>IF(N210="nulová",J210,0)</f>
        <v>0</v>
      </c>
      <c r="BJ210" s="14" t="s">
        <v>81</v>
      </c>
      <c r="BK210" s="230">
        <f>ROUND(I210*H210,2)</f>
        <v>0</v>
      </c>
      <c r="BL210" s="14" t="s">
        <v>135</v>
      </c>
      <c r="BM210" s="229" t="s">
        <v>325</v>
      </c>
    </row>
    <row r="211" s="1" customFormat="1" ht="24" customHeight="1">
      <c r="B211" s="35"/>
      <c r="C211" s="218" t="s">
        <v>326</v>
      </c>
      <c r="D211" s="218" t="s">
        <v>130</v>
      </c>
      <c r="E211" s="219" t="s">
        <v>327</v>
      </c>
      <c r="F211" s="220" t="s">
        <v>328</v>
      </c>
      <c r="G211" s="221" t="s">
        <v>324</v>
      </c>
      <c r="H211" s="222">
        <v>1</v>
      </c>
      <c r="I211" s="223"/>
      <c r="J211" s="224">
        <f>ROUND(I211*H211,2)</f>
        <v>0</v>
      </c>
      <c r="K211" s="220" t="s">
        <v>134</v>
      </c>
      <c r="L211" s="40"/>
      <c r="M211" s="225" t="s">
        <v>1</v>
      </c>
      <c r="N211" s="226" t="s">
        <v>41</v>
      </c>
      <c r="O211" s="83"/>
      <c r="P211" s="227">
        <f>O211*H211</f>
        <v>0</v>
      </c>
      <c r="Q211" s="227">
        <v>0.018180000000000002</v>
      </c>
      <c r="R211" s="227">
        <f>Q211*H211</f>
        <v>0.018180000000000002</v>
      </c>
      <c r="S211" s="227">
        <v>0</v>
      </c>
      <c r="T211" s="228">
        <f>S211*H211</f>
        <v>0</v>
      </c>
      <c r="AR211" s="229" t="s">
        <v>135</v>
      </c>
      <c r="AT211" s="229" t="s">
        <v>130</v>
      </c>
      <c r="AU211" s="229" t="s">
        <v>81</v>
      </c>
      <c r="AY211" s="14" t="s">
        <v>129</v>
      </c>
      <c r="BE211" s="230">
        <f>IF(N211="základní",J211,0)</f>
        <v>0</v>
      </c>
      <c r="BF211" s="230">
        <f>IF(N211="snížená",J211,0)</f>
        <v>0</v>
      </c>
      <c r="BG211" s="230">
        <f>IF(N211="zákl. přenesená",J211,0)</f>
        <v>0</v>
      </c>
      <c r="BH211" s="230">
        <f>IF(N211="sníž. přenesená",J211,0)</f>
        <v>0</v>
      </c>
      <c r="BI211" s="230">
        <f>IF(N211="nulová",J211,0)</f>
        <v>0</v>
      </c>
      <c r="BJ211" s="14" t="s">
        <v>81</v>
      </c>
      <c r="BK211" s="230">
        <f>ROUND(I211*H211,2)</f>
        <v>0</v>
      </c>
      <c r="BL211" s="14" t="s">
        <v>135</v>
      </c>
      <c r="BM211" s="229" t="s">
        <v>329</v>
      </c>
    </row>
    <row r="212" s="1" customFormat="1" ht="24" customHeight="1">
      <c r="B212" s="35"/>
      <c r="C212" s="218" t="s">
        <v>330</v>
      </c>
      <c r="D212" s="218" t="s">
        <v>130</v>
      </c>
      <c r="E212" s="219" t="s">
        <v>331</v>
      </c>
      <c r="F212" s="220" t="s">
        <v>332</v>
      </c>
      <c r="G212" s="221" t="s">
        <v>324</v>
      </c>
      <c r="H212" s="222">
        <v>1</v>
      </c>
      <c r="I212" s="223"/>
      <c r="J212" s="224">
        <f>ROUND(I212*H212,2)</f>
        <v>0</v>
      </c>
      <c r="K212" s="220" t="s">
        <v>134</v>
      </c>
      <c r="L212" s="40"/>
      <c r="M212" s="225" t="s">
        <v>1</v>
      </c>
      <c r="N212" s="226" t="s">
        <v>41</v>
      </c>
      <c r="O212" s="83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229" t="s">
        <v>135</v>
      </c>
      <c r="AT212" s="229" t="s">
        <v>130</v>
      </c>
      <c r="AU212" s="229" t="s">
        <v>81</v>
      </c>
      <c r="AY212" s="14" t="s">
        <v>129</v>
      </c>
      <c r="BE212" s="230">
        <f>IF(N212="základní",J212,0)</f>
        <v>0</v>
      </c>
      <c r="BF212" s="230">
        <f>IF(N212="snížená",J212,0)</f>
        <v>0</v>
      </c>
      <c r="BG212" s="230">
        <f>IF(N212="zákl. přenesená",J212,0)</f>
        <v>0</v>
      </c>
      <c r="BH212" s="230">
        <f>IF(N212="sníž. přenesená",J212,0)</f>
        <v>0</v>
      </c>
      <c r="BI212" s="230">
        <f>IF(N212="nulová",J212,0)</f>
        <v>0</v>
      </c>
      <c r="BJ212" s="14" t="s">
        <v>81</v>
      </c>
      <c r="BK212" s="230">
        <f>ROUND(I212*H212,2)</f>
        <v>0</v>
      </c>
      <c r="BL212" s="14" t="s">
        <v>135</v>
      </c>
      <c r="BM212" s="229" t="s">
        <v>333</v>
      </c>
    </row>
    <row r="213" s="1" customFormat="1" ht="24" customHeight="1">
      <c r="B213" s="35"/>
      <c r="C213" s="218" t="s">
        <v>334</v>
      </c>
      <c r="D213" s="218" t="s">
        <v>130</v>
      </c>
      <c r="E213" s="219" t="s">
        <v>335</v>
      </c>
      <c r="F213" s="220" t="s">
        <v>336</v>
      </c>
      <c r="G213" s="221" t="s">
        <v>324</v>
      </c>
      <c r="H213" s="222">
        <v>1</v>
      </c>
      <c r="I213" s="223"/>
      <c r="J213" s="224">
        <f>ROUND(I213*H213,2)</f>
        <v>0</v>
      </c>
      <c r="K213" s="220" t="s">
        <v>134</v>
      </c>
      <c r="L213" s="40"/>
      <c r="M213" s="225" t="s">
        <v>1</v>
      </c>
      <c r="N213" s="226" t="s">
        <v>41</v>
      </c>
      <c r="O213" s="83"/>
      <c r="P213" s="227">
        <f>O213*H213</f>
        <v>0</v>
      </c>
      <c r="Q213" s="227">
        <v>0.0062199999999999998</v>
      </c>
      <c r="R213" s="227">
        <f>Q213*H213</f>
        <v>0.0062199999999999998</v>
      </c>
      <c r="S213" s="227">
        <v>0</v>
      </c>
      <c r="T213" s="228">
        <f>S213*H213</f>
        <v>0</v>
      </c>
      <c r="AR213" s="229" t="s">
        <v>135</v>
      </c>
      <c r="AT213" s="229" t="s">
        <v>130</v>
      </c>
      <c r="AU213" s="229" t="s">
        <v>81</v>
      </c>
      <c r="AY213" s="14" t="s">
        <v>129</v>
      </c>
      <c r="BE213" s="230">
        <f>IF(N213="základní",J213,0)</f>
        <v>0</v>
      </c>
      <c r="BF213" s="230">
        <f>IF(N213="snížená",J213,0)</f>
        <v>0</v>
      </c>
      <c r="BG213" s="230">
        <f>IF(N213="zákl. přenesená",J213,0)</f>
        <v>0</v>
      </c>
      <c r="BH213" s="230">
        <f>IF(N213="sníž. přenesená",J213,0)</f>
        <v>0</v>
      </c>
      <c r="BI213" s="230">
        <f>IF(N213="nulová",J213,0)</f>
        <v>0</v>
      </c>
      <c r="BJ213" s="14" t="s">
        <v>81</v>
      </c>
      <c r="BK213" s="230">
        <f>ROUND(I213*H213,2)</f>
        <v>0</v>
      </c>
      <c r="BL213" s="14" t="s">
        <v>135</v>
      </c>
      <c r="BM213" s="229" t="s">
        <v>337</v>
      </c>
    </row>
    <row r="214" s="1" customFormat="1" ht="24" customHeight="1">
      <c r="B214" s="35"/>
      <c r="C214" s="218" t="s">
        <v>338</v>
      </c>
      <c r="D214" s="218" t="s">
        <v>130</v>
      </c>
      <c r="E214" s="219" t="s">
        <v>339</v>
      </c>
      <c r="F214" s="220" t="s">
        <v>340</v>
      </c>
      <c r="G214" s="221" t="s">
        <v>324</v>
      </c>
      <c r="H214" s="222">
        <v>1</v>
      </c>
      <c r="I214" s="223"/>
      <c r="J214" s="224">
        <f>ROUND(I214*H214,2)</f>
        <v>0</v>
      </c>
      <c r="K214" s="220" t="s">
        <v>134</v>
      </c>
      <c r="L214" s="40"/>
      <c r="M214" s="225" t="s">
        <v>1</v>
      </c>
      <c r="N214" s="226" t="s">
        <v>41</v>
      </c>
      <c r="O214" s="83"/>
      <c r="P214" s="227">
        <f>O214*H214</f>
        <v>0</v>
      </c>
      <c r="Q214" s="227">
        <v>0.035349999999999999</v>
      </c>
      <c r="R214" s="227">
        <f>Q214*H214</f>
        <v>0.035349999999999999</v>
      </c>
      <c r="S214" s="227">
        <v>0</v>
      </c>
      <c r="T214" s="228">
        <f>S214*H214</f>
        <v>0</v>
      </c>
      <c r="AR214" s="229" t="s">
        <v>135</v>
      </c>
      <c r="AT214" s="229" t="s">
        <v>130</v>
      </c>
      <c r="AU214" s="229" t="s">
        <v>81</v>
      </c>
      <c r="AY214" s="14" t="s">
        <v>129</v>
      </c>
      <c r="BE214" s="230">
        <f>IF(N214="základní",J214,0)</f>
        <v>0</v>
      </c>
      <c r="BF214" s="230">
        <f>IF(N214="snížená",J214,0)</f>
        <v>0</v>
      </c>
      <c r="BG214" s="230">
        <f>IF(N214="zákl. přenesená",J214,0)</f>
        <v>0</v>
      </c>
      <c r="BH214" s="230">
        <f>IF(N214="sníž. přenesená",J214,0)</f>
        <v>0</v>
      </c>
      <c r="BI214" s="230">
        <f>IF(N214="nulová",J214,0)</f>
        <v>0</v>
      </c>
      <c r="BJ214" s="14" t="s">
        <v>81</v>
      </c>
      <c r="BK214" s="230">
        <f>ROUND(I214*H214,2)</f>
        <v>0</v>
      </c>
      <c r="BL214" s="14" t="s">
        <v>135</v>
      </c>
      <c r="BM214" s="229" t="s">
        <v>341</v>
      </c>
    </row>
    <row r="215" s="1" customFormat="1" ht="24" customHeight="1">
      <c r="B215" s="35"/>
      <c r="C215" s="218" t="s">
        <v>342</v>
      </c>
      <c r="D215" s="218" t="s">
        <v>130</v>
      </c>
      <c r="E215" s="219" t="s">
        <v>343</v>
      </c>
      <c r="F215" s="220" t="s">
        <v>344</v>
      </c>
      <c r="G215" s="221" t="s">
        <v>324</v>
      </c>
      <c r="H215" s="222">
        <v>1</v>
      </c>
      <c r="I215" s="223"/>
      <c r="J215" s="224">
        <f>ROUND(I215*H215,2)</f>
        <v>0</v>
      </c>
      <c r="K215" s="220" t="s">
        <v>134</v>
      </c>
      <c r="L215" s="40"/>
      <c r="M215" s="225" t="s">
        <v>1</v>
      </c>
      <c r="N215" s="226" t="s">
        <v>41</v>
      </c>
      <c r="O215" s="83"/>
      <c r="P215" s="227">
        <f>O215*H215</f>
        <v>0</v>
      </c>
      <c r="Q215" s="227">
        <v>0.10661</v>
      </c>
      <c r="R215" s="227">
        <f>Q215*H215</f>
        <v>0.10661</v>
      </c>
      <c r="S215" s="227">
        <v>0</v>
      </c>
      <c r="T215" s="228">
        <f>S215*H215</f>
        <v>0</v>
      </c>
      <c r="AR215" s="229" t="s">
        <v>135</v>
      </c>
      <c r="AT215" s="229" t="s">
        <v>130</v>
      </c>
      <c r="AU215" s="229" t="s">
        <v>81</v>
      </c>
      <c r="AY215" s="14" t="s">
        <v>129</v>
      </c>
      <c r="BE215" s="230">
        <f>IF(N215="základní",J215,0)</f>
        <v>0</v>
      </c>
      <c r="BF215" s="230">
        <f>IF(N215="snížená",J215,0)</f>
        <v>0</v>
      </c>
      <c r="BG215" s="230">
        <f>IF(N215="zákl. přenesená",J215,0)</f>
        <v>0</v>
      </c>
      <c r="BH215" s="230">
        <f>IF(N215="sníž. přenesená",J215,0)</f>
        <v>0</v>
      </c>
      <c r="BI215" s="230">
        <f>IF(N215="nulová",J215,0)</f>
        <v>0</v>
      </c>
      <c r="BJ215" s="14" t="s">
        <v>81</v>
      </c>
      <c r="BK215" s="230">
        <f>ROUND(I215*H215,2)</f>
        <v>0</v>
      </c>
      <c r="BL215" s="14" t="s">
        <v>135</v>
      </c>
      <c r="BM215" s="229" t="s">
        <v>345</v>
      </c>
    </row>
    <row r="216" s="1" customFormat="1" ht="24" customHeight="1">
      <c r="B216" s="35"/>
      <c r="C216" s="218" t="s">
        <v>346</v>
      </c>
      <c r="D216" s="218" t="s">
        <v>130</v>
      </c>
      <c r="E216" s="219" t="s">
        <v>347</v>
      </c>
      <c r="F216" s="220" t="s">
        <v>348</v>
      </c>
      <c r="G216" s="221" t="s">
        <v>324</v>
      </c>
      <c r="H216" s="222">
        <v>1</v>
      </c>
      <c r="I216" s="223"/>
      <c r="J216" s="224">
        <f>ROUND(I216*H216,2)</f>
        <v>0</v>
      </c>
      <c r="K216" s="220" t="s">
        <v>134</v>
      </c>
      <c r="L216" s="40"/>
      <c r="M216" s="225" t="s">
        <v>1</v>
      </c>
      <c r="N216" s="226" t="s">
        <v>41</v>
      </c>
      <c r="O216" s="83"/>
      <c r="P216" s="227">
        <f>O216*H216</f>
        <v>0</v>
      </c>
      <c r="Q216" s="227">
        <v>0.024240000000000001</v>
      </c>
      <c r="R216" s="227">
        <f>Q216*H216</f>
        <v>0.024240000000000001</v>
      </c>
      <c r="S216" s="227">
        <v>0</v>
      </c>
      <c r="T216" s="228">
        <f>S216*H216</f>
        <v>0</v>
      </c>
      <c r="AR216" s="229" t="s">
        <v>135</v>
      </c>
      <c r="AT216" s="229" t="s">
        <v>130</v>
      </c>
      <c r="AU216" s="229" t="s">
        <v>81</v>
      </c>
      <c r="AY216" s="14" t="s">
        <v>129</v>
      </c>
      <c r="BE216" s="230">
        <f>IF(N216="základní",J216,0)</f>
        <v>0</v>
      </c>
      <c r="BF216" s="230">
        <f>IF(N216="snížená",J216,0)</f>
        <v>0</v>
      </c>
      <c r="BG216" s="230">
        <f>IF(N216="zákl. přenesená",J216,0)</f>
        <v>0</v>
      </c>
      <c r="BH216" s="230">
        <f>IF(N216="sníž. přenesená",J216,0)</f>
        <v>0</v>
      </c>
      <c r="BI216" s="230">
        <f>IF(N216="nulová",J216,0)</f>
        <v>0</v>
      </c>
      <c r="BJ216" s="14" t="s">
        <v>81</v>
      </c>
      <c r="BK216" s="230">
        <f>ROUND(I216*H216,2)</f>
        <v>0</v>
      </c>
      <c r="BL216" s="14" t="s">
        <v>135</v>
      </c>
      <c r="BM216" s="229" t="s">
        <v>349</v>
      </c>
    </row>
    <row r="217" s="1" customFormat="1" ht="24" customHeight="1">
      <c r="B217" s="35"/>
      <c r="C217" s="218" t="s">
        <v>265</v>
      </c>
      <c r="D217" s="218" t="s">
        <v>130</v>
      </c>
      <c r="E217" s="219" t="s">
        <v>350</v>
      </c>
      <c r="F217" s="220" t="s">
        <v>351</v>
      </c>
      <c r="G217" s="221" t="s">
        <v>324</v>
      </c>
      <c r="H217" s="222">
        <v>1</v>
      </c>
      <c r="I217" s="223"/>
      <c r="J217" s="224">
        <f>ROUND(I217*H217,2)</f>
        <v>0</v>
      </c>
      <c r="K217" s="220" t="s">
        <v>134</v>
      </c>
      <c r="L217" s="40"/>
      <c r="M217" s="225" t="s">
        <v>1</v>
      </c>
      <c r="N217" s="226" t="s">
        <v>41</v>
      </c>
      <c r="O217" s="83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AR217" s="229" t="s">
        <v>135</v>
      </c>
      <c r="AT217" s="229" t="s">
        <v>130</v>
      </c>
      <c r="AU217" s="229" t="s">
        <v>81</v>
      </c>
      <c r="AY217" s="14" t="s">
        <v>129</v>
      </c>
      <c r="BE217" s="230">
        <f>IF(N217="základní",J217,0)</f>
        <v>0</v>
      </c>
      <c r="BF217" s="230">
        <f>IF(N217="snížená",J217,0)</f>
        <v>0</v>
      </c>
      <c r="BG217" s="230">
        <f>IF(N217="zákl. přenesená",J217,0)</f>
        <v>0</v>
      </c>
      <c r="BH217" s="230">
        <f>IF(N217="sníž. přenesená",J217,0)</f>
        <v>0</v>
      </c>
      <c r="BI217" s="230">
        <f>IF(N217="nulová",J217,0)</f>
        <v>0</v>
      </c>
      <c r="BJ217" s="14" t="s">
        <v>81</v>
      </c>
      <c r="BK217" s="230">
        <f>ROUND(I217*H217,2)</f>
        <v>0</v>
      </c>
      <c r="BL217" s="14" t="s">
        <v>135</v>
      </c>
      <c r="BM217" s="229" t="s">
        <v>352</v>
      </c>
    </row>
    <row r="218" s="1" customFormat="1" ht="24" customHeight="1">
      <c r="B218" s="35"/>
      <c r="C218" s="218" t="s">
        <v>353</v>
      </c>
      <c r="D218" s="218" t="s">
        <v>130</v>
      </c>
      <c r="E218" s="219" t="s">
        <v>354</v>
      </c>
      <c r="F218" s="220" t="s">
        <v>355</v>
      </c>
      <c r="G218" s="221" t="s">
        <v>324</v>
      </c>
      <c r="H218" s="222">
        <v>1</v>
      </c>
      <c r="I218" s="223"/>
      <c r="J218" s="224">
        <f>ROUND(I218*H218,2)</f>
        <v>0</v>
      </c>
      <c r="K218" s="220" t="s">
        <v>134</v>
      </c>
      <c r="L218" s="40"/>
      <c r="M218" s="225" t="s">
        <v>1</v>
      </c>
      <c r="N218" s="226" t="s">
        <v>41</v>
      </c>
      <c r="O218" s="83"/>
      <c r="P218" s="227">
        <f>O218*H218</f>
        <v>0</v>
      </c>
      <c r="Q218" s="227">
        <v>0.34036</v>
      </c>
      <c r="R218" s="227">
        <f>Q218*H218</f>
        <v>0.34036</v>
      </c>
      <c r="S218" s="227">
        <v>0</v>
      </c>
      <c r="T218" s="228">
        <f>S218*H218</f>
        <v>0</v>
      </c>
      <c r="AR218" s="229" t="s">
        <v>135</v>
      </c>
      <c r="AT218" s="229" t="s">
        <v>130</v>
      </c>
      <c r="AU218" s="229" t="s">
        <v>81</v>
      </c>
      <c r="AY218" s="14" t="s">
        <v>129</v>
      </c>
      <c r="BE218" s="230">
        <f>IF(N218="základní",J218,0)</f>
        <v>0</v>
      </c>
      <c r="BF218" s="230">
        <f>IF(N218="snížená",J218,0)</f>
        <v>0</v>
      </c>
      <c r="BG218" s="230">
        <f>IF(N218="zákl. přenesená",J218,0)</f>
        <v>0</v>
      </c>
      <c r="BH218" s="230">
        <f>IF(N218="sníž. přenesená",J218,0)</f>
        <v>0</v>
      </c>
      <c r="BI218" s="230">
        <f>IF(N218="nulová",J218,0)</f>
        <v>0</v>
      </c>
      <c r="BJ218" s="14" t="s">
        <v>81</v>
      </c>
      <c r="BK218" s="230">
        <f>ROUND(I218*H218,2)</f>
        <v>0</v>
      </c>
      <c r="BL218" s="14" t="s">
        <v>135</v>
      </c>
      <c r="BM218" s="229" t="s">
        <v>356</v>
      </c>
    </row>
    <row r="219" s="1" customFormat="1" ht="16.5" customHeight="1">
      <c r="B219" s="35"/>
      <c r="C219" s="218" t="s">
        <v>357</v>
      </c>
      <c r="D219" s="218" t="s">
        <v>130</v>
      </c>
      <c r="E219" s="219" t="s">
        <v>358</v>
      </c>
      <c r="F219" s="220" t="s">
        <v>359</v>
      </c>
      <c r="G219" s="221" t="s">
        <v>360</v>
      </c>
      <c r="H219" s="222">
        <v>1</v>
      </c>
      <c r="I219" s="223"/>
      <c r="J219" s="224">
        <f>ROUND(I219*H219,2)</f>
        <v>0</v>
      </c>
      <c r="K219" s="220" t="s">
        <v>1</v>
      </c>
      <c r="L219" s="40"/>
      <c r="M219" s="225" t="s">
        <v>1</v>
      </c>
      <c r="N219" s="226" t="s">
        <v>41</v>
      </c>
      <c r="O219" s="83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AR219" s="229" t="s">
        <v>135</v>
      </c>
      <c r="AT219" s="229" t="s">
        <v>130</v>
      </c>
      <c r="AU219" s="229" t="s">
        <v>81</v>
      </c>
      <c r="AY219" s="14" t="s">
        <v>129</v>
      </c>
      <c r="BE219" s="230">
        <f>IF(N219="základní",J219,0)</f>
        <v>0</v>
      </c>
      <c r="BF219" s="230">
        <f>IF(N219="snížená",J219,0)</f>
        <v>0</v>
      </c>
      <c r="BG219" s="230">
        <f>IF(N219="zákl. přenesená",J219,0)</f>
        <v>0</v>
      </c>
      <c r="BH219" s="230">
        <f>IF(N219="sníž. přenesená",J219,0)</f>
        <v>0</v>
      </c>
      <c r="BI219" s="230">
        <f>IF(N219="nulová",J219,0)</f>
        <v>0</v>
      </c>
      <c r="BJ219" s="14" t="s">
        <v>81</v>
      </c>
      <c r="BK219" s="230">
        <f>ROUND(I219*H219,2)</f>
        <v>0</v>
      </c>
      <c r="BL219" s="14" t="s">
        <v>135</v>
      </c>
      <c r="BM219" s="229" t="s">
        <v>361</v>
      </c>
    </row>
    <row r="220" s="1" customFormat="1" ht="16.5" customHeight="1">
      <c r="B220" s="35"/>
      <c r="C220" s="218" t="s">
        <v>362</v>
      </c>
      <c r="D220" s="218" t="s">
        <v>130</v>
      </c>
      <c r="E220" s="219" t="s">
        <v>363</v>
      </c>
      <c r="F220" s="220" t="s">
        <v>364</v>
      </c>
      <c r="G220" s="221" t="s">
        <v>198</v>
      </c>
      <c r="H220" s="222">
        <v>30.5</v>
      </c>
      <c r="I220" s="223"/>
      <c r="J220" s="224">
        <f>ROUND(I220*H220,2)</f>
        <v>0</v>
      </c>
      <c r="K220" s="220" t="s">
        <v>134</v>
      </c>
      <c r="L220" s="40"/>
      <c r="M220" s="225" t="s">
        <v>1</v>
      </c>
      <c r="N220" s="226" t="s">
        <v>41</v>
      </c>
      <c r="O220" s="83"/>
      <c r="P220" s="227">
        <f>O220*H220</f>
        <v>0</v>
      </c>
      <c r="Q220" s="227">
        <v>0</v>
      </c>
      <c r="R220" s="227">
        <f>Q220*H220</f>
        <v>0</v>
      </c>
      <c r="S220" s="227">
        <v>0</v>
      </c>
      <c r="T220" s="228">
        <f>S220*H220</f>
        <v>0</v>
      </c>
      <c r="AR220" s="229" t="s">
        <v>135</v>
      </c>
      <c r="AT220" s="229" t="s">
        <v>130</v>
      </c>
      <c r="AU220" s="229" t="s">
        <v>81</v>
      </c>
      <c r="AY220" s="14" t="s">
        <v>129</v>
      </c>
      <c r="BE220" s="230">
        <f>IF(N220="základní",J220,0)</f>
        <v>0</v>
      </c>
      <c r="BF220" s="230">
        <f>IF(N220="snížená",J220,0)</f>
        <v>0</v>
      </c>
      <c r="BG220" s="230">
        <f>IF(N220="zákl. přenesená",J220,0)</f>
        <v>0</v>
      </c>
      <c r="BH220" s="230">
        <f>IF(N220="sníž. přenesená",J220,0)</f>
        <v>0</v>
      </c>
      <c r="BI220" s="230">
        <f>IF(N220="nulová",J220,0)</f>
        <v>0</v>
      </c>
      <c r="BJ220" s="14" t="s">
        <v>81</v>
      </c>
      <c r="BK220" s="230">
        <f>ROUND(I220*H220,2)</f>
        <v>0</v>
      </c>
      <c r="BL220" s="14" t="s">
        <v>135</v>
      </c>
      <c r="BM220" s="229" t="s">
        <v>365</v>
      </c>
    </row>
    <row r="221" s="10" customFormat="1" ht="25.92" customHeight="1">
      <c r="B221" s="204"/>
      <c r="C221" s="205"/>
      <c r="D221" s="206" t="s">
        <v>75</v>
      </c>
      <c r="E221" s="207" t="s">
        <v>366</v>
      </c>
      <c r="F221" s="207" t="s">
        <v>367</v>
      </c>
      <c r="G221" s="205"/>
      <c r="H221" s="205"/>
      <c r="I221" s="208"/>
      <c r="J221" s="209">
        <f>BK221</f>
        <v>0</v>
      </c>
      <c r="K221" s="205"/>
      <c r="L221" s="210"/>
      <c r="M221" s="211"/>
      <c r="N221" s="212"/>
      <c r="O221" s="212"/>
      <c r="P221" s="213">
        <f>P222</f>
        <v>0</v>
      </c>
      <c r="Q221" s="212"/>
      <c r="R221" s="213">
        <f>R222</f>
        <v>0</v>
      </c>
      <c r="S221" s="212"/>
      <c r="T221" s="214">
        <f>T222</f>
        <v>0.16500000000000001</v>
      </c>
      <c r="AR221" s="215" t="s">
        <v>81</v>
      </c>
      <c r="AT221" s="216" t="s">
        <v>75</v>
      </c>
      <c r="AU221" s="216" t="s">
        <v>76</v>
      </c>
      <c r="AY221" s="215" t="s">
        <v>129</v>
      </c>
      <c r="BK221" s="217">
        <f>BK222</f>
        <v>0</v>
      </c>
    </row>
    <row r="222" s="1" customFormat="1" ht="24" customHeight="1">
      <c r="B222" s="35"/>
      <c r="C222" s="218" t="s">
        <v>368</v>
      </c>
      <c r="D222" s="218" t="s">
        <v>130</v>
      </c>
      <c r="E222" s="219" t="s">
        <v>369</v>
      </c>
      <c r="F222" s="220" t="s">
        <v>370</v>
      </c>
      <c r="G222" s="221" t="s">
        <v>198</v>
      </c>
      <c r="H222" s="222">
        <v>2.5</v>
      </c>
      <c r="I222" s="223"/>
      <c r="J222" s="224">
        <f>ROUND(I222*H222,2)</f>
        <v>0</v>
      </c>
      <c r="K222" s="220" t="s">
        <v>134</v>
      </c>
      <c r="L222" s="40"/>
      <c r="M222" s="225" t="s">
        <v>1</v>
      </c>
      <c r="N222" s="226" t="s">
        <v>41</v>
      </c>
      <c r="O222" s="83"/>
      <c r="P222" s="227">
        <f>O222*H222</f>
        <v>0</v>
      </c>
      <c r="Q222" s="227">
        <v>0</v>
      </c>
      <c r="R222" s="227">
        <f>Q222*H222</f>
        <v>0</v>
      </c>
      <c r="S222" s="227">
        <v>0.066000000000000003</v>
      </c>
      <c r="T222" s="228">
        <f>S222*H222</f>
        <v>0.16500000000000001</v>
      </c>
      <c r="AR222" s="229" t="s">
        <v>135</v>
      </c>
      <c r="AT222" s="229" t="s">
        <v>130</v>
      </c>
      <c r="AU222" s="229" t="s">
        <v>81</v>
      </c>
      <c r="AY222" s="14" t="s">
        <v>129</v>
      </c>
      <c r="BE222" s="230">
        <f>IF(N222="základní",J222,0)</f>
        <v>0</v>
      </c>
      <c r="BF222" s="230">
        <f>IF(N222="snížená",J222,0)</f>
        <v>0</v>
      </c>
      <c r="BG222" s="230">
        <f>IF(N222="zákl. přenesená",J222,0)</f>
        <v>0</v>
      </c>
      <c r="BH222" s="230">
        <f>IF(N222="sníž. přenesená",J222,0)</f>
        <v>0</v>
      </c>
      <c r="BI222" s="230">
        <f>IF(N222="nulová",J222,0)</f>
        <v>0</v>
      </c>
      <c r="BJ222" s="14" t="s">
        <v>81</v>
      </c>
      <c r="BK222" s="230">
        <f>ROUND(I222*H222,2)</f>
        <v>0</v>
      </c>
      <c r="BL222" s="14" t="s">
        <v>135</v>
      </c>
      <c r="BM222" s="229" t="s">
        <v>371</v>
      </c>
    </row>
    <row r="223" s="10" customFormat="1" ht="25.92" customHeight="1">
      <c r="B223" s="204"/>
      <c r="C223" s="205"/>
      <c r="D223" s="206" t="s">
        <v>75</v>
      </c>
      <c r="E223" s="207" t="s">
        <v>372</v>
      </c>
      <c r="F223" s="207" t="s">
        <v>373</v>
      </c>
      <c r="G223" s="205"/>
      <c r="H223" s="205"/>
      <c r="I223" s="208"/>
      <c r="J223" s="209">
        <f>BK223</f>
        <v>0</v>
      </c>
      <c r="K223" s="205"/>
      <c r="L223" s="210"/>
      <c r="M223" s="211"/>
      <c r="N223" s="212"/>
      <c r="O223" s="212"/>
      <c r="P223" s="213">
        <f>SUM(P224:P228)</f>
        <v>0</v>
      </c>
      <c r="Q223" s="212"/>
      <c r="R223" s="213">
        <f>SUM(R224:R228)</f>
        <v>0.13755000000000001</v>
      </c>
      <c r="S223" s="212"/>
      <c r="T223" s="214">
        <f>SUM(T224:T228)</f>
        <v>0</v>
      </c>
      <c r="AR223" s="215" t="s">
        <v>81</v>
      </c>
      <c r="AT223" s="216" t="s">
        <v>75</v>
      </c>
      <c r="AU223" s="216" t="s">
        <v>76</v>
      </c>
      <c r="AY223" s="215" t="s">
        <v>129</v>
      </c>
      <c r="BK223" s="217">
        <f>SUM(BK224:BK228)</f>
        <v>0</v>
      </c>
    </row>
    <row r="224" s="1" customFormat="1" ht="16.5" customHeight="1">
      <c r="B224" s="35"/>
      <c r="C224" s="218" t="s">
        <v>374</v>
      </c>
      <c r="D224" s="218" t="s">
        <v>130</v>
      </c>
      <c r="E224" s="219" t="s">
        <v>375</v>
      </c>
      <c r="F224" s="220" t="s">
        <v>376</v>
      </c>
      <c r="G224" s="221" t="s">
        <v>198</v>
      </c>
      <c r="H224" s="222">
        <v>40</v>
      </c>
      <c r="I224" s="223"/>
      <c r="J224" s="224">
        <f>ROUND(I224*H224,2)</f>
        <v>0</v>
      </c>
      <c r="K224" s="220" t="s">
        <v>134</v>
      </c>
      <c r="L224" s="40"/>
      <c r="M224" s="225" t="s">
        <v>1</v>
      </c>
      <c r="N224" s="226" t="s">
        <v>41</v>
      </c>
      <c r="O224" s="83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AR224" s="229" t="s">
        <v>135</v>
      </c>
      <c r="AT224" s="229" t="s">
        <v>130</v>
      </c>
      <c r="AU224" s="229" t="s">
        <v>81</v>
      </c>
      <c r="AY224" s="14" t="s">
        <v>129</v>
      </c>
      <c r="BE224" s="230">
        <f>IF(N224="základní",J224,0)</f>
        <v>0</v>
      </c>
      <c r="BF224" s="230">
        <f>IF(N224="snížená",J224,0)</f>
        <v>0</v>
      </c>
      <c r="BG224" s="230">
        <f>IF(N224="zákl. přenesená",J224,0)</f>
        <v>0</v>
      </c>
      <c r="BH224" s="230">
        <f>IF(N224="sníž. přenesená",J224,0)</f>
        <v>0</v>
      </c>
      <c r="BI224" s="230">
        <f>IF(N224="nulová",J224,0)</f>
        <v>0</v>
      </c>
      <c r="BJ224" s="14" t="s">
        <v>81</v>
      </c>
      <c r="BK224" s="230">
        <f>ROUND(I224*H224,2)</f>
        <v>0</v>
      </c>
      <c r="BL224" s="14" t="s">
        <v>135</v>
      </c>
      <c r="BM224" s="229" t="s">
        <v>377</v>
      </c>
    </row>
    <row r="225" s="1" customFormat="1" ht="24" customHeight="1">
      <c r="B225" s="35"/>
      <c r="C225" s="218" t="s">
        <v>378</v>
      </c>
      <c r="D225" s="218" t="s">
        <v>130</v>
      </c>
      <c r="E225" s="219" t="s">
        <v>379</v>
      </c>
      <c r="F225" s="220" t="s">
        <v>380</v>
      </c>
      <c r="G225" s="221" t="s">
        <v>198</v>
      </c>
      <c r="H225" s="222">
        <v>10</v>
      </c>
      <c r="I225" s="223"/>
      <c r="J225" s="224">
        <f>ROUND(I225*H225,2)</f>
        <v>0</v>
      </c>
      <c r="K225" s="220" t="s">
        <v>381</v>
      </c>
      <c r="L225" s="40"/>
      <c r="M225" s="225" t="s">
        <v>1</v>
      </c>
      <c r="N225" s="226" t="s">
        <v>41</v>
      </c>
      <c r="O225" s="83"/>
      <c r="P225" s="227">
        <f>O225*H225</f>
        <v>0</v>
      </c>
      <c r="Q225" s="227">
        <v>0.00060999999999999997</v>
      </c>
      <c r="R225" s="227">
        <f>Q225*H225</f>
        <v>0.0060999999999999995</v>
      </c>
      <c r="S225" s="227">
        <v>0</v>
      </c>
      <c r="T225" s="228">
        <f>S225*H225</f>
        <v>0</v>
      </c>
      <c r="AR225" s="229" t="s">
        <v>135</v>
      </c>
      <c r="AT225" s="229" t="s">
        <v>130</v>
      </c>
      <c r="AU225" s="229" t="s">
        <v>81</v>
      </c>
      <c r="AY225" s="14" t="s">
        <v>129</v>
      </c>
      <c r="BE225" s="230">
        <f>IF(N225="základní",J225,0)</f>
        <v>0</v>
      </c>
      <c r="BF225" s="230">
        <f>IF(N225="snížená",J225,0)</f>
        <v>0</v>
      </c>
      <c r="BG225" s="230">
        <f>IF(N225="zákl. přenesená",J225,0)</f>
        <v>0</v>
      </c>
      <c r="BH225" s="230">
        <f>IF(N225="sníž. přenesená",J225,0)</f>
        <v>0</v>
      </c>
      <c r="BI225" s="230">
        <f>IF(N225="nulová",J225,0)</f>
        <v>0</v>
      </c>
      <c r="BJ225" s="14" t="s">
        <v>81</v>
      </c>
      <c r="BK225" s="230">
        <f>ROUND(I225*H225,2)</f>
        <v>0</v>
      </c>
      <c r="BL225" s="14" t="s">
        <v>135</v>
      </c>
      <c r="BM225" s="229" t="s">
        <v>382</v>
      </c>
    </row>
    <row r="226" s="1" customFormat="1" ht="24" customHeight="1">
      <c r="B226" s="35"/>
      <c r="C226" s="218" t="s">
        <v>383</v>
      </c>
      <c r="D226" s="218" t="s">
        <v>130</v>
      </c>
      <c r="E226" s="219" t="s">
        <v>384</v>
      </c>
      <c r="F226" s="220" t="s">
        <v>385</v>
      </c>
      <c r="G226" s="221" t="s">
        <v>198</v>
      </c>
      <c r="H226" s="222">
        <v>1</v>
      </c>
      <c r="I226" s="223"/>
      <c r="J226" s="224">
        <f>ROUND(I226*H226,2)</f>
        <v>0</v>
      </c>
      <c r="K226" s="220" t="s">
        <v>134</v>
      </c>
      <c r="L226" s="40"/>
      <c r="M226" s="225" t="s">
        <v>1</v>
      </c>
      <c r="N226" s="226" t="s">
        <v>41</v>
      </c>
      <c r="O226" s="83"/>
      <c r="P226" s="227">
        <f>O226*H226</f>
        <v>0</v>
      </c>
      <c r="Q226" s="227">
        <v>0.072870000000000004</v>
      </c>
      <c r="R226" s="227">
        <f>Q226*H226</f>
        <v>0.072870000000000004</v>
      </c>
      <c r="S226" s="227">
        <v>0</v>
      </c>
      <c r="T226" s="228">
        <f>S226*H226</f>
        <v>0</v>
      </c>
      <c r="AR226" s="229" t="s">
        <v>135</v>
      </c>
      <c r="AT226" s="229" t="s">
        <v>130</v>
      </c>
      <c r="AU226" s="229" t="s">
        <v>81</v>
      </c>
      <c r="AY226" s="14" t="s">
        <v>129</v>
      </c>
      <c r="BE226" s="230">
        <f>IF(N226="základní",J226,0)</f>
        <v>0</v>
      </c>
      <c r="BF226" s="230">
        <f>IF(N226="snížená",J226,0)</f>
        <v>0</v>
      </c>
      <c r="BG226" s="230">
        <f>IF(N226="zákl. přenesená",J226,0)</f>
        <v>0</v>
      </c>
      <c r="BH226" s="230">
        <f>IF(N226="sníž. přenesená",J226,0)</f>
        <v>0</v>
      </c>
      <c r="BI226" s="230">
        <f>IF(N226="nulová",J226,0)</f>
        <v>0</v>
      </c>
      <c r="BJ226" s="14" t="s">
        <v>81</v>
      </c>
      <c r="BK226" s="230">
        <f>ROUND(I226*H226,2)</f>
        <v>0</v>
      </c>
      <c r="BL226" s="14" t="s">
        <v>135</v>
      </c>
      <c r="BM226" s="229" t="s">
        <v>386</v>
      </c>
    </row>
    <row r="227" s="1" customFormat="1" ht="16.5" customHeight="1">
      <c r="B227" s="35"/>
      <c r="C227" s="253" t="s">
        <v>387</v>
      </c>
      <c r="D227" s="253" t="s">
        <v>219</v>
      </c>
      <c r="E227" s="254" t="s">
        <v>388</v>
      </c>
      <c r="F227" s="255" t="s">
        <v>389</v>
      </c>
      <c r="G227" s="256" t="s">
        <v>198</v>
      </c>
      <c r="H227" s="257">
        <v>1.01</v>
      </c>
      <c r="I227" s="258"/>
      <c r="J227" s="259">
        <f>ROUND(I227*H227,2)</f>
        <v>0</v>
      </c>
      <c r="K227" s="255" t="s">
        <v>134</v>
      </c>
      <c r="L227" s="260"/>
      <c r="M227" s="261" t="s">
        <v>1</v>
      </c>
      <c r="N227" s="262" t="s">
        <v>41</v>
      </c>
      <c r="O227" s="83"/>
      <c r="P227" s="227">
        <f>O227*H227</f>
        <v>0</v>
      </c>
      <c r="Q227" s="227">
        <v>0.058000000000000003</v>
      </c>
      <c r="R227" s="227">
        <f>Q227*H227</f>
        <v>0.05858</v>
      </c>
      <c r="S227" s="227">
        <v>0</v>
      </c>
      <c r="T227" s="228">
        <f>S227*H227</f>
        <v>0</v>
      </c>
      <c r="AR227" s="229" t="s">
        <v>167</v>
      </c>
      <c r="AT227" s="229" t="s">
        <v>219</v>
      </c>
      <c r="AU227" s="229" t="s">
        <v>81</v>
      </c>
      <c r="AY227" s="14" t="s">
        <v>129</v>
      </c>
      <c r="BE227" s="230">
        <f>IF(N227="základní",J227,0)</f>
        <v>0</v>
      </c>
      <c r="BF227" s="230">
        <f>IF(N227="snížená",J227,0)</f>
        <v>0</v>
      </c>
      <c r="BG227" s="230">
        <f>IF(N227="zákl. přenesená",J227,0)</f>
        <v>0</v>
      </c>
      <c r="BH227" s="230">
        <f>IF(N227="sníž. přenesená",J227,0)</f>
        <v>0</v>
      </c>
      <c r="BI227" s="230">
        <f>IF(N227="nulová",J227,0)</f>
        <v>0</v>
      </c>
      <c r="BJ227" s="14" t="s">
        <v>81</v>
      </c>
      <c r="BK227" s="230">
        <f>ROUND(I227*H227,2)</f>
        <v>0</v>
      </c>
      <c r="BL227" s="14" t="s">
        <v>135</v>
      </c>
      <c r="BM227" s="229" t="s">
        <v>390</v>
      </c>
    </row>
    <row r="228" s="11" customFormat="1">
      <c r="B228" s="231"/>
      <c r="C228" s="232"/>
      <c r="D228" s="233" t="s">
        <v>137</v>
      </c>
      <c r="E228" s="232"/>
      <c r="F228" s="235" t="s">
        <v>391</v>
      </c>
      <c r="G228" s="232"/>
      <c r="H228" s="236">
        <v>1.01</v>
      </c>
      <c r="I228" s="237"/>
      <c r="J228" s="232"/>
      <c r="K228" s="232"/>
      <c r="L228" s="238"/>
      <c r="M228" s="239"/>
      <c r="N228" s="240"/>
      <c r="O228" s="240"/>
      <c r="P228" s="240"/>
      <c r="Q228" s="240"/>
      <c r="R228" s="240"/>
      <c r="S228" s="240"/>
      <c r="T228" s="241"/>
      <c r="AT228" s="242" t="s">
        <v>137</v>
      </c>
      <c r="AU228" s="242" t="s">
        <v>81</v>
      </c>
      <c r="AV228" s="11" t="s">
        <v>83</v>
      </c>
      <c r="AW228" s="11" t="s">
        <v>4</v>
      </c>
      <c r="AX228" s="11" t="s">
        <v>81</v>
      </c>
      <c r="AY228" s="242" t="s">
        <v>129</v>
      </c>
    </row>
    <row r="229" s="10" customFormat="1" ht="25.92" customHeight="1">
      <c r="B229" s="204"/>
      <c r="C229" s="205"/>
      <c r="D229" s="206" t="s">
        <v>75</v>
      </c>
      <c r="E229" s="207" t="s">
        <v>392</v>
      </c>
      <c r="F229" s="207" t="s">
        <v>393</v>
      </c>
      <c r="G229" s="205"/>
      <c r="H229" s="205"/>
      <c r="I229" s="208"/>
      <c r="J229" s="209">
        <f>BK229</f>
        <v>0</v>
      </c>
      <c r="K229" s="205"/>
      <c r="L229" s="210"/>
      <c r="M229" s="211"/>
      <c r="N229" s="212"/>
      <c r="O229" s="212"/>
      <c r="P229" s="213">
        <f>P230</f>
        <v>0</v>
      </c>
      <c r="Q229" s="212"/>
      <c r="R229" s="213">
        <f>R230</f>
        <v>0</v>
      </c>
      <c r="S229" s="212"/>
      <c r="T229" s="214">
        <f>T230</f>
        <v>0</v>
      </c>
      <c r="AR229" s="215" t="s">
        <v>81</v>
      </c>
      <c r="AT229" s="216" t="s">
        <v>75</v>
      </c>
      <c r="AU229" s="216" t="s">
        <v>76</v>
      </c>
      <c r="AY229" s="215" t="s">
        <v>129</v>
      </c>
      <c r="BK229" s="217">
        <f>BK230</f>
        <v>0</v>
      </c>
    </row>
    <row r="230" s="1" customFormat="1" ht="24" customHeight="1">
      <c r="B230" s="35"/>
      <c r="C230" s="218" t="s">
        <v>394</v>
      </c>
      <c r="D230" s="218" t="s">
        <v>130</v>
      </c>
      <c r="E230" s="219" t="s">
        <v>395</v>
      </c>
      <c r="F230" s="220" t="s">
        <v>396</v>
      </c>
      <c r="G230" s="221" t="s">
        <v>192</v>
      </c>
      <c r="H230" s="222">
        <v>1.917</v>
      </c>
      <c r="I230" s="223"/>
      <c r="J230" s="224">
        <f>ROUND(I230*H230,2)</f>
        <v>0</v>
      </c>
      <c r="K230" s="220" t="s">
        <v>134</v>
      </c>
      <c r="L230" s="40"/>
      <c r="M230" s="225" t="s">
        <v>1</v>
      </c>
      <c r="N230" s="226" t="s">
        <v>41</v>
      </c>
      <c r="O230" s="83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AR230" s="229" t="s">
        <v>135</v>
      </c>
      <c r="AT230" s="229" t="s">
        <v>130</v>
      </c>
      <c r="AU230" s="229" t="s">
        <v>81</v>
      </c>
      <c r="AY230" s="14" t="s">
        <v>129</v>
      </c>
      <c r="BE230" s="230">
        <f>IF(N230="základní",J230,0)</f>
        <v>0</v>
      </c>
      <c r="BF230" s="230">
        <f>IF(N230="snížená",J230,0)</f>
        <v>0</v>
      </c>
      <c r="BG230" s="230">
        <f>IF(N230="zákl. přenesená",J230,0)</f>
        <v>0</v>
      </c>
      <c r="BH230" s="230">
        <f>IF(N230="sníž. přenesená",J230,0)</f>
        <v>0</v>
      </c>
      <c r="BI230" s="230">
        <f>IF(N230="nulová",J230,0)</f>
        <v>0</v>
      </c>
      <c r="BJ230" s="14" t="s">
        <v>81</v>
      </c>
      <c r="BK230" s="230">
        <f>ROUND(I230*H230,2)</f>
        <v>0</v>
      </c>
      <c r="BL230" s="14" t="s">
        <v>135</v>
      </c>
      <c r="BM230" s="229" t="s">
        <v>397</v>
      </c>
    </row>
    <row r="231" s="10" customFormat="1" ht="25.92" customHeight="1">
      <c r="B231" s="204"/>
      <c r="C231" s="205"/>
      <c r="D231" s="206" t="s">
        <v>75</v>
      </c>
      <c r="E231" s="207" t="s">
        <v>398</v>
      </c>
      <c r="F231" s="207" t="s">
        <v>399</v>
      </c>
      <c r="G231" s="205"/>
      <c r="H231" s="205"/>
      <c r="I231" s="208"/>
      <c r="J231" s="209">
        <f>BK231</f>
        <v>0</v>
      </c>
      <c r="K231" s="205"/>
      <c r="L231" s="210"/>
      <c r="M231" s="211"/>
      <c r="N231" s="212"/>
      <c r="O231" s="212"/>
      <c r="P231" s="213">
        <f>SUM(P232:P234)</f>
        <v>0</v>
      </c>
      <c r="Q231" s="212"/>
      <c r="R231" s="213">
        <f>SUM(R232:R234)</f>
        <v>0.013699999999999999</v>
      </c>
      <c r="S231" s="212"/>
      <c r="T231" s="214">
        <f>SUM(T232:T234)</f>
        <v>0</v>
      </c>
      <c r="AR231" s="215" t="s">
        <v>83</v>
      </c>
      <c r="AT231" s="216" t="s">
        <v>75</v>
      </c>
      <c r="AU231" s="216" t="s">
        <v>76</v>
      </c>
      <c r="AY231" s="215" t="s">
        <v>129</v>
      </c>
      <c r="BK231" s="217">
        <f>SUM(BK232:BK234)</f>
        <v>0</v>
      </c>
    </row>
    <row r="232" s="1" customFormat="1" ht="16.5" customHeight="1">
      <c r="B232" s="35"/>
      <c r="C232" s="218" t="s">
        <v>400</v>
      </c>
      <c r="D232" s="218" t="s">
        <v>130</v>
      </c>
      <c r="E232" s="219" t="s">
        <v>401</v>
      </c>
      <c r="F232" s="220" t="s">
        <v>402</v>
      </c>
      <c r="G232" s="221" t="s">
        <v>198</v>
      </c>
      <c r="H232" s="222">
        <v>5</v>
      </c>
      <c r="I232" s="223"/>
      <c r="J232" s="224">
        <f>ROUND(I232*H232,2)</f>
        <v>0</v>
      </c>
      <c r="K232" s="220" t="s">
        <v>134</v>
      </c>
      <c r="L232" s="40"/>
      <c r="M232" s="225" t="s">
        <v>1</v>
      </c>
      <c r="N232" s="226" t="s">
        <v>41</v>
      </c>
      <c r="O232" s="83"/>
      <c r="P232" s="227">
        <f>O232*H232</f>
        <v>0</v>
      </c>
      <c r="Q232" s="227">
        <v>0.0027399999999999998</v>
      </c>
      <c r="R232" s="227">
        <f>Q232*H232</f>
        <v>0.013699999999999999</v>
      </c>
      <c r="S232" s="227">
        <v>0</v>
      </c>
      <c r="T232" s="228">
        <f>S232*H232</f>
        <v>0</v>
      </c>
      <c r="AR232" s="229" t="s">
        <v>204</v>
      </c>
      <c r="AT232" s="229" t="s">
        <v>130</v>
      </c>
      <c r="AU232" s="229" t="s">
        <v>81</v>
      </c>
      <c r="AY232" s="14" t="s">
        <v>129</v>
      </c>
      <c r="BE232" s="230">
        <f>IF(N232="základní",J232,0)</f>
        <v>0</v>
      </c>
      <c r="BF232" s="230">
        <f>IF(N232="snížená",J232,0)</f>
        <v>0</v>
      </c>
      <c r="BG232" s="230">
        <f>IF(N232="zákl. přenesená",J232,0)</f>
        <v>0</v>
      </c>
      <c r="BH232" s="230">
        <f>IF(N232="sníž. přenesená",J232,0)</f>
        <v>0</v>
      </c>
      <c r="BI232" s="230">
        <f>IF(N232="nulová",J232,0)</f>
        <v>0</v>
      </c>
      <c r="BJ232" s="14" t="s">
        <v>81</v>
      </c>
      <c r="BK232" s="230">
        <f>ROUND(I232*H232,2)</f>
        <v>0</v>
      </c>
      <c r="BL232" s="14" t="s">
        <v>204</v>
      </c>
      <c r="BM232" s="229" t="s">
        <v>403</v>
      </c>
    </row>
    <row r="233" s="1" customFormat="1" ht="16.5" customHeight="1">
      <c r="B233" s="35"/>
      <c r="C233" s="218" t="s">
        <v>274</v>
      </c>
      <c r="D233" s="218" t="s">
        <v>130</v>
      </c>
      <c r="E233" s="219" t="s">
        <v>404</v>
      </c>
      <c r="F233" s="220" t="s">
        <v>405</v>
      </c>
      <c r="G233" s="221" t="s">
        <v>198</v>
      </c>
      <c r="H233" s="222">
        <v>5</v>
      </c>
      <c r="I233" s="223"/>
      <c r="J233" s="224">
        <f>ROUND(I233*H233,2)</f>
        <v>0</v>
      </c>
      <c r="K233" s="220" t="s">
        <v>134</v>
      </c>
      <c r="L233" s="40"/>
      <c r="M233" s="225" t="s">
        <v>1</v>
      </c>
      <c r="N233" s="226" t="s">
        <v>41</v>
      </c>
      <c r="O233" s="83"/>
      <c r="P233" s="227">
        <f>O233*H233</f>
        <v>0</v>
      </c>
      <c r="Q233" s="227">
        <v>0</v>
      </c>
      <c r="R233" s="227">
        <f>Q233*H233</f>
        <v>0</v>
      </c>
      <c r="S233" s="227">
        <v>0</v>
      </c>
      <c r="T233" s="228">
        <f>S233*H233</f>
        <v>0</v>
      </c>
      <c r="AR233" s="229" t="s">
        <v>204</v>
      </c>
      <c r="AT233" s="229" t="s">
        <v>130</v>
      </c>
      <c r="AU233" s="229" t="s">
        <v>81</v>
      </c>
      <c r="AY233" s="14" t="s">
        <v>129</v>
      </c>
      <c r="BE233" s="230">
        <f>IF(N233="základní",J233,0)</f>
        <v>0</v>
      </c>
      <c r="BF233" s="230">
        <f>IF(N233="snížená",J233,0)</f>
        <v>0</v>
      </c>
      <c r="BG233" s="230">
        <f>IF(N233="zákl. přenesená",J233,0)</f>
        <v>0</v>
      </c>
      <c r="BH233" s="230">
        <f>IF(N233="sníž. přenesená",J233,0)</f>
        <v>0</v>
      </c>
      <c r="BI233" s="230">
        <f>IF(N233="nulová",J233,0)</f>
        <v>0</v>
      </c>
      <c r="BJ233" s="14" t="s">
        <v>81</v>
      </c>
      <c r="BK233" s="230">
        <f>ROUND(I233*H233,2)</f>
        <v>0</v>
      </c>
      <c r="BL233" s="14" t="s">
        <v>204</v>
      </c>
      <c r="BM233" s="229" t="s">
        <v>406</v>
      </c>
    </row>
    <row r="234" s="1" customFormat="1" ht="24" customHeight="1">
      <c r="B234" s="35"/>
      <c r="C234" s="218" t="s">
        <v>407</v>
      </c>
      <c r="D234" s="218" t="s">
        <v>130</v>
      </c>
      <c r="E234" s="219" t="s">
        <v>408</v>
      </c>
      <c r="F234" s="220" t="s">
        <v>409</v>
      </c>
      <c r="G234" s="221" t="s">
        <v>410</v>
      </c>
      <c r="H234" s="263"/>
      <c r="I234" s="223"/>
      <c r="J234" s="224">
        <f>ROUND(I234*H234,2)</f>
        <v>0</v>
      </c>
      <c r="K234" s="220" t="s">
        <v>134</v>
      </c>
      <c r="L234" s="40"/>
      <c r="M234" s="225" t="s">
        <v>1</v>
      </c>
      <c r="N234" s="226" t="s">
        <v>41</v>
      </c>
      <c r="O234" s="83"/>
      <c r="P234" s="227">
        <f>O234*H234</f>
        <v>0</v>
      </c>
      <c r="Q234" s="227">
        <v>0</v>
      </c>
      <c r="R234" s="227">
        <f>Q234*H234</f>
        <v>0</v>
      </c>
      <c r="S234" s="227">
        <v>0</v>
      </c>
      <c r="T234" s="228">
        <f>S234*H234</f>
        <v>0</v>
      </c>
      <c r="AR234" s="229" t="s">
        <v>204</v>
      </c>
      <c r="AT234" s="229" t="s">
        <v>130</v>
      </c>
      <c r="AU234" s="229" t="s">
        <v>81</v>
      </c>
      <c r="AY234" s="14" t="s">
        <v>129</v>
      </c>
      <c r="BE234" s="230">
        <f>IF(N234="základní",J234,0)</f>
        <v>0</v>
      </c>
      <c r="BF234" s="230">
        <f>IF(N234="snížená",J234,0)</f>
        <v>0</v>
      </c>
      <c r="BG234" s="230">
        <f>IF(N234="zákl. přenesená",J234,0)</f>
        <v>0</v>
      </c>
      <c r="BH234" s="230">
        <f>IF(N234="sníž. přenesená",J234,0)</f>
        <v>0</v>
      </c>
      <c r="BI234" s="230">
        <f>IF(N234="nulová",J234,0)</f>
        <v>0</v>
      </c>
      <c r="BJ234" s="14" t="s">
        <v>81</v>
      </c>
      <c r="BK234" s="230">
        <f>ROUND(I234*H234,2)</f>
        <v>0</v>
      </c>
      <c r="BL234" s="14" t="s">
        <v>204</v>
      </c>
      <c r="BM234" s="229" t="s">
        <v>411</v>
      </c>
    </row>
    <row r="235" s="10" customFormat="1" ht="25.92" customHeight="1">
      <c r="B235" s="204"/>
      <c r="C235" s="205"/>
      <c r="D235" s="206" t="s">
        <v>75</v>
      </c>
      <c r="E235" s="207" t="s">
        <v>412</v>
      </c>
      <c r="F235" s="207" t="s">
        <v>413</v>
      </c>
      <c r="G235" s="205"/>
      <c r="H235" s="205"/>
      <c r="I235" s="208"/>
      <c r="J235" s="209">
        <f>BK235</f>
        <v>0</v>
      </c>
      <c r="K235" s="205"/>
      <c r="L235" s="210"/>
      <c r="M235" s="211"/>
      <c r="N235" s="212"/>
      <c r="O235" s="212"/>
      <c r="P235" s="213">
        <f>SUM(P236:P246)</f>
        <v>0</v>
      </c>
      <c r="Q235" s="212"/>
      <c r="R235" s="213">
        <f>SUM(R236:R246)</f>
        <v>0</v>
      </c>
      <c r="S235" s="212"/>
      <c r="T235" s="214">
        <f>SUM(T236:T246)</f>
        <v>0</v>
      </c>
      <c r="AR235" s="215" t="s">
        <v>81</v>
      </c>
      <c r="AT235" s="216" t="s">
        <v>75</v>
      </c>
      <c r="AU235" s="216" t="s">
        <v>76</v>
      </c>
      <c r="AY235" s="215" t="s">
        <v>129</v>
      </c>
      <c r="BK235" s="217">
        <f>SUM(BK236:BK246)</f>
        <v>0</v>
      </c>
    </row>
    <row r="236" s="1" customFormat="1" ht="16.5" customHeight="1">
      <c r="B236" s="35"/>
      <c r="C236" s="218" t="s">
        <v>414</v>
      </c>
      <c r="D236" s="218" t="s">
        <v>130</v>
      </c>
      <c r="E236" s="219" t="s">
        <v>415</v>
      </c>
      <c r="F236" s="220" t="s">
        <v>416</v>
      </c>
      <c r="G236" s="221" t="s">
        <v>192</v>
      </c>
      <c r="H236" s="222">
        <v>12.265000000000001</v>
      </c>
      <c r="I236" s="223"/>
      <c r="J236" s="224">
        <f>ROUND(I236*H236,2)</f>
        <v>0</v>
      </c>
      <c r="K236" s="220" t="s">
        <v>134</v>
      </c>
      <c r="L236" s="40"/>
      <c r="M236" s="225" t="s">
        <v>1</v>
      </c>
      <c r="N236" s="226" t="s">
        <v>41</v>
      </c>
      <c r="O236" s="83"/>
      <c r="P236" s="227">
        <f>O236*H236</f>
        <v>0</v>
      </c>
      <c r="Q236" s="227">
        <v>0</v>
      </c>
      <c r="R236" s="227">
        <f>Q236*H236</f>
        <v>0</v>
      </c>
      <c r="S236" s="227">
        <v>0</v>
      </c>
      <c r="T236" s="228">
        <f>S236*H236</f>
        <v>0</v>
      </c>
      <c r="AR236" s="229" t="s">
        <v>135</v>
      </c>
      <c r="AT236" s="229" t="s">
        <v>130</v>
      </c>
      <c r="AU236" s="229" t="s">
        <v>81</v>
      </c>
      <c r="AY236" s="14" t="s">
        <v>129</v>
      </c>
      <c r="BE236" s="230">
        <f>IF(N236="základní",J236,0)</f>
        <v>0</v>
      </c>
      <c r="BF236" s="230">
        <f>IF(N236="snížená",J236,0)</f>
        <v>0</v>
      </c>
      <c r="BG236" s="230">
        <f>IF(N236="zákl. přenesená",J236,0)</f>
        <v>0</v>
      </c>
      <c r="BH236" s="230">
        <f>IF(N236="sníž. přenesená",J236,0)</f>
        <v>0</v>
      </c>
      <c r="BI236" s="230">
        <f>IF(N236="nulová",J236,0)</f>
        <v>0</v>
      </c>
      <c r="BJ236" s="14" t="s">
        <v>81</v>
      </c>
      <c r="BK236" s="230">
        <f>ROUND(I236*H236,2)</f>
        <v>0</v>
      </c>
      <c r="BL236" s="14" t="s">
        <v>135</v>
      </c>
      <c r="BM236" s="229" t="s">
        <v>417</v>
      </c>
    </row>
    <row r="237" s="1" customFormat="1" ht="24" customHeight="1">
      <c r="B237" s="35"/>
      <c r="C237" s="218" t="s">
        <v>418</v>
      </c>
      <c r="D237" s="218" t="s">
        <v>130</v>
      </c>
      <c r="E237" s="219" t="s">
        <v>419</v>
      </c>
      <c r="F237" s="220" t="s">
        <v>420</v>
      </c>
      <c r="G237" s="221" t="s">
        <v>192</v>
      </c>
      <c r="H237" s="222">
        <v>110.38500000000001</v>
      </c>
      <c r="I237" s="223"/>
      <c r="J237" s="224">
        <f>ROUND(I237*H237,2)</f>
        <v>0</v>
      </c>
      <c r="K237" s="220" t="s">
        <v>134</v>
      </c>
      <c r="L237" s="40"/>
      <c r="M237" s="225" t="s">
        <v>1</v>
      </c>
      <c r="N237" s="226" t="s">
        <v>41</v>
      </c>
      <c r="O237" s="83"/>
      <c r="P237" s="227">
        <f>O237*H237</f>
        <v>0</v>
      </c>
      <c r="Q237" s="227">
        <v>0</v>
      </c>
      <c r="R237" s="227">
        <f>Q237*H237</f>
        <v>0</v>
      </c>
      <c r="S237" s="227">
        <v>0</v>
      </c>
      <c r="T237" s="228">
        <f>S237*H237</f>
        <v>0</v>
      </c>
      <c r="AR237" s="229" t="s">
        <v>135</v>
      </c>
      <c r="AT237" s="229" t="s">
        <v>130</v>
      </c>
      <c r="AU237" s="229" t="s">
        <v>81</v>
      </c>
      <c r="AY237" s="14" t="s">
        <v>129</v>
      </c>
      <c r="BE237" s="230">
        <f>IF(N237="základní",J237,0)</f>
        <v>0</v>
      </c>
      <c r="BF237" s="230">
        <f>IF(N237="snížená",J237,0)</f>
        <v>0</v>
      </c>
      <c r="BG237" s="230">
        <f>IF(N237="zákl. přenesená",J237,0)</f>
        <v>0</v>
      </c>
      <c r="BH237" s="230">
        <f>IF(N237="sníž. přenesená",J237,0)</f>
        <v>0</v>
      </c>
      <c r="BI237" s="230">
        <f>IF(N237="nulová",J237,0)</f>
        <v>0</v>
      </c>
      <c r="BJ237" s="14" t="s">
        <v>81</v>
      </c>
      <c r="BK237" s="230">
        <f>ROUND(I237*H237,2)</f>
        <v>0</v>
      </c>
      <c r="BL237" s="14" t="s">
        <v>135</v>
      </c>
      <c r="BM237" s="229" t="s">
        <v>421</v>
      </c>
    </row>
    <row r="238" s="11" customFormat="1">
      <c r="B238" s="231"/>
      <c r="C238" s="232"/>
      <c r="D238" s="233" t="s">
        <v>137</v>
      </c>
      <c r="E238" s="232"/>
      <c r="F238" s="235" t="s">
        <v>422</v>
      </c>
      <c r="G238" s="232"/>
      <c r="H238" s="236">
        <v>110.38500000000001</v>
      </c>
      <c r="I238" s="237"/>
      <c r="J238" s="232"/>
      <c r="K238" s="232"/>
      <c r="L238" s="238"/>
      <c r="M238" s="239"/>
      <c r="N238" s="240"/>
      <c r="O238" s="240"/>
      <c r="P238" s="240"/>
      <c r="Q238" s="240"/>
      <c r="R238" s="240"/>
      <c r="S238" s="240"/>
      <c r="T238" s="241"/>
      <c r="AT238" s="242" t="s">
        <v>137</v>
      </c>
      <c r="AU238" s="242" t="s">
        <v>81</v>
      </c>
      <c r="AV238" s="11" t="s">
        <v>83</v>
      </c>
      <c r="AW238" s="11" t="s">
        <v>4</v>
      </c>
      <c r="AX238" s="11" t="s">
        <v>81</v>
      </c>
      <c r="AY238" s="242" t="s">
        <v>129</v>
      </c>
    </row>
    <row r="239" s="1" customFormat="1" ht="24" customHeight="1">
      <c r="B239" s="35"/>
      <c r="C239" s="218" t="s">
        <v>423</v>
      </c>
      <c r="D239" s="218" t="s">
        <v>130</v>
      </c>
      <c r="E239" s="219" t="s">
        <v>424</v>
      </c>
      <c r="F239" s="220" t="s">
        <v>425</v>
      </c>
      <c r="G239" s="221" t="s">
        <v>192</v>
      </c>
      <c r="H239" s="222">
        <v>12.265000000000001</v>
      </c>
      <c r="I239" s="223"/>
      <c r="J239" s="224">
        <f>ROUND(I239*H239,2)</f>
        <v>0</v>
      </c>
      <c r="K239" s="220" t="s">
        <v>134</v>
      </c>
      <c r="L239" s="40"/>
      <c r="M239" s="225" t="s">
        <v>1</v>
      </c>
      <c r="N239" s="226" t="s">
        <v>41</v>
      </c>
      <c r="O239" s="83"/>
      <c r="P239" s="227">
        <f>O239*H239</f>
        <v>0</v>
      </c>
      <c r="Q239" s="227">
        <v>0</v>
      </c>
      <c r="R239" s="227">
        <f>Q239*H239</f>
        <v>0</v>
      </c>
      <c r="S239" s="227">
        <v>0</v>
      </c>
      <c r="T239" s="228">
        <f>S239*H239</f>
        <v>0</v>
      </c>
      <c r="AR239" s="229" t="s">
        <v>135</v>
      </c>
      <c r="AT239" s="229" t="s">
        <v>130</v>
      </c>
      <c r="AU239" s="229" t="s">
        <v>81</v>
      </c>
      <c r="AY239" s="14" t="s">
        <v>129</v>
      </c>
      <c r="BE239" s="230">
        <f>IF(N239="základní",J239,0)</f>
        <v>0</v>
      </c>
      <c r="BF239" s="230">
        <f>IF(N239="snížená",J239,0)</f>
        <v>0</v>
      </c>
      <c r="BG239" s="230">
        <f>IF(N239="zákl. přenesená",J239,0)</f>
        <v>0</v>
      </c>
      <c r="BH239" s="230">
        <f>IF(N239="sníž. přenesená",J239,0)</f>
        <v>0</v>
      </c>
      <c r="BI239" s="230">
        <f>IF(N239="nulová",J239,0)</f>
        <v>0</v>
      </c>
      <c r="BJ239" s="14" t="s">
        <v>81</v>
      </c>
      <c r="BK239" s="230">
        <f>ROUND(I239*H239,2)</f>
        <v>0</v>
      </c>
      <c r="BL239" s="14" t="s">
        <v>135</v>
      </c>
      <c r="BM239" s="229" t="s">
        <v>426</v>
      </c>
    </row>
    <row r="240" s="1" customFormat="1" ht="24" customHeight="1">
      <c r="B240" s="35"/>
      <c r="C240" s="218" t="s">
        <v>427</v>
      </c>
      <c r="D240" s="218" t="s">
        <v>130</v>
      </c>
      <c r="E240" s="219" t="s">
        <v>428</v>
      </c>
      <c r="F240" s="220" t="s">
        <v>429</v>
      </c>
      <c r="G240" s="221" t="s">
        <v>192</v>
      </c>
      <c r="H240" s="222">
        <v>3.96</v>
      </c>
      <c r="I240" s="223"/>
      <c r="J240" s="224">
        <f>ROUND(I240*H240,2)</f>
        <v>0</v>
      </c>
      <c r="K240" s="220" t="s">
        <v>134</v>
      </c>
      <c r="L240" s="40"/>
      <c r="M240" s="225" t="s">
        <v>1</v>
      </c>
      <c r="N240" s="226" t="s">
        <v>41</v>
      </c>
      <c r="O240" s="83"/>
      <c r="P240" s="227">
        <f>O240*H240</f>
        <v>0</v>
      </c>
      <c r="Q240" s="227">
        <v>0</v>
      </c>
      <c r="R240" s="227">
        <f>Q240*H240</f>
        <v>0</v>
      </c>
      <c r="S240" s="227">
        <v>0</v>
      </c>
      <c r="T240" s="228">
        <f>S240*H240</f>
        <v>0</v>
      </c>
      <c r="AR240" s="229" t="s">
        <v>135</v>
      </c>
      <c r="AT240" s="229" t="s">
        <v>130</v>
      </c>
      <c r="AU240" s="229" t="s">
        <v>81</v>
      </c>
      <c r="AY240" s="14" t="s">
        <v>129</v>
      </c>
      <c r="BE240" s="230">
        <f>IF(N240="základní",J240,0)</f>
        <v>0</v>
      </c>
      <c r="BF240" s="230">
        <f>IF(N240="snížená",J240,0)</f>
        <v>0</v>
      </c>
      <c r="BG240" s="230">
        <f>IF(N240="zákl. přenesená",J240,0)</f>
        <v>0</v>
      </c>
      <c r="BH240" s="230">
        <f>IF(N240="sníž. přenesená",J240,0)</f>
        <v>0</v>
      </c>
      <c r="BI240" s="230">
        <f>IF(N240="nulová",J240,0)</f>
        <v>0</v>
      </c>
      <c r="BJ240" s="14" t="s">
        <v>81</v>
      </c>
      <c r="BK240" s="230">
        <f>ROUND(I240*H240,2)</f>
        <v>0</v>
      </c>
      <c r="BL240" s="14" t="s">
        <v>135</v>
      </c>
      <c r="BM240" s="229" t="s">
        <v>430</v>
      </c>
    </row>
    <row r="241" s="1" customFormat="1" ht="24" customHeight="1">
      <c r="B241" s="35"/>
      <c r="C241" s="218" t="s">
        <v>431</v>
      </c>
      <c r="D241" s="218" t="s">
        <v>130</v>
      </c>
      <c r="E241" s="219" t="s">
        <v>432</v>
      </c>
      <c r="F241" s="220" t="s">
        <v>433</v>
      </c>
      <c r="G241" s="221" t="s">
        <v>192</v>
      </c>
      <c r="H241" s="222">
        <v>8.3059999999999992</v>
      </c>
      <c r="I241" s="223"/>
      <c r="J241" s="224">
        <f>ROUND(I241*H241,2)</f>
        <v>0</v>
      </c>
      <c r="K241" s="220" t="s">
        <v>134</v>
      </c>
      <c r="L241" s="40"/>
      <c r="M241" s="225" t="s">
        <v>1</v>
      </c>
      <c r="N241" s="226" t="s">
        <v>41</v>
      </c>
      <c r="O241" s="83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AR241" s="229" t="s">
        <v>135</v>
      </c>
      <c r="AT241" s="229" t="s">
        <v>130</v>
      </c>
      <c r="AU241" s="229" t="s">
        <v>81</v>
      </c>
      <c r="AY241" s="14" t="s">
        <v>129</v>
      </c>
      <c r="BE241" s="230">
        <f>IF(N241="základní",J241,0)</f>
        <v>0</v>
      </c>
      <c r="BF241" s="230">
        <f>IF(N241="snížená",J241,0)</f>
        <v>0</v>
      </c>
      <c r="BG241" s="230">
        <f>IF(N241="zákl. přenesená",J241,0)</f>
        <v>0</v>
      </c>
      <c r="BH241" s="230">
        <f>IF(N241="sníž. přenesená",J241,0)</f>
        <v>0</v>
      </c>
      <c r="BI241" s="230">
        <f>IF(N241="nulová",J241,0)</f>
        <v>0</v>
      </c>
      <c r="BJ241" s="14" t="s">
        <v>81</v>
      </c>
      <c r="BK241" s="230">
        <f>ROUND(I241*H241,2)</f>
        <v>0</v>
      </c>
      <c r="BL241" s="14" t="s">
        <v>135</v>
      </c>
      <c r="BM241" s="229" t="s">
        <v>434</v>
      </c>
    </row>
    <row r="242" s="1" customFormat="1" ht="24" customHeight="1">
      <c r="B242" s="35"/>
      <c r="C242" s="218" t="s">
        <v>284</v>
      </c>
      <c r="D242" s="218" t="s">
        <v>130</v>
      </c>
      <c r="E242" s="219" t="s">
        <v>435</v>
      </c>
      <c r="F242" s="220" t="s">
        <v>436</v>
      </c>
      <c r="G242" s="221" t="s">
        <v>192</v>
      </c>
      <c r="H242" s="222">
        <v>0.16500000000000001</v>
      </c>
      <c r="I242" s="223"/>
      <c r="J242" s="224">
        <f>ROUND(I242*H242,2)</f>
        <v>0</v>
      </c>
      <c r="K242" s="220" t="s">
        <v>134</v>
      </c>
      <c r="L242" s="40"/>
      <c r="M242" s="225" t="s">
        <v>1</v>
      </c>
      <c r="N242" s="226" t="s">
        <v>41</v>
      </c>
      <c r="O242" s="83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AR242" s="229" t="s">
        <v>135</v>
      </c>
      <c r="AT242" s="229" t="s">
        <v>130</v>
      </c>
      <c r="AU242" s="229" t="s">
        <v>81</v>
      </c>
      <c r="AY242" s="14" t="s">
        <v>129</v>
      </c>
      <c r="BE242" s="230">
        <f>IF(N242="základní",J242,0)</f>
        <v>0</v>
      </c>
      <c r="BF242" s="230">
        <f>IF(N242="snížená",J242,0)</f>
        <v>0</v>
      </c>
      <c r="BG242" s="230">
        <f>IF(N242="zákl. přenesená",J242,0)</f>
        <v>0</v>
      </c>
      <c r="BH242" s="230">
        <f>IF(N242="sníž. přenesená",J242,0)</f>
        <v>0</v>
      </c>
      <c r="BI242" s="230">
        <f>IF(N242="nulová",J242,0)</f>
        <v>0</v>
      </c>
      <c r="BJ242" s="14" t="s">
        <v>81</v>
      </c>
      <c r="BK242" s="230">
        <f>ROUND(I242*H242,2)</f>
        <v>0</v>
      </c>
      <c r="BL242" s="14" t="s">
        <v>135</v>
      </c>
      <c r="BM242" s="229" t="s">
        <v>437</v>
      </c>
    </row>
    <row r="243" s="1" customFormat="1" ht="24" customHeight="1">
      <c r="B243" s="35"/>
      <c r="C243" s="218" t="s">
        <v>438</v>
      </c>
      <c r="D243" s="218" t="s">
        <v>130</v>
      </c>
      <c r="E243" s="219" t="s">
        <v>439</v>
      </c>
      <c r="F243" s="220" t="s">
        <v>440</v>
      </c>
      <c r="G243" s="221" t="s">
        <v>192</v>
      </c>
      <c r="H243" s="222">
        <v>0.16500000000000001</v>
      </c>
      <c r="I243" s="223"/>
      <c r="J243" s="224">
        <f>ROUND(I243*H243,2)</f>
        <v>0</v>
      </c>
      <c r="K243" s="220" t="s">
        <v>134</v>
      </c>
      <c r="L243" s="40"/>
      <c r="M243" s="225" t="s">
        <v>1</v>
      </c>
      <c r="N243" s="226" t="s">
        <v>41</v>
      </c>
      <c r="O243" s="83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AR243" s="229" t="s">
        <v>135</v>
      </c>
      <c r="AT243" s="229" t="s">
        <v>130</v>
      </c>
      <c r="AU243" s="229" t="s">
        <v>81</v>
      </c>
      <c r="AY243" s="14" t="s">
        <v>129</v>
      </c>
      <c r="BE243" s="230">
        <f>IF(N243="základní",J243,0)</f>
        <v>0</v>
      </c>
      <c r="BF243" s="230">
        <f>IF(N243="snížená",J243,0)</f>
        <v>0</v>
      </c>
      <c r="BG243" s="230">
        <f>IF(N243="zákl. přenesená",J243,0)</f>
        <v>0</v>
      </c>
      <c r="BH243" s="230">
        <f>IF(N243="sníž. přenesená",J243,0)</f>
        <v>0</v>
      </c>
      <c r="BI243" s="230">
        <f>IF(N243="nulová",J243,0)</f>
        <v>0</v>
      </c>
      <c r="BJ243" s="14" t="s">
        <v>81</v>
      </c>
      <c r="BK243" s="230">
        <f>ROUND(I243*H243,2)</f>
        <v>0</v>
      </c>
      <c r="BL243" s="14" t="s">
        <v>135</v>
      </c>
      <c r="BM243" s="229" t="s">
        <v>441</v>
      </c>
    </row>
    <row r="244" s="1" customFormat="1" ht="24" customHeight="1">
      <c r="B244" s="35"/>
      <c r="C244" s="218" t="s">
        <v>442</v>
      </c>
      <c r="D244" s="218" t="s">
        <v>130</v>
      </c>
      <c r="E244" s="219" t="s">
        <v>443</v>
      </c>
      <c r="F244" s="220" t="s">
        <v>444</v>
      </c>
      <c r="G244" s="221" t="s">
        <v>192</v>
      </c>
      <c r="H244" s="222">
        <v>1.4850000000000001</v>
      </c>
      <c r="I244" s="223"/>
      <c r="J244" s="224">
        <f>ROUND(I244*H244,2)</f>
        <v>0</v>
      </c>
      <c r="K244" s="220" t="s">
        <v>134</v>
      </c>
      <c r="L244" s="40"/>
      <c r="M244" s="225" t="s">
        <v>1</v>
      </c>
      <c r="N244" s="226" t="s">
        <v>41</v>
      </c>
      <c r="O244" s="83"/>
      <c r="P244" s="227">
        <f>O244*H244</f>
        <v>0</v>
      </c>
      <c r="Q244" s="227">
        <v>0</v>
      </c>
      <c r="R244" s="227">
        <f>Q244*H244</f>
        <v>0</v>
      </c>
      <c r="S244" s="227">
        <v>0</v>
      </c>
      <c r="T244" s="228">
        <f>S244*H244</f>
        <v>0</v>
      </c>
      <c r="AR244" s="229" t="s">
        <v>135</v>
      </c>
      <c r="AT244" s="229" t="s">
        <v>130</v>
      </c>
      <c r="AU244" s="229" t="s">
        <v>81</v>
      </c>
      <c r="AY244" s="14" t="s">
        <v>129</v>
      </c>
      <c r="BE244" s="230">
        <f>IF(N244="základní",J244,0)</f>
        <v>0</v>
      </c>
      <c r="BF244" s="230">
        <f>IF(N244="snížená",J244,0)</f>
        <v>0</v>
      </c>
      <c r="BG244" s="230">
        <f>IF(N244="zákl. přenesená",J244,0)</f>
        <v>0</v>
      </c>
      <c r="BH244" s="230">
        <f>IF(N244="sníž. přenesená",J244,0)</f>
        <v>0</v>
      </c>
      <c r="BI244" s="230">
        <f>IF(N244="nulová",J244,0)</f>
        <v>0</v>
      </c>
      <c r="BJ244" s="14" t="s">
        <v>81</v>
      </c>
      <c r="BK244" s="230">
        <f>ROUND(I244*H244,2)</f>
        <v>0</v>
      </c>
      <c r="BL244" s="14" t="s">
        <v>135</v>
      </c>
      <c r="BM244" s="229" t="s">
        <v>445</v>
      </c>
    </row>
    <row r="245" s="11" customFormat="1">
      <c r="B245" s="231"/>
      <c r="C245" s="232"/>
      <c r="D245" s="233" t="s">
        <v>137</v>
      </c>
      <c r="E245" s="232"/>
      <c r="F245" s="235" t="s">
        <v>446</v>
      </c>
      <c r="G245" s="232"/>
      <c r="H245" s="236">
        <v>1.4850000000000001</v>
      </c>
      <c r="I245" s="237"/>
      <c r="J245" s="232"/>
      <c r="K245" s="232"/>
      <c r="L245" s="238"/>
      <c r="M245" s="239"/>
      <c r="N245" s="240"/>
      <c r="O245" s="240"/>
      <c r="P245" s="240"/>
      <c r="Q245" s="240"/>
      <c r="R245" s="240"/>
      <c r="S245" s="240"/>
      <c r="T245" s="241"/>
      <c r="AT245" s="242" t="s">
        <v>137</v>
      </c>
      <c r="AU245" s="242" t="s">
        <v>81</v>
      </c>
      <c r="AV245" s="11" t="s">
        <v>83</v>
      </c>
      <c r="AW245" s="11" t="s">
        <v>4</v>
      </c>
      <c r="AX245" s="11" t="s">
        <v>81</v>
      </c>
      <c r="AY245" s="242" t="s">
        <v>129</v>
      </c>
    </row>
    <row r="246" s="1" customFormat="1" ht="24" customHeight="1">
      <c r="B246" s="35"/>
      <c r="C246" s="218" t="s">
        <v>447</v>
      </c>
      <c r="D246" s="218" t="s">
        <v>130</v>
      </c>
      <c r="E246" s="219" t="s">
        <v>448</v>
      </c>
      <c r="F246" s="220" t="s">
        <v>449</v>
      </c>
      <c r="G246" s="221" t="s">
        <v>192</v>
      </c>
      <c r="H246" s="222">
        <v>0.16500000000000001</v>
      </c>
      <c r="I246" s="223"/>
      <c r="J246" s="224">
        <f>ROUND(I246*H246,2)</f>
        <v>0</v>
      </c>
      <c r="K246" s="220" t="s">
        <v>134</v>
      </c>
      <c r="L246" s="40"/>
      <c r="M246" s="225" t="s">
        <v>1</v>
      </c>
      <c r="N246" s="226" t="s">
        <v>41</v>
      </c>
      <c r="O246" s="83"/>
      <c r="P246" s="227">
        <f>O246*H246</f>
        <v>0</v>
      </c>
      <c r="Q246" s="227">
        <v>0</v>
      </c>
      <c r="R246" s="227">
        <f>Q246*H246</f>
        <v>0</v>
      </c>
      <c r="S246" s="227">
        <v>0</v>
      </c>
      <c r="T246" s="228">
        <f>S246*H246</f>
        <v>0</v>
      </c>
      <c r="AR246" s="229" t="s">
        <v>135</v>
      </c>
      <c r="AT246" s="229" t="s">
        <v>130</v>
      </c>
      <c r="AU246" s="229" t="s">
        <v>81</v>
      </c>
      <c r="AY246" s="14" t="s">
        <v>129</v>
      </c>
      <c r="BE246" s="230">
        <f>IF(N246="základní",J246,0)</f>
        <v>0</v>
      </c>
      <c r="BF246" s="230">
        <f>IF(N246="snížená",J246,0)</f>
        <v>0</v>
      </c>
      <c r="BG246" s="230">
        <f>IF(N246="zákl. přenesená",J246,0)</f>
        <v>0</v>
      </c>
      <c r="BH246" s="230">
        <f>IF(N246="sníž. přenesená",J246,0)</f>
        <v>0</v>
      </c>
      <c r="BI246" s="230">
        <f>IF(N246="nulová",J246,0)</f>
        <v>0</v>
      </c>
      <c r="BJ246" s="14" t="s">
        <v>81</v>
      </c>
      <c r="BK246" s="230">
        <f>ROUND(I246*H246,2)</f>
        <v>0</v>
      </c>
      <c r="BL246" s="14" t="s">
        <v>135</v>
      </c>
      <c r="BM246" s="229" t="s">
        <v>450</v>
      </c>
    </row>
    <row r="247" s="10" customFormat="1" ht="25.92" customHeight="1">
      <c r="B247" s="204"/>
      <c r="C247" s="205"/>
      <c r="D247" s="206" t="s">
        <v>75</v>
      </c>
      <c r="E247" s="207" t="s">
        <v>451</v>
      </c>
      <c r="F247" s="207" t="s">
        <v>86</v>
      </c>
      <c r="G247" s="205"/>
      <c r="H247" s="205"/>
      <c r="I247" s="208"/>
      <c r="J247" s="209">
        <f>BK247</f>
        <v>0</v>
      </c>
      <c r="K247" s="205"/>
      <c r="L247" s="210"/>
      <c r="M247" s="211"/>
      <c r="N247" s="212"/>
      <c r="O247" s="212"/>
      <c r="P247" s="213">
        <f>SUM(P248:P250)</f>
        <v>0</v>
      </c>
      <c r="Q247" s="212"/>
      <c r="R247" s="213">
        <f>SUM(R248:R250)</f>
        <v>0</v>
      </c>
      <c r="S247" s="212"/>
      <c r="T247" s="214">
        <f>SUM(T248:T250)</f>
        <v>0</v>
      </c>
      <c r="AR247" s="215" t="s">
        <v>81</v>
      </c>
      <c r="AT247" s="216" t="s">
        <v>75</v>
      </c>
      <c r="AU247" s="216" t="s">
        <v>76</v>
      </c>
      <c r="AY247" s="215" t="s">
        <v>129</v>
      </c>
      <c r="BK247" s="217">
        <f>SUM(BK248:BK250)</f>
        <v>0</v>
      </c>
    </row>
    <row r="248" s="1" customFormat="1" ht="16.5" customHeight="1">
      <c r="B248" s="35"/>
      <c r="C248" s="218" t="s">
        <v>452</v>
      </c>
      <c r="D248" s="218" t="s">
        <v>130</v>
      </c>
      <c r="E248" s="219" t="s">
        <v>81</v>
      </c>
      <c r="F248" s="220" t="s">
        <v>453</v>
      </c>
      <c r="G248" s="221" t="s">
        <v>360</v>
      </c>
      <c r="H248" s="222">
        <v>1</v>
      </c>
      <c r="I248" s="223"/>
      <c r="J248" s="224">
        <f>ROUND(I248*H248,2)</f>
        <v>0</v>
      </c>
      <c r="K248" s="220" t="s">
        <v>1</v>
      </c>
      <c r="L248" s="40"/>
      <c r="M248" s="225" t="s">
        <v>1</v>
      </c>
      <c r="N248" s="226" t="s">
        <v>41</v>
      </c>
      <c r="O248" s="83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AR248" s="229" t="s">
        <v>135</v>
      </c>
      <c r="AT248" s="229" t="s">
        <v>130</v>
      </c>
      <c r="AU248" s="229" t="s">
        <v>81</v>
      </c>
      <c r="AY248" s="14" t="s">
        <v>129</v>
      </c>
      <c r="BE248" s="230">
        <f>IF(N248="základní",J248,0)</f>
        <v>0</v>
      </c>
      <c r="BF248" s="230">
        <f>IF(N248="snížená",J248,0)</f>
        <v>0</v>
      </c>
      <c r="BG248" s="230">
        <f>IF(N248="zákl. přenesená",J248,0)</f>
        <v>0</v>
      </c>
      <c r="BH248" s="230">
        <f>IF(N248="sníž. přenesená",J248,0)</f>
        <v>0</v>
      </c>
      <c r="BI248" s="230">
        <f>IF(N248="nulová",J248,0)</f>
        <v>0</v>
      </c>
      <c r="BJ248" s="14" t="s">
        <v>81</v>
      </c>
      <c r="BK248" s="230">
        <f>ROUND(I248*H248,2)</f>
        <v>0</v>
      </c>
      <c r="BL248" s="14" t="s">
        <v>135</v>
      </c>
      <c r="BM248" s="229" t="s">
        <v>454</v>
      </c>
    </row>
    <row r="249" s="1" customFormat="1" ht="16.5" customHeight="1">
      <c r="B249" s="35"/>
      <c r="C249" s="218" t="s">
        <v>455</v>
      </c>
      <c r="D249" s="218" t="s">
        <v>130</v>
      </c>
      <c r="E249" s="219" t="s">
        <v>83</v>
      </c>
      <c r="F249" s="220" t="s">
        <v>456</v>
      </c>
      <c r="G249" s="221" t="s">
        <v>360</v>
      </c>
      <c r="H249" s="222">
        <v>1</v>
      </c>
      <c r="I249" s="223"/>
      <c r="J249" s="224">
        <f>ROUND(I249*H249,2)</f>
        <v>0</v>
      </c>
      <c r="K249" s="220" t="s">
        <v>1</v>
      </c>
      <c r="L249" s="40"/>
      <c r="M249" s="225" t="s">
        <v>1</v>
      </c>
      <c r="N249" s="226" t="s">
        <v>41</v>
      </c>
      <c r="O249" s="83"/>
      <c r="P249" s="227">
        <f>O249*H249</f>
        <v>0</v>
      </c>
      <c r="Q249" s="227">
        <v>0</v>
      </c>
      <c r="R249" s="227">
        <f>Q249*H249</f>
        <v>0</v>
      </c>
      <c r="S249" s="227">
        <v>0</v>
      </c>
      <c r="T249" s="228">
        <f>S249*H249</f>
        <v>0</v>
      </c>
      <c r="AR249" s="229" t="s">
        <v>135</v>
      </c>
      <c r="AT249" s="229" t="s">
        <v>130</v>
      </c>
      <c r="AU249" s="229" t="s">
        <v>81</v>
      </c>
      <c r="AY249" s="14" t="s">
        <v>129</v>
      </c>
      <c r="BE249" s="230">
        <f>IF(N249="základní",J249,0)</f>
        <v>0</v>
      </c>
      <c r="BF249" s="230">
        <f>IF(N249="snížená",J249,0)</f>
        <v>0</v>
      </c>
      <c r="BG249" s="230">
        <f>IF(N249="zákl. přenesená",J249,0)</f>
        <v>0</v>
      </c>
      <c r="BH249" s="230">
        <f>IF(N249="sníž. přenesená",J249,0)</f>
        <v>0</v>
      </c>
      <c r="BI249" s="230">
        <f>IF(N249="nulová",J249,0)</f>
        <v>0</v>
      </c>
      <c r="BJ249" s="14" t="s">
        <v>81</v>
      </c>
      <c r="BK249" s="230">
        <f>ROUND(I249*H249,2)</f>
        <v>0</v>
      </c>
      <c r="BL249" s="14" t="s">
        <v>135</v>
      </c>
      <c r="BM249" s="229" t="s">
        <v>457</v>
      </c>
    </row>
    <row r="250" s="1" customFormat="1" ht="16.5" customHeight="1">
      <c r="B250" s="35"/>
      <c r="C250" s="218" t="s">
        <v>458</v>
      </c>
      <c r="D250" s="218" t="s">
        <v>130</v>
      </c>
      <c r="E250" s="219" t="s">
        <v>142</v>
      </c>
      <c r="F250" s="220" t="s">
        <v>459</v>
      </c>
      <c r="G250" s="221" t="s">
        <v>360</v>
      </c>
      <c r="H250" s="222">
        <v>1</v>
      </c>
      <c r="I250" s="223"/>
      <c r="J250" s="224">
        <f>ROUND(I250*H250,2)</f>
        <v>0</v>
      </c>
      <c r="K250" s="220" t="s">
        <v>1</v>
      </c>
      <c r="L250" s="40"/>
      <c r="M250" s="264" t="s">
        <v>1</v>
      </c>
      <c r="N250" s="265" t="s">
        <v>41</v>
      </c>
      <c r="O250" s="266"/>
      <c r="P250" s="267">
        <f>O250*H250</f>
        <v>0</v>
      </c>
      <c r="Q250" s="267">
        <v>0</v>
      </c>
      <c r="R250" s="267">
        <f>Q250*H250</f>
        <v>0</v>
      </c>
      <c r="S250" s="267">
        <v>0</v>
      </c>
      <c r="T250" s="268">
        <f>S250*H250</f>
        <v>0</v>
      </c>
      <c r="AR250" s="229" t="s">
        <v>135</v>
      </c>
      <c r="AT250" s="229" t="s">
        <v>130</v>
      </c>
      <c r="AU250" s="229" t="s">
        <v>81</v>
      </c>
      <c r="AY250" s="14" t="s">
        <v>129</v>
      </c>
      <c r="BE250" s="230">
        <f>IF(N250="základní",J250,0)</f>
        <v>0</v>
      </c>
      <c r="BF250" s="230">
        <f>IF(N250="snížená",J250,0)</f>
        <v>0</v>
      </c>
      <c r="BG250" s="230">
        <f>IF(N250="zákl. přenesená",J250,0)</f>
        <v>0</v>
      </c>
      <c r="BH250" s="230">
        <f>IF(N250="sníž. přenesená",J250,0)</f>
        <v>0</v>
      </c>
      <c r="BI250" s="230">
        <f>IF(N250="nulová",J250,0)</f>
        <v>0</v>
      </c>
      <c r="BJ250" s="14" t="s">
        <v>81</v>
      </c>
      <c r="BK250" s="230">
        <f>ROUND(I250*H250,2)</f>
        <v>0</v>
      </c>
      <c r="BL250" s="14" t="s">
        <v>135</v>
      </c>
      <c r="BM250" s="229" t="s">
        <v>460</v>
      </c>
    </row>
    <row r="251" s="1" customFormat="1" ht="6.96" customHeight="1">
      <c r="B251" s="58"/>
      <c r="C251" s="59"/>
      <c r="D251" s="59"/>
      <c r="E251" s="59"/>
      <c r="F251" s="59"/>
      <c r="G251" s="59"/>
      <c r="H251" s="59"/>
      <c r="I251" s="166"/>
      <c r="J251" s="59"/>
      <c r="K251" s="59"/>
      <c r="L251" s="40"/>
    </row>
  </sheetData>
  <sheetProtection sheet="1" autoFilter="0" formatColumns="0" formatRows="0" objects="1" scenarios="1" spinCount="100000" saltValue="3XUwoFgiBjLqQkwiVJ+ZROg4RULPqXl0b51nJDg48PAS6FknefV7iBCEAgeZ3v2VXVE9McMQ0k/50u0ozj79mw==" hashValue="ZTWvXN5ojcU+K0IhQhsIYfilzBwnW4OR6nOkV8GXd4adij/VzrPyieWtbGodqLyFy6PFB0HZshy+zChb43bkSw==" algorithmName="SHA-512" password="CC35"/>
  <autoFilter ref="C134:K250"/>
  <mergeCells count="11">
    <mergeCell ref="E7:H7"/>
    <mergeCell ref="E16:H16"/>
    <mergeCell ref="E25:H25"/>
    <mergeCell ref="E85:H85"/>
    <mergeCell ref="D111:F111"/>
    <mergeCell ref="D112:F112"/>
    <mergeCell ref="D113:F113"/>
    <mergeCell ref="D114:F114"/>
    <mergeCell ref="D115:F115"/>
    <mergeCell ref="E127:H12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vladka</dc:creator>
  <cp:lastModifiedBy>vladka</cp:lastModifiedBy>
  <dcterms:created xsi:type="dcterms:W3CDTF">2019-07-26T06:48:21Z</dcterms:created>
  <dcterms:modified xsi:type="dcterms:W3CDTF">2019-07-26T06:48:23Z</dcterms:modified>
</cp:coreProperties>
</file>