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2"/>
  </bookViews>
  <sheets>
    <sheet name="Rekapitulace stavby" sheetId="1" r:id="rId1"/>
    <sheet name="200101 - Úprava objektu R..." sheetId="2" r:id="rId2"/>
    <sheet name="200101-D.1.1 - Architekto..." sheetId="3" r:id="rId3"/>
    <sheet name="200101-D.1.1.2 - Architek..." sheetId="4" r:id="rId4"/>
    <sheet name="200101-D.1.4.1 - Vytápění " sheetId="5" r:id="rId5"/>
    <sheet name="200101-D.1.4.2 - Zdravote..." sheetId="6" r:id="rId6"/>
    <sheet name="200101-D.1.4.3 - Vzduchot..." sheetId="7" r:id="rId7"/>
    <sheet name="200101-D.1.4.31 - Klimati..." sheetId="8" r:id="rId8"/>
    <sheet name="200101-D.1.4.4 - Elektron..." sheetId="9" r:id="rId9"/>
    <sheet name="200101-D.1.4.5 - Silnopro..." sheetId="10" r:id="rId10"/>
    <sheet name="200101-INT - Vybavení int..." sheetId="11" r:id="rId11"/>
    <sheet name="02 - Odbourání zídek a sa..." sheetId="12" r:id="rId12"/>
    <sheet name="Pokyny pro vyplnění" sheetId="13" r:id="rId13"/>
  </sheets>
  <definedNames>
    <definedName name="_xlnm._FilterDatabase" localSheetId="11" hidden="1">'02 - Odbourání zídek a sa...'!$C$87:$K$142</definedName>
    <definedName name="_xlnm._FilterDatabase" localSheetId="1" hidden="1">'200101 - Úprava objektu R...'!$C$76:$K$94</definedName>
    <definedName name="_xlnm._FilterDatabase" localSheetId="2" hidden="1">'200101-D.1.1 - Architekto...'!$C$95:$K$298</definedName>
    <definedName name="_xlnm._FilterDatabase" localSheetId="3" hidden="1">'200101-D.1.1.2 - Architek...'!$C$96:$K$371</definedName>
    <definedName name="_xlnm._FilterDatabase" localSheetId="4" hidden="1">'200101-D.1.4.1 - Vytápění '!$C$87:$K$172</definedName>
    <definedName name="_xlnm._FilterDatabase" localSheetId="5" hidden="1">'200101-D.1.4.2 - Zdravote...'!$C$90:$K$229</definedName>
    <definedName name="_xlnm._FilterDatabase" localSheetId="6" hidden="1">'200101-D.1.4.3 - Vzduchot...'!$C$81:$K$121</definedName>
    <definedName name="_xlnm._FilterDatabase" localSheetId="7" hidden="1">'200101-D.1.4.31 - Klimati...'!$C$83:$K$109</definedName>
    <definedName name="_xlnm._FilterDatabase" localSheetId="8" hidden="1">'200101-D.1.4.4 - Elektron...'!$C$80:$K$90</definedName>
    <definedName name="_xlnm._FilterDatabase" localSheetId="9" hidden="1">'200101-D.1.4.5 - Silnopro...'!$C$80:$K$90</definedName>
    <definedName name="_xlnm._FilterDatabase" localSheetId="10" hidden="1">'200101-INT - Vybavení int...'!$C$80:$K$86</definedName>
    <definedName name="_xlnm.Print_Area" localSheetId="11">'02 - Odbourání zídek a sa...'!$C$4:$J$39,'02 - Odbourání zídek a sa...'!$C$45:$J$69,'02 - Odbourání zídek a sa...'!$C$75:$K$142</definedName>
    <definedName name="_xlnm.Print_Area" localSheetId="1">'200101 - Úprava objektu R...'!$C$4:$J$37,'200101 - Úprava objektu R...'!$C$43:$J$60,'200101 - Úprava objektu R...'!$C$66:$K$94</definedName>
    <definedName name="_xlnm.Print_Area" localSheetId="2">'200101-D.1.1 - Architekto...'!$C$4:$J$39,'200101-D.1.1 - Architekto...'!$C$45:$J$77,'200101-D.1.1 - Architekto...'!$C$83:$K$298</definedName>
    <definedName name="_xlnm.Print_Area" localSheetId="3">'200101-D.1.1.2 - Architek...'!$C$4:$J$39,'200101-D.1.1.2 - Architek...'!$C$45:$J$78,'200101-D.1.1.2 - Architek...'!$C$84:$K$371</definedName>
    <definedName name="_xlnm.Print_Area" localSheetId="4">'200101-D.1.4.1 - Vytápění '!$C$4:$J$39,'200101-D.1.4.1 - Vytápění '!$C$45:$J$69,'200101-D.1.4.1 - Vytápění '!$C$75:$K$172</definedName>
    <definedName name="_xlnm.Print_Area" localSheetId="5">'200101-D.1.4.2 - Zdravote...'!$C$4:$J$39,'200101-D.1.4.2 - Zdravote...'!$C$45:$J$72,'200101-D.1.4.2 - Zdravote...'!$C$78:$K$229</definedName>
    <definedName name="_xlnm.Print_Area" localSheetId="6">'200101-D.1.4.3 - Vzduchot...'!$C$4:$J$39,'200101-D.1.4.3 - Vzduchot...'!$C$45:$J$63,'200101-D.1.4.3 - Vzduchot...'!$C$69:$K$121</definedName>
    <definedName name="_xlnm.Print_Area" localSheetId="7">'200101-D.1.4.31 - Klimati...'!$C$4:$J$39,'200101-D.1.4.31 - Klimati...'!$C$45:$J$65,'200101-D.1.4.31 - Klimati...'!$C$71:$K$109</definedName>
    <definedName name="_xlnm.Print_Area" localSheetId="8">'200101-D.1.4.4 - Elektron...'!$C$4:$J$39,'200101-D.1.4.4 - Elektron...'!$C$45:$J$62,'200101-D.1.4.4 - Elektron...'!$C$68:$K$90</definedName>
    <definedName name="_xlnm.Print_Area" localSheetId="9">'200101-D.1.4.5 - Silnopro...'!$C$4:$J$39,'200101-D.1.4.5 - Silnopro...'!$C$45:$J$62,'200101-D.1.4.5 - Silnopro...'!$C$68:$K$90</definedName>
    <definedName name="_xlnm.Print_Area" localSheetId="10">'200101-INT - Vybavení int...'!$C$4:$J$39,'200101-INT - Vybavení int...'!$C$45:$J$62,'200101-INT - Vybavení int...'!$C$68:$K$86</definedName>
    <definedName name="_xlnm.Print_Area" localSheetId="1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stavby'!$C$42:$AQ$66</definedName>
    <definedName name="_xlnm.Print_Titles" localSheetId="0">'Rekapitulace stavby'!$52:$52</definedName>
    <definedName name="_xlnm.Print_Titles" localSheetId="1">'200101 - Úprava objektu R...'!$76:$76</definedName>
    <definedName name="_xlnm.Print_Titles" localSheetId="2">'200101-D.1.1 - Architekto...'!$95:$95</definedName>
    <definedName name="_xlnm.Print_Titles" localSheetId="3">'200101-D.1.1.2 - Architek...'!$96:$96</definedName>
    <definedName name="_xlnm.Print_Titles" localSheetId="4">'200101-D.1.4.1 - Vytápění '!$87:$87</definedName>
    <definedName name="_xlnm.Print_Titles" localSheetId="5">'200101-D.1.4.2 - Zdravote...'!$90:$90</definedName>
    <definedName name="_xlnm.Print_Titles" localSheetId="6">'200101-D.1.4.3 - Vzduchot...'!$81:$81</definedName>
    <definedName name="_xlnm.Print_Titles" localSheetId="7">'200101-D.1.4.31 - Klimati...'!$83:$83</definedName>
    <definedName name="_xlnm.Print_Titles" localSheetId="8">'200101-D.1.4.4 - Elektron...'!$80:$80</definedName>
    <definedName name="_xlnm.Print_Titles" localSheetId="9">'200101-D.1.4.5 - Silnopro...'!$80:$80</definedName>
    <definedName name="_xlnm.Print_Titles" localSheetId="10">'200101-INT - Vybavení int...'!$80:$80</definedName>
    <definedName name="_xlnm.Print_Titles" localSheetId="11">'02 - Odbourání zídek a sa...'!$87:$87</definedName>
  </definedNames>
  <calcPr calcId="152511"/>
</workbook>
</file>

<file path=xl/sharedStrings.xml><?xml version="1.0" encoding="utf-8"?>
<sst xmlns="http://schemas.openxmlformats.org/spreadsheetml/2006/main" count="12643" uniqueCount="2397">
  <si>
    <t>Export Komplet</t>
  </si>
  <si>
    <t>VZ</t>
  </si>
  <si>
    <t>2.0</t>
  </si>
  <si>
    <t>ZAMOK</t>
  </si>
  <si>
    <t>False</t>
  </si>
  <si>
    <t>{37270637-a9a7-4c85-acd7-35c2be747ee2}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</si>
  <si>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</si>
  <si>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</si>
  <si>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</si>
  <si>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</si>
  <si>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</si>
  <si>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</si>
  <si>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</si>
  <si>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</si>
  <si>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200101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</si>
  <si>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</si>
  <si>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</si>
  <si>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Úprava objektu Radniční č.p.13 na kancelářské prostory,Frýdek-Místek</t>
  </si>
  <si>
    <t>KSO:</t>
  </si>
  <si>
    <t>801</t>
  </si>
  <si>
    <t>CC-CZ:</t>
  </si>
  <si>
    <t>1</t>
  </si>
  <si>
    <t>Místo:</t>
  </si>
  <si>
    <t xml:space="preserve">Frýdek-Místek </t>
  </si>
  <si>
    <t>Datum:</t>
  </si>
  <si>
    <t>17. 7. 2020</t>
  </si>
  <si>
    <t>CZ-CPV:</t>
  </si>
  <si>
    <t>45000000-7</t>
  </si>
  <si>
    <t>CZ-CPA:</t>
  </si>
  <si>
    <t>41</t>
  </si>
  <si>
    <t>Zadavatel:</t>
  </si>
  <si>
    <t>IČ:</t>
  </si>
  <si>
    <t>00296643</t>
  </si>
  <si>
    <t xml:space="preserve">Statutární město Frýdek-Místek </t>
  </si>
  <si>
    <t>DIČ:</t>
  </si>
  <si>
    <t/>
  </si>
  <si>
    <t>Uchazeč:</t>
  </si>
  <si>
    <t>Vyplň údaj</t>
  </si>
  <si>
    <t>Projektant:</t>
  </si>
  <si>
    <t xml:space="preserve"> </t>
  </si>
  <si>
    <t>True</t>
  </si>
  <si>
    <t>Zpracovatel:</t>
  </si>
  <si>
    <t>63307111</t>
  </si>
  <si>
    <t xml:space="preserve">Lenka Jerakasová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</si>
  <si>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</si>
  <si>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</si>
  <si>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</si>
  <si>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</si>
  <si>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</si>
  <si>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</si>
  <si>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</si>
  <si>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</si>
  <si>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</si>
  <si>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</si>
  <si>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</si>
  <si>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</si>
  <si>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</si>
  <si>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</si>
  <si>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</si>
  <si>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</si>
  <si>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</si>
  <si>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</si>
  <si>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</si>
  <si>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</si>
  <si>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</si>
  <si>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</si>
  <si>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</si>
  <si>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</si>
  <si>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</si>
  <si>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</si>
  <si>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</si>
  <si>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</si>
  <si>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</si>
  <si>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</si>
  <si>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</si>
  <si>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</si>
  <si>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</si>
  <si>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</si>
  <si>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</si>
  <si>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</si>
  <si>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</si>
  <si>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</si>
  <si>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</si>
  <si>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</si>
  <si>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</si>
  <si>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</si>
  <si>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200101/D.1.1</t>
  </si>
  <si>
    <t xml:space="preserve">Architektonicko stavební řešení - zateplení objektu,výměna oken </t>
  </si>
  <si>
    <t>{3b74e720-f9b4-45f7-af68-d0d6bcdb4691}</t>
  </si>
  <si>
    <t>2</t>
  </si>
  <si>
    <t>200101/D.1.1.2</t>
  </si>
  <si>
    <t xml:space="preserve">Architektonicko stavební řešení - úpravy vnitřní </t>
  </si>
  <si>
    <t>{4bfd1d45-fc3f-4d71-bb3e-46b29adeabcc}</t>
  </si>
  <si>
    <t>200101/D.1.4.1</t>
  </si>
  <si>
    <t xml:space="preserve">Vytápění </t>
  </si>
  <si>
    <t>{b9f522a2-16bc-4415-9aae-b44f0255f81d}</t>
  </si>
  <si>
    <t>200101/D.1.4.2</t>
  </si>
  <si>
    <t xml:space="preserve">Zdravotechnické instalace </t>
  </si>
  <si>
    <t>{43d95bd4-0580-4d25-b681-cb613611b50d}</t>
  </si>
  <si>
    <t>200101/D.1.4.3</t>
  </si>
  <si>
    <t xml:space="preserve">Vzduchotechnika </t>
  </si>
  <si>
    <t>{39f66322-9e55-4af5-912d-456f7d9d8dff}</t>
  </si>
  <si>
    <t>200101/D.1.4.31</t>
  </si>
  <si>
    <t xml:space="preserve">Klimatizace </t>
  </si>
  <si>
    <t>{d1edb061-6a96-494c-9f0f-c5bd0d413f19}</t>
  </si>
  <si>
    <t>200101/D.1.4.4</t>
  </si>
  <si>
    <t xml:space="preserve">Elektronické komunikace </t>
  </si>
  <si>
    <t>{3ec3f003-3c0d-437a-9f28-bef993d94fec}</t>
  </si>
  <si>
    <t>200101/D.1.4.5</t>
  </si>
  <si>
    <t xml:space="preserve">Silnoproudá elektrotechnika </t>
  </si>
  <si>
    <t>{95193712-0ee0-426e-8573-4479bf7a0f38}</t>
  </si>
  <si>
    <t>200101/INT</t>
  </si>
  <si>
    <t xml:space="preserve">Vybavení interiéru - nábytek </t>
  </si>
  <si>
    <t>{5dda9fd3-f74a-4942-b0f5-a3c9aeda387a}</t>
  </si>
  <si>
    <t>02</t>
  </si>
  <si>
    <t xml:space="preserve">Odbourání zídek a sanační práce </t>
  </si>
  <si>
    <t>{3af19b50-e8d4-44f8-b79e-b748bc8546b8}</t>
  </si>
  <si>
    <t>KRYCÍ LIST SOUPISU PRACÍ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</si>
  <si>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</si>
  <si>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</si>
  <si>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</si>
  <si>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</si>
  <si>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</si>
  <si>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</si>
  <si>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</si>
  <si>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</si>
  <si>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</si>
  <si>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</si>
  <si>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</si>
  <si>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</si>
  <si>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</si>
  <si>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</si>
  <si>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</si>
  <si>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</si>
  <si>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</si>
  <si>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</si>
  <si>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</si>
  <si>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</si>
  <si>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</si>
  <si>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</si>
  <si>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</si>
  <si>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</si>
  <si>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</si>
  <si>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</si>
  <si>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</si>
  <si>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</si>
  <si>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011514000</t>
  </si>
  <si>
    <t xml:space="preserve">Stavebně-technický průzkum,zkoušky,sondy </t>
  </si>
  <si>
    <t xml:space="preserve">soubor </t>
  </si>
  <si>
    <t>CS ÚRS 2020 02</t>
  </si>
  <si>
    <t>1024</t>
  </si>
  <si>
    <t>1526349238</t>
  </si>
  <si>
    <t>0123030001</t>
  </si>
  <si>
    <t xml:space="preserve">Geodetické práce po výstavbě - zaměření ,geometrický plán </t>
  </si>
  <si>
    <t>sobor</t>
  </si>
  <si>
    <t>1622131630</t>
  </si>
  <si>
    <t>3</t>
  </si>
  <si>
    <t>0132030001</t>
  </si>
  <si>
    <t xml:space="preserve">Dokumentace stavby - fotodokumentace průběhu stavby </t>
  </si>
  <si>
    <t>soubor</t>
  </si>
  <si>
    <t>-163664698</t>
  </si>
  <si>
    <t>4</t>
  </si>
  <si>
    <t>013254000</t>
  </si>
  <si>
    <t>Dokumentace skutečného provedení stavby</t>
  </si>
  <si>
    <t>733500490</t>
  </si>
  <si>
    <t>0132940001</t>
  </si>
  <si>
    <t xml:space="preserve">Ostatní dokumentace - výrobní a dílenská dokumentace </t>
  </si>
  <si>
    <t>-1134320778</t>
  </si>
  <si>
    <t>VRN3</t>
  </si>
  <si>
    <t>Zařízení staveniště</t>
  </si>
  <si>
    <t>7</t>
  </si>
  <si>
    <t>032103000</t>
  </si>
  <si>
    <t xml:space="preserve">Úschova nábytku v průběhu vystavby </t>
  </si>
  <si>
    <t>-1599272573</t>
  </si>
  <si>
    <t>8</t>
  </si>
  <si>
    <t>0326030001</t>
  </si>
  <si>
    <t xml:space="preserve">Mobilní WC </t>
  </si>
  <si>
    <t>kus</t>
  </si>
  <si>
    <t>1655122145</t>
  </si>
  <si>
    <t>9</t>
  </si>
  <si>
    <t>032903000</t>
  </si>
  <si>
    <t>Náklady na provoz a údržbu vybavení staveniště</t>
  </si>
  <si>
    <t>-227672841</t>
  </si>
  <si>
    <t>10</t>
  </si>
  <si>
    <t>034103000</t>
  </si>
  <si>
    <t>Oplocení staveniště</t>
  </si>
  <si>
    <t>-1998149251</t>
  </si>
  <si>
    <t>11</t>
  </si>
  <si>
    <t>034503000</t>
  </si>
  <si>
    <t>Informační tabule na staveništi</t>
  </si>
  <si>
    <t>-422589024</t>
  </si>
  <si>
    <t>12</t>
  </si>
  <si>
    <t>035103001</t>
  </si>
  <si>
    <t xml:space="preserve">Pronájem a užívání veřejných ploch a prostranství </t>
  </si>
  <si>
    <t>138919471</t>
  </si>
  <si>
    <t>13</t>
  </si>
  <si>
    <t>039103000</t>
  </si>
  <si>
    <t>Rozebrání, bourání a odvoz zařízení staveniště</t>
  </si>
  <si>
    <t>-860885962</t>
  </si>
  <si>
    <t>VRN9</t>
  </si>
  <si>
    <t>Ostatní náklady</t>
  </si>
  <si>
    <t>14</t>
  </si>
  <si>
    <t>094103000</t>
  </si>
  <si>
    <t>Náklady na plánované vyklizení objektu</t>
  </si>
  <si>
    <t>1356158598</t>
  </si>
  <si>
    <t>Objekt:</t>
  </si>
  <si>
    <t xml:space="preserve">200101/D.1.1 - Architektonicko stavební řešení - zateplení objektu,výměna oken 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</si>
  <si>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</si>
  <si>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</si>
  <si>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</si>
  <si>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</si>
  <si>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</si>
  <si>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</si>
  <si>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764 - Konstrukce klempířské</t>
  </si>
  <si>
    <t>PSV - Práce a dodávky PSV</t>
  </si>
  <si>
    <t xml:space="preserve">    713 - Izolace tepelné</t>
  </si>
  <si>
    <t xml:space="preserve">    762 - Konstrukce tesařské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</si>
  <si>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</si>
  <si>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</si>
  <si>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</si>
  <si>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</si>
  <si>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782 - Dokončovací práce - obklady z kamene</t>
  </si>
  <si>
    <t xml:space="preserve">    783 - Dokončovací práce - nátěry</t>
  </si>
  <si>
    <t>HZS - Hodinové zúčtovací sazby</t>
  </si>
  <si>
    <t>HSV</t>
  </si>
  <si>
    <t>Práce a dodávky HSV</t>
  </si>
  <si>
    <t>Svislé a kompletní konstrukce</t>
  </si>
  <si>
    <t>310238211</t>
  </si>
  <si>
    <t>Zazdívka otvorů ve zdivu nadzákladovém cihlami pálenými plochy přes 0,25 m2 do 1 m2 na maltu vápenocementovou</t>
  </si>
  <si>
    <t>m3</t>
  </si>
  <si>
    <t>CS ÚRS 2020 01</t>
  </si>
  <si>
    <t>697918759</t>
  </si>
  <si>
    <t>VV</t>
  </si>
  <si>
    <t>1,2*0,6*0,45*4</t>
  </si>
  <si>
    <t>Součet</t>
  </si>
  <si>
    <t>317941121</t>
  </si>
  <si>
    <t>Osazování ocelových válcovaných nosníků na zdivu I nebo IE nebo U nebo UE nebo L do č. 12 nebo výšky do 120 mm</t>
  </si>
  <si>
    <t>t</t>
  </si>
  <si>
    <t>1768358620</t>
  </si>
  <si>
    <t>M</t>
  </si>
  <si>
    <t>13010712</t>
  </si>
  <si>
    <t>ocel profilová IPN 100 jakost 11 375</t>
  </si>
  <si>
    <t>-1762086982</t>
  </si>
  <si>
    <t>1,245*1,02 'Přepočtené koeficientem množství</t>
  </si>
  <si>
    <t>317941123</t>
  </si>
  <si>
    <t>Osazování ocelových válcovaných nosníků na zdivu I nebo IE nebo U nebo UE nebo L č. 14 až 22 nebo výšky do 220 mm</t>
  </si>
  <si>
    <t>-1960203060</t>
  </si>
  <si>
    <t>13010716</t>
  </si>
  <si>
    <t>ocel profilová IPN 140 jakost 11 375</t>
  </si>
  <si>
    <t>298987264</t>
  </si>
  <si>
    <t>0,323*1,02 'Přepočtené koeficientem množství</t>
  </si>
  <si>
    <t>6</t>
  </si>
  <si>
    <t>Úpravy povrchů, podlahy a osazování výplní</t>
  </si>
  <si>
    <t>621211001</t>
  </si>
  <si>
    <t>Montáž kontaktního zateplení lepením a mechanickým kotvením z polystyrenových desek nebo z kombinovaných desek na vnější podhledy, tloušťky desek do 40 mm</t>
  </si>
  <si>
    <t>m2</t>
  </si>
  <si>
    <t>525272462</t>
  </si>
  <si>
    <t>53,05*0,1</t>
  </si>
  <si>
    <t>28376070</t>
  </si>
  <si>
    <t>deska EPS grafitová fasádní λ=0,032 tl 20mm</t>
  </si>
  <si>
    <t>-843198720</t>
  </si>
  <si>
    <t>5,305*1,02 'Přepočtené koeficientem množství</t>
  </si>
  <si>
    <t>621211021</t>
  </si>
  <si>
    <t>Montáž kontaktního zateplení lepením a mechanickým kotvením z polystyrenových desek nebo z kombinovaných desek na vnější podhledy, tloušťky desek přes 80 do 120 mm</t>
  </si>
  <si>
    <t>-621541165</t>
  </si>
  <si>
    <t>(8,4+29,21+9,1)*8,9+4*1,3+10,29+11,15+5,6*11,35</t>
  </si>
  <si>
    <t>-1,5*1,6*13</t>
  </si>
  <si>
    <t>-1,2*2*2</t>
  </si>
  <si>
    <t>-1,5*0,75*8</t>
  </si>
  <si>
    <t>-1,095*1,6*2</t>
  </si>
  <si>
    <t>-1,5*0,75</t>
  </si>
  <si>
    <t>-1,5*2,2</t>
  </si>
  <si>
    <t>-0,6*1,2*2</t>
  </si>
  <si>
    <t>-1,095*0,75</t>
  </si>
  <si>
    <t>70,824</t>
  </si>
  <si>
    <t>28376443</t>
  </si>
  <si>
    <t>deska z polystyrénu XPS, hrana rovná a strukturovaný povrch 300kPa tl 100mm</t>
  </si>
  <si>
    <t>-1362087107</t>
  </si>
  <si>
    <t>71*1,02 'Přepočtené koeficientem množství</t>
  </si>
  <si>
    <t>28376077</t>
  </si>
  <si>
    <t>deska EPS grafitová fasadní λ=0,032 tl 120mm</t>
  </si>
  <si>
    <t>557486638</t>
  </si>
  <si>
    <t>449,2*1,02 'Přepočtené koeficientem množství</t>
  </si>
  <si>
    <t>621325102</t>
  </si>
  <si>
    <t xml:space="preserve">Oprava atiky cementovým potěrem v rozsahu opravované plochy přes 10 do 30% </t>
  </si>
  <si>
    <t>-1426681829</t>
  </si>
  <si>
    <t>52,45*0,5*1,2</t>
  </si>
  <si>
    <t>622131121</t>
  </si>
  <si>
    <t>Podkladní a spojovací vrstva vnějších omítaných ploch penetrace akrylát-silikonová nanášená ručně stěn</t>
  </si>
  <si>
    <t>-1570351045</t>
  </si>
  <si>
    <t>622212051</t>
  </si>
  <si>
    <t>Montáž kontaktního zateplení vnějšího ostění, nadpraží nebo parapetu lepením z polystyrenových desek nebo z kombinovaných desek hloubky špalet přes 200 do 400 mm, tloušťky desek do 40 mm</t>
  </si>
  <si>
    <t>m</t>
  </si>
  <si>
    <t>-756727271</t>
  </si>
  <si>
    <t>80,6+10,78+4,5+5,9+7,2+36+3,69</t>
  </si>
  <si>
    <t>59051649</t>
  </si>
  <si>
    <t>profil zakládací Al tl 0,7mm pro ETICS pro izolant tl 120mm</t>
  </si>
  <si>
    <t>-1362087995</t>
  </si>
  <si>
    <t>622252002</t>
  </si>
  <si>
    <t>Montáž lišt kontaktního zateplení ostatních stěnových, dilatačních apod. lepených do tmelu</t>
  </si>
  <si>
    <t>-829698232</t>
  </si>
  <si>
    <t>53,05+9,92+9,57+9,05+9,6+10,3+10,91</t>
  </si>
  <si>
    <t>112,4*1,3 'Přepočtené koeficientem množství</t>
  </si>
  <si>
    <t>16</t>
  </si>
  <si>
    <t>63127466</t>
  </si>
  <si>
    <t>profil rohový Al 23x23mm s výztužnou tkaninou š 100mm pro ETICS</t>
  </si>
  <si>
    <t>-1480802253</t>
  </si>
  <si>
    <t>112,4*1,05 'Přepočtené koeficientem množství</t>
  </si>
  <si>
    <t>17</t>
  </si>
  <si>
    <t>622321121</t>
  </si>
  <si>
    <t xml:space="preserve">Omítka vápenocementová vnějších ploch nanášená ručně jednovrstvá, tloušťky do 15 mm hladká stěn- doplnění </t>
  </si>
  <si>
    <t>1017997496</t>
  </si>
  <si>
    <t>0,72*4+7,2</t>
  </si>
  <si>
    <t>18</t>
  </si>
  <si>
    <t>622325302</t>
  </si>
  <si>
    <t>Oprava vápenné omítky vnějších ploch stupně členitosti 2 štukové, v rozsahu opravované plochy přes 10 do 20%</t>
  </si>
  <si>
    <t>894026458</t>
  </si>
  <si>
    <t>19</t>
  </si>
  <si>
    <t>622531021</t>
  </si>
  <si>
    <t>Omítka tenkovrstvá silikonová vnějších ploch probarvená, včetně penetrace podkladu zrnitá, tloušťky 2,0 mm stěn</t>
  </si>
  <si>
    <t>1996432606</t>
  </si>
  <si>
    <t>20</t>
  </si>
  <si>
    <t>629991011</t>
  </si>
  <si>
    <t>Zakrytí vnějších ploch před znečištěním včetně pozdějšího odkrytí výplní otvorů a svislých ploch fólií přilepenou lepící páskou</t>
  </si>
  <si>
    <t>-428382311</t>
  </si>
  <si>
    <t>629995101</t>
  </si>
  <si>
    <t>Očištění vnějších ploch tlakovou vodou omytím</t>
  </si>
  <si>
    <t>1905012874</t>
  </si>
  <si>
    <t>Ostatní konstrukce a práce, bourání</t>
  </si>
  <si>
    <t>22</t>
  </si>
  <si>
    <t>941211112</t>
  </si>
  <si>
    <t>Montáž lešení řadového rámového lehkého pracovního s podlahami s provozním zatížením tř. 3 do 200 kg/m2 šířky tř. SW06 přes 0,6 do 0,9 m, výšky přes 10 do 25 m</t>
  </si>
  <si>
    <t>1868909960</t>
  </si>
  <si>
    <t>6*(8,4+29+9,7+5,6+1,8)</t>
  </si>
  <si>
    <t>23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</si>
  <si>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</si>
  <si>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</si>
  <si>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-696639902</t>
  </si>
  <si>
    <t>327*60</t>
  </si>
  <si>
    <t>24</t>
  </si>
  <si>
    <t>941211812</t>
  </si>
  <si>
    <t>Demontáž lešení řadového rámového lehkého pracovního s provozním zatížením tř. 3 do 200 kg/m2 šířky tř. SW06 přes 0,6 do 0,9 m, výšky přes 10 do 25 m</t>
  </si>
  <si>
    <t>-448174833</t>
  </si>
  <si>
    <t>25</t>
  </si>
  <si>
    <t>944511111</t>
  </si>
  <si>
    <t>Montáž ochranné sítě zavěšené na konstrukci lešení z textilie z umělých vláken</t>
  </si>
  <si>
    <t>-536397195</t>
  </si>
  <si>
    <t>26</t>
  </si>
  <si>
    <t>944511211</t>
  </si>
  <si>
    <t>Montáž ochranné sítě Příplatek za první a každý další den použití sítě k ceně -1111</t>
  </si>
  <si>
    <t>-334730802</t>
  </si>
  <si>
    <t>327*60 'Přepočtené koeficientem množství</t>
  </si>
  <si>
    <t>27</t>
  </si>
  <si>
    <t>944511811</t>
  </si>
  <si>
    <t>Demontáž ochranné sítě zavěšené na konstrukci lešení z textilie z umělých vláken</t>
  </si>
  <si>
    <t>8197266</t>
  </si>
  <si>
    <t>28</t>
  </si>
  <si>
    <t>962031132</t>
  </si>
  <si>
    <t>Bourání příček z cihel, tvárnic nebo příčkovek z cihel pálených, plných nebo dutých na maltu vápennou nebo vápenocementovou, tl. do 100 mm</t>
  </si>
  <si>
    <t>1473776973</t>
  </si>
  <si>
    <t>49,55*1,75</t>
  </si>
  <si>
    <t>29</t>
  </si>
  <si>
    <t>968062374</t>
  </si>
  <si>
    <t>Vybourání dřevěných rámů oken s křídly, dveřních zárubní, vrat, stěn, ostění nebo obkladů rámů oken s křídly zdvojených, plochy do 1 m2</t>
  </si>
  <si>
    <t>-2142345848</t>
  </si>
  <si>
    <t>0,821+0,72*2</t>
  </si>
  <si>
    <t>30</t>
  </si>
  <si>
    <t>968062375</t>
  </si>
  <si>
    <t>Vybourání dřevěných rámů oken s křídly, dveřních zárubní, vrat, stěn, ostění nebo obkladů rámů oken s křídly zdvojených, plochy do 2 m2</t>
  </si>
  <si>
    <t>-2020582050</t>
  </si>
  <si>
    <t>1,752*11+1,17*2+1,624</t>
  </si>
  <si>
    <t>31</t>
  </si>
  <si>
    <t>968062376</t>
  </si>
  <si>
    <t>Vybourání dřevěných rámů oken s křídly, dveřních zárubní, vrat, stěn, ostění nebo obkladů rámů oken s křídly zdvojených, plochy do 4 m2</t>
  </si>
  <si>
    <t>1219664387</t>
  </si>
  <si>
    <t>3,2</t>
  </si>
  <si>
    <t>32</t>
  </si>
  <si>
    <t>971033561</t>
  </si>
  <si>
    <t>Vybourání otvorů ve zdivu základovém nebo nadzákladovém z cihel, tvárnic, příčkovek z cihel pálených na maltu vápennou nebo vápenocementovou plochy do 1 m2, tl. do 600 mm</t>
  </si>
  <si>
    <t>1032294063</t>
  </si>
  <si>
    <t>1,095*0,8*0,4</t>
  </si>
  <si>
    <t>33</t>
  </si>
  <si>
    <t>971033651</t>
  </si>
  <si>
    <t>Vybourání otvorů ve zdivu základovém nebo nadzákladovém z cihel, tvárnic, příčkovek z cihel pálených na maltu vápennou nebo vápenocementovou plochy do 4 m2, tl. do 600 mm</t>
  </si>
  <si>
    <t>-782442567</t>
  </si>
  <si>
    <t>3.NP</t>
  </si>
  <si>
    <t>1,5*0,8*0,4*7</t>
  </si>
  <si>
    <t>34</t>
  </si>
  <si>
    <t>971033681</t>
  </si>
  <si>
    <t>Vybourání otvorů ve zdivu základovém nebo nadzákladovém z cihel, tvárnic, příčkovek z cihel pálených na maltu vápennou nebo vápenocementovou plochy do 4 m2, tl. do 900 mm</t>
  </si>
  <si>
    <t>2134126527</t>
  </si>
  <si>
    <t>(1,5*0,8*0,9)*2</t>
  </si>
  <si>
    <t>35</t>
  </si>
  <si>
    <t>978015331</t>
  </si>
  <si>
    <t>Otlučení vápenných nebo vápenocementových omítek vnějších ploch s vyškrabáním spar a s očištěním zdiva stupně členitosti 1 a 2, v rozsahu přes 10 do 20 %</t>
  </si>
  <si>
    <t>855097045</t>
  </si>
  <si>
    <t>997</t>
  </si>
  <si>
    <t>Přesun sutě</t>
  </si>
  <si>
    <t>36</t>
  </si>
  <si>
    <t>997013114</t>
  </si>
  <si>
    <t>Vnitrostaveništní doprava suti a vybouraných hmot vodorovně do 50 m svisle s použitím mechanizace pro budovy a haly výšky přes 12 do 15 m</t>
  </si>
  <si>
    <t>-1290366993</t>
  </si>
  <si>
    <t>37</t>
  </si>
  <si>
    <t>997013509</t>
  </si>
  <si>
    <t>Odvoz suti a vybouraných hmot na skládku nebo meziskládku se složením, na vzdálenost Příplatek k ceně za každý další i započatý 1 km přes 1 km</t>
  </si>
  <si>
    <t>-824254563</t>
  </si>
  <si>
    <t>27,526*14</t>
  </si>
  <si>
    <t>38</t>
  </si>
  <si>
    <t>997013511</t>
  </si>
  <si>
    <t>Odvoz suti a vybouraných hmot z meziskládky na skládku s naložením a se složením, na vzdálenost do 1 km</t>
  </si>
  <si>
    <t>-1815089617</t>
  </si>
  <si>
    <t>39</t>
  </si>
  <si>
    <t>997013831</t>
  </si>
  <si>
    <t>Poplatek za uložení stavebního odpadu na skládce (skládkovné) směsného stavebního a demoličního zatříděného do Katalogu odpadů pod kódem 170 904</t>
  </si>
  <si>
    <t>-47167483</t>
  </si>
  <si>
    <t>998</t>
  </si>
  <si>
    <t>Přesun hmot</t>
  </si>
  <si>
    <t>40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</si>
  <si>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</si>
  <si>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</si>
  <si>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1871543136</t>
  </si>
  <si>
    <t>764</t>
  </si>
  <si>
    <t>Konstrukce klempířské</t>
  </si>
  <si>
    <t>764001821</t>
  </si>
  <si>
    <t>Demontáž klempířských konstrukcí krytiny ze svitků nebo tabulí do suti</t>
  </si>
  <si>
    <t>1849319300</t>
  </si>
  <si>
    <t>42</t>
  </si>
  <si>
    <t>764001851</t>
  </si>
  <si>
    <t>Demontáž klempířských konstrukcí oplechování hřebene s větrací mřížkou nebo podkladním plechem do suti</t>
  </si>
  <si>
    <t>1649583989</t>
  </si>
  <si>
    <t>43</t>
  </si>
  <si>
    <t>764002841</t>
  </si>
  <si>
    <t>Demontáž klempířských konstrukcí oplechování horních ploch zdí a nadezdívek do suti</t>
  </si>
  <si>
    <t>1817548803</t>
  </si>
  <si>
    <t>44</t>
  </si>
  <si>
    <t>764004831</t>
  </si>
  <si>
    <t>Demontáž klempířských konstrukcí žlabu mezistřešního nebo zaatikového do suti</t>
  </si>
  <si>
    <t>-756917011</t>
  </si>
  <si>
    <t>45</t>
  </si>
  <si>
    <t>764111643</t>
  </si>
  <si>
    <t>Krytina z pozinkovaného plechu s povrchovou úpravou s úpravou u okapů, prostupů a výčnělků střechy rovné drážkováním ze svitků do rš 670 mm, sklon střechy přes 30 do 60° - Falcovaný plech 0,6 mm pozinkovaný 350g/m2</t>
  </si>
  <si>
    <t>269076948</t>
  </si>
  <si>
    <t>24,95*7,8+9,65*3,95+8,4*9,2+9,1*9,2</t>
  </si>
  <si>
    <t>393,728*1,1 'Přepočtené koeficientem množství</t>
  </si>
  <si>
    <t>46</t>
  </si>
  <si>
    <t>764211405</t>
  </si>
  <si>
    <t>Oplechování střešních prvků z pozinkovaného plechu hřebene větraného, včetně větrací mřížky rš 400 mm</t>
  </si>
  <si>
    <t>911478963</t>
  </si>
  <si>
    <t>47</t>
  </si>
  <si>
    <t>764211655</t>
  </si>
  <si>
    <t>Oplechování střešních prvků z pozinkovaného plechu s povrchovou úpravou - okraje střechy , včetně větracího pásu rš 400 mm</t>
  </si>
  <si>
    <t>274885171</t>
  </si>
  <si>
    <t>48</t>
  </si>
  <si>
    <t>764215606</t>
  </si>
  <si>
    <t>Oplechování horních ploch zdí a nadezdívek (atik) z pozinkovaného plechu s povrchovou úpravou celoplošně lepené rš 500 mm</t>
  </si>
  <si>
    <t>-1729265499</t>
  </si>
  <si>
    <t>29,21+8,4+5,6+9,1+0,6+0,6</t>
  </si>
  <si>
    <t>49</t>
  </si>
  <si>
    <t>764216644</t>
  </si>
  <si>
    <t>Oplechování parapetů z pozinkovaného plechu s povrchovou úpravou rovných celoplošně lepené, bez rohů rš 330 mm</t>
  </si>
  <si>
    <t>-1677920255</t>
  </si>
  <si>
    <t>50</t>
  </si>
  <si>
    <t>764311605</t>
  </si>
  <si>
    <t>Lemování zdí z pozinkovaného plechu s povrchovou úpravou boční nebo horní rovné, střech s krytinou prejzovou nebo vlnitou rš 400 mm</t>
  </si>
  <si>
    <t>870283171</t>
  </si>
  <si>
    <t>51</t>
  </si>
  <si>
    <t>764314612</t>
  </si>
  <si>
    <t>Lemování prostupů z pozinkovaného plechu s povrchovou úpravou bez lišty, střech s krytinou skládanou nebo z plechu</t>
  </si>
  <si>
    <t>1375568421</t>
  </si>
  <si>
    <t>52</t>
  </si>
  <si>
    <t>764316603</t>
  </si>
  <si>
    <t>Lemování ventilačních nástavců z pozinkovaného plechu s povrchovou úpravou výšky do 1000 mm, se stříškou střech s krytinou prejzovou nebo vlnitou, průměru přes 100 do 150 mm</t>
  </si>
  <si>
    <t>1088287948</t>
  </si>
  <si>
    <t>53</t>
  </si>
  <si>
    <t>764316604</t>
  </si>
  <si>
    <t>Lemování ventilačních nástavců z pozinkovaného plechu s povrchovou úpravou výšky do 1000 mm, se stříškou střech s krytinou prejzovou nebo vlnitou, průměru přes 150 do 200 mm</t>
  </si>
  <si>
    <t>15419920</t>
  </si>
  <si>
    <t>54</t>
  </si>
  <si>
    <t>764515411</t>
  </si>
  <si>
    <t>Žlab mezistřešní nebo zaatikový z pozinkovaného plechu včetně čel a hrdel uložený v lůžku bez háků rš 1100 mm</t>
  </si>
  <si>
    <t>991441266</t>
  </si>
  <si>
    <t>55</t>
  </si>
  <si>
    <t>764516411</t>
  </si>
  <si>
    <t>Žlab mezistřešní nebo zaatikový z pozinkovaného plechu včetně čel a hrdel Příplatek k cenám za zvýšenou pracnost provedení rohu nebo koutu rš 1100 mm</t>
  </si>
  <si>
    <t>444054531</t>
  </si>
  <si>
    <t>56</t>
  </si>
  <si>
    <t>76451862R</t>
  </si>
  <si>
    <t>Svody kruhové včetně objímek, kolen, odskoků z Pz s povrchovou úpravou průměru 150 mm</t>
  </si>
  <si>
    <t>517795863</t>
  </si>
  <si>
    <t>57</t>
  </si>
  <si>
    <t>998764102</t>
  </si>
  <si>
    <t>Přesun hmot tonážní pro konstrukce klempířské v objektech v do 12 m</t>
  </si>
  <si>
    <t>533557626</t>
  </si>
  <si>
    <t>58</t>
  </si>
  <si>
    <t>998764103</t>
  </si>
  <si>
    <t>Přesun hmot pro konstrukce klempířské stanovený z hmotnosti přesunovaného materiálu vodorovná dopravní vzdálenost do 50 m v objektech výšky přes 12 do 24 m</t>
  </si>
  <si>
    <t>-1243636347</t>
  </si>
  <si>
    <t>PSV</t>
  </si>
  <si>
    <t>Práce a dodávky PSV</t>
  </si>
  <si>
    <t>713</t>
  </si>
  <si>
    <t>Izolace tepelné</t>
  </si>
  <si>
    <t>59</t>
  </si>
  <si>
    <t>713151111</t>
  </si>
  <si>
    <t>Montáž tepelné izolace střech šikmých rohožemi, pásy, deskami (izolační materiál ve specifikaci) kladenými volně mezi krokve</t>
  </si>
  <si>
    <t>1323303622</t>
  </si>
  <si>
    <t>60</t>
  </si>
  <si>
    <t>63166769</t>
  </si>
  <si>
    <t>pás tepelně izolační z minerální vlny mezi krokve λ=0,035 tl. 160mm</t>
  </si>
  <si>
    <t>-500492904</t>
  </si>
  <si>
    <t>262*1,05 'Přepočtené koeficientem množství</t>
  </si>
  <si>
    <t>61</t>
  </si>
  <si>
    <t>713151121</t>
  </si>
  <si>
    <t>Montáž tepelné izolace střech šikmých rohožemi, pásy, deskami (izolační materiál ve specifikaci) kladenými volně pod krokve</t>
  </si>
  <si>
    <t>400014689</t>
  </si>
  <si>
    <t>62</t>
  </si>
  <si>
    <t>28376486</t>
  </si>
  <si>
    <t>panel  PUR  s  paro membránou λ=0,022 tl. 60mm</t>
  </si>
  <si>
    <t>1175793657</t>
  </si>
  <si>
    <t>63</t>
  </si>
  <si>
    <t>219744819</t>
  </si>
  <si>
    <t>64</t>
  </si>
  <si>
    <t>63166763</t>
  </si>
  <si>
    <t>pás tepelně izolační z minerální vlny mezi krokve λ=0,035 tl. 80mm</t>
  </si>
  <si>
    <t>-211558559</t>
  </si>
  <si>
    <t>65</t>
  </si>
  <si>
    <t>713151813</t>
  </si>
  <si>
    <t>Odstranění tepelné izolace střech šikmých nebo nadstřešních částí z rohoží, pásů, dílců, desek, bloků mezi krokve nebo pod krokve volně položených z vláknitých materiálů suchých, tloušťka izolace přes 100 mm</t>
  </si>
  <si>
    <t>1087604652</t>
  </si>
  <si>
    <t>66</t>
  </si>
  <si>
    <t>713191411</t>
  </si>
  <si>
    <t>Montáž tepelné izolace stavebních konstrukcí - doplňky a konstrukční součásti střech šikmých provedení podkladového roštu pod krokve</t>
  </si>
  <si>
    <t>1034874401</t>
  </si>
  <si>
    <t>67</t>
  </si>
  <si>
    <t>60514103</t>
  </si>
  <si>
    <t>řezivo jehličnaté lať 30x50mm</t>
  </si>
  <si>
    <t>654553025</t>
  </si>
  <si>
    <t>0,133*1,1 'Přepočtené koeficientem množství</t>
  </si>
  <si>
    <t>68</t>
  </si>
  <si>
    <t>998713102</t>
  </si>
  <si>
    <t>Přesun hmot pro izolace tepelné stanovený z hmotnosti přesunovaného materiálu vodorovná dopravní vzdálenost do 50 m v objektech výšky přes 6 m do 12 m</t>
  </si>
  <si>
    <t>-402567516</t>
  </si>
  <si>
    <t>762</t>
  </si>
  <si>
    <t>Konstrukce tesařské</t>
  </si>
  <si>
    <t>69</t>
  </si>
  <si>
    <t>762332532</t>
  </si>
  <si>
    <t>Montáž vázaných konstrukcí krovů střech pultových, sedlových, valbových, stanových čtvercového nebo obdélníkového půdorysu, z řeziva hoblovaného průřezové plochy přes 120 do 224 cm2</t>
  </si>
  <si>
    <t>-1330256230</t>
  </si>
  <si>
    <t>70</t>
  </si>
  <si>
    <t>60512132</t>
  </si>
  <si>
    <t>hranol stavební řezivo průřezu do 224cm2 přes dl 8m</t>
  </si>
  <si>
    <t>-575215502</t>
  </si>
  <si>
    <t>0,672*1,1 'Přepočtené koeficientem množství</t>
  </si>
  <si>
    <t>71</t>
  </si>
  <si>
    <t>762341210</t>
  </si>
  <si>
    <t>Bednění a laťování montáž bednění střech rovných a šikmých sklonu do 60° s vyřezáním otvorů z prken hrubých na sraz tl. do 32 mm</t>
  </si>
  <si>
    <t>1341504788</t>
  </si>
  <si>
    <t>72</t>
  </si>
  <si>
    <t>60511109</t>
  </si>
  <si>
    <t>řezivo jehličnaté smrk, borovice š přes 80mm tl 24mm dl 2-3m</t>
  </si>
  <si>
    <t>990203010</t>
  </si>
  <si>
    <t>4,656*1,02 'Přepočtené koeficientem množství</t>
  </si>
  <si>
    <t>73</t>
  </si>
  <si>
    <t>998762102</t>
  </si>
  <si>
    <t>Přesun hmot pro konstrukce tesařské stanovený z hmotnosti přesunovaného materiálu vodorovná dopravní vzdálenost do 50 m v objektech výšky přes 6 do 12 m</t>
  </si>
  <si>
    <t>2060445658</t>
  </si>
  <si>
    <t>765</t>
  </si>
  <si>
    <t>Krytina skládaná</t>
  </si>
  <si>
    <t>74</t>
  </si>
  <si>
    <t>765191013</t>
  </si>
  <si>
    <t>Montáž pojistné hydroizolační nebo parotěsné fólie kladené ve sklonu přes 20° volně na bednění nebo tepelnou izolaci</t>
  </si>
  <si>
    <t>1666423850</t>
  </si>
  <si>
    <t>75</t>
  </si>
  <si>
    <t>28329044</t>
  </si>
  <si>
    <t>fólie kontaktní difuzně propustná pro doplňkovou hydroizolační vrstvu, třívrstvá mikroporézní PP 150g/m2</t>
  </si>
  <si>
    <t>688388526</t>
  </si>
  <si>
    <t>433*1,1 'Přepočtené koeficientem množství</t>
  </si>
  <si>
    <t>76</t>
  </si>
  <si>
    <t>28329320</t>
  </si>
  <si>
    <t>fólie kontaktní (pouze na TI) difuzně propustná pro doplňkovou hydroizolační vrstvu, třívrstvá mikroporézní PP 115-121g/m2</t>
  </si>
  <si>
    <t>54815084</t>
  </si>
  <si>
    <t>77</t>
  </si>
  <si>
    <t>998765102</t>
  </si>
  <si>
    <t>Přesun hmot pro krytiny skládané stanovený z hmotnosti přesunovaného materiálu vodorovná dopravní vzdálenost do 50 m na objektech výšky přes 6 do 12 m</t>
  </si>
  <si>
    <t>-425942184</t>
  </si>
  <si>
    <t>766</t>
  </si>
  <si>
    <t>Konstrukce truhlářské</t>
  </si>
  <si>
    <t>78</t>
  </si>
  <si>
    <t>766621212</t>
  </si>
  <si>
    <t>Montáž oken dřevěných včetně montáže rámu plochy přes 1 m2 otevíravých do zdiva, výšky přes 1,5 do 2,5 m</t>
  </si>
  <si>
    <t>1285400852</t>
  </si>
  <si>
    <t>1,5*1,6*14+1,095*1,6*2+1,095*0,75*1+1,5*0,75*8+1,5*0,6*1</t>
  </si>
  <si>
    <t>79</t>
  </si>
  <si>
    <t>61110013</t>
  </si>
  <si>
    <t xml:space="preserve">okno dřevěné otevíravé/sklopné trojsklo přes plochu 1m2 v 1,5-2,5m, včetně dodávky žaluzií </t>
  </si>
  <si>
    <t>1623009900</t>
  </si>
  <si>
    <t>80</t>
  </si>
  <si>
    <t>766660012</t>
  </si>
  <si>
    <t>Montáž dveřních křídel dřevěných nebo plastových otevíravých do ocelové zárubně povrchově upravených dvoukřídlových, šířky přes 1450 mm</t>
  </si>
  <si>
    <t>732091931</t>
  </si>
  <si>
    <t>81</t>
  </si>
  <si>
    <t>611731361</t>
  </si>
  <si>
    <t xml:space="preserve">dveře dřevěné vstupní prosklené z 1/3 1600x2250mm (T23) , včetně kování </t>
  </si>
  <si>
    <t>547319021</t>
  </si>
  <si>
    <t>82</t>
  </si>
  <si>
    <t>766660052</t>
  </si>
  <si>
    <t>Montáž dveřních křídel dřevěných nebo plastových otevíravých do ocelové zárubně z masivního dřeva s polodrážkou jednokřídlových, šířky přes 800 mm</t>
  </si>
  <si>
    <t>-1280631845</t>
  </si>
  <si>
    <t>83</t>
  </si>
  <si>
    <t>61173172</t>
  </si>
  <si>
    <t xml:space="preserve">dveře dřevěné vstupní prosklené z 1/3 1000x1970mm (T10), včetně kování </t>
  </si>
  <si>
    <t>-1835742812</t>
  </si>
  <si>
    <t>84</t>
  </si>
  <si>
    <t>766660061</t>
  </si>
  <si>
    <t>Montáž dveřních křídel dřevěných nebo plastových otevíravých do ocelové zárubně z masivního dřeva s polodrážkou dvoukřídlových, šířky do 1450 mm</t>
  </si>
  <si>
    <t>-1088000705</t>
  </si>
  <si>
    <t>85</t>
  </si>
  <si>
    <t>61173173</t>
  </si>
  <si>
    <t xml:space="preserve">dveře dřevěné vstupní prosklené z 1/3 1450x1970mm (T16),včetně kování </t>
  </si>
  <si>
    <t>-1345434786</t>
  </si>
  <si>
    <t>86</t>
  </si>
  <si>
    <t>766660731</t>
  </si>
  <si>
    <t>Montáž dveřních doplňků dveřního kování bezpečnostního zámku</t>
  </si>
  <si>
    <t>552387021</t>
  </si>
  <si>
    <t>87</t>
  </si>
  <si>
    <t>54914632</t>
  </si>
  <si>
    <t xml:space="preserve">kování dveřní vrchní kování bezpečnostní včetně štítu PZ 72 klika-klika F4 krytka - záměk bezpečnostní </t>
  </si>
  <si>
    <t>-877163550</t>
  </si>
  <si>
    <t>88</t>
  </si>
  <si>
    <t>766660734</t>
  </si>
  <si>
    <t xml:space="preserve">Montáž dveřních doplňků dveřního kování bezpečnostního panikového kování - včetně dodávky jednobodového kování </t>
  </si>
  <si>
    <t>-76016529</t>
  </si>
  <si>
    <t>89</t>
  </si>
  <si>
    <t>54917265</t>
  </si>
  <si>
    <t>samozavírač dveří hydraulický K214 č.14 zlatá bronz</t>
  </si>
  <si>
    <t>861484565</t>
  </si>
  <si>
    <t>90</t>
  </si>
  <si>
    <t>766671003</t>
  </si>
  <si>
    <t>Montáž střešních oken dřevěných nebo plastových kyvných, výklopných/kyvných s okenním rámem a lemováním, s plisovaným límcem, s napojením na krytinu do krytiny ploché, rozměru 78 x 98 cm</t>
  </si>
  <si>
    <t>-1277715850</t>
  </si>
  <si>
    <t>91</t>
  </si>
  <si>
    <t>61124497</t>
  </si>
  <si>
    <t>okno střešní dřevěné kyvné, izolační trojsklo 78x98cm, Uw=1,1W/m2K Al oplechování - dle specifikace v tabulce (T25), včetně stínicích prvků</t>
  </si>
  <si>
    <t>-1674876357</t>
  </si>
  <si>
    <t>92</t>
  </si>
  <si>
    <t>611244971</t>
  </si>
  <si>
    <t>okno střešní dřevěné kyvné, izolační trojsklo 78x98cm, Uw=1,1W/m2K Al oplechování s dálkovým ovládáním - dle specifikace v tabulce (T26), včetně stínicích prvků</t>
  </si>
  <si>
    <t>130813749</t>
  </si>
  <si>
    <t>93</t>
  </si>
  <si>
    <t>998766102</t>
  </si>
  <si>
    <t>Přesun hmot pro konstrukce truhlářské stanovený z hmotnosti přesunovaného materiálu vodorovná dopravní vzdálenost do 50 m v objektech výšky přes 6 do 12 m</t>
  </si>
  <si>
    <t>-697882412</t>
  </si>
  <si>
    <t>767</t>
  </si>
  <si>
    <t>Konstrukce zámečnické</t>
  </si>
  <si>
    <t>94</t>
  </si>
  <si>
    <t>767330111</t>
  </si>
  <si>
    <t>Montáž tubusových světlovodů kopule s lemováním šikmá střecha</t>
  </si>
  <si>
    <t>-179883441</t>
  </si>
  <si>
    <t>95</t>
  </si>
  <si>
    <t>767330122</t>
  </si>
  <si>
    <t>Montáž tubusových světlovodů tubus, průměru přes 250 do 350 mm</t>
  </si>
  <si>
    <t>1491902556</t>
  </si>
  <si>
    <t>96</t>
  </si>
  <si>
    <t>767330132</t>
  </si>
  <si>
    <t>Montáž tubusových světlovodů rozptylovač světla přes 250 do 350 mm</t>
  </si>
  <si>
    <t>391354543</t>
  </si>
  <si>
    <t>97</t>
  </si>
  <si>
    <t>55381050</t>
  </si>
  <si>
    <t xml:space="preserve">světlovod tubusový kompletní včetně prodloužení pro šikmé střechy s profilovanou krytinou osazovací rám 14"/350 mm, včetně manžety z hydroizolační fólie </t>
  </si>
  <si>
    <t>-1768001823</t>
  </si>
  <si>
    <t>98</t>
  </si>
  <si>
    <t>998767102</t>
  </si>
  <si>
    <t>Přesun hmot pro zámečnické konstrukce stanovený z hmotnosti přesunovaného materiálu vodorovná dopravní vzdálenost do 50 m v objektech výšky přes 6 do 12 m</t>
  </si>
  <si>
    <t>1505159091</t>
  </si>
  <si>
    <t>772</t>
  </si>
  <si>
    <t>Podlahy z kamene</t>
  </si>
  <si>
    <t>99</t>
  </si>
  <si>
    <t>772211302</t>
  </si>
  <si>
    <t>Montáž obkladu schodišťových stupňů deskami z měkkých kamenů kladených do malty s přímou nebo zakřivenou výstupní čárou deskami stupnicovými pravoúhlými nebo kosoúhlými, tl. 30 mm</t>
  </si>
  <si>
    <t>1161093127</t>
  </si>
  <si>
    <t>100</t>
  </si>
  <si>
    <t>772211413</t>
  </si>
  <si>
    <t>Montáž obkladu schodišťových stupňů deskami z měkkých kamenů kladených do malty s přímou nebo zakřivenou výstupní čárou deskami podstupnicovými v. do 200 mm, tl. do 30 mm</t>
  </si>
  <si>
    <t>1532562165</t>
  </si>
  <si>
    <t>101</t>
  </si>
  <si>
    <t>583866321</t>
  </si>
  <si>
    <t>podstupnice  tl 30mm</t>
  </si>
  <si>
    <t>-1946934052</t>
  </si>
  <si>
    <t>9,84</t>
  </si>
  <si>
    <t>9,84*1,04 'Přepočtené koeficientem množství</t>
  </si>
  <si>
    <t>102</t>
  </si>
  <si>
    <t>998772101</t>
  </si>
  <si>
    <t>Přesun hmot pro kamenné dlažby, obklady schodišťových stupňů a soklů stanovený z hmotnosti přesunovaného materiálu vodorovná dopravní vzdálenost do 50 m v objektech výšky do 6 m</t>
  </si>
  <si>
    <t>-1003958653</t>
  </si>
  <si>
    <t>782</t>
  </si>
  <si>
    <t>Dokončovací práce - obklady z kamene</t>
  </si>
  <si>
    <t>103</t>
  </si>
  <si>
    <t>782112112</t>
  </si>
  <si>
    <t>Montáž obkladů stěn z měkkých kamenů kladených do lepidla z nejvýše dvou rozdílných druhů pravoúhlých desek ve skladbě se pravidelně opakujících tl. 25 a 30 mm</t>
  </si>
  <si>
    <t>1002742624</t>
  </si>
  <si>
    <t>1,3*(29,21+0,24+9,1+5,6+0,24+8,4+0,12)</t>
  </si>
  <si>
    <t>1,86*2*1,3</t>
  </si>
  <si>
    <t>104</t>
  </si>
  <si>
    <t>782991301</t>
  </si>
  <si>
    <t>Obklady z kamene - ostatní práce montáž profilů ukončovacích</t>
  </si>
  <si>
    <t>1164428364</t>
  </si>
  <si>
    <t>105</t>
  </si>
  <si>
    <t>59054120</t>
  </si>
  <si>
    <t>profil ukončovací pro vnější hrany obkladů hliník matně eloxovaný 4,5x2500mm</t>
  </si>
  <si>
    <t>-1034770226</t>
  </si>
  <si>
    <t>65*1,02 'Přepočtené koeficientem množství</t>
  </si>
  <si>
    <t>106</t>
  </si>
  <si>
    <t>998782102</t>
  </si>
  <si>
    <t>Přesun hmot pro obklady kamenné stanovený z hmotnosti přesunovaného materiálu vodorovná dopravní vzdálenost do 50 m v objektech výšky přes 6 do 12 m</t>
  </si>
  <si>
    <t>-658437997</t>
  </si>
  <si>
    <t>783</t>
  </si>
  <si>
    <t>Dokončovací práce - nátěry</t>
  </si>
  <si>
    <t>107</t>
  </si>
  <si>
    <t>783201201</t>
  </si>
  <si>
    <t>Příprava podkladu tesařských konstrukcí před provedením nátěru broušení</t>
  </si>
  <si>
    <t>364299993</t>
  </si>
  <si>
    <t>108</t>
  </si>
  <si>
    <t>783201403</t>
  </si>
  <si>
    <t>Příprava podkladu tesařských konstrukcí před provedením nátěru oprášení</t>
  </si>
  <si>
    <t>-483342756</t>
  </si>
  <si>
    <t>109</t>
  </si>
  <si>
    <t>783213111</t>
  </si>
  <si>
    <t>Napouštěcí nátěr tesařských konstrukcí zabudovaných do konstrukce proti dřevokazným houbám, hmyzu a plísním jednonásobný syntetický</t>
  </si>
  <si>
    <t>-929435760</t>
  </si>
  <si>
    <t>110</t>
  </si>
  <si>
    <t>783214101</t>
  </si>
  <si>
    <t>Základní nátěr tesařských konstrukcí jednonásobný syntetický</t>
  </si>
  <si>
    <t>1813128400</t>
  </si>
  <si>
    <t>111</t>
  </si>
  <si>
    <t>783217101</t>
  </si>
  <si>
    <t>Krycí nátěr tesařských konstrukcí jednonásobný syntetický</t>
  </si>
  <si>
    <t>10702869</t>
  </si>
  <si>
    <t>HZS</t>
  </si>
  <si>
    <t>Hodinové zúčtovací sazby</t>
  </si>
  <si>
    <t>112</t>
  </si>
  <si>
    <t>HZS21512</t>
  </si>
  <si>
    <t xml:space="preserve">Hodinové zúčtovací sazby profesí PSV provádění stavebních konstrukcí klempíř - Nepředvídané práce </t>
  </si>
  <si>
    <t>hod</t>
  </si>
  <si>
    <t>512</t>
  </si>
  <si>
    <t>-247589279</t>
  </si>
  <si>
    <t xml:space="preserve">200101/D.1.1.2 - Architektonicko stavební řešení - úpravy vnitřní </t>
  </si>
  <si>
    <t xml:space="preserve">    8 - Trubní vedení</t>
  </si>
  <si>
    <t xml:space="preserve">    763 - Konstrukce suché výstavby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</si>
  <si>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</si>
  <si>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</si>
  <si>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</si>
  <si>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</si>
  <si>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</si>
  <si>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311272211</t>
  </si>
  <si>
    <t>Zdivo z pórobetonových tvárnic na tenké maltové lože, tl. zdiva 300 mm pevnost tvárnic do P2, objemová hmotnost do 450 kg/m3 hladkých</t>
  </si>
  <si>
    <t>-662525862</t>
  </si>
  <si>
    <t>(1,65+0,85+0,72+1+0,835)*3,3</t>
  </si>
  <si>
    <t>311273121</t>
  </si>
  <si>
    <t>Zdivo tepelněizolační z pórobetonových tvárnic na tenkovrstvou maltu, pevnost tvárnic do P2, objemová hmotnost do 400kg/m3,součinitel prostupu tepla U přes 0,18 do 0,22, tl. zdiva 450 mm</t>
  </si>
  <si>
    <t>-1317101067</t>
  </si>
  <si>
    <t>1,4*3,3</t>
  </si>
  <si>
    <t>317168012</t>
  </si>
  <si>
    <t>Překlady keramické ploché osazené do maltového lože, výšky překladu 71 mm šířky 115 mm, délky 1250 mm</t>
  </si>
  <si>
    <t>-1927594755</t>
  </si>
  <si>
    <t>317168021</t>
  </si>
  <si>
    <t>Překlady keramické ploché osazené do maltového lože, výšky překladu 71 mm šířky 145 mm, délky 1000 mm</t>
  </si>
  <si>
    <t>-555304235</t>
  </si>
  <si>
    <t>317168022</t>
  </si>
  <si>
    <t>Překlady keramické ploché osazené do maltového lože, výšky překladu 71 mm šířky 145 mm, délky 1250 mm</t>
  </si>
  <si>
    <t>-1538880706</t>
  </si>
  <si>
    <t>317168025</t>
  </si>
  <si>
    <t>Překlady keramické ploché osazené do maltového lože, výšky překladu 71 mm šířky 145 mm, délky 2000 mm</t>
  </si>
  <si>
    <t>1181378207</t>
  </si>
  <si>
    <t>340201119</t>
  </si>
  <si>
    <t>Příplatek za zaoblení zděných příček i přizdívek o vnitřním poloměru půdorysu do 5 m</t>
  </si>
  <si>
    <t>1697767196</t>
  </si>
  <si>
    <t>2,6*3,3</t>
  </si>
  <si>
    <t>342272245</t>
  </si>
  <si>
    <t>Příčky z pórobetonových tvárnic hladkých na tenké maltové lože objemová hmotnost do 500 kg/m3, tloušťka příčky 150 mm</t>
  </si>
  <si>
    <t>-1339698784</t>
  </si>
  <si>
    <t>1.NP</t>
  </si>
  <si>
    <t>(3,88+2,5+2,3+2,3+1,55+5,3+5,9+1,55+0,6+1+0,6+1,05+2,9+1,25+1,65)*3,3</t>
  </si>
  <si>
    <t>2.NP</t>
  </si>
  <si>
    <t>(3,78+1,8+1,7+5,4+3,35+6,35+1,55+0,65+1,8+0,9+1,2+1,2+1,1)*3,2</t>
  </si>
  <si>
    <t>(2,93+2,44+2,2+2,47+1,905+4,6+4,4+3,35)*3,17</t>
  </si>
  <si>
    <t>(2,25+2,25+1,35+1,35)*3,1</t>
  </si>
  <si>
    <t>612131121</t>
  </si>
  <si>
    <t>Podkladní a spojovací vrstva vnitřních omítaných ploch penetrace akrylát-silikonová nanášená ručně stěn</t>
  </si>
  <si>
    <t>-1359923405</t>
  </si>
  <si>
    <t>612142001</t>
  </si>
  <si>
    <t>Potažení vnitřních ploch pletivem v ploše nebo pruzích, na plném podkladu sklovláknitým vtlačením do tmelu stěn</t>
  </si>
  <si>
    <t>684849396</t>
  </si>
  <si>
    <t>(16,682+4,62+311,12)*2</t>
  </si>
  <si>
    <t>-12*0,9*2,02</t>
  </si>
  <si>
    <t>-0,7*2,02</t>
  </si>
  <si>
    <t>-7*0,8*2,02</t>
  </si>
  <si>
    <t>-3*0,7*2,02</t>
  </si>
  <si>
    <t xml:space="preserve">Opravy původních omítek </t>
  </si>
  <si>
    <t>922</t>
  </si>
  <si>
    <t>612321141</t>
  </si>
  <si>
    <t>Omítka vápenocementová vnitřních ploch nanášená ručně dvouvrstvá, tloušťky jádrové omítky do 10 mm a tloušťky štuku do 3 mm štuková svislých konstrukcí stěn</t>
  </si>
  <si>
    <t>-970503746</t>
  </si>
  <si>
    <t>612325422</t>
  </si>
  <si>
    <t>Oprava vápenocementové omítky vnitřních ploch štukové dvouvrstvé, tloušťky do 20 mm a tloušťky štuku do 3 mm stěn, v rozsahu opravované plochy přes 10 do 30%</t>
  </si>
  <si>
    <t>3522429</t>
  </si>
  <si>
    <t>612821002</t>
  </si>
  <si>
    <t>Sanační omítka vnitřních ploch stěn pro vlhké zdivo, prováděná ručně štuková</t>
  </si>
  <si>
    <t>-618202696</t>
  </si>
  <si>
    <t xml:space="preserve">Suterénní zdivo </t>
  </si>
  <si>
    <t>6,45*2*2,1+3,15*2*2,1+5*2*2,1+4,65*4*2,1</t>
  </si>
  <si>
    <t>642942111</t>
  </si>
  <si>
    <t>Osazování zárubní nebo rámů kovových dveřních lisovaných nebo z úhelníků bez dveřních křídel na cementovou maltu, plochy otvoru do 2,5 m2</t>
  </si>
  <si>
    <t>-90850809</t>
  </si>
  <si>
    <t>55331335</t>
  </si>
  <si>
    <t>zárubeň ocelová pro běžné zdění a pórobeton 75 levá/pravá 700</t>
  </si>
  <si>
    <t>1772411231</t>
  </si>
  <si>
    <t>642942591</t>
  </si>
  <si>
    <t>Osazování zárubní nebo rámů kovových dveřních lisovaných nebo z úhelníků bez dveřních křídel Příplatek k cenám za osazení kotevních želez horního vedení posuvných dveří</t>
  </si>
  <si>
    <t>-1572867516</t>
  </si>
  <si>
    <t>642945111</t>
  </si>
  <si>
    <t>Osazování ocelových zárubní protipožárních nebo protiplynových dveří do vynechaného otvoru, s obetonováním, dveří jednokřídlových do 2,5 m2</t>
  </si>
  <si>
    <t>-1111622632</t>
  </si>
  <si>
    <t>55331414</t>
  </si>
  <si>
    <t>zárubeň ocelová pro běžné zdění a pórobeton s drážkou 150 levá/pravá 800</t>
  </si>
  <si>
    <t>-446037382</t>
  </si>
  <si>
    <t>Trubní vedení</t>
  </si>
  <si>
    <t>8997121111</t>
  </si>
  <si>
    <t>Orientační tabulky na zdivu</t>
  </si>
  <si>
    <t>1850150580</t>
  </si>
  <si>
    <t>952902021</t>
  </si>
  <si>
    <t>Čištění budov při provádění oprav a udržovacích prací podlah hladkých zametením</t>
  </si>
  <si>
    <t>1343451378</t>
  </si>
  <si>
    <t>952902031</t>
  </si>
  <si>
    <t>Čištění budov při provádění oprav a udržovacích prací podlah hladkých omytím</t>
  </si>
  <si>
    <t>-301505520</t>
  </si>
  <si>
    <t>953943212</t>
  </si>
  <si>
    <t>Osazování drobných kovových předmětů kotvených do stěny - hasicí přístroj</t>
  </si>
  <si>
    <t>64575586</t>
  </si>
  <si>
    <t>449321141</t>
  </si>
  <si>
    <t>přístroj hasicí ruční práškový PG 6 - hasící schopnost 21A,113B</t>
  </si>
  <si>
    <t>-1802764173</t>
  </si>
  <si>
    <t>449321111</t>
  </si>
  <si>
    <t>držák pro hasící přístroj PG6</t>
  </si>
  <si>
    <t>310245332</t>
  </si>
  <si>
    <t>449324101</t>
  </si>
  <si>
    <t>přístroj hasicí ruční sněhový S6 - hasící schopnost 55B</t>
  </si>
  <si>
    <t>1671891125</t>
  </si>
  <si>
    <t>449325101</t>
  </si>
  <si>
    <t xml:space="preserve">Revizní zpráva pro hasící přístroje </t>
  </si>
  <si>
    <t>-1380019586</t>
  </si>
  <si>
    <t>962031133</t>
  </si>
  <si>
    <t>Bourání příček z cihel, tvárnic nebo příčkovek z cihel pálených, plných nebo dutých na maltu vápennou nebo vápenocementovou, tl. do 150 mm</t>
  </si>
  <si>
    <t>1536604802</t>
  </si>
  <si>
    <t>4,1*3,25+(3,65+1,7+3,6+1+4,7)*3,15</t>
  </si>
  <si>
    <t>(5,56+7,53+3,82+3,15+1,45+0,45+1,1+1)*3</t>
  </si>
  <si>
    <t>9620311351</t>
  </si>
  <si>
    <t xml:space="preserve">Demontáž vybavení trezoru v 1.PP </t>
  </si>
  <si>
    <t>1933184733</t>
  </si>
  <si>
    <t>966032921</t>
  </si>
  <si>
    <t>Odsekání říms podokenních nebo nadokenních předsazených přes líc zdiva přes 80 mm</t>
  </si>
  <si>
    <t>-852481359</t>
  </si>
  <si>
    <t>971033641</t>
  </si>
  <si>
    <t>Vybourání otvorů ve zdivu základovém nebo nadzákladovém z cihel, tvárnic, příčkovek z cihel pálených na maltu vápennou nebo vápenocementovou plochy do 4 m2, tl. do 300 mm</t>
  </si>
  <si>
    <t>-1413331224</t>
  </si>
  <si>
    <t>2*4</t>
  </si>
  <si>
    <t>-331007498</t>
  </si>
  <si>
    <t>0,95*2,9*0,55</t>
  </si>
  <si>
    <t>973031151</t>
  </si>
  <si>
    <t>Vysekání výklenků nebo kapes ve zdivu z cihel na maltu vápennou nebo vápenocementovou výklenků, pohledové plochy přes 0,25 m2</t>
  </si>
  <si>
    <t>-870755336</t>
  </si>
  <si>
    <t>2,05*2,25*0,45</t>
  </si>
  <si>
    <t>978035125</t>
  </si>
  <si>
    <t>Odstranění tenkovrstvých omítek nebo štuku tloušťky přes 2 mm odsekáním, rozsahu přes 30 do 50%</t>
  </si>
  <si>
    <t>-1669655296</t>
  </si>
  <si>
    <t>98511121155</t>
  </si>
  <si>
    <t xml:space="preserve">Elektrofyzikální vysoušení zdiva suterénu - digitální procesorem řízený systém s třicetiletou zárukou </t>
  </si>
  <si>
    <t>-1675386672</t>
  </si>
  <si>
    <t>985131111</t>
  </si>
  <si>
    <t>Očištění ploch stěn, rubu kleneb a podlah tlakovou vodou</t>
  </si>
  <si>
    <t>784422862</t>
  </si>
  <si>
    <t>985131311</t>
  </si>
  <si>
    <t>Očištění ploch stěn, rubu kleneb a podlah ruční dočištění ocelovými kartáči</t>
  </si>
  <si>
    <t>-557478254</t>
  </si>
  <si>
    <t>985131411</t>
  </si>
  <si>
    <t>Očištění ploch stěn, rubu kleneb a podlah vysušení stlačeným vzduchem</t>
  </si>
  <si>
    <t>-973206684</t>
  </si>
  <si>
    <t>997013217</t>
  </si>
  <si>
    <t>Vnitrostaveništní doprava suti a vybouraných hmot vodorovně do 50 m svisle ručně (nošením po schodech) pro budovy a haly výšky přes 21 do 24 m</t>
  </si>
  <si>
    <t>-1004519556</t>
  </si>
  <si>
    <t>997013501</t>
  </si>
  <si>
    <t>Odvoz suti a vybouraných hmot na skládku nebo meziskládku se složením, na vzdálenost do 1 km</t>
  </si>
  <si>
    <t>-1915340914</t>
  </si>
  <si>
    <t>623538437</t>
  </si>
  <si>
    <t>81,448*19 'Přepočtené koeficientem množství</t>
  </si>
  <si>
    <t>Poplatek za uložení stavebního odpadu na skládce (skládkovné) směsného</t>
  </si>
  <si>
    <t>1107186178</t>
  </si>
  <si>
    <t>-837579536</t>
  </si>
  <si>
    <t>763</t>
  </si>
  <si>
    <t>Konstrukce suché výstavby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</si>
  <si>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</si>
  <si>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</si>
  <si>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-1920544175</t>
  </si>
  <si>
    <t>3,9*4</t>
  </si>
  <si>
    <t>(7,75+0,9+0,9)*3,2</t>
  </si>
  <si>
    <t>763111712</t>
  </si>
  <si>
    <t>Příčka ze sádrokartonových desek ostatní konstrukce a práce na příčkách ze sádrokartonových desek kluzné napojení příčky ke stropu</t>
  </si>
  <si>
    <t>764929255</t>
  </si>
  <si>
    <t>3,9+7,75+0,9+0,9</t>
  </si>
  <si>
    <t>763111717</t>
  </si>
  <si>
    <t>Příčka ze sádrokartonových desek ostatní konstrukce a práce na příčkách ze sádrokartonových desek základní penetrační nátěr (oboustranný)</t>
  </si>
  <si>
    <t>-111560447</t>
  </si>
  <si>
    <t>763111811</t>
  </si>
  <si>
    <t>Demontáž příček ze sádrokartonových desek s nosnou konstrukcí z ocelových profilů jednoduchých, opláštění jednoduché</t>
  </si>
  <si>
    <t>1717622850</t>
  </si>
  <si>
    <t>7,8*3,5+0,9*2,05</t>
  </si>
  <si>
    <t>76311181211</t>
  </si>
  <si>
    <t xml:space="preserve">Demontáž příček v 1.NP - bankovních přepážek </t>
  </si>
  <si>
    <t>1480432410</t>
  </si>
  <si>
    <t>763131412</t>
  </si>
  <si>
    <t>Podhled ze sádrokartonových desek dvouvrstvá zavěšená spodní konstrukce z ocelových profilů CD, UD jednoduše opláštěná deskou standardní A, tl. 12,5 mm, s izolací</t>
  </si>
  <si>
    <t>-2147011416</t>
  </si>
  <si>
    <t>1,3*0,8*2+1,1*1,3*2+0,8*2</t>
  </si>
  <si>
    <t>6,54</t>
  </si>
  <si>
    <t>1,35*0,9*2+1,2*1,35*2+2,3*1</t>
  </si>
  <si>
    <t>4*(7,9+6,45+5,6+3,5+3,7+3,9+4,5+3,35)+9,06</t>
  </si>
  <si>
    <t>2,8*(3,15+2,5+1,5)+12,18</t>
  </si>
  <si>
    <t>217,91*1,2 'Přepočtené koeficientem množství</t>
  </si>
  <si>
    <t>763131451</t>
  </si>
  <si>
    <t>Podhled ze sádrokartonových desek dvouvrstvá zavěšená spodní konstrukce z ocelových profilů CD, UD jednoduše opláštěná deskou impregnovanou H2, tl. 12,5 mm, bez izolace</t>
  </si>
  <si>
    <t>1635536935</t>
  </si>
  <si>
    <t>763431001</t>
  </si>
  <si>
    <t>Montáž podhledu minerálního včetně zavěšeného roštu viditelného s panely vyjímatelnými, velikosti panelů do 0,36 m2</t>
  </si>
  <si>
    <t>1512985039</t>
  </si>
  <si>
    <t>3,35*0,8+46,32+49,71+16,5</t>
  </si>
  <si>
    <t>48,33+82,31</t>
  </si>
  <si>
    <t>59036519</t>
  </si>
  <si>
    <t>deska podhledová minerální rovná jemně texturovaná zvukově pohltivá tlumivá 15x600x600mm</t>
  </si>
  <si>
    <t>-1993733011</t>
  </si>
  <si>
    <t>245,85*1,05 'Přepočtené koeficientem množství</t>
  </si>
  <si>
    <t>763431802</t>
  </si>
  <si>
    <t>Demontáž podhledu minerálního na zavěšeném na roštu polozapuštěném</t>
  </si>
  <si>
    <t>2064790427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</si>
  <si>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</si>
  <si>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</si>
  <si>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111176778</t>
  </si>
  <si>
    <t>766621501</t>
  </si>
  <si>
    <t>Montáž oken dřevěných včetně montáže rámu podávacích horizontálně posuvných s vodícím rámem na zdi</t>
  </si>
  <si>
    <t>-635142994</t>
  </si>
  <si>
    <t>61110000</t>
  </si>
  <si>
    <t>okno dřevěné podávací 1000x600 mm</t>
  </si>
  <si>
    <t>-1811130273</t>
  </si>
  <si>
    <t>766621622</t>
  </si>
  <si>
    <t>Montáž oken dřevěných plochy do 1 m2 včetně montáže rámu otevíravých do zdiva</t>
  </si>
  <si>
    <t>816803557</t>
  </si>
  <si>
    <t>61110008</t>
  </si>
  <si>
    <t xml:space="preserve">okno PO05 dřevěné .požární odolnost EW30DP3,automatické zavírání </t>
  </si>
  <si>
    <t>424806831</t>
  </si>
  <si>
    <t>0,8*0,6*2</t>
  </si>
  <si>
    <t>766660001</t>
  </si>
  <si>
    <t>Montáž dveřních křídel dřevěných nebo plastových otevíravých do ocelové zárubně povrchově upravených jednokřídlových, šířky do 800 mm</t>
  </si>
  <si>
    <t>-1727608135</t>
  </si>
  <si>
    <t>61162854</t>
  </si>
  <si>
    <t>dveře vnitřní  plné 1křídlé 700x1970mm</t>
  </si>
  <si>
    <t>-247313991</t>
  </si>
  <si>
    <t xml:space="preserve">Montáž dveřních křídel dřevěných nebo plastových otevíravých do ocelové zárubně povrchově upravených dvoukřídlových, šířky přes 1450 mm - vyměníková stanice 2050x2250mm </t>
  </si>
  <si>
    <t>1967687645</t>
  </si>
  <si>
    <t>611610481</t>
  </si>
  <si>
    <t xml:space="preserve">dveře - výměníková stanice 2050x2250mm  včetně rámu </t>
  </si>
  <si>
    <t>910792049</t>
  </si>
  <si>
    <t>766660021</t>
  </si>
  <si>
    <t>Montáž dveřních křídel dřevěných nebo plastových otevíravých do ocelové zárubně protipožárních jednokřídlových, šířky do 800 mm</t>
  </si>
  <si>
    <t>862443783</t>
  </si>
  <si>
    <t>61162098</t>
  </si>
  <si>
    <t>dveře jednokřídlé protipožární EI (EW) 30 D3 povrch laminátový zasklené ze 2/3 800x1970/2100mm</t>
  </si>
  <si>
    <t>749569321</t>
  </si>
  <si>
    <t>611620981</t>
  </si>
  <si>
    <t xml:space="preserve">dveře jednokřídlé protipožární EI (EW) 30 D3 povrch laminátový plné 800x1970/2100mm kouřotěsné </t>
  </si>
  <si>
    <t>885160396</t>
  </si>
  <si>
    <t>766660022</t>
  </si>
  <si>
    <t>Montáž dveřních křídel dřevěných nebo plastových otevíravých do ocelové zárubně protipožárních jednokřídlových, šířky přes 800 mm</t>
  </si>
  <si>
    <t>1733578870</t>
  </si>
  <si>
    <t>61165314</t>
  </si>
  <si>
    <t>dveře jednokřídlé protipožární EI (EW) 30 D3 povrch laminátový plné zasklené ze 2/3 900x1970/2100mm</t>
  </si>
  <si>
    <t>1444196560</t>
  </si>
  <si>
    <t>766660101</t>
  </si>
  <si>
    <t>Montáž dveřních křídel dřevěných nebo plastových otevíravých do dřevěné rámové zárubně povrchově upravených jednokřídlových, šířky do 800 mm</t>
  </si>
  <si>
    <t>1303949516</t>
  </si>
  <si>
    <t>611620861</t>
  </si>
  <si>
    <t xml:space="preserve">repas původních dveří </t>
  </si>
  <si>
    <t>1350689664</t>
  </si>
  <si>
    <t>766660102</t>
  </si>
  <si>
    <t>Montáž dveřních křídel dřevěných nebo plastových otevíravých do dřevěné rámové zárubně povrchově upravených jednokřídlových, šířky přes 800 mm</t>
  </si>
  <si>
    <t>-1527108464</t>
  </si>
  <si>
    <t>61162033</t>
  </si>
  <si>
    <t>dveře jednokřídlé  částečně prosklené ze 2/3 900x1970/2100mm</t>
  </si>
  <si>
    <t>-262376416</t>
  </si>
  <si>
    <t>61162087</t>
  </si>
  <si>
    <t>dveře jednokřídlé  plné 900x1970/2100mm</t>
  </si>
  <si>
    <t>2140238810</t>
  </si>
  <si>
    <t>766660351</t>
  </si>
  <si>
    <t>Montáž dveřních křídel dřevěných nebo plastových posuvných dveří do pojezdu na stěnu výšky do 2,5 m jednokřídlových, průchozí šířky do 800 mm</t>
  </si>
  <si>
    <t>-213000244</t>
  </si>
  <si>
    <t>61162851</t>
  </si>
  <si>
    <t xml:space="preserve">dveře vnitřní  plné 1křídlé 600x1970mm posuvné </t>
  </si>
  <si>
    <t>-1127359921</t>
  </si>
  <si>
    <t>766660720</t>
  </si>
  <si>
    <t>Montáž dveřních doplňků větrací mřížky s vyříznutím otvoru</t>
  </si>
  <si>
    <t>-1567125250</t>
  </si>
  <si>
    <t>429729631</t>
  </si>
  <si>
    <t>dveřní mřížky 445x82x30</t>
  </si>
  <si>
    <t>1948330208</t>
  </si>
  <si>
    <t>766660726</t>
  </si>
  <si>
    <t xml:space="preserve">Montáž dveřních doplňků dveřního kování interiérového </t>
  </si>
  <si>
    <t>-1012357321</t>
  </si>
  <si>
    <t>54916340</t>
  </si>
  <si>
    <t xml:space="preserve">kování dveřní nerez </t>
  </si>
  <si>
    <t>132091368</t>
  </si>
  <si>
    <t>766660728</t>
  </si>
  <si>
    <t>Montáž dveřních doplňků dveřního kování interiérového zámku</t>
  </si>
  <si>
    <t>-1006326966</t>
  </si>
  <si>
    <t>54914610</t>
  </si>
  <si>
    <t xml:space="preserve">kování dveřní vrchní klika včetně rozet a montážního materiálu R BB nerez PK - koupelnové </t>
  </si>
  <si>
    <t>-1107937111</t>
  </si>
  <si>
    <t>-42212668</t>
  </si>
  <si>
    <t>-695988339</t>
  </si>
  <si>
    <t>1681434319</t>
  </si>
  <si>
    <t>-1107130099</t>
  </si>
  <si>
    <t>766682111</t>
  </si>
  <si>
    <t>Montáž zárubní dřevěných, plastových nebo z lamina obložkových, pro dveře jednokřídlové, tloušťky stěny do 170 mm</t>
  </si>
  <si>
    <t>369509651</t>
  </si>
  <si>
    <t>61182258</t>
  </si>
  <si>
    <t>zárubeň obložková pro dveře 1křídlé 600,700,800,900x1970mm tl 60-170mm dub,buk</t>
  </si>
  <si>
    <t>-2067048280</t>
  </si>
  <si>
    <t>766682211</t>
  </si>
  <si>
    <t>Montáž zárubní dřevěných, plastových nebo z lamina obložkových protipožárních, pro dveře jednokřídlové, tloušťky stěny do 170 mm</t>
  </si>
  <si>
    <t>1803637177</t>
  </si>
  <si>
    <t>61182259</t>
  </si>
  <si>
    <t>zárubeň protipožární pro dveře 1křídlé 600,700,800,900x1970mm tl 60-170mm dub,buk</t>
  </si>
  <si>
    <t>1693672552</t>
  </si>
  <si>
    <t>1256925345</t>
  </si>
  <si>
    <t>767649194</t>
  </si>
  <si>
    <t>Montáž dveří ocelových doplňků dveří madel</t>
  </si>
  <si>
    <t>-2130661975</t>
  </si>
  <si>
    <t>54914113</t>
  </si>
  <si>
    <t>kování bezpečnostní madlo nerez 800mm</t>
  </si>
  <si>
    <t>-1485001147</t>
  </si>
  <si>
    <t>771</t>
  </si>
  <si>
    <t>Podlahy z dlaždic</t>
  </si>
  <si>
    <t>771271812</t>
  </si>
  <si>
    <t>Demontáž obkladů schodišť z dlaždic keramických kladených do malty stupnic přes 250 do 350 mm</t>
  </si>
  <si>
    <t>883701371</t>
  </si>
  <si>
    <t>771271832</t>
  </si>
  <si>
    <t>Demontáž obkladů schodišť z dlaždic keramických kladených do malty podstupnic do 250 mm</t>
  </si>
  <si>
    <t>859192746</t>
  </si>
  <si>
    <t>771274126</t>
  </si>
  <si>
    <t>Montáž obkladů schodišť z dlaždic keramických lepených flexibilním lepidlem stupnic protiskluzných nebo reliéfních, šířky přes 400 mm</t>
  </si>
  <si>
    <t>-1502053443</t>
  </si>
  <si>
    <t>59761332</t>
  </si>
  <si>
    <t>schodovka protiskluzná šířky 600mm</t>
  </si>
  <si>
    <t>111689651</t>
  </si>
  <si>
    <t>72*1,1 'Přepočtené koeficientem množství</t>
  </si>
  <si>
    <t>771274232</t>
  </si>
  <si>
    <t>Montáž obkladů schodišť z dlaždic keramických lepených flexibilním lepidlem podstupnic hladkých, výšky přes 150 do 200 mm</t>
  </si>
  <si>
    <t>486558255</t>
  </si>
  <si>
    <t>771471830</t>
  </si>
  <si>
    <t>Demontáž soklíků z dlaždic keramických kladených do malty schodišťových</t>
  </si>
  <si>
    <t>-1657120307</t>
  </si>
  <si>
    <t>771474113</t>
  </si>
  <si>
    <t>Montáž soklíků z dlaždic keramických lepených flexibilním lepidlem rovných výšky přes 90 do 120 mm</t>
  </si>
  <si>
    <t>1780750616</t>
  </si>
  <si>
    <t>8,65+4,525+1,65+2,22+17,9+4,4+10,38+8,91+2</t>
  </si>
  <si>
    <t>3,6+3,77+4,36+8,27+18,7+5,02+2</t>
  </si>
  <si>
    <t>10,13+2,45+1,96+0,25+14,7+2</t>
  </si>
  <si>
    <t>771571810</t>
  </si>
  <si>
    <t>Demontáž podlah z dlaždic keramických kladených do malty</t>
  </si>
  <si>
    <t>1933416629</t>
  </si>
  <si>
    <t>771573131</t>
  </si>
  <si>
    <t>Montáž podlah z dlaždic keramických lepených standardním lepidlem režných nebo glazovaných protiskluzných nebo reliefovaných do 50 ks/ m2</t>
  </si>
  <si>
    <t>-76162497</t>
  </si>
  <si>
    <t>11,40+10,08+3,87+2,6+2,6+1,63+11,22+3,54+16,51+2,83+12,09</t>
  </si>
  <si>
    <t>7,69+2,67+2,6+2,6+1,63+11,64</t>
  </si>
  <si>
    <t>8,36+9,06+3,03+3,07+2,27+10+6</t>
  </si>
  <si>
    <t>597611350</t>
  </si>
  <si>
    <t xml:space="preserve">dlaždice keramické - dle návrhu interiéru </t>
  </si>
  <si>
    <t>-1093443170</t>
  </si>
  <si>
    <t>148,99*1,15</t>
  </si>
  <si>
    <t xml:space="preserve">Podstupnice </t>
  </si>
  <si>
    <t>45*0,17*1,2</t>
  </si>
  <si>
    <t>59761009</t>
  </si>
  <si>
    <t>sokl-dlažba keramická slinutá hladká do interiéru i exteriéru 600x95mm</t>
  </si>
  <si>
    <t>-1590355080</t>
  </si>
  <si>
    <t>138/0,6</t>
  </si>
  <si>
    <t>230*1,02 'Přepočtené koeficientem množství</t>
  </si>
  <si>
    <t>771579191</t>
  </si>
  <si>
    <t>Montáž podlah z dlaždic keramických Příplatek k cenám za plochu do 5 m2 jednotlivě</t>
  </si>
  <si>
    <t>901526953</t>
  </si>
  <si>
    <t>3,03+2,27+2,67+2,6+2,6+1,63+3,87+2,6+2,6+1,6+3,54+2,83</t>
  </si>
  <si>
    <t>771579192</t>
  </si>
  <si>
    <t>Montáž podlah z dlaždic keramických Příplatek k cenám za podlahy v omezeném prostoru</t>
  </si>
  <si>
    <t>-1966282552</t>
  </si>
  <si>
    <t>771579196</t>
  </si>
  <si>
    <t>Montáž podlah z dlaždic keramických Příplatek k cenám za dvousložkový spárovací tmel</t>
  </si>
  <si>
    <t>1962608283</t>
  </si>
  <si>
    <t>771579197</t>
  </si>
  <si>
    <t>Montáž podlah z dlaždic keramických Příplatek k cenám za dvousložkové lepidlo</t>
  </si>
  <si>
    <t>-1805340586</t>
  </si>
  <si>
    <t>771990111</t>
  </si>
  <si>
    <t>Vyrovnání podkladní vrstvy samonivelační stěrkou tl. 4 mm, min. pevnosti 15 MPa</t>
  </si>
  <si>
    <t>1802406467</t>
  </si>
  <si>
    <t>998771102</t>
  </si>
  <si>
    <t>Přesun hmot pro podlahy z dlaždic stanovený z hmotnosti přesunovaného materiálu vodorovná dopravní vzdálenost do 50 m v objektech výšky přes 6 do 12 m</t>
  </si>
  <si>
    <t>75233750</t>
  </si>
  <si>
    <t>776</t>
  </si>
  <si>
    <t>Podlahy povlakové</t>
  </si>
  <si>
    <t>776111116</t>
  </si>
  <si>
    <t>Příprava podkladu broušení podlah stávajícího podkladu pro odstranění lepidla (po starých krytinách)</t>
  </si>
  <si>
    <t>-702112030</t>
  </si>
  <si>
    <t>776121111</t>
  </si>
  <si>
    <t>Příprava podkladu penetrace vodou ředitelná na savý podklad (válečkováním) ředěná v poměru 1:3 podlah</t>
  </si>
  <si>
    <t>455960285</t>
  </si>
  <si>
    <t>776141122</t>
  </si>
  <si>
    <t>Příprava podkladu vyrovnání samonivelační stěrkou podlah min.pevnosti 30 MPa, tloušťky přes 3 do 5 mm</t>
  </si>
  <si>
    <t>-1585312857</t>
  </si>
  <si>
    <t>776201812</t>
  </si>
  <si>
    <t>Demontáž povlakových podlahovin lepených ručně s podložkou</t>
  </si>
  <si>
    <t>357024376</t>
  </si>
  <si>
    <t>776211211</t>
  </si>
  <si>
    <t>Montáž textilních podlahovin lepením čtverců standardních</t>
  </si>
  <si>
    <t>-1046721722</t>
  </si>
  <si>
    <t>14,25+17,07+15+22,51+27,20</t>
  </si>
  <si>
    <t>14,71+19,59+14,03+8,73+24,11+29,47+20</t>
  </si>
  <si>
    <t>21,04+17,74+25,25+12,6+30,55+26,3</t>
  </si>
  <si>
    <t>113</t>
  </si>
  <si>
    <t>69751086</t>
  </si>
  <si>
    <t>koberec 500x500mm, střižená všívaná smyčka, vlákno 100% PA, hm 950g/m2, zátěž 33, útlum 24dB, hořlavost Bfl S1</t>
  </si>
  <si>
    <t>-243802940</t>
  </si>
  <si>
    <t>360,15</t>
  </si>
  <si>
    <t>307,67*0,08</t>
  </si>
  <si>
    <t>384,764*1,1 'Přepočtené koeficientem množství</t>
  </si>
  <si>
    <t>114</t>
  </si>
  <si>
    <t>776411111</t>
  </si>
  <si>
    <t>Montáž soklíků lepením obvodových, výšky do 80 mm</t>
  </si>
  <si>
    <t>209762577</t>
  </si>
  <si>
    <t>16,7+14,25+14,7+19+20</t>
  </si>
  <si>
    <t>13,98+18,65+14,42+20,96+21,04+17</t>
  </si>
  <si>
    <t>16,6+17,18+24,82+22,2+21,87+14,3</t>
  </si>
  <si>
    <t>115</t>
  </si>
  <si>
    <t>69751200</t>
  </si>
  <si>
    <t>lišta kobercová 50x7mm</t>
  </si>
  <si>
    <t>629930039</t>
  </si>
  <si>
    <t>307,67*1,02 'Přepočtené koeficientem množství</t>
  </si>
  <si>
    <t>116</t>
  </si>
  <si>
    <t>998776102</t>
  </si>
  <si>
    <t>Přesun hmot pro podlahy povlakové stanovený z hmotnosti přesunovaného materiálu vodorovná dopravní vzdálenost do 50 m v objektech výšky přes 6 do 12 m</t>
  </si>
  <si>
    <t>1997248555</t>
  </si>
  <si>
    <t>777</t>
  </si>
  <si>
    <t>Podlahy lité</t>
  </si>
  <si>
    <t>117</t>
  </si>
  <si>
    <t>777111121</t>
  </si>
  <si>
    <t>Příprava podkladu před provedením litých podlah obroušení ruční ( v místě styku se stěnou, v rozích apod.)</t>
  </si>
  <si>
    <t>655645867</t>
  </si>
  <si>
    <t>118</t>
  </si>
  <si>
    <t>777111131</t>
  </si>
  <si>
    <t>Příprava podkladu před provedením litých podlah frézování</t>
  </si>
  <si>
    <t>-1010784303</t>
  </si>
  <si>
    <t>119</t>
  </si>
  <si>
    <t>777121105</t>
  </si>
  <si>
    <t>Vyrovnání podkladu epoxidovou stěrkou plněnou pískem, tloušťky do 3 mm, plochy přes 1,0 m2</t>
  </si>
  <si>
    <t>-561825105</t>
  </si>
  <si>
    <t>120</t>
  </si>
  <si>
    <t>777131101</t>
  </si>
  <si>
    <t>Penetrační nátěr podlahy epoxidový na podklad suchý a vyzrálý</t>
  </si>
  <si>
    <t>1136480568</t>
  </si>
  <si>
    <t>121</t>
  </si>
  <si>
    <t>777511131</t>
  </si>
  <si>
    <t>Krycí stěrka antistatická epoxidová mechanicky a chemicky odolná</t>
  </si>
  <si>
    <t>-178502652</t>
  </si>
  <si>
    <t>122</t>
  </si>
  <si>
    <t>777612109</t>
  </si>
  <si>
    <t>Uzavírací nátěr podlahy epoxidový protiskluzný</t>
  </si>
  <si>
    <t>-249166599</t>
  </si>
  <si>
    <t>123</t>
  </si>
  <si>
    <t>777911111</t>
  </si>
  <si>
    <t>Napojení na stěnu nebo sokl fabionem z epoxidové stěrky plněné pískem tuhé</t>
  </si>
  <si>
    <t>611172194</t>
  </si>
  <si>
    <t>124</t>
  </si>
  <si>
    <t>998777102</t>
  </si>
  <si>
    <t>Přesun hmot pro podlahy lité stanovený z hmotnosti přesunovaného materiálu vodorovná dopravní vzdálenost do 50 m v objektech výšky přes 6 do 12 m</t>
  </si>
  <si>
    <t>2076337</t>
  </si>
  <si>
    <t>781</t>
  </si>
  <si>
    <t>Dokončovací práce - obklady</t>
  </si>
  <si>
    <t>125</t>
  </si>
  <si>
    <t>781411810</t>
  </si>
  <si>
    <t>Demontáž obkladů z obkladaček pórovinových kladených do malty</t>
  </si>
  <si>
    <t>-1205038286</t>
  </si>
  <si>
    <t>126</t>
  </si>
  <si>
    <t>781473116</t>
  </si>
  <si>
    <t>Montáž obkladů vnitřních stěn z dlaždic keramických lepených standardním lepidlem režných nebo glazovaných hladkých přes 25 do 35 ks/m2</t>
  </si>
  <si>
    <t>-1518696757</t>
  </si>
  <si>
    <t xml:space="preserve">sociální zařízení </t>
  </si>
  <si>
    <t>3,5*2*4+3,4*2*4+4,9*1,6*2+2,64*2,2+6,9*2+3,76*2+3,79*2+3,52*2*2+5,8*1,6</t>
  </si>
  <si>
    <t>127</t>
  </si>
  <si>
    <t>597610410</t>
  </si>
  <si>
    <t xml:space="preserve">obkládačky keramické  dle návrhu interiéru </t>
  </si>
  <si>
    <t>361884164</t>
  </si>
  <si>
    <t>128</t>
  </si>
  <si>
    <t>781477114</t>
  </si>
  <si>
    <t>Montáž obkladů vnitřních stěn z dlaždic keramických Příplatek k cenám za dvousložkový spárovací tmel</t>
  </si>
  <si>
    <t>1420791672</t>
  </si>
  <si>
    <t>129</t>
  </si>
  <si>
    <t>781477115</t>
  </si>
  <si>
    <t>Montáž obkladů vnitřních stěn z dlaždic keramických Příplatek k cenám za dvousložkové lepidlo</t>
  </si>
  <si>
    <t>617396986</t>
  </si>
  <si>
    <t>130</t>
  </si>
  <si>
    <t>781479191</t>
  </si>
  <si>
    <t>Montáž obkladů vnitřních stěn z dlaždic keramických Příplatek k cenám za plochu do 10 m2 jednotlivě</t>
  </si>
  <si>
    <t>535776274</t>
  </si>
  <si>
    <t>131</t>
  </si>
  <si>
    <t>781479194</t>
  </si>
  <si>
    <t>Montáž obkladů vnitřních stěn z dlaždic keramických Příplatek k cenám za vyrovnání nerovného povrchu</t>
  </si>
  <si>
    <t>-1594013313</t>
  </si>
  <si>
    <t>132</t>
  </si>
  <si>
    <t>781494111</t>
  </si>
  <si>
    <t>Obklad - dokončující práce profily ukončovací lepené flexibilním lepidlem rohové Al</t>
  </si>
  <si>
    <t>-2103054498</t>
  </si>
  <si>
    <t>133</t>
  </si>
  <si>
    <t>781494511</t>
  </si>
  <si>
    <t>Obklad - dokončující práce profily ukončovací lepené flexibilním lepidlem ukončovací Al</t>
  </si>
  <si>
    <t>1199197576</t>
  </si>
  <si>
    <t>134</t>
  </si>
  <si>
    <t>998781102</t>
  </si>
  <si>
    <t>Přesun hmot pro obklady keramické stanovený z hmotnosti přesunovaného materiálu vodorovná dopravní vzdálenost do 50 m v objektech výšky přes 6 do 12 m</t>
  </si>
  <si>
    <t>-1067469186</t>
  </si>
  <si>
    <t>135</t>
  </si>
  <si>
    <t>783301311</t>
  </si>
  <si>
    <t>Příprava podkladu zámečnických konstrukcí před provedením nátěru odmaštění odmašťovačem vodou ředitelným</t>
  </si>
  <si>
    <t>-786062497</t>
  </si>
  <si>
    <t>136</t>
  </si>
  <si>
    <t>783314101</t>
  </si>
  <si>
    <t>Základní nátěr zámečnických konstrukcí jednonásobný syntetický</t>
  </si>
  <si>
    <t>1729023531</t>
  </si>
  <si>
    <t>137</t>
  </si>
  <si>
    <t>783317101</t>
  </si>
  <si>
    <t>Krycí nátěr (email) zámečnických konstrukcí jednonásobný syntetický standardní</t>
  </si>
  <si>
    <t>-1276055307</t>
  </si>
  <si>
    <t>784</t>
  </si>
  <si>
    <t>Dokončovací práce - malby a tapety</t>
  </si>
  <si>
    <t>138</t>
  </si>
  <si>
    <t>784121001</t>
  </si>
  <si>
    <t>Oškrabání malby v místnostech výšky do 3,80 m</t>
  </si>
  <si>
    <t>1484432966</t>
  </si>
  <si>
    <t>stěny</t>
  </si>
  <si>
    <t>751,5+101</t>
  </si>
  <si>
    <t>stropů</t>
  </si>
  <si>
    <t>512,24+50,79</t>
  </si>
  <si>
    <t>139</t>
  </si>
  <si>
    <t>784181121</t>
  </si>
  <si>
    <t>Penetrace podkladu jednonásobná hloubková v místnostech výšky do 3,80 m</t>
  </si>
  <si>
    <t>308090678</t>
  </si>
  <si>
    <t>140</t>
  </si>
  <si>
    <t>784211101</t>
  </si>
  <si>
    <t>Malby z malířských směsí otěruvzdorných za mokra dvojnásobné, bílé za mokra otěruvzdorné výborně v místnostech výšky do 3,80 m</t>
  </si>
  <si>
    <t>-1568611244</t>
  </si>
  <si>
    <t>201,07*3,15</t>
  </si>
  <si>
    <t>225*2,9</t>
  </si>
  <si>
    <t>262+151,8</t>
  </si>
  <si>
    <t>141</t>
  </si>
  <si>
    <t>HZS1301</t>
  </si>
  <si>
    <t xml:space="preserve">Hodinové zúčtovací sazby profesí HSV provádění konstrukcí zedník- bourací práce a demontáže </t>
  </si>
  <si>
    <t>1329295057</t>
  </si>
  <si>
    <t>142</t>
  </si>
  <si>
    <t>HZS13011</t>
  </si>
  <si>
    <t xml:space="preserve">Hodinové zúčtovací sazby profesí HSV provádění konstrukcí zedník - Nepředvídané práce </t>
  </si>
  <si>
    <t>-812446314</t>
  </si>
  <si>
    <t xml:space="preserve">200101/D.1.4.1 - Vytápění 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</si>
  <si>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</si>
  <si>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</si>
  <si>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</si>
  <si>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</si>
  <si>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</si>
  <si>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997013212</t>
  </si>
  <si>
    <t>Vnitrostaveništní doprava suti a vybouraných hmot vodorovně do 50 m svisle ručně pro budovy a haly výšky přes 6 do 9 m</t>
  </si>
  <si>
    <t>-2104981269</t>
  </si>
  <si>
    <t>1820478830</t>
  </si>
  <si>
    <t>-752078507</t>
  </si>
  <si>
    <t>1,991*19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</si>
  <si>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</si>
  <si>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</si>
  <si>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1589132965</t>
  </si>
  <si>
    <t>731</t>
  </si>
  <si>
    <t>Ústřední vytápění - kotelny</t>
  </si>
  <si>
    <t>731200826</t>
  </si>
  <si>
    <t>Demontáž kotlů ocelových na kapalná nebo plynná paliva, o výkonu přes 40 do 60 kW</t>
  </si>
  <si>
    <t>-71910516</t>
  </si>
  <si>
    <t>731391812</t>
  </si>
  <si>
    <t>Vypuštění vody z kotlů do kanalizace samospádem o výhřevné ploše kotlů přes 5 do 10 m2</t>
  </si>
  <si>
    <t>612026191</t>
  </si>
  <si>
    <t>731890802</t>
  </si>
  <si>
    <t>Vnitrostaveništní přemístění vybouraných (demontovaných) hmot kotelen vodorovně do 100 m umístěných ve výšce (hloubce) přes 6 do 12 m</t>
  </si>
  <si>
    <t>-1255007885</t>
  </si>
  <si>
    <t>732</t>
  </si>
  <si>
    <t>Ústřední vytápění - strojovny</t>
  </si>
  <si>
    <t>732320812</t>
  </si>
  <si>
    <t>Demontáž nádrží beztlakých nebo tlakových odpojení od rozvodů potrubí nádrže o obsahu do 100 l</t>
  </si>
  <si>
    <t>1991422020</t>
  </si>
  <si>
    <t>732420811</t>
  </si>
  <si>
    <t>Demontáž čerpadel oběhových spirálních (do potrubí) DN 25</t>
  </si>
  <si>
    <t>-1799740099</t>
  </si>
  <si>
    <t>732890802</t>
  </si>
  <si>
    <t>Vnitrostaveništní přemístění vybouraných (demontovaných) hmot strojoven vodorovně do 100 m v objektech výšky přes 6 do 12 m</t>
  </si>
  <si>
    <t>-2064540599</t>
  </si>
  <si>
    <t>733</t>
  </si>
  <si>
    <t>Ústřední vytápění - rozvodné potrubí</t>
  </si>
  <si>
    <t>733110806</t>
  </si>
  <si>
    <t>Demontáž potrubí z trubek ocelových závitových DN přes 15 do 32</t>
  </si>
  <si>
    <t>-978757895</t>
  </si>
  <si>
    <t>733110808</t>
  </si>
  <si>
    <t>Demontáž potrubí z trubek ocelových závitových DN přes 32 do 50</t>
  </si>
  <si>
    <t>898148864</t>
  </si>
  <si>
    <t>733222201</t>
  </si>
  <si>
    <t>Potrubí z trubek měděných polotvrdých spojovaných tvrdým pájením Ø 12/1</t>
  </si>
  <si>
    <t>1352985686</t>
  </si>
  <si>
    <t>733222202</t>
  </si>
  <si>
    <t>Potrubí z trubek měděných polotvrdých spojovaných tvrdým pájením Ø 15/1</t>
  </si>
  <si>
    <t>-1951776127</t>
  </si>
  <si>
    <t>733223203</t>
  </si>
  <si>
    <t>Potrubí z trubek měděných tvrdých spojovaných tvrdým pájením Ø 18/1</t>
  </si>
  <si>
    <t>-2030138041</t>
  </si>
  <si>
    <t>733223204</t>
  </si>
  <si>
    <t>Potrubí z trubek měděných tvrdých spojovaných tvrdým pájením Ø 22/1</t>
  </si>
  <si>
    <t>-852158406</t>
  </si>
  <si>
    <t>733223205</t>
  </si>
  <si>
    <t>Potrubí z trubek měděných tvrdých spojovaných tvrdým pájením Ø 28/1,5</t>
  </si>
  <si>
    <t>-572063599</t>
  </si>
  <si>
    <t>733223206</t>
  </si>
  <si>
    <t>Potrubí z trubek měděných tvrdých spojovaných tvrdým pájením Ø 35/1,5</t>
  </si>
  <si>
    <t>1814265854</t>
  </si>
  <si>
    <t>733224221</t>
  </si>
  <si>
    <t>Potrubí z trubek měděných Příplatek k cenám za zhotovení přípojky z trubek měděných Ø do 12/1</t>
  </si>
  <si>
    <t>67637033</t>
  </si>
  <si>
    <t>733224222</t>
  </si>
  <si>
    <t>Potrubí z trubek měděných Příplatek k cenám za zhotovení přípojky z trubek měděných Ø 15/1</t>
  </si>
  <si>
    <t>825108439</t>
  </si>
  <si>
    <t>254702300</t>
  </si>
  <si>
    <t>733224223</t>
  </si>
  <si>
    <t>Potrubí z trubek měděných Příplatek k cenám za zhotovení přípojky z trubek měděných Ø 18/1</t>
  </si>
  <si>
    <t>511625149</t>
  </si>
  <si>
    <t>-793784566</t>
  </si>
  <si>
    <t>733291101</t>
  </si>
  <si>
    <t>Zkoušky těsnosti potrubí z trubek měděných Ø do 35/1,5</t>
  </si>
  <si>
    <t>-1195918395</t>
  </si>
  <si>
    <t>733811231</t>
  </si>
  <si>
    <t>Ochrana potrubí termoizolačními trubicemi z pěnového polyetylenu PE přilepenými v příčných a podélných spojích, tloušťky izolace přes 9 do 13 mm, vnitřního průměru izolace DN do 22 mm</t>
  </si>
  <si>
    <t>965267160</t>
  </si>
  <si>
    <t>733811251</t>
  </si>
  <si>
    <t>Ochrana potrubí termoizolačními trubicemi z pěnového polyetylenu PE přilepenými v příčných a podélných spojích, tloušťky izolace přes 20 do 25 mm, vnitřního průměru izolace DN do 22 mm</t>
  </si>
  <si>
    <t>83012923</t>
  </si>
  <si>
    <t>733811252</t>
  </si>
  <si>
    <t>Ochrana potrubí termoizolačními trubicemi z pěnového polyetylenu PE přilepenými v příčných a podélných spojích, tloušťky izolace přes 20 do 25 mm, vnitřního průměru izolace DN přes 22 do 45 mm</t>
  </si>
  <si>
    <t>-175141275</t>
  </si>
  <si>
    <t>733890803</t>
  </si>
  <si>
    <t>Vnitrostaveništní přemístění vybouraných (demontovaných) hmot rozvodů potrubí vodorovně do 100 m v objektech výšky přes 6 do 24 m</t>
  </si>
  <si>
    <t>-1637451149</t>
  </si>
  <si>
    <t>998733102</t>
  </si>
  <si>
    <t>Přesun hmot pro rozvody potrubí stanovený z hmotnosti přesunovaného materiálu vodorovná dopravní vzdálenost do 50 m v objektech výšky přes 6 do 12 m</t>
  </si>
  <si>
    <t>2023116980</t>
  </si>
  <si>
    <t>734</t>
  </si>
  <si>
    <t>Ústřední vytápění - armatury</t>
  </si>
  <si>
    <t>734221413</t>
  </si>
  <si>
    <t>Ventily regulační závitové s nastavitelnou regulací PN 10 do 120°C přímé G 1/2</t>
  </si>
  <si>
    <t>-828229527</t>
  </si>
  <si>
    <t>734221682</t>
  </si>
  <si>
    <t>Ventily regulační závitové hlavice termostatické, pro ovládání ventilů PN 10 do 110°C kapalinové otopných těles VK</t>
  </si>
  <si>
    <t>1818815943</t>
  </si>
  <si>
    <t>734221683</t>
  </si>
  <si>
    <t xml:space="preserve">Termostatická hlavice kapalinová PN 10 do 110°C otopných těles ,vč.pojistky proti odcizení </t>
  </si>
  <si>
    <t>-831572535</t>
  </si>
  <si>
    <t>7342424161</t>
  </si>
  <si>
    <t>Klapka zpětná závitové PN 16 do 110°C přímé G 6/4</t>
  </si>
  <si>
    <t>1206801136</t>
  </si>
  <si>
    <t>734261402</t>
  </si>
  <si>
    <t>Šroubení připojovací armatury radiátorů VK PN 10 do 110°C, regulační uzavíratelné rohové G 1/2 x 18</t>
  </si>
  <si>
    <t>-1211778077</t>
  </si>
  <si>
    <t>734261416</t>
  </si>
  <si>
    <t>Šroubení regulační radiátorové rohové s vypouštěním G 3/8</t>
  </si>
  <si>
    <t>-1500101633</t>
  </si>
  <si>
    <t>734261418</t>
  </si>
  <si>
    <t>Šroubení regulační radiátorové rohové s vypouštěním G 3/4</t>
  </si>
  <si>
    <t>2075312898</t>
  </si>
  <si>
    <t>734291123</t>
  </si>
  <si>
    <t>Ostatní armatury kohouty plnicí a vypouštěcí PN 10 do 90°C G 1/2</t>
  </si>
  <si>
    <t>-1956477108</t>
  </si>
  <si>
    <t>734291246</t>
  </si>
  <si>
    <t>Ostatní armatury filtry závitové PN 16 do 130°C přímé s vnitřními závity G 1 1/2</t>
  </si>
  <si>
    <t>1743535653</t>
  </si>
  <si>
    <t>734292716</t>
  </si>
  <si>
    <t>Ostatní armatury kulové kohouty PN 42 do 185°C přímé vnitřní závit G 1 1/4</t>
  </si>
  <si>
    <t>2059346672</t>
  </si>
  <si>
    <t>998734102</t>
  </si>
  <si>
    <t>Přesun hmot pro armatury stanovený z hmotnosti přesunovaného materiálu vodorovná dopravní vzdálenost do 50 m v objektech výšky přes 6 do 12 m</t>
  </si>
  <si>
    <t>-81973305</t>
  </si>
  <si>
    <t>735</t>
  </si>
  <si>
    <t>Ústřední vytápění - otopná tělesa</t>
  </si>
  <si>
    <t>735151271</t>
  </si>
  <si>
    <t>Otopná tělesa panelová jednodesková PN 1,0 MPa, T do 110°C s jednou přídavnou přestupní plochou výšky tělesa 600 mm stavební délky / výkonu 400 mm / 401 W</t>
  </si>
  <si>
    <t>1759242578</t>
  </si>
  <si>
    <t>735151472</t>
  </si>
  <si>
    <t>Otopná tělesa panelová dvoudesková PN 1,0 MPa, T do 110°C s jednou přídavnou přestupní plochou výšky tělesa 600 mm stavební délky / výkonu 500 mm / 644 W</t>
  </si>
  <si>
    <t>-755271470</t>
  </si>
  <si>
    <t>735151578</t>
  </si>
  <si>
    <t>Otopná tělesa panelová dvoudesková PN 1,0 MPa, T do 110°C se dvěma přídavnými přestupními plochami výšky tělesa 600 mm stavební délky / výkonu 1100 mm / 1847 W</t>
  </si>
  <si>
    <t>-1700939264</t>
  </si>
  <si>
    <t>735151580</t>
  </si>
  <si>
    <t>Otopná tělesa panelová dvoudesková PN 1,0 MPa, T do 110°C se dvěma přídavnými přestupními plochami výšky tělesa 600 mm stavební délky / výkonu 1400 mm / 2351 W</t>
  </si>
  <si>
    <t>-114415390</t>
  </si>
  <si>
    <t>735151583</t>
  </si>
  <si>
    <t>Otopná tělesa panelová dvoudesková PN 1,0 MPa, T do 110°C se dvěma přídavnými přestupními plochami výšky tělesa 600 mm stavební délky / výkonu 2000 mm / 3358 W</t>
  </si>
  <si>
    <t>966228338</t>
  </si>
  <si>
    <t>735151821</t>
  </si>
  <si>
    <t>Demontáž otopných těles panelových dvouřadých stavební délky do 1500 mm</t>
  </si>
  <si>
    <t>1045805631</t>
  </si>
  <si>
    <t>735151822</t>
  </si>
  <si>
    <t>Demontáž otopných těles panelových dvouřadých stavební délky přes 1500 do 2820 mm</t>
  </si>
  <si>
    <t>802130398</t>
  </si>
  <si>
    <t>735152112</t>
  </si>
  <si>
    <t>Otopná tělesa panelová VK jednodesková PN 1,0 MPa, T do 110°C bez přídavné přestupní plochy výšky tělesa 300 mm stavební délky / výkonu 500 mm / 168 W</t>
  </si>
  <si>
    <t>2137343376</t>
  </si>
  <si>
    <t>735152113</t>
  </si>
  <si>
    <t>Otopná tělesa panelová VK jednodesková PN 1,0 MPa, T do 110°C bez přídavné přestupní plochy výšky tělesa 300 mm stavební délky / výkonu 600 mm / 198 W</t>
  </si>
  <si>
    <t>1469206755</t>
  </si>
  <si>
    <t>735152171</t>
  </si>
  <si>
    <t>Otopná tělesa panelová VK jednodesková PN 1,0 MPa, T do 110°C bez přídavné přestupní plochy výšky tělesa 600 mm stavební délky / výkonu 400 mm / 242 W</t>
  </si>
  <si>
    <t>1682691561</t>
  </si>
  <si>
    <t>735152273</t>
  </si>
  <si>
    <t>Otopná tělesa panelová VK jednodesková PN 1,0 MPa, T do 110°C s jednou přídavnou přestupní plochou výšky tělesa 600 mm stavební délky / výkonu 600 mm / 601 W</t>
  </si>
  <si>
    <t>-49225652</t>
  </si>
  <si>
    <t>735152471</t>
  </si>
  <si>
    <t>Otopná tělesa panelová VK dvoudesková PN 1,0 MPa, T do 110°C s jednou přídavnou přestupní plochou výšky tělesa 600 mm stavební délky / výkonu 400 mm / 515 W</t>
  </si>
  <si>
    <t>268150190</t>
  </si>
  <si>
    <t>735152472</t>
  </si>
  <si>
    <t>Otopná tělesa panelová VK dvoudesková PN 1,0 MPa, T do 110°C s jednou přídavnou přestupní plochou výšky tělesa 600 mm stavební délky / výkonu 500 mm / 644 W</t>
  </si>
  <si>
    <t>1592395464</t>
  </si>
  <si>
    <t>735152475</t>
  </si>
  <si>
    <t>Otopná tělesa panelová VK dvoudesková PN 1,0 MPa, T do 110°C s jednou přídavnou přestupní plochou výšky tělesa 600 mm stavební délky / výkonu 800 mm / 1030 W</t>
  </si>
  <si>
    <t>664852098</t>
  </si>
  <si>
    <t>735152477</t>
  </si>
  <si>
    <t>Otopná tělesa panelová VK dvoudesková PN 1,0 MPa, T do 110°C s jednou přídavnou přestupní plochou výšky tělesa 600 mm stavební délky / výkonu 1000 mm / 1288 W</t>
  </si>
  <si>
    <t>-973682901</t>
  </si>
  <si>
    <t>735152479</t>
  </si>
  <si>
    <t>Otopná tělesa panelová VK dvoudesková PN 1,0 MPa, T do 110°C s jednou přídavnou přestupní plochou výšky tělesa 600 mm stavební délky / výkonu 1200 mm / 1546 W</t>
  </si>
  <si>
    <t>-397092003</t>
  </si>
  <si>
    <t>735152480</t>
  </si>
  <si>
    <t>Otopná tělesa panelová VK dvoudesková PN 1,0 MPa, T do 110°C s jednou přídavnou přestupní plochou výšky tělesa 600 mm stavební délky / výkonu 1400 mm / 1803 W</t>
  </si>
  <si>
    <t>51604594</t>
  </si>
  <si>
    <t>735152481</t>
  </si>
  <si>
    <t>Otopná tělesa panelová VK dvoudesková PN 1,0 MPa, T do 110°C s jednou přídavnou přestupní plochou výšky tělesa 600 mm stavební délky / výkonu 1600 mm / 2061 W</t>
  </si>
  <si>
    <t>1077527963</t>
  </si>
  <si>
    <t>735152573</t>
  </si>
  <si>
    <t>Otopná tělesa panelová VK dvoudesková PN 1,0 MPa, T do 110°C se dvěma přídavnými přestupními plochami výšky tělesa 600 mm stavební délky / výkonu 600 mm / 1007 W</t>
  </si>
  <si>
    <t>-1617092355</t>
  </si>
  <si>
    <t>735152574</t>
  </si>
  <si>
    <t>Otopná tělesa panelová VK dvoudesková PN 1,0 MPa, T do 110°C se dvěma přídavnými přestupními plochami výšky tělesa 600 mm stavební délky / výkonu 700 mm / 1175 W</t>
  </si>
  <si>
    <t>-767318511</t>
  </si>
  <si>
    <t>735152575</t>
  </si>
  <si>
    <t>Otopná tělesa panelová VK dvoudesková PN 1,0 MPa, T do 110°C se dvěma přídavnými přestupními plochami výšky tělesa 600 mm stavební délky / výkonu 800 mm / 1343 W</t>
  </si>
  <si>
    <t>191377650</t>
  </si>
  <si>
    <t>735152578</t>
  </si>
  <si>
    <t>Otopná tělesa panelová VK dvoudesková PN 1,0 MPa, T do 110°C se dvěma přídavnými přestupními plochami výšky tělesa 600 mm stavební délky / výkonu 1100 mm / 1847 W</t>
  </si>
  <si>
    <t>-1426430140</t>
  </si>
  <si>
    <t>735152579</t>
  </si>
  <si>
    <t>Otopná tělesa panelová VK dvoudesková PN 1,0 MPa, T do 110°C se dvěma přídavnými přestupními plochami výšky tělesa 600 mm stavební délky / výkonu 1200 mm / 2015 W</t>
  </si>
  <si>
    <t>1679514546</t>
  </si>
  <si>
    <t>735152580</t>
  </si>
  <si>
    <t>Otopná tělesa panelová VK dvoudesková PN 1,0 MPa, T do 110°C se dvěma přídavnými přestupními plochami výšky tělesa 600 mm stavební délky / výkonu 1400 mm / 2351 W</t>
  </si>
  <si>
    <t>1583782911</t>
  </si>
  <si>
    <t>735152581</t>
  </si>
  <si>
    <t>Otopná tělesa panelová VK dvoudesková PN 1,0 MPa, T do 110°C se dvěma přídavnými přestupními plochami výšky tělesa 600 mm stavební délky / výkonu 1600 mm / 2686 W</t>
  </si>
  <si>
    <t>-1735952434</t>
  </si>
  <si>
    <t>735152600</t>
  </si>
  <si>
    <t>Otopná tělesa panelová VK dvoudesková PN 1,0 MPa, T do 110°C se dvěma přídavnými přestupními plochami výšky tělesa 900 mm stavební délky / výkonu 1400 mm / 3238 W</t>
  </si>
  <si>
    <t>-424137541</t>
  </si>
  <si>
    <t>735419115</t>
  </si>
  <si>
    <t>Konvektory montáž konvektorů s osazením na hmoždinky, stavební délky do 1600 mm</t>
  </si>
  <si>
    <t>-741995342</t>
  </si>
  <si>
    <t>48455804</t>
  </si>
  <si>
    <t>konvektor elektrický nástěnný  750 W</t>
  </si>
  <si>
    <t>-1071198444</t>
  </si>
  <si>
    <t>735890802</t>
  </si>
  <si>
    <t>Vnitrostaveništní přemístění vybouraných (demontovaných) hmot otopných těles vodorovně do 100 m v objektech výšky přes 6 do 12 m</t>
  </si>
  <si>
    <t>1170527023</t>
  </si>
  <si>
    <t>998735102</t>
  </si>
  <si>
    <t>Přesun hmot pro otopná tělesa stanovený z hmotnosti přesunovaného materiálu vodorovná dopravní vzdálenost do 50 m v objektech výšky přes 6 do 12 m</t>
  </si>
  <si>
    <t>-1140544002</t>
  </si>
  <si>
    <t>HZS22112</t>
  </si>
  <si>
    <t xml:space="preserve">Hodinové zúčtovací sazby profesí PSV provádění stavebních instalací instalatér - Nepředvídané práce </t>
  </si>
  <si>
    <t>-286485055</t>
  </si>
  <si>
    <t>HZS22125</t>
  </si>
  <si>
    <t xml:space="preserve">Hodinové zúčtovací sazby profesí PSV provádění stavebních instalací instalatér odborný - Topná zkouška, regulace </t>
  </si>
  <si>
    <t>1827229966</t>
  </si>
  <si>
    <t>HZS2492</t>
  </si>
  <si>
    <t xml:space="preserve">Hodinové zúčtovací sazby profesí PSV zednické výpomoci a pomocné práce PSV pomocný dělník PSV - zednické výpomoci </t>
  </si>
  <si>
    <t>-2144527757</t>
  </si>
  <si>
    <t>HZS24921</t>
  </si>
  <si>
    <t xml:space="preserve">Hodinové zúčtovací sazby profesí PSV zednické výpomoci a pomocné práce PSV pomocný dělník PSV - Demontáž původního zařízení </t>
  </si>
  <si>
    <t>-1990593441</t>
  </si>
  <si>
    <t xml:space="preserve">200101/D.1.4.2 - Zdravotechnické instalace </t>
  </si>
  <si>
    <t xml:space="preserve">    1 - Zemní práce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</si>
  <si>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</si>
  <si>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</si>
  <si>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</si>
  <si>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</si>
  <si>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</si>
  <si>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>Zemní práce</t>
  </si>
  <si>
    <t>139752101</t>
  </si>
  <si>
    <t>Vykopávka v uzavřených prostorech ručně v hornině třídy těžitelnosti II skupiny 4 a 5</t>
  </si>
  <si>
    <t>-914207878</t>
  </si>
  <si>
    <t>8*0,6*0,8</t>
  </si>
  <si>
    <t>161102111</t>
  </si>
  <si>
    <t>Svislé přemístění výkopku z kamenouhelných hlušin celková hloubka výkopu přes 1,0 do 2,5 m</t>
  </si>
  <si>
    <t>-1116207056</t>
  </si>
  <si>
    <t>162206112</t>
  </si>
  <si>
    <t>Vodorovné přemístění výkopku bez naložení, avšak se složením zemin schopných zúrodnění, na vzdálenost přes 20 do 50 m</t>
  </si>
  <si>
    <t>1446275886</t>
  </si>
  <si>
    <t>174104111</t>
  </si>
  <si>
    <t>Zásyp sypaninou z jakékoliv horniny za portály tunelů s uložením sypaniny ve vrstvách se zhutněním</t>
  </si>
  <si>
    <t>1333607064</t>
  </si>
  <si>
    <t>8*0,6*0,4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</si>
  <si>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</si>
  <si>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</si>
  <si>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1588497209</t>
  </si>
  <si>
    <t>8*0,6*0,3</t>
  </si>
  <si>
    <t>58337344</t>
  </si>
  <si>
    <t>štěrkopísek frakce 0/32</t>
  </si>
  <si>
    <t>1087150806</t>
  </si>
  <si>
    <t>2,3*2 'Přepočtené koeficientem množství</t>
  </si>
  <si>
    <t>175111109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</si>
  <si>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</si>
  <si>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1866450679</t>
  </si>
  <si>
    <t>612135101</t>
  </si>
  <si>
    <t>Hrubá výplň rýh maltou jakékoli šířky rýhy ve stěnách</t>
  </si>
  <si>
    <t>-1812727316</t>
  </si>
  <si>
    <t>631312141</t>
  </si>
  <si>
    <t>Doplnění dosavadních mazanin prostým betonem s dodáním hmot, bez potěru, plochy jednotlivě rýh v dosavadních mazaninách</t>
  </si>
  <si>
    <t>1393965074</t>
  </si>
  <si>
    <t>8*0,6*0,15</t>
  </si>
  <si>
    <t>974031142</t>
  </si>
  <si>
    <t>Vysekání rýh ve zdivu cihelném na maltu vápennou nebo vápenocementovou do hl. 70 mm a šířky do 70 mm</t>
  </si>
  <si>
    <t>1124697974</t>
  </si>
  <si>
    <t>974031145</t>
  </si>
  <si>
    <t>Vysekání rýh ve zdivu cihelném na maltu vápennou nebo vápenocementovou do hl. 70 mm a šířky do 200 mm</t>
  </si>
  <si>
    <t>284310600</t>
  </si>
  <si>
    <t>974031164</t>
  </si>
  <si>
    <t>Vysekání rýh ve zdivu cihelném na maltu vápennou nebo vápenocementovou do hl. 150 mm a šířky do 150 mm</t>
  </si>
  <si>
    <t>98742575</t>
  </si>
  <si>
    <t>-641968156</t>
  </si>
  <si>
    <t>1260383340</t>
  </si>
  <si>
    <t>836355836</t>
  </si>
  <si>
    <t>4,551*19 'Přepočtené koeficientem množství</t>
  </si>
  <si>
    <t>1287249033</t>
  </si>
  <si>
    <t>721</t>
  </si>
  <si>
    <t>Zdravotechnika - vnitřní kanalizace</t>
  </si>
  <si>
    <t>721100906</t>
  </si>
  <si>
    <t>Opravy potrubí hrdlového přetěsnění hrdla odpadního potrubí přes 100 do DN 200</t>
  </si>
  <si>
    <t>1846001363</t>
  </si>
  <si>
    <t>721110963</t>
  </si>
  <si>
    <t>Opravy odpadního potrubí kameninového propojení dosavadního potrubí DN 150</t>
  </si>
  <si>
    <t>735062660</t>
  </si>
  <si>
    <t>721140917</t>
  </si>
  <si>
    <t>Opravy odpadního potrubí litinového propojení dosavadního potrubí DN 150</t>
  </si>
  <si>
    <t>1266231782</t>
  </si>
  <si>
    <t>721171803</t>
  </si>
  <si>
    <t>Demontáž potrubí z novodurových trub odpadních nebo připojovacích do D 75</t>
  </si>
  <si>
    <t>-444833579</t>
  </si>
  <si>
    <t>721171808</t>
  </si>
  <si>
    <t>Demontáž potrubí z novodurových trub odpadních nebo připojovacích přes 75 do D 114</t>
  </si>
  <si>
    <t>918268337</t>
  </si>
  <si>
    <t>721171916</t>
  </si>
  <si>
    <t>Opravy odpadního potrubí plastového propojení dosavadního potrubí DN 125</t>
  </si>
  <si>
    <t>-1344789887</t>
  </si>
  <si>
    <t>721171917</t>
  </si>
  <si>
    <t>Opravy odpadního potrubí plastového propojení dosavadního potrubí DN 160</t>
  </si>
  <si>
    <t>1729017175</t>
  </si>
  <si>
    <t>721173401</t>
  </si>
  <si>
    <t>Potrubí z trub PVC SN4 svodné (ležaté) DN 110</t>
  </si>
  <si>
    <t>-592374086</t>
  </si>
  <si>
    <t>721173402</t>
  </si>
  <si>
    <t>Potrubí z trub PVC SN4 svodné (ležaté) DN 125</t>
  </si>
  <si>
    <t>1929981085</t>
  </si>
  <si>
    <t>721174024</t>
  </si>
  <si>
    <t>Potrubí z trub polypropylenových odpadní (svislé) DN 75</t>
  </si>
  <si>
    <t>455287476</t>
  </si>
  <si>
    <t>721174025</t>
  </si>
  <si>
    <t>Potrubí z trub polypropylenových odpadní (svislé) DN 110</t>
  </si>
  <si>
    <t>-1286934918</t>
  </si>
  <si>
    <t>721174026</t>
  </si>
  <si>
    <t>Potrubí z trub polypropylenových odpadní (svislé) DN 125</t>
  </si>
  <si>
    <t>-263991213</t>
  </si>
  <si>
    <t>721174027</t>
  </si>
  <si>
    <t>Potrubí z trub polypropylenových odpadní (svislé) DN 160</t>
  </si>
  <si>
    <t>-1371471624</t>
  </si>
  <si>
    <t>721174042</t>
  </si>
  <si>
    <t>Potrubí z trub polypropylenových připojovací DN 40</t>
  </si>
  <si>
    <t>120453869</t>
  </si>
  <si>
    <t>721174043</t>
  </si>
  <si>
    <t>Potrubí z trub polypropylenových připojovací DN 50</t>
  </si>
  <si>
    <t>-389413472</t>
  </si>
  <si>
    <t>721174045</t>
  </si>
  <si>
    <t>Potrubí z trub polypropylenových připojovací DN 110</t>
  </si>
  <si>
    <t>-678727642</t>
  </si>
  <si>
    <t>721194104</t>
  </si>
  <si>
    <t>Vyměření přípojek na potrubí vyvedení a upevnění odpadních výpustek DN 40</t>
  </si>
  <si>
    <t>-434082007</t>
  </si>
  <si>
    <t>721194105</t>
  </si>
  <si>
    <t>Vyměření přípojek na potrubí vyvedení a upevnění odpadních výpustek DN 50</t>
  </si>
  <si>
    <t>1979664724</t>
  </si>
  <si>
    <t>721194109</t>
  </si>
  <si>
    <t>Vyměření přípojek na potrubí vyvedení a upevnění odpadních výpustek DN 100</t>
  </si>
  <si>
    <t>1015200448</t>
  </si>
  <si>
    <t>721273153</t>
  </si>
  <si>
    <t>Ventilační hlavice z polypropylenu (PP) DN 110</t>
  </si>
  <si>
    <t>39254693</t>
  </si>
  <si>
    <t>721274126</t>
  </si>
  <si>
    <t>Ventily přivzdušňovací odpadních potrubí vnitřní DN 110</t>
  </si>
  <si>
    <t>725783420</t>
  </si>
  <si>
    <t>721290111</t>
  </si>
  <si>
    <t>Zkouška těsnosti kanalizace v objektech vodou do DN 125</t>
  </si>
  <si>
    <t>1532516865</t>
  </si>
  <si>
    <t>721290112</t>
  </si>
  <si>
    <t>Zkouška těsnosti kanalizace v objektech vodou DN 150 nebo DN 200</t>
  </si>
  <si>
    <t>-1894749197</t>
  </si>
  <si>
    <t>721290822</t>
  </si>
  <si>
    <t>Vnitrostaveništní přemístění vybouraných (demontovaných) hmot vnitřní kanalizace vodorovně do 100 m v objektech výšky přes 6 do 12 m</t>
  </si>
  <si>
    <t>-1566904370</t>
  </si>
  <si>
    <t>721300922</t>
  </si>
  <si>
    <t>Pročištění ležatých svodů do DN 300</t>
  </si>
  <si>
    <t>1523171515</t>
  </si>
  <si>
    <t>998721102</t>
  </si>
  <si>
    <t>Přesun hmot pro vnitřní kanalizace stanovený z hmotnosti přesunovaného materiálu vodorovná dopravní vzdálenost do 50 m v objektech výšky přes 6 do 12 m</t>
  </si>
  <si>
    <t>1736060762</t>
  </si>
  <si>
    <t>722</t>
  </si>
  <si>
    <t>Zdravotechnika - vnitřní vodovod</t>
  </si>
  <si>
    <t>722170804</t>
  </si>
  <si>
    <t>Demontáž rozvodů vody z plastů přes 25 do Ø 50 mm</t>
  </si>
  <si>
    <t>1679620302</t>
  </si>
  <si>
    <t>722174002</t>
  </si>
  <si>
    <t>Potrubí z plastových trubek z polypropylenu (PPR) svařovaných polyfuzně PN 16 (SDR 7,4) D 20 x 2,8</t>
  </si>
  <si>
    <t>234862013</t>
  </si>
  <si>
    <t>722174003</t>
  </si>
  <si>
    <t>Potrubí z plastových trubek z polypropylenu (PPR) svařovaných polyfuzně PN 16 (SDR 7,4) D 25 x 3,5</t>
  </si>
  <si>
    <t>1120595606</t>
  </si>
  <si>
    <t>722174004</t>
  </si>
  <si>
    <t>Potrubí z plastových trubek z polypropylenu (PPR) svařovaných polyfuzně PN 16 (SDR 7,4) D 32 x 4,4</t>
  </si>
  <si>
    <t>-1253755132</t>
  </si>
  <si>
    <t>722174004.FVP</t>
  </si>
  <si>
    <t>Potrubí vodovodní plastové PPR svar polyfuze PN 16 D 32 x 4,4 mm-odvod kondenzátu od klima jednotek</t>
  </si>
  <si>
    <t>594592231</t>
  </si>
  <si>
    <t>722174022</t>
  </si>
  <si>
    <t>Potrubí z plastových trubek z polypropylenu (PPR) svařovaných polyfuzně PN 20 (SDR 6) D 20 x 3,4</t>
  </si>
  <si>
    <t>-765810184</t>
  </si>
  <si>
    <t>722174024</t>
  </si>
  <si>
    <t>Potrubí z plastových trubek z polypropylenu (PPR) svařovaných polyfuzně PN 20 (SDR 6) D 32 x 5,4</t>
  </si>
  <si>
    <t>1283381766</t>
  </si>
  <si>
    <t>722174025</t>
  </si>
  <si>
    <t>Potrubí z plastových trubek z polypropylenu (PPR) svařovaných polyfuzně PN 20 (SDR 6) D 40 x 6,7</t>
  </si>
  <si>
    <t>664179875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</si>
  <si>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</si>
  <si>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</si>
  <si>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1910393243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</si>
  <si>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</si>
  <si>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</si>
  <si>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1258037360</t>
  </si>
  <si>
    <t>722181221</t>
  </si>
  <si>
    <t>Ochrana potrubí termoizolačními trubicemi z pěnového polyetylenu PE přilepenými v příčných a podélných spojích, tloušťky izolace přes 6 do 9 mm, vnitřního průměru izolace DN do 22 mm</t>
  </si>
  <si>
    <t>1560057318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</si>
  <si>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</si>
  <si>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</si>
  <si>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-519507843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</si>
  <si>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</si>
  <si>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</si>
  <si>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-2128679355</t>
  </si>
  <si>
    <t>722182013</t>
  </si>
  <si>
    <t>Podpůrný žlab pro potrubí průměru D 32</t>
  </si>
  <si>
    <t>-1629180287</t>
  </si>
  <si>
    <t>722182014</t>
  </si>
  <si>
    <t>Podpůrný žlab pro potrubí průměru D 40</t>
  </si>
  <si>
    <t>1309709672</t>
  </si>
  <si>
    <t>722190401</t>
  </si>
  <si>
    <t>Zřízení přípojek na potrubí vyvedení a upevnění výpustek do DN 25</t>
  </si>
  <si>
    <t>-1943371205</t>
  </si>
  <si>
    <t>722220111</t>
  </si>
  <si>
    <t>Armatury s jedním závitem nástěnky pro výtokový ventil G 1/2</t>
  </si>
  <si>
    <t>2126410085</t>
  </si>
  <si>
    <t>722220121</t>
  </si>
  <si>
    <t>Armatury s jedním závitem nástěnky pro baterii G 1/2</t>
  </si>
  <si>
    <t>pár</t>
  </si>
  <si>
    <t>1905145351</t>
  </si>
  <si>
    <t>722220852</t>
  </si>
  <si>
    <t>Demontáž armatur závitových s jedním závitem přes 3/4 do G 5/4</t>
  </si>
  <si>
    <t>957408500</t>
  </si>
  <si>
    <t>722224115</t>
  </si>
  <si>
    <t>Armatury s jedním závitem kohouty plnicí a vypouštěcí PN 10 G 1/2</t>
  </si>
  <si>
    <t>672799583</t>
  </si>
  <si>
    <t>722231072</t>
  </si>
  <si>
    <t>Armatury se dvěma závity klapky zpětné mosazné PN 10 do 110°C G 1/2</t>
  </si>
  <si>
    <t>-500848989</t>
  </si>
  <si>
    <t>722231221</t>
  </si>
  <si>
    <t>Armatury se dvěma závity ventily pojistné k bojleru mosazné PN 6 do 100°C G 1/2</t>
  </si>
  <si>
    <t>-1469467199</t>
  </si>
  <si>
    <t>722232043</t>
  </si>
  <si>
    <t>Armatury se dvěma závity kulové kohouty PN 42 do 185 °C přímé vnitřní závit G 1/2</t>
  </si>
  <si>
    <t>-974362495</t>
  </si>
  <si>
    <t>722250133</t>
  </si>
  <si>
    <t>Požární příslušenství a armatury hydrantový systém s tvarově stálou hadicí celoplechový D 25 x 30 m</t>
  </si>
  <si>
    <t>832434865</t>
  </si>
  <si>
    <t>722290226</t>
  </si>
  <si>
    <t>Zkoušky, proplach a desinfekce vodovodního potrubí zkoušky těsnosti vodovodního potrubí závitového do DN 50</t>
  </si>
  <si>
    <t>-411525680</t>
  </si>
  <si>
    <t>722290234</t>
  </si>
  <si>
    <t>Zkoušky, proplach a desinfekce vodovodního potrubí proplach a desinfekce vodovodního potrubí do DN 80</t>
  </si>
  <si>
    <t>-222251735</t>
  </si>
  <si>
    <t>722290822</t>
  </si>
  <si>
    <t>Vnitrostaveništní přemístění vybouraných (demontovaných) hmot vnitřní vodovod vodorovně do 100 m v objektech výšky přes 6 do 12 m</t>
  </si>
  <si>
    <t>690618853</t>
  </si>
  <si>
    <t>998722102</t>
  </si>
  <si>
    <t>Přesun hmot pro vnitřní vodovod stanovený z hmotnosti přesunovaného materiálu vodorovná dopravní vzdálenost do 50 m v objektech výšky přes 6 do 12 m</t>
  </si>
  <si>
    <t>-357796542</t>
  </si>
  <si>
    <t>723</t>
  </si>
  <si>
    <t>Zdravotechnika - vnitřní plynovod</t>
  </si>
  <si>
    <t>723150802</t>
  </si>
  <si>
    <t>Demontáž potrubí svařovaného z ocelových trubek hladkých přes 32 do Ø 44,5</t>
  </si>
  <si>
    <t>408608625</t>
  </si>
  <si>
    <t>723160805</t>
  </si>
  <si>
    <t>Demontáž přípojek k plynoměrům spojovaných na závit bez ochozu G 5/4</t>
  </si>
  <si>
    <t>-19704221</t>
  </si>
  <si>
    <t>723160832</t>
  </si>
  <si>
    <t>Demontáž přípojek k plynoměrům rozpěrek G 5/4</t>
  </si>
  <si>
    <t>1382409972</t>
  </si>
  <si>
    <t>723260802</t>
  </si>
  <si>
    <t>Demontáž plynoměrů maximální průtok Q (m3/hod) do 65 m3/h</t>
  </si>
  <si>
    <t>-1118549424</t>
  </si>
  <si>
    <t>723290822</t>
  </si>
  <si>
    <t>Vnitrostaveništní přemítění vybouraných (demontovaných) hmot vnitřní plynovod vodorovně do 100 m v objektech výšky přes 6 do 12 m</t>
  </si>
  <si>
    <t>-1197737392</t>
  </si>
  <si>
    <t>998723102</t>
  </si>
  <si>
    <t>Přesun hmot pro vnitřní plynovod stanovený z hmotnosti přesunovaného materiálu vodorovná dopravní vzdálenost do 50 m v objektech výšky přes 6 do 12 m</t>
  </si>
  <si>
    <t>-1731753282</t>
  </si>
  <si>
    <t>725</t>
  </si>
  <si>
    <t>Zdravotechnika - zařizovací předměty</t>
  </si>
  <si>
    <t>725110814</t>
  </si>
  <si>
    <t>Demontáž klozetů odsávacích nebo kombinačních</t>
  </si>
  <si>
    <t>-1428088501</t>
  </si>
  <si>
    <t>725111132</t>
  </si>
  <si>
    <t>Zařízení záchodů splachovače nádržkové plastové nízkopoložené nebo vysokopoložené</t>
  </si>
  <si>
    <t>716995955</t>
  </si>
  <si>
    <t>725112022</t>
  </si>
  <si>
    <t>Zařízení záchodů klozety keramické závěsné na nosné stěny s hlubokým splachováním odpad vodorovný- pro invalidy l=700mm</t>
  </si>
  <si>
    <t>806125319</t>
  </si>
  <si>
    <t>725112171</t>
  </si>
  <si>
    <t>Zařízení záchodů kombi klozety s hlubokým splachováním odpad vodorovný</t>
  </si>
  <si>
    <t>1466567813</t>
  </si>
  <si>
    <t>725210821</t>
  </si>
  <si>
    <t>Demontáž umyvadel bez výtokových armatur umyvadel</t>
  </si>
  <si>
    <t>-934060202</t>
  </si>
  <si>
    <t>725211602</t>
  </si>
  <si>
    <t>Umyvadla keramická bílá bez výtokových armatur připevněná na stěnu šrouby bez sloupu nebo krytu na sifon 550 mm</t>
  </si>
  <si>
    <t>977064356</t>
  </si>
  <si>
    <t>725211681</t>
  </si>
  <si>
    <t>Umyvadla keramická bílá bez výtokových armatur připevněná na stěnu šrouby zdravotní bílá 640 mm</t>
  </si>
  <si>
    <t>901727421</t>
  </si>
  <si>
    <t>725241112</t>
  </si>
  <si>
    <t>Sprchové vaničky akrylátové čtvercové 900x900 mm</t>
  </si>
  <si>
    <t>-841550520</t>
  </si>
  <si>
    <t>725244103</t>
  </si>
  <si>
    <t>Sprchové dveře a zástěny dveře sprchové do niky rámové se skleněnou výplní tl. 5 mm otvíravé jednokřídlové, na vaničku šířky 900 mm</t>
  </si>
  <si>
    <t>-689334486</t>
  </si>
  <si>
    <t>725291703</t>
  </si>
  <si>
    <t>Doplňky zařízení koupelen a záchodů smaltované madla rovná, délky 500 mm</t>
  </si>
  <si>
    <t>1708636479</t>
  </si>
  <si>
    <t>725291711</t>
  </si>
  <si>
    <t>Doplňky zařízení koupelen a záchodů smaltované madla krakorcová, délky 550 mm</t>
  </si>
  <si>
    <t>-658503100</t>
  </si>
  <si>
    <t>725291712</t>
  </si>
  <si>
    <t>Doplňky zařízení koupelen a záchodů smaltované madla krakorcová, délky 834 mm</t>
  </si>
  <si>
    <t>-1525680695</t>
  </si>
  <si>
    <t>725291722</t>
  </si>
  <si>
    <t>Doplňky zařízení koupelen a záchodů smaltované madla krakorcová sklopná, délky 834 mm</t>
  </si>
  <si>
    <t>-926333170</t>
  </si>
  <si>
    <t>725310823</t>
  </si>
  <si>
    <t>Demontáž dřezů jednodílných bez výtokových armatur vestavěných v kuchyňských sestavách</t>
  </si>
  <si>
    <t>-1408172116</t>
  </si>
  <si>
    <t>725330820</t>
  </si>
  <si>
    <t>Demontáž výlevek bez výtokových armatur a bez nádrže a splachovacího potrubí diturvitových</t>
  </si>
  <si>
    <t>-1372941696</t>
  </si>
  <si>
    <t>725331111</t>
  </si>
  <si>
    <t>Výlevky bez výtokových armatur a splachovací nádrže keramické se sklopnou plastovou mřížkou 425 mm</t>
  </si>
  <si>
    <t>-1078188752</t>
  </si>
  <si>
    <t>725532101</t>
  </si>
  <si>
    <t>Elektrické ohřívače zásobníkové beztlakové přepadové akumulační s pojistným ventilem závěsné svislé objem nádrže (příkon) 10 l (2,0 kW)</t>
  </si>
  <si>
    <t>240408539</t>
  </si>
  <si>
    <t>725532114</t>
  </si>
  <si>
    <t>Elektrické ohřívače zásobníkové beztlakové přepadové akumulační s pojistným ventilem závěsné svislé objem nádrže (příkon) 80 l (3,0 kW) rychloohřev 220V</t>
  </si>
  <si>
    <t>-536700722</t>
  </si>
  <si>
    <t>725590812</t>
  </si>
  <si>
    <t>Vnitrostaveništní přemístění vybouraných (demontovaných) hmot zařizovacích předmětů vodorovně do 100 m v objektech výšky přes 6 do 12 m</t>
  </si>
  <si>
    <t>497187101</t>
  </si>
  <si>
    <t>725813112</t>
  </si>
  <si>
    <t>Ventily rohové bez připojovací trubičky nebo flexi hadičky pračkové G 1/2</t>
  </si>
  <si>
    <t>1608610339</t>
  </si>
  <si>
    <t>725819401</t>
  </si>
  <si>
    <t>Ventily montáž ventilů ostatních typů rohových s připojovací trubičkou G 1/2</t>
  </si>
  <si>
    <t>-2067207856</t>
  </si>
  <si>
    <t>725819402</t>
  </si>
  <si>
    <t>Ventily montáž ventilů ostatních typů rohových bez připojovací trubičky G 1/2</t>
  </si>
  <si>
    <t>1405787787</t>
  </si>
  <si>
    <t>55141002</t>
  </si>
  <si>
    <t>ventil kulový rohový s filtrem 1/2"x3/8" s celokovovým kulatým designem</t>
  </si>
  <si>
    <t>-528259151</t>
  </si>
  <si>
    <t>725820802</t>
  </si>
  <si>
    <t>Demontáž baterií stojánkových do 1 otvoru</t>
  </si>
  <si>
    <t>-100235698</t>
  </si>
  <si>
    <t>725821312</t>
  </si>
  <si>
    <t>Baterie dřezové nástěnné pákové s otáčivým kulatým ústím a délkou ramínka 300 mm</t>
  </si>
  <si>
    <t>-492632407</t>
  </si>
  <si>
    <t>725821325</t>
  </si>
  <si>
    <t>Baterie dřezové stojánkové pákové s otáčivým ústím a délkou ramínka 220 mm</t>
  </si>
  <si>
    <t>-1613077755</t>
  </si>
  <si>
    <t>725822611</t>
  </si>
  <si>
    <t>Baterie umyvadlové stojánkové pákové bez výpusti</t>
  </si>
  <si>
    <t>2083442866</t>
  </si>
  <si>
    <t>55145002</t>
  </si>
  <si>
    <t>kompletní sprchový set 050/1,0</t>
  </si>
  <si>
    <t>sada</t>
  </si>
  <si>
    <t>1873781668</t>
  </si>
  <si>
    <t>725841332</t>
  </si>
  <si>
    <t>Baterie sprchové podomítkové (zápustné) s přepínačem a pohyblivým držákem</t>
  </si>
  <si>
    <t>379444814</t>
  </si>
  <si>
    <t>725860811</t>
  </si>
  <si>
    <t>Demontáž zápachových uzávěrek pro zařizovací předměty jednoduchých</t>
  </si>
  <si>
    <t>-279149505</t>
  </si>
  <si>
    <t>725861101</t>
  </si>
  <si>
    <t>Zápachové uzávěrky zařizovacích předmětů pro umyvadla DN 32</t>
  </si>
  <si>
    <t>1104962871</t>
  </si>
  <si>
    <t>725861312</t>
  </si>
  <si>
    <t>Zápachové uzávěrky zařizovacích předmětů pro umyvadla podomítkové DN 40/50</t>
  </si>
  <si>
    <t>-1033525084</t>
  </si>
  <si>
    <t>725862113</t>
  </si>
  <si>
    <t>Zápachové uzávěrky zařizovacích předmětů pro dřezy s přípojkou pro pračku nebo myčku DN 40/50</t>
  </si>
  <si>
    <t>557948972</t>
  </si>
  <si>
    <t>725865311</t>
  </si>
  <si>
    <t>Zápachové uzávěrky zařizovacích předmětů pro vany sprchových koutů s kulovým kloubem na odtoku DN 40/50</t>
  </si>
  <si>
    <t>-1703171785</t>
  </si>
  <si>
    <t>55161837</t>
  </si>
  <si>
    <t>uzávěrka zápachová kondenzační -bílá DN 40</t>
  </si>
  <si>
    <t>1910378845</t>
  </si>
  <si>
    <t>725869203</t>
  </si>
  <si>
    <t>Zápachové uzávěrky zařizovacích předmětů montáž zápachových uzávěrek dřezových jednodílných DN 40</t>
  </si>
  <si>
    <t>-1637839867</t>
  </si>
  <si>
    <t>725980121</t>
  </si>
  <si>
    <t>Dvířka 15/15</t>
  </si>
  <si>
    <t>-1934527062</t>
  </si>
  <si>
    <t>727111207</t>
  </si>
  <si>
    <t>Protipožární trubní ucpávky plastové potrubí prostup stropem tloušťky 150 mm požární odolnost EI 60-120 D 76</t>
  </si>
  <si>
    <t>-458235336</t>
  </si>
  <si>
    <t>727111209</t>
  </si>
  <si>
    <t>Protipožární trubní ucpávky plastové potrubí prostup stropem tloušťky 150 mm požární odolnost EI 60-120 D 110</t>
  </si>
  <si>
    <t>-699524062</t>
  </si>
  <si>
    <t>998725102</t>
  </si>
  <si>
    <t>Přesun hmot pro zařizovací předměty stanovený z hmotnosti přesunovaného materiálu vodorovná dopravní vzdálenost do 50 m v objektech výšky přes 6 do 12 m</t>
  </si>
  <si>
    <t>-1352376012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</si>
  <si>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</si>
  <si>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</si>
  <si>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</si>
  <si>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</si>
  <si>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1548516397</t>
  </si>
  <si>
    <t>998726111</t>
  </si>
  <si>
    <t>Přesun hmot pro instalační prefabrikáty stanovený z hmotnosti přesunovaného materiálu vodorovná dopravní vzdálenost do 50 m v objektech výšky do 6 m</t>
  </si>
  <si>
    <t>1729467845</t>
  </si>
  <si>
    <t>HZS22111</t>
  </si>
  <si>
    <t xml:space="preserve">Hodinové zúčtovací sazby profesí PSV provádění stavebních instalací instalatér - nepředvídané práce </t>
  </si>
  <si>
    <t>-340046857</t>
  </si>
  <si>
    <t>HZS2491</t>
  </si>
  <si>
    <t>Hodinové zúčtovací sazby profesí PSV zednické výpomoci a pomocné práce PSV dělník zednických výpomocí</t>
  </si>
  <si>
    <t>998762403</t>
  </si>
  <si>
    <t xml:space="preserve">200101/D.1.4.3 - Vzduchotechnika </t>
  </si>
  <si>
    <t xml:space="preserve">    751 - Vzduchotechnika</t>
  </si>
  <si>
    <t>751</t>
  </si>
  <si>
    <t>Vzduchotechnika</t>
  </si>
  <si>
    <t>751122051</t>
  </si>
  <si>
    <t>Montáž ventilátoru radiálního nízkotlakého podhledového základního, průměru do 100 mm</t>
  </si>
  <si>
    <t>-1181391223</t>
  </si>
  <si>
    <t>751133011</t>
  </si>
  <si>
    <t>Montáž ventilátoru diagonálního nízkotlakého potrubního , průměru do 100 mm</t>
  </si>
  <si>
    <t>1821475678</t>
  </si>
  <si>
    <t>751311115</t>
  </si>
  <si>
    <t>Montáž vyústí čtyřhranné do kruhového potrubí, průřezu přes 0,200 do 0,250 m2</t>
  </si>
  <si>
    <t>1111253449</t>
  </si>
  <si>
    <t>751366011</t>
  </si>
  <si>
    <t>Montáž filtrů kazetového, na potrubí, průměru do 100 mm</t>
  </si>
  <si>
    <t>1930917433</t>
  </si>
  <si>
    <t>751398024</t>
  </si>
  <si>
    <t>Montáž ostatních zařízení větrací mřížky stěnové, průřezu přes 0,150 do 0,200 m2</t>
  </si>
  <si>
    <t>-868634964</t>
  </si>
  <si>
    <t>751398041</t>
  </si>
  <si>
    <t>Montáž ostatních zařízení protidešťové žaluzie nebo žaluziové klapky na kruhové potrubí, průměru do 300 mm</t>
  </si>
  <si>
    <t>636371973</t>
  </si>
  <si>
    <t>751510041</t>
  </si>
  <si>
    <t>Vzduchotechnické potrubí z pozinkovaného plechu kruhové, trouba spirálně vinutá bez příruby, průměru do 100 mm</t>
  </si>
  <si>
    <t>1629427749</t>
  </si>
  <si>
    <t>751510042</t>
  </si>
  <si>
    <t>Vzduchotechnické potrubí z pozinkovaného plechu kruhové, trouba spirálně vinutá bez příruby, průměru přes 100 do 200 mm</t>
  </si>
  <si>
    <t>42436907</t>
  </si>
  <si>
    <t>751514177</t>
  </si>
  <si>
    <t>Montáž oblouku do plechového potrubí kruhového bez příruby, průměru do 100 mm</t>
  </si>
  <si>
    <t>-1222270497</t>
  </si>
  <si>
    <t>751514262</t>
  </si>
  <si>
    <t>Montáž kalhotového kusu nebo odbočky jednostranné do plechového potrubí kruhového s přírubou, průměru přes 100 do 200 mm</t>
  </si>
  <si>
    <t>-1807181689</t>
  </si>
  <si>
    <t>751514678</t>
  </si>
  <si>
    <t>Montáž požární klapky do plechového potrubí kruhové bez příruby, průměru do 100 mm</t>
  </si>
  <si>
    <t>786400296</t>
  </si>
  <si>
    <t>751514761</t>
  </si>
  <si>
    <t>Montáž protidešťové stříšky nebo výfukové hlavice do plechového potrubí kruhové s přírubou, průměru do 100 mm</t>
  </si>
  <si>
    <t>825461437</t>
  </si>
  <si>
    <t>751514762</t>
  </si>
  <si>
    <t>Montáž protidešťové stříšky nebo výfukové hlavice do plechového potrubí kruhové s přírubou, průměru přes 100 do 200 mm</t>
  </si>
  <si>
    <t>-1952649031</t>
  </si>
  <si>
    <t>42981260</t>
  </si>
  <si>
    <t>hlavice výfuková Pz VZT D 100mm</t>
  </si>
  <si>
    <t>1964544778</t>
  </si>
  <si>
    <t>42981267</t>
  </si>
  <si>
    <t>hlavice výfuková Pz VZT D 200mm</t>
  </si>
  <si>
    <t>-553582265</t>
  </si>
  <si>
    <t>42981085</t>
  </si>
  <si>
    <t>oblouk segmentový VZT Pz 90° D 100mm</t>
  </si>
  <si>
    <t>-1797999594</t>
  </si>
  <si>
    <t>429810851</t>
  </si>
  <si>
    <t>Požární klapka pro kruhové porubí  VZT  D 100mm</t>
  </si>
  <si>
    <t>260032382</t>
  </si>
  <si>
    <t>429811101</t>
  </si>
  <si>
    <t>přechod osový krátký VZT Pz D 200/160mm</t>
  </si>
  <si>
    <t>-157371285</t>
  </si>
  <si>
    <t>42981160</t>
  </si>
  <si>
    <t>odbočka jednostranná VZT Pz 90° D 125/100/100mm</t>
  </si>
  <si>
    <t>-2079854012</t>
  </si>
  <si>
    <t>42981160011</t>
  </si>
  <si>
    <t>odbočka jednostranná VZT Pz 90° D 140/100/100mm</t>
  </si>
  <si>
    <t>1721282237</t>
  </si>
  <si>
    <t>429811601</t>
  </si>
  <si>
    <t>odbočka jednostranná VZT Pz 90° D 160/100/125mm</t>
  </si>
  <si>
    <t>-1373703454</t>
  </si>
  <si>
    <t>429811602</t>
  </si>
  <si>
    <t>odbočka jednostranná VZT Pz 90° D 160/100/160mm</t>
  </si>
  <si>
    <t>-725362460</t>
  </si>
  <si>
    <t>429811603</t>
  </si>
  <si>
    <t>odbočka jednostranná VZT Pz 90° D 160/160/160mm</t>
  </si>
  <si>
    <t>-1023078247</t>
  </si>
  <si>
    <t>429811604</t>
  </si>
  <si>
    <t>odbočka jednostranná VZT Pz 90° D 200/160/160mm</t>
  </si>
  <si>
    <t>-960825961</t>
  </si>
  <si>
    <t>429811605</t>
  </si>
  <si>
    <t>odbočka jednostranná VZT Pz 90° D 200/160/200mm</t>
  </si>
  <si>
    <t>-1728910315</t>
  </si>
  <si>
    <t>429811607</t>
  </si>
  <si>
    <t>filtr  VZT  D 100mm</t>
  </si>
  <si>
    <t>-1173299019</t>
  </si>
  <si>
    <t>429811608</t>
  </si>
  <si>
    <t>Výustka komfortní jednořadá KVK1-H-1.0  300x75mm</t>
  </si>
  <si>
    <t>170055055</t>
  </si>
  <si>
    <t>429811609</t>
  </si>
  <si>
    <t>Výustka komfortní jednořadá KVK1-H-1.0  400x75mm</t>
  </si>
  <si>
    <t>-1398480621</t>
  </si>
  <si>
    <t>4298116091</t>
  </si>
  <si>
    <t>Mřížka stěnová uzavřená  MSU 25-1.0  300x100mm</t>
  </si>
  <si>
    <t>781938507</t>
  </si>
  <si>
    <t>4298116092</t>
  </si>
  <si>
    <t xml:space="preserve">Malý radiální ventilátor 130m3/h s vestvěnou zpětnou klapkou a nastavitelným doběhem </t>
  </si>
  <si>
    <t>873925390</t>
  </si>
  <si>
    <t>42981160922</t>
  </si>
  <si>
    <t xml:space="preserve">Malý radiální ventilátor 155m3/h s vestvěnou zpětnou klapkou a nastavitelným doběhem </t>
  </si>
  <si>
    <t>713666506</t>
  </si>
  <si>
    <t>4298116093</t>
  </si>
  <si>
    <t xml:space="preserve">Diagonální ventilátor do kruhového potrubí plastový 180m3/h </t>
  </si>
  <si>
    <t>-548861852</t>
  </si>
  <si>
    <t>4298116094</t>
  </si>
  <si>
    <t>Senzor kvality vzduchu</t>
  </si>
  <si>
    <t>939768083</t>
  </si>
  <si>
    <t>42917520</t>
  </si>
  <si>
    <t>spona rychloupínací D 100mm</t>
  </si>
  <si>
    <t>-889247333</t>
  </si>
  <si>
    <t>429175201</t>
  </si>
  <si>
    <t xml:space="preserve">spotřební materiál </t>
  </si>
  <si>
    <t>kg</t>
  </si>
  <si>
    <t>1691600512</t>
  </si>
  <si>
    <t>HZS3212</t>
  </si>
  <si>
    <t xml:space="preserve">Hodinové zúčtovací sazby montáží technologických zařízení na stavebních objektech montér vzduchotechniky odborný - KOMPLEXNÍ VYZKOUŠENÍ </t>
  </si>
  <si>
    <t>-372659111</t>
  </si>
  <si>
    <t xml:space="preserve">200101/D.1.4.31 - Klimatizace </t>
  </si>
  <si>
    <t>945412112</t>
  </si>
  <si>
    <t>Teleskopická hydraulická montážní plošina na samohybném podvozku, s otočným košem výšky zdvihu do 21 m</t>
  </si>
  <si>
    <t>den</t>
  </si>
  <si>
    <t>-208389390</t>
  </si>
  <si>
    <t>751711111</t>
  </si>
  <si>
    <t>Montáž klimatizační jednotky vnitřní nástěnné o výkonu (pro objem místnosti) do 3,5 kW (do 35 m3)</t>
  </si>
  <si>
    <t>659817218</t>
  </si>
  <si>
    <t>751711131</t>
  </si>
  <si>
    <t>Montáž klimatizační jednotky vnitřní kazetové čtyřcestné o výkonu (pro objem místnosti) do 3,5 kW (do 35 m3)</t>
  </si>
  <si>
    <t>51487674</t>
  </si>
  <si>
    <t>751721114</t>
  </si>
  <si>
    <t>Montáž klimatizační jednotky venkovní jednofázové napájení do 5 vnitřních jednotek</t>
  </si>
  <si>
    <t>-1946807498</t>
  </si>
  <si>
    <t>751721116</t>
  </si>
  <si>
    <t>Montáž klimatizační jednotky venkovní jednofázové napájení do 7 vnitřních jednotek</t>
  </si>
  <si>
    <t>251287473</t>
  </si>
  <si>
    <t>751791112</t>
  </si>
  <si>
    <t>Montáž napojovacího potrubí měděného předizolovaného, D mm (" x tl. stěny) 10 (3/8" x 0,8)</t>
  </si>
  <si>
    <t>-1146545616</t>
  </si>
  <si>
    <t>751791113</t>
  </si>
  <si>
    <t>Montáž napojovacího potrubí měděného předizolovaného, D mm (" x tl. stěny) 12 (1/2" x 0,8)</t>
  </si>
  <si>
    <t>-697260991</t>
  </si>
  <si>
    <t>751791114</t>
  </si>
  <si>
    <t>Montáž napojovacího potrubí měděného předizolovaného, D mm (" x tl. stěny) 16 (5/8" x 1,0)</t>
  </si>
  <si>
    <t>-1000655534</t>
  </si>
  <si>
    <t>751791115</t>
  </si>
  <si>
    <t>Montáž napojovacího potrubí měděného předizolovaného, D mm (" x tl. stěny) 18 (3/4" x 1,0)</t>
  </si>
  <si>
    <t>-1542627513</t>
  </si>
  <si>
    <t>751791116</t>
  </si>
  <si>
    <t>Montáž napojovacího potrubí měděného předizolovaného, D mm (" x tl. stěny) 22 (7/8" x 1,0)</t>
  </si>
  <si>
    <t>1927525572</t>
  </si>
  <si>
    <t>196328411</t>
  </si>
  <si>
    <t>trubka Cu-DHP propojovací předizolovaná PEX9 D10 tl.stěny 0,8mm</t>
  </si>
  <si>
    <t>-2074223804</t>
  </si>
  <si>
    <t>196328412</t>
  </si>
  <si>
    <t>trubka Cu-DHP propojovací předizolovaná PEX9 D12 tl.stěny 0,8mm</t>
  </si>
  <si>
    <t>-343136852</t>
  </si>
  <si>
    <t>196328413</t>
  </si>
  <si>
    <t>trubka Cu-DHP propojovací předizolovaná PEX9 D16 tl.stěny 0,8mm</t>
  </si>
  <si>
    <t>-497117778</t>
  </si>
  <si>
    <t>196328414</t>
  </si>
  <si>
    <t>trubka Cu-DHP propojovací předizolovaná PEX9 D18 tl.stěny 0,8mm</t>
  </si>
  <si>
    <t>-1034085405</t>
  </si>
  <si>
    <t>196328415</t>
  </si>
  <si>
    <t>trubka Cu-DHP propojovací předizolovaná PEX9 D22 tl.stěny 0,8mm</t>
  </si>
  <si>
    <t>1099547849</t>
  </si>
  <si>
    <t>42956042</t>
  </si>
  <si>
    <t>Venkovní jednotka 6,8 kW</t>
  </si>
  <si>
    <t>1300970263</t>
  </si>
  <si>
    <t>429560411</t>
  </si>
  <si>
    <t xml:space="preserve">Vnitřní kazetová jednotka čtyřcestná 2,0 kW,včetně ovládání </t>
  </si>
  <si>
    <t>1843778305</t>
  </si>
  <si>
    <t>429560412</t>
  </si>
  <si>
    <t xml:space="preserve">Vnitřní nástěnná jednotka 2,0 kW,včetně ovládání </t>
  </si>
  <si>
    <t>842245415</t>
  </si>
  <si>
    <t>998751101</t>
  </si>
  <si>
    <t>Přesun hmot pro vzduchotechniku stanovený z hmotnosti přesunovaného materiálu vodorovná dopravní vzdálenost do 100 m v objektech výšky do 12 m</t>
  </si>
  <si>
    <t>-2094226027</t>
  </si>
  <si>
    <t>HZS3211</t>
  </si>
  <si>
    <t xml:space="preserve">Hodinové zúčtovací sazby montáží technologických zařízení na stavebních objektech montér vzduchotechniky a chlazení - komplexní vyzkoušení </t>
  </si>
  <si>
    <t>-593288119</t>
  </si>
  <si>
    <t xml:space="preserve">200101/D.1.4.4 - Elektronické komunikace </t>
  </si>
  <si>
    <t xml:space="preserve">    742 - Elektroinstalace - slaboproud</t>
  </si>
  <si>
    <t>742</t>
  </si>
  <si>
    <t>Elektroinstalace - slaboproud</t>
  </si>
  <si>
    <t>7421210021</t>
  </si>
  <si>
    <t xml:space="preserve">Strukturovaná kabeláž </t>
  </si>
  <si>
    <t>-1498225664</t>
  </si>
  <si>
    <t>7421230011</t>
  </si>
  <si>
    <t xml:space="preserve">Kabelové trasy </t>
  </si>
  <si>
    <t>-461584627</t>
  </si>
  <si>
    <t>7422200011</t>
  </si>
  <si>
    <t xml:space="preserve">Poplachový zabezpečovací a tísńový systém </t>
  </si>
  <si>
    <t>-1820501275</t>
  </si>
  <si>
    <t>7423100021</t>
  </si>
  <si>
    <t xml:space="preserve">Domovní telefony </t>
  </si>
  <si>
    <t>-947295648</t>
  </si>
  <si>
    <t>7424300011</t>
  </si>
  <si>
    <t xml:space="preserve">Kamerový systém </t>
  </si>
  <si>
    <t>133224081</t>
  </si>
  <si>
    <t>7424300031</t>
  </si>
  <si>
    <t xml:space="preserve">AV technika </t>
  </si>
  <si>
    <t>554315971</t>
  </si>
  <si>
    <t>998742202</t>
  </si>
  <si>
    <t>Přesun hmot pro slaboproud stanovený procentní sazbou (%) z ceny vodorovná dopravní vzdálenost do 50 m v objektech výšky přes 6 do 12 m</t>
  </si>
  <si>
    <t>%</t>
  </si>
  <si>
    <t>2016686685</t>
  </si>
  <si>
    <t xml:space="preserve">200101/D.1.4.5 - Silnoproudá elektrotechnika </t>
  </si>
  <si>
    <t xml:space="preserve">    741 - Elektroinstalace - silnoproud</t>
  </si>
  <si>
    <t>741</t>
  </si>
  <si>
    <t>Elektroinstalace - silnoproud</t>
  </si>
  <si>
    <t>7411200131</t>
  </si>
  <si>
    <t xml:space="preserve">Montáž elektroinstalace </t>
  </si>
  <si>
    <t>-1615072145</t>
  </si>
  <si>
    <t>341421601</t>
  </si>
  <si>
    <t xml:space="preserve">Dodávka materiálu elektroinstalace </t>
  </si>
  <si>
    <t>193284566</t>
  </si>
  <si>
    <t>7412100041</t>
  </si>
  <si>
    <t xml:space="preserve">Montáž rozvodnic </t>
  </si>
  <si>
    <t>-919933378</t>
  </si>
  <si>
    <t>357116721</t>
  </si>
  <si>
    <t xml:space="preserve">Dodávka materiálu elektrorozvodnic </t>
  </si>
  <si>
    <t>-1226773479</t>
  </si>
  <si>
    <t>741810003</t>
  </si>
  <si>
    <t>Zkoušky a prohlídky elektrických rozvodů a zařízení celková prohlídka a vyhotovení revizní zprávy pro objem montážních prací přes 500 do 1000 tis. Kč</t>
  </si>
  <si>
    <t>1815559778</t>
  </si>
  <si>
    <t>741810011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</si>
  <si>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</si>
  <si>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-62294018</t>
  </si>
  <si>
    <t>998741202</t>
  </si>
  <si>
    <t>Přesun hmot pro silnoproud stanovený procentní sazbou (%) z ceny vodorovná dopravní vzdálenost do 50 m v objektech výšky přes 6 do 12 m</t>
  </si>
  <si>
    <t>-1394876505</t>
  </si>
  <si>
    <t xml:space="preserve">200101/INT - Vybavení interiéru - nábytek </t>
  </si>
  <si>
    <t xml:space="preserve">    786 - Dokončovací práce - čalounické úpravy</t>
  </si>
  <si>
    <t>786</t>
  </si>
  <si>
    <t>Dokončovací práce - čalounické úpravy</t>
  </si>
  <si>
    <t>786671131</t>
  </si>
  <si>
    <t xml:space="preserve">Vybavení kanceláří - nový nábytek - DODÁVKA </t>
  </si>
  <si>
    <t>706739707</t>
  </si>
  <si>
    <t>78667113111</t>
  </si>
  <si>
    <t xml:space="preserve">Vybavení kanceláří - nový nábytek - MONTÁŽ </t>
  </si>
  <si>
    <t>1311229005</t>
  </si>
  <si>
    <t>7866711312</t>
  </si>
  <si>
    <t xml:space="preserve">Oprava a vyčištění původního nábytku - celkem 157 kusů , dle samostatného výpisu </t>
  </si>
  <si>
    <t>649332747</t>
  </si>
  <si>
    <t xml:space="preserve">02 - Odbourání zídek a sanační práce </t>
  </si>
  <si>
    <t xml:space="preserve">    4 - Vodorovné konstrukce</t>
  </si>
  <si>
    <t xml:space="preserve">    5 - Komunikace pozemní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</si>
  <si>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</si>
  <si>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</si>
  <si>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-1447775528</t>
  </si>
  <si>
    <t>5,6*1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</si>
  <si>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</si>
  <si>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</si>
  <si>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-1195526579</t>
  </si>
  <si>
    <t>132312212</t>
  </si>
  <si>
    <t>Hloubení rýh šířky přes 800 do 2 000 mm ručně zapažených i nezapažených, s urovnáním dna do předepsaného profilu a spádu v hornině třídy těžitelnosti II skupiny 4 nesoudržných</t>
  </si>
  <si>
    <t>-2132333398</t>
  </si>
  <si>
    <t>5,6*0,9*0,5</t>
  </si>
  <si>
    <t>162211211</t>
  </si>
  <si>
    <t>Vodorovné přemístění výkopku nebo sypaniny nošením s naložením a vyprázdněním nádoby na hromady nebo do dopravního prostředku na vzdálenost do 10 m z horniny třídy těžitelnosti II, skupiny 4 a 5</t>
  </si>
  <si>
    <t>1882905400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</si>
  <si>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</si>
  <si>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</si>
  <si>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822043340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</si>
  <si>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</si>
  <si>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</si>
  <si>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-916948947</t>
  </si>
  <si>
    <t>2,52*4 'Přepočtené koeficientem množství</t>
  </si>
  <si>
    <t>167111102</t>
  </si>
  <si>
    <t>Nakládání, skládání a překládání neulehlého výkopku nebo sypaniny ručně nakládání, z hornin třídy těžitelnosti II, skupiny 4 a 5</t>
  </si>
  <si>
    <t>352223133</t>
  </si>
  <si>
    <t>167111122</t>
  </si>
  <si>
    <t>Nakládání, skládání a překládání neulehlého výkopku nebo sypaniny ručně skládání nebo překládání, z hornin třídy těžitelnosti II, skupiny 4 a 5</t>
  </si>
  <si>
    <t>-1558710539</t>
  </si>
  <si>
    <t>Vodorovné konstrukce</t>
  </si>
  <si>
    <t>451577877</t>
  </si>
  <si>
    <t>Podklad nebo lože pod dlažbu (přídlažbu) v ploše vodorovné nebo ve sklonu do 1:5, tloušťky od 30 do 100 mm ze štěrkopísku</t>
  </si>
  <si>
    <t>570953822</t>
  </si>
  <si>
    <t>451579877</t>
  </si>
  <si>
    <t>Podklad nebo lože pod dlažbu (přídlažbu) Příplatek k cenám za každých dalších i započatých 10 mm tloušťky podkladu nebo lože přes 100 mm ze štěrkopísku</t>
  </si>
  <si>
    <t>-1505328069</t>
  </si>
  <si>
    <t>Komunikace pozemní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</si>
  <si>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</si>
  <si>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</si>
  <si>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382253784</t>
  </si>
  <si>
    <t>59245001</t>
  </si>
  <si>
    <t>dlažba zámková tvaru I 200x165x40mm přírodní</t>
  </si>
  <si>
    <t>662646568</t>
  </si>
  <si>
    <t>998223011</t>
  </si>
  <si>
    <t>Přesun hmot pro pozemní komunikace s krytem dlážděným dopravní vzdálenost do 200 m jakékoliv délky objektu</t>
  </si>
  <si>
    <t>3958284</t>
  </si>
  <si>
    <t>622821012</t>
  </si>
  <si>
    <t>Sanační omítka vnějších ploch stěn pro vlhké a zasolené zdivo, prováděná ve dvou vrstvách, tl. jádrové omítky do 30 mm ručně štuková</t>
  </si>
  <si>
    <t>1910488354</t>
  </si>
  <si>
    <t>5,6*2,2+1*2,2</t>
  </si>
  <si>
    <t>622821031</t>
  </si>
  <si>
    <t>Sanační omítka vnějších ploch stěn vyrovnávací vrstva, prováděná v tl. do 20 mm ručně</t>
  </si>
  <si>
    <t>2059435204</t>
  </si>
  <si>
    <t>628195001</t>
  </si>
  <si>
    <t>Očištění zdiva nebo betonu zdí a valů před započetím oprav ručně</t>
  </si>
  <si>
    <t>457474087</t>
  </si>
  <si>
    <t>5,6*2,2</t>
  </si>
  <si>
    <t>1*2,2</t>
  </si>
  <si>
    <t>961044111</t>
  </si>
  <si>
    <t>Bourání základů z betonu prostého</t>
  </si>
  <si>
    <t>-722620069</t>
  </si>
  <si>
    <t>0,65*0,3*5,6</t>
  </si>
  <si>
    <t>962032231</t>
  </si>
  <si>
    <t>Bourání zdiva nadzákladového z cihel nebo tvárnic z cihel pálených nebo vápenopískových, na maltu vápennou nebo vápenocementovou, objemu přes 1 m3</t>
  </si>
  <si>
    <t>-1935656632</t>
  </si>
  <si>
    <t>5,6*0,25*1,9</t>
  </si>
  <si>
    <t>5,6*0,4*1,9</t>
  </si>
  <si>
    <t>978015391</t>
  </si>
  <si>
    <t>Očištění vnějších ploch s vyškrabáním spar a s očištěním zdiva stupně členitosti 1 a 2, v rozsahu přes 80 do 100 %</t>
  </si>
  <si>
    <t>-1476269079</t>
  </si>
  <si>
    <t>12,32</t>
  </si>
  <si>
    <t>9856111111</t>
  </si>
  <si>
    <t>Sanace a zpevnění základů objektu Radniční 13</t>
  </si>
  <si>
    <t>1845380437</t>
  </si>
  <si>
    <t>997013211</t>
  </si>
  <si>
    <t>Vnitrostaveništní doprava suti a vybouraných hmot vodorovně do 50 m svisle ručně pro budovy a haly výšky do 6 m</t>
  </si>
  <si>
    <t>-1161013137</t>
  </si>
  <si>
    <t>1303841343</t>
  </si>
  <si>
    <t>863679952</t>
  </si>
  <si>
    <t>18,625*14 'Přepočtené koeficientem množství</t>
  </si>
  <si>
    <t>-218067276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</si>
  <si>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</si>
  <si>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</si>
  <si>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529811968</t>
  </si>
  <si>
    <t>HZS13021</t>
  </si>
  <si>
    <t xml:space="preserve">Hodinové zúčtovací sazby profesí HSV provádění konstrukcí zedník specialista - Provedení sond </t>
  </si>
  <si>
    <t>-2000812353</t>
  </si>
  <si>
    <t>HZS42321</t>
  </si>
  <si>
    <t xml:space="preserve">Hodinové zúčtovací sazby ostatních profesí revizní a kontrolní činnost technik odborný - Statický posudek </t>
  </si>
  <si>
    <t>1957794794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</si>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</sst>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9" t="s">
        <v>14</v>
      </c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23"/>
      <c r="AQ5" s="23"/>
      <c r="AR5" s="21"/>
      <c r="BE5" s="32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1" t="s">
        <v>17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23"/>
      <c r="AQ6" s="23"/>
      <c r="AR6" s="21"/>
      <c r="BE6" s="32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27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27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27"/>
      <c r="BS9" s="18" t="s">
        <v>6</v>
      </c>
    </row>
    <row r="10" spans="2:71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7"/>
      <c r="BS10" s="18" t="s">
        <v>6</v>
      </c>
    </row>
    <row r="11" spans="2:71" s="1" customFormat="1" ht="18.4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2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7"/>
      <c r="BS12" s="18" t="s">
        <v>6</v>
      </c>
    </row>
    <row r="13" spans="2:71" s="1" customFormat="1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37</v>
      </c>
      <c r="AO13" s="23"/>
      <c r="AP13" s="23"/>
      <c r="AQ13" s="23"/>
      <c r="AR13" s="21"/>
      <c r="BE13" s="327"/>
      <c r="BS13" s="18" t="s">
        <v>6</v>
      </c>
    </row>
    <row r="14" spans="2:71" ht="12.75">
      <c r="B14" s="22"/>
      <c r="C14" s="23"/>
      <c r="D14" s="23"/>
      <c r="E14" s="332" t="s">
        <v>37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0" t="s">
        <v>34</v>
      </c>
      <c r="AL14" s="23"/>
      <c r="AM14" s="23"/>
      <c r="AN14" s="33" t="s">
        <v>37</v>
      </c>
      <c r="AO14" s="23"/>
      <c r="AP14" s="23"/>
      <c r="AQ14" s="23"/>
      <c r="AR14" s="21"/>
      <c r="BE14" s="32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7"/>
      <c r="BS15" s="18" t="s">
        <v>4</v>
      </c>
    </row>
    <row r="16" spans="2:71" s="1" customFormat="1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35</v>
      </c>
      <c r="AO16" s="23"/>
      <c r="AP16" s="23"/>
      <c r="AQ16" s="23"/>
      <c r="AR16" s="21"/>
      <c r="BE16" s="327"/>
      <c r="BS16" s="18" t="s">
        <v>4</v>
      </c>
    </row>
    <row r="17" spans="2:71" s="1" customFormat="1" ht="18.4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35</v>
      </c>
      <c r="AO17" s="23"/>
      <c r="AP17" s="23"/>
      <c r="AQ17" s="23"/>
      <c r="AR17" s="21"/>
      <c r="BE17" s="327"/>
      <c r="BS17" s="18" t="s">
        <v>40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7"/>
      <c r="BS18" s="18" t="s">
        <v>6</v>
      </c>
    </row>
    <row r="19" spans="2:71" s="1" customFormat="1" ht="12" customHeight="1">
      <c r="B19" s="22"/>
      <c r="C19" s="23"/>
      <c r="D19" s="30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42</v>
      </c>
      <c r="AO19" s="23"/>
      <c r="AP19" s="23"/>
      <c r="AQ19" s="23"/>
      <c r="AR19" s="21"/>
      <c r="BE19" s="327"/>
      <c r="BS19" s="18" t="s">
        <v>6</v>
      </c>
    </row>
    <row r="20" spans="2:71" s="1" customFormat="1" ht="18.4" customHeight="1">
      <c r="B20" s="22"/>
      <c r="C20" s="23"/>
      <c r="D20" s="23"/>
      <c r="E20" s="28" t="s">
        <v>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35</v>
      </c>
      <c r="AO20" s="23"/>
      <c r="AP20" s="23"/>
      <c r="AQ20" s="23"/>
      <c r="AR20" s="21"/>
      <c r="BE20" s="327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7"/>
    </row>
    <row r="22" spans="2:57" s="1" customFormat="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7"/>
    </row>
    <row r="23" spans="2:57" s="1" customFormat="1" ht="47.25" customHeight="1">
      <c r="B23" s="22"/>
      <c r="C23" s="23"/>
      <c r="D23" s="23"/>
      <c r="E23" s="334" t="s">
        <v>45</v>
      </c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23"/>
      <c r="AP23" s="23"/>
      <c r="AQ23" s="23"/>
      <c r="AR23" s="21"/>
      <c r="BE23" s="32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7"/>
    </row>
    <row r="25" spans="2:57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27"/>
    </row>
    <row r="26" spans="1:57" s="2" customFormat="1" ht="25.9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35">
        <f>ROUND(AG54,2)</f>
        <v>0</v>
      </c>
      <c r="AL26" s="336"/>
      <c r="AM26" s="336"/>
      <c r="AN26" s="336"/>
      <c r="AO26" s="336"/>
      <c r="AP26" s="38"/>
      <c r="AQ26" s="38"/>
      <c r="AR26" s="41"/>
      <c r="BE26" s="327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27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37" t="s">
        <v>47</v>
      </c>
      <c r="M28" s="337"/>
      <c r="N28" s="337"/>
      <c r="O28" s="337"/>
      <c r="P28" s="337"/>
      <c r="Q28" s="38"/>
      <c r="R28" s="38"/>
      <c r="S28" s="38"/>
      <c r="T28" s="38"/>
      <c r="U28" s="38"/>
      <c r="V28" s="38"/>
      <c r="W28" s="337" t="s">
        <v>48</v>
      </c>
      <c r="X28" s="337"/>
      <c r="Y28" s="337"/>
      <c r="Z28" s="337"/>
      <c r="AA28" s="337"/>
      <c r="AB28" s="337"/>
      <c r="AC28" s="337"/>
      <c r="AD28" s="337"/>
      <c r="AE28" s="337"/>
      <c r="AF28" s="38"/>
      <c r="AG28" s="38"/>
      <c r="AH28" s="38"/>
      <c r="AI28" s="38"/>
      <c r="AJ28" s="38"/>
      <c r="AK28" s="337" t="s">
        <v>49</v>
      </c>
      <c r="AL28" s="337"/>
      <c r="AM28" s="337"/>
      <c r="AN28" s="337"/>
      <c r="AO28" s="337"/>
      <c r="AP28" s="38"/>
      <c r="AQ28" s="38"/>
      <c r="AR28" s="41"/>
      <c r="BE28" s="327"/>
    </row>
    <row r="29" spans="2:57" s="3" customFormat="1" ht="14.45" customHeight="1">
      <c r="B29" s="42"/>
      <c r="C29" s="43"/>
      <c r="D29" s="30" t="s">
        <v>50</v>
      </c>
      <c r="E29" s="43"/>
      <c r="F29" s="30" t="s">
        <v>51</v>
      </c>
      <c r="G29" s="43"/>
      <c r="H29" s="43"/>
      <c r="I29" s="43"/>
      <c r="J29" s="43"/>
      <c r="K29" s="43"/>
      <c r="L29" s="340">
        <v>0.21</v>
      </c>
      <c r="M29" s="339"/>
      <c r="N29" s="339"/>
      <c r="O29" s="339"/>
      <c r="P29" s="339"/>
      <c r="Q29" s="43"/>
      <c r="R29" s="43"/>
      <c r="S29" s="43"/>
      <c r="T29" s="43"/>
      <c r="U29" s="43"/>
      <c r="V29" s="43"/>
      <c r="W29" s="338">
        <f>ROUND(AZ54,2)</f>
        <v>0</v>
      </c>
      <c r="X29" s="339"/>
      <c r="Y29" s="339"/>
      <c r="Z29" s="339"/>
      <c r="AA29" s="339"/>
      <c r="AB29" s="339"/>
      <c r="AC29" s="339"/>
      <c r="AD29" s="339"/>
      <c r="AE29" s="339"/>
      <c r="AF29" s="43"/>
      <c r="AG29" s="43"/>
      <c r="AH29" s="43"/>
      <c r="AI29" s="43"/>
      <c r="AJ29" s="43"/>
      <c r="AK29" s="338">
        <f>ROUND(AV54,2)</f>
        <v>0</v>
      </c>
      <c r="AL29" s="339"/>
      <c r="AM29" s="339"/>
      <c r="AN29" s="339"/>
      <c r="AO29" s="339"/>
      <c r="AP29" s="43"/>
      <c r="AQ29" s="43"/>
      <c r="AR29" s="44"/>
      <c r="BE29" s="328"/>
    </row>
    <row r="30" spans="2:57" s="3" customFormat="1" ht="14.45" customHeight="1">
      <c r="B30" s="42"/>
      <c r="C30" s="43"/>
      <c r="D30" s="43"/>
      <c r="E30" s="43"/>
      <c r="F30" s="30" t="s">
        <v>52</v>
      </c>
      <c r="G30" s="43"/>
      <c r="H30" s="43"/>
      <c r="I30" s="43"/>
      <c r="J30" s="43"/>
      <c r="K30" s="43"/>
      <c r="L30" s="340">
        <v>0.15</v>
      </c>
      <c r="M30" s="339"/>
      <c r="N30" s="339"/>
      <c r="O30" s="339"/>
      <c r="P30" s="339"/>
      <c r="Q30" s="43"/>
      <c r="R30" s="43"/>
      <c r="S30" s="43"/>
      <c r="T30" s="43"/>
      <c r="U30" s="43"/>
      <c r="V30" s="43"/>
      <c r="W30" s="338">
        <f>ROUND(BA54,2)</f>
        <v>0</v>
      </c>
      <c r="X30" s="339"/>
      <c r="Y30" s="339"/>
      <c r="Z30" s="339"/>
      <c r="AA30" s="339"/>
      <c r="AB30" s="339"/>
      <c r="AC30" s="339"/>
      <c r="AD30" s="339"/>
      <c r="AE30" s="339"/>
      <c r="AF30" s="43"/>
      <c r="AG30" s="43"/>
      <c r="AH30" s="43"/>
      <c r="AI30" s="43"/>
      <c r="AJ30" s="43"/>
      <c r="AK30" s="338">
        <f>ROUND(AW54,2)</f>
        <v>0</v>
      </c>
      <c r="AL30" s="339"/>
      <c r="AM30" s="339"/>
      <c r="AN30" s="339"/>
      <c r="AO30" s="339"/>
      <c r="AP30" s="43"/>
      <c r="AQ30" s="43"/>
      <c r="AR30" s="44"/>
      <c r="BE30" s="328"/>
    </row>
    <row r="31" spans="2:57" s="3" customFormat="1" ht="14.45" customHeight="1" hidden="1">
      <c r="B31" s="42"/>
      <c r="C31" s="43"/>
      <c r="D31" s="43"/>
      <c r="E31" s="43"/>
      <c r="F31" s="30" t="s">
        <v>53</v>
      </c>
      <c r="G31" s="43"/>
      <c r="H31" s="43"/>
      <c r="I31" s="43"/>
      <c r="J31" s="43"/>
      <c r="K31" s="43"/>
      <c r="L31" s="340">
        <v>0.21</v>
      </c>
      <c r="M31" s="339"/>
      <c r="N31" s="339"/>
      <c r="O31" s="339"/>
      <c r="P31" s="339"/>
      <c r="Q31" s="43"/>
      <c r="R31" s="43"/>
      <c r="S31" s="43"/>
      <c r="T31" s="43"/>
      <c r="U31" s="43"/>
      <c r="V31" s="43"/>
      <c r="W31" s="338">
        <f>ROUND(BB54,2)</f>
        <v>0</v>
      </c>
      <c r="X31" s="339"/>
      <c r="Y31" s="339"/>
      <c r="Z31" s="339"/>
      <c r="AA31" s="339"/>
      <c r="AB31" s="339"/>
      <c r="AC31" s="339"/>
      <c r="AD31" s="339"/>
      <c r="AE31" s="339"/>
      <c r="AF31" s="43"/>
      <c r="AG31" s="43"/>
      <c r="AH31" s="43"/>
      <c r="AI31" s="43"/>
      <c r="AJ31" s="43"/>
      <c r="AK31" s="338">
        <v>0</v>
      </c>
      <c r="AL31" s="339"/>
      <c r="AM31" s="339"/>
      <c r="AN31" s="339"/>
      <c r="AO31" s="339"/>
      <c r="AP31" s="43"/>
      <c r="AQ31" s="43"/>
      <c r="AR31" s="44"/>
      <c r="BE31" s="328"/>
    </row>
    <row r="32" spans="2:57" s="3" customFormat="1" ht="14.45" customHeight="1" hidden="1">
      <c r="B32" s="42"/>
      <c r="C32" s="43"/>
      <c r="D32" s="43"/>
      <c r="E32" s="43"/>
      <c r="F32" s="30" t="s">
        <v>54</v>
      </c>
      <c r="G32" s="43"/>
      <c r="H32" s="43"/>
      <c r="I32" s="43"/>
      <c r="J32" s="43"/>
      <c r="K32" s="43"/>
      <c r="L32" s="340">
        <v>0.15</v>
      </c>
      <c r="M32" s="339"/>
      <c r="N32" s="339"/>
      <c r="O32" s="339"/>
      <c r="P32" s="339"/>
      <c r="Q32" s="43"/>
      <c r="R32" s="43"/>
      <c r="S32" s="43"/>
      <c r="T32" s="43"/>
      <c r="U32" s="43"/>
      <c r="V32" s="43"/>
      <c r="W32" s="338">
        <f>ROUND(BC54,2)</f>
        <v>0</v>
      </c>
      <c r="X32" s="339"/>
      <c r="Y32" s="339"/>
      <c r="Z32" s="339"/>
      <c r="AA32" s="339"/>
      <c r="AB32" s="339"/>
      <c r="AC32" s="339"/>
      <c r="AD32" s="339"/>
      <c r="AE32" s="339"/>
      <c r="AF32" s="43"/>
      <c r="AG32" s="43"/>
      <c r="AH32" s="43"/>
      <c r="AI32" s="43"/>
      <c r="AJ32" s="43"/>
      <c r="AK32" s="338">
        <v>0</v>
      </c>
      <c r="AL32" s="339"/>
      <c r="AM32" s="339"/>
      <c r="AN32" s="339"/>
      <c r="AO32" s="339"/>
      <c r="AP32" s="43"/>
      <c r="AQ32" s="43"/>
      <c r="AR32" s="44"/>
      <c r="BE32" s="328"/>
    </row>
    <row r="33" spans="2:44" s="3" customFormat="1" ht="14.45" customHeight="1" hidden="1">
      <c r="B33" s="42"/>
      <c r="C33" s="43"/>
      <c r="D33" s="43"/>
      <c r="E33" s="43"/>
      <c r="F33" s="30" t="s">
        <v>55</v>
      </c>
      <c r="G33" s="43"/>
      <c r="H33" s="43"/>
      <c r="I33" s="43"/>
      <c r="J33" s="43"/>
      <c r="K33" s="43"/>
      <c r="L33" s="340">
        <v>0</v>
      </c>
      <c r="M33" s="339"/>
      <c r="N33" s="339"/>
      <c r="O33" s="339"/>
      <c r="P33" s="339"/>
      <c r="Q33" s="43"/>
      <c r="R33" s="43"/>
      <c r="S33" s="43"/>
      <c r="T33" s="43"/>
      <c r="U33" s="43"/>
      <c r="V33" s="43"/>
      <c r="W33" s="338">
        <f>ROUND(BD54,2)</f>
        <v>0</v>
      </c>
      <c r="X33" s="339"/>
      <c r="Y33" s="339"/>
      <c r="Z33" s="339"/>
      <c r="AA33" s="339"/>
      <c r="AB33" s="339"/>
      <c r="AC33" s="339"/>
      <c r="AD33" s="339"/>
      <c r="AE33" s="339"/>
      <c r="AF33" s="43"/>
      <c r="AG33" s="43"/>
      <c r="AH33" s="43"/>
      <c r="AI33" s="43"/>
      <c r="AJ33" s="43"/>
      <c r="AK33" s="338">
        <v>0</v>
      </c>
      <c r="AL33" s="339"/>
      <c r="AM33" s="339"/>
      <c r="AN33" s="339"/>
      <c r="AO33" s="33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57</v>
      </c>
      <c r="U35" s="47"/>
      <c r="V35" s="47"/>
      <c r="W35" s="47"/>
      <c r="X35" s="344" t="s">
        <v>58</v>
      </c>
      <c r="Y35" s="342"/>
      <c r="Z35" s="342"/>
      <c r="AA35" s="342"/>
      <c r="AB35" s="342"/>
      <c r="AC35" s="47"/>
      <c r="AD35" s="47"/>
      <c r="AE35" s="47"/>
      <c r="AF35" s="47"/>
      <c r="AG35" s="47"/>
      <c r="AH35" s="47"/>
      <c r="AI35" s="47"/>
      <c r="AJ35" s="47"/>
      <c r="AK35" s="341">
        <f>SUM(AK26:AK33)</f>
        <v>0</v>
      </c>
      <c r="AL35" s="342"/>
      <c r="AM35" s="342"/>
      <c r="AN35" s="342"/>
      <c r="AO35" s="343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200101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23" t="str">
        <f>K6</f>
        <v>Úprava objektu Radniční č.p.13 na kancelářské prostory,Frýdek-Místek</v>
      </c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Frýdek-Místek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349" t="str">
        <f>IF(AN8="","",AN8)</f>
        <v>17. 7. 2020</v>
      </c>
      <c r="AN47" s="349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Statutární město Frýdek-Místek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38</v>
      </c>
      <c r="AJ49" s="38"/>
      <c r="AK49" s="38"/>
      <c r="AL49" s="38"/>
      <c r="AM49" s="350" t="str">
        <f>IF(E17="","",E17)</f>
        <v xml:space="preserve"> </v>
      </c>
      <c r="AN49" s="351"/>
      <c r="AO49" s="351"/>
      <c r="AP49" s="351"/>
      <c r="AQ49" s="38"/>
      <c r="AR49" s="41"/>
      <c r="AS49" s="352" t="s">
        <v>60</v>
      </c>
      <c r="AT49" s="353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0" t="s">
        <v>36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41</v>
      </c>
      <c r="AJ50" s="38"/>
      <c r="AK50" s="38"/>
      <c r="AL50" s="38"/>
      <c r="AM50" s="350" t="str">
        <f>IF(E20="","",E20)</f>
        <v xml:space="preserve">Lenka Jerakasová </v>
      </c>
      <c r="AN50" s="351"/>
      <c r="AO50" s="351"/>
      <c r="AP50" s="351"/>
      <c r="AQ50" s="38"/>
      <c r="AR50" s="41"/>
      <c r="AS50" s="354"/>
      <c r="AT50" s="355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6"/>
      <c r="AT51" s="357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19" t="s">
        <v>61</v>
      </c>
      <c r="D52" s="320"/>
      <c r="E52" s="320"/>
      <c r="F52" s="320"/>
      <c r="G52" s="320"/>
      <c r="H52" s="68"/>
      <c r="I52" s="322" t="s">
        <v>62</v>
      </c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48" t="s">
        <v>63</v>
      </c>
      <c r="AH52" s="320"/>
      <c r="AI52" s="320"/>
      <c r="AJ52" s="320"/>
      <c r="AK52" s="320"/>
      <c r="AL52" s="320"/>
      <c r="AM52" s="320"/>
      <c r="AN52" s="322" t="s">
        <v>64</v>
      </c>
      <c r="AO52" s="320"/>
      <c r="AP52" s="320"/>
      <c r="AQ52" s="69" t="s">
        <v>65</v>
      </c>
      <c r="AR52" s="41"/>
      <c r="AS52" s="70" t="s">
        <v>66</v>
      </c>
      <c r="AT52" s="71" t="s">
        <v>67</v>
      </c>
      <c r="AU52" s="71" t="s">
        <v>68</v>
      </c>
      <c r="AV52" s="71" t="s">
        <v>69</v>
      </c>
      <c r="AW52" s="71" t="s">
        <v>70</v>
      </c>
      <c r="AX52" s="71" t="s">
        <v>71</v>
      </c>
      <c r="AY52" s="71" t="s">
        <v>72</v>
      </c>
      <c r="AZ52" s="71" t="s">
        <v>73</v>
      </c>
      <c r="BA52" s="71" t="s">
        <v>74</v>
      </c>
      <c r="BB52" s="71" t="s">
        <v>75</v>
      </c>
      <c r="BC52" s="71" t="s">
        <v>76</v>
      </c>
      <c r="BD52" s="72" t="s">
        <v>77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25">
        <f>ROUND(SUM(AG55:AG65),2)</f>
        <v>0</v>
      </c>
      <c r="AH54" s="325"/>
      <c r="AI54" s="325"/>
      <c r="AJ54" s="325"/>
      <c r="AK54" s="325"/>
      <c r="AL54" s="325"/>
      <c r="AM54" s="325"/>
      <c r="AN54" s="358">
        <f aca="true" t="shared" si="0" ref="AN54:AN65">SUM(AG54,AT54)</f>
        <v>0</v>
      </c>
      <c r="AO54" s="358"/>
      <c r="AP54" s="358"/>
      <c r="AQ54" s="80" t="s">
        <v>35</v>
      </c>
      <c r="AR54" s="81"/>
      <c r="AS54" s="82">
        <f>ROUND(SUM(AS55:AS65),2)</f>
        <v>0</v>
      </c>
      <c r="AT54" s="83">
        <f aca="true" t="shared" si="1" ref="AT54:AT65">ROUND(SUM(AV54:AW54),2)</f>
        <v>0</v>
      </c>
      <c r="AU54" s="84">
        <f>ROUND(SUM(AU55:AU65),5)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ROUND(SUM(AZ55:AZ65),2)</f>
        <v>0</v>
      </c>
      <c r="BA54" s="83">
        <f>ROUND(SUM(BA55:BA65),2)</f>
        <v>0</v>
      </c>
      <c r="BB54" s="83">
        <f>ROUND(SUM(BB55:BB65),2)</f>
        <v>0</v>
      </c>
      <c r="BC54" s="83">
        <f>ROUND(SUM(BC55:BC65),2)</f>
        <v>0</v>
      </c>
      <c r="BD54" s="85">
        <f>ROUND(SUM(BD55:BD65),2)</f>
        <v>0</v>
      </c>
      <c r="BS54" s="86" t="s">
        <v>79</v>
      </c>
      <c r="BT54" s="86" t="s">
        <v>80</v>
      </c>
      <c r="BV54" s="86" t="s">
        <v>81</v>
      </c>
      <c r="BW54" s="86" t="s">
        <v>5</v>
      </c>
      <c r="BX54" s="86" t="s">
        <v>82</v>
      </c>
      <c r="CL54" s="86" t="s">
        <v>19</v>
      </c>
    </row>
    <row r="55" spans="1:90" s="7" customFormat="1" ht="24.75" customHeight="1">
      <c r="A55" s="87" t="s">
        <v>83</v>
      </c>
      <c r="B55" s="88"/>
      <c r="C55" s="89"/>
      <c r="D55" s="321" t="s">
        <v>14</v>
      </c>
      <c r="E55" s="321"/>
      <c r="F55" s="321"/>
      <c r="G55" s="321"/>
      <c r="H55" s="321"/>
      <c r="I55" s="90"/>
      <c r="J55" s="321" t="s">
        <v>17</v>
      </c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46">
        <f>'200101 - Úprava objektu R...'!J28</f>
        <v>0</v>
      </c>
      <c r="AH55" s="347"/>
      <c r="AI55" s="347"/>
      <c r="AJ55" s="347"/>
      <c r="AK55" s="347"/>
      <c r="AL55" s="347"/>
      <c r="AM55" s="347"/>
      <c r="AN55" s="346">
        <f t="shared" si="0"/>
        <v>0</v>
      </c>
      <c r="AO55" s="347"/>
      <c r="AP55" s="347"/>
      <c r="AQ55" s="91" t="s">
        <v>84</v>
      </c>
      <c r="AR55" s="92"/>
      <c r="AS55" s="93">
        <v>0</v>
      </c>
      <c r="AT55" s="94">
        <f t="shared" si="1"/>
        <v>0</v>
      </c>
      <c r="AU55" s="95">
        <f>'200101 - Úprava objektu R...'!P77</f>
        <v>0</v>
      </c>
      <c r="AV55" s="94">
        <f>'200101 - Úprava objektu R...'!J31</f>
        <v>0</v>
      </c>
      <c r="AW55" s="94">
        <f>'200101 - Úprava objektu R...'!J32</f>
        <v>0</v>
      </c>
      <c r="AX55" s="94">
        <f>'200101 - Úprava objektu R...'!J33</f>
        <v>0</v>
      </c>
      <c r="AY55" s="94">
        <f>'200101 - Úprava objektu R...'!J34</f>
        <v>0</v>
      </c>
      <c r="AZ55" s="94">
        <f>'200101 - Úprava objektu R...'!F31</f>
        <v>0</v>
      </c>
      <c r="BA55" s="94">
        <f>'200101 - Úprava objektu R...'!F32</f>
        <v>0</v>
      </c>
      <c r="BB55" s="94">
        <f>'200101 - Úprava objektu R...'!F33</f>
        <v>0</v>
      </c>
      <c r="BC55" s="94">
        <f>'200101 - Úprava objektu R...'!F34</f>
        <v>0</v>
      </c>
      <c r="BD55" s="96">
        <f>'200101 - Úprava objektu R...'!F35</f>
        <v>0</v>
      </c>
      <c r="BT55" s="97" t="s">
        <v>21</v>
      </c>
      <c r="BU55" s="97" t="s">
        <v>85</v>
      </c>
      <c r="BV55" s="97" t="s">
        <v>81</v>
      </c>
      <c r="BW55" s="97" t="s">
        <v>5</v>
      </c>
      <c r="BX55" s="97" t="s">
        <v>82</v>
      </c>
      <c r="CL55" s="97" t="s">
        <v>19</v>
      </c>
    </row>
    <row r="56" spans="1:91" s="7" customFormat="1" ht="24.75" customHeight="1">
      <c r="A56" s="87" t="s">
        <v>83</v>
      </c>
      <c r="B56" s="88"/>
      <c r="C56" s="89"/>
      <c r="D56" s="321" t="s">
        <v>86</v>
      </c>
      <c r="E56" s="321"/>
      <c r="F56" s="321"/>
      <c r="G56" s="321"/>
      <c r="H56" s="321"/>
      <c r="I56" s="90"/>
      <c r="J56" s="321" t="s">
        <v>87</v>
      </c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46">
        <f>'200101-D.1.1 - Architekto...'!J30</f>
        <v>0</v>
      </c>
      <c r="AH56" s="347"/>
      <c r="AI56" s="347"/>
      <c r="AJ56" s="347"/>
      <c r="AK56" s="347"/>
      <c r="AL56" s="347"/>
      <c r="AM56" s="347"/>
      <c r="AN56" s="346">
        <f t="shared" si="0"/>
        <v>0</v>
      </c>
      <c r="AO56" s="347"/>
      <c r="AP56" s="347"/>
      <c r="AQ56" s="91" t="s">
        <v>84</v>
      </c>
      <c r="AR56" s="92"/>
      <c r="AS56" s="93">
        <v>0</v>
      </c>
      <c r="AT56" s="94">
        <f t="shared" si="1"/>
        <v>0</v>
      </c>
      <c r="AU56" s="95">
        <f>'200101-D.1.1 - Architekto...'!P96</f>
        <v>0</v>
      </c>
      <c r="AV56" s="94">
        <f>'200101-D.1.1 - Architekto...'!J33</f>
        <v>0</v>
      </c>
      <c r="AW56" s="94">
        <f>'200101-D.1.1 - Architekto...'!J34</f>
        <v>0</v>
      </c>
      <c r="AX56" s="94">
        <f>'200101-D.1.1 - Architekto...'!J35</f>
        <v>0</v>
      </c>
      <c r="AY56" s="94">
        <f>'200101-D.1.1 - Architekto...'!J36</f>
        <v>0</v>
      </c>
      <c r="AZ56" s="94">
        <f>'200101-D.1.1 - Architekto...'!F33</f>
        <v>0</v>
      </c>
      <c r="BA56" s="94">
        <f>'200101-D.1.1 - Architekto...'!F34</f>
        <v>0</v>
      </c>
      <c r="BB56" s="94">
        <f>'200101-D.1.1 - Architekto...'!F35</f>
        <v>0</v>
      </c>
      <c r="BC56" s="94">
        <f>'200101-D.1.1 - Architekto...'!F36</f>
        <v>0</v>
      </c>
      <c r="BD56" s="96">
        <f>'200101-D.1.1 - Architekto...'!F37</f>
        <v>0</v>
      </c>
      <c r="BT56" s="97" t="s">
        <v>21</v>
      </c>
      <c r="BV56" s="97" t="s">
        <v>81</v>
      </c>
      <c r="BW56" s="97" t="s">
        <v>88</v>
      </c>
      <c r="BX56" s="97" t="s">
        <v>5</v>
      </c>
      <c r="CL56" s="97" t="s">
        <v>19</v>
      </c>
      <c r="CM56" s="97" t="s">
        <v>89</v>
      </c>
    </row>
    <row r="57" spans="1:91" s="7" customFormat="1" ht="24.75" customHeight="1">
      <c r="A57" s="87" t="s">
        <v>83</v>
      </c>
      <c r="B57" s="88"/>
      <c r="C57" s="89"/>
      <c r="D57" s="321" t="s">
        <v>90</v>
      </c>
      <c r="E57" s="321"/>
      <c r="F57" s="321"/>
      <c r="G57" s="321"/>
      <c r="H57" s="321"/>
      <c r="I57" s="90"/>
      <c r="J57" s="321" t="s">
        <v>91</v>
      </c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46">
        <f>'200101-D.1.1.2 - Architek...'!J30</f>
        <v>0</v>
      </c>
      <c r="AH57" s="347"/>
      <c r="AI57" s="347"/>
      <c r="AJ57" s="347"/>
      <c r="AK57" s="347"/>
      <c r="AL57" s="347"/>
      <c r="AM57" s="347"/>
      <c r="AN57" s="346">
        <f t="shared" si="0"/>
        <v>0</v>
      </c>
      <c r="AO57" s="347"/>
      <c r="AP57" s="347"/>
      <c r="AQ57" s="91" t="s">
        <v>84</v>
      </c>
      <c r="AR57" s="92"/>
      <c r="AS57" s="93">
        <v>0</v>
      </c>
      <c r="AT57" s="94">
        <f t="shared" si="1"/>
        <v>0</v>
      </c>
      <c r="AU57" s="95">
        <f>'200101-D.1.1.2 - Architek...'!P97</f>
        <v>0</v>
      </c>
      <c r="AV57" s="94">
        <f>'200101-D.1.1.2 - Architek...'!J33</f>
        <v>0</v>
      </c>
      <c r="AW57" s="94">
        <f>'200101-D.1.1.2 - Architek...'!J34</f>
        <v>0</v>
      </c>
      <c r="AX57" s="94">
        <f>'200101-D.1.1.2 - Architek...'!J35</f>
        <v>0</v>
      </c>
      <c r="AY57" s="94">
        <f>'200101-D.1.1.2 - Architek...'!J36</f>
        <v>0</v>
      </c>
      <c r="AZ57" s="94">
        <f>'200101-D.1.1.2 - Architek...'!F33</f>
        <v>0</v>
      </c>
      <c r="BA57" s="94">
        <f>'200101-D.1.1.2 - Architek...'!F34</f>
        <v>0</v>
      </c>
      <c r="BB57" s="94">
        <f>'200101-D.1.1.2 - Architek...'!F35</f>
        <v>0</v>
      </c>
      <c r="BC57" s="94">
        <f>'200101-D.1.1.2 - Architek...'!F36</f>
        <v>0</v>
      </c>
      <c r="BD57" s="96">
        <f>'200101-D.1.1.2 - Architek...'!F37</f>
        <v>0</v>
      </c>
      <c r="BT57" s="97" t="s">
        <v>21</v>
      </c>
      <c r="BV57" s="97" t="s">
        <v>81</v>
      </c>
      <c r="BW57" s="97" t="s">
        <v>92</v>
      </c>
      <c r="BX57" s="97" t="s">
        <v>5</v>
      </c>
      <c r="CL57" s="97" t="s">
        <v>19</v>
      </c>
      <c r="CM57" s="97" t="s">
        <v>89</v>
      </c>
    </row>
    <row r="58" spans="1:91" s="7" customFormat="1" ht="24.75" customHeight="1">
      <c r="A58" s="87" t="s">
        <v>83</v>
      </c>
      <c r="B58" s="88"/>
      <c r="C58" s="89"/>
      <c r="D58" s="321" t="s">
        <v>93</v>
      </c>
      <c r="E58" s="321"/>
      <c r="F58" s="321"/>
      <c r="G58" s="321"/>
      <c r="H58" s="321"/>
      <c r="I58" s="90"/>
      <c r="J58" s="321" t="s">
        <v>94</v>
      </c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46">
        <f>'200101-D.1.4.1 - Vytápění '!J30</f>
        <v>0</v>
      </c>
      <c r="AH58" s="347"/>
      <c r="AI58" s="347"/>
      <c r="AJ58" s="347"/>
      <c r="AK58" s="347"/>
      <c r="AL58" s="347"/>
      <c r="AM58" s="347"/>
      <c r="AN58" s="346">
        <f t="shared" si="0"/>
        <v>0</v>
      </c>
      <c r="AO58" s="347"/>
      <c r="AP58" s="347"/>
      <c r="AQ58" s="91" t="s">
        <v>84</v>
      </c>
      <c r="AR58" s="92"/>
      <c r="AS58" s="93">
        <v>0</v>
      </c>
      <c r="AT58" s="94">
        <f t="shared" si="1"/>
        <v>0</v>
      </c>
      <c r="AU58" s="95">
        <f>'200101-D.1.4.1 - Vytápění '!P88</f>
        <v>0</v>
      </c>
      <c r="AV58" s="94">
        <f>'200101-D.1.4.1 - Vytápění '!J33</f>
        <v>0</v>
      </c>
      <c r="AW58" s="94">
        <f>'200101-D.1.4.1 - Vytápění '!J34</f>
        <v>0</v>
      </c>
      <c r="AX58" s="94">
        <f>'200101-D.1.4.1 - Vytápění '!J35</f>
        <v>0</v>
      </c>
      <c r="AY58" s="94">
        <f>'200101-D.1.4.1 - Vytápění '!J36</f>
        <v>0</v>
      </c>
      <c r="AZ58" s="94">
        <f>'200101-D.1.4.1 - Vytápění '!F33</f>
        <v>0</v>
      </c>
      <c r="BA58" s="94">
        <f>'200101-D.1.4.1 - Vytápění '!F34</f>
        <v>0</v>
      </c>
      <c r="BB58" s="94">
        <f>'200101-D.1.4.1 - Vytápění '!F35</f>
        <v>0</v>
      </c>
      <c r="BC58" s="94">
        <f>'200101-D.1.4.1 - Vytápění '!F36</f>
        <v>0</v>
      </c>
      <c r="BD58" s="96">
        <f>'200101-D.1.4.1 - Vytápění '!F37</f>
        <v>0</v>
      </c>
      <c r="BT58" s="97" t="s">
        <v>21</v>
      </c>
      <c r="BV58" s="97" t="s">
        <v>81</v>
      </c>
      <c r="BW58" s="97" t="s">
        <v>95</v>
      </c>
      <c r="BX58" s="97" t="s">
        <v>5</v>
      </c>
      <c r="CL58" s="97" t="s">
        <v>19</v>
      </c>
      <c r="CM58" s="97" t="s">
        <v>89</v>
      </c>
    </row>
    <row r="59" spans="1:91" s="7" customFormat="1" ht="24.75" customHeight="1">
      <c r="A59" s="87" t="s">
        <v>83</v>
      </c>
      <c r="B59" s="88"/>
      <c r="C59" s="89"/>
      <c r="D59" s="321" t="s">
        <v>96</v>
      </c>
      <c r="E59" s="321"/>
      <c r="F59" s="321"/>
      <c r="G59" s="321"/>
      <c r="H59" s="321"/>
      <c r="I59" s="90"/>
      <c r="J59" s="321" t="s">
        <v>97</v>
      </c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46">
        <f>'200101-D.1.4.2 - Zdravote...'!J30</f>
        <v>0</v>
      </c>
      <c r="AH59" s="347"/>
      <c r="AI59" s="347"/>
      <c r="AJ59" s="347"/>
      <c r="AK59" s="347"/>
      <c r="AL59" s="347"/>
      <c r="AM59" s="347"/>
      <c r="AN59" s="346">
        <f t="shared" si="0"/>
        <v>0</v>
      </c>
      <c r="AO59" s="347"/>
      <c r="AP59" s="347"/>
      <c r="AQ59" s="91" t="s">
        <v>84</v>
      </c>
      <c r="AR59" s="92"/>
      <c r="AS59" s="93">
        <v>0</v>
      </c>
      <c r="AT59" s="94">
        <f t="shared" si="1"/>
        <v>0</v>
      </c>
      <c r="AU59" s="95">
        <f>'200101-D.1.4.2 - Zdravote...'!P91</f>
        <v>0</v>
      </c>
      <c r="AV59" s="94">
        <f>'200101-D.1.4.2 - Zdravote...'!J33</f>
        <v>0</v>
      </c>
      <c r="AW59" s="94">
        <f>'200101-D.1.4.2 - Zdravote...'!J34</f>
        <v>0</v>
      </c>
      <c r="AX59" s="94">
        <f>'200101-D.1.4.2 - Zdravote...'!J35</f>
        <v>0</v>
      </c>
      <c r="AY59" s="94">
        <f>'200101-D.1.4.2 - Zdravote...'!J36</f>
        <v>0</v>
      </c>
      <c r="AZ59" s="94">
        <f>'200101-D.1.4.2 - Zdravote...'!F33</f>
        <v>0</v>
      </c>
      <c r="BA59" s="94">
        <f>'200101-D.1.4.2 - Zdravote...'!F34</f>
        <v>0</v>
      </c>
      <c r="BB59" s="94">
        <f>'200101-D.1.4.2 - Zdravote...'!F35</f>
        <v>0</v>
      </c>
      <c r="BC59" s="94">
        <f>'200101-D.1.4.2 - Zdravote...'!F36</f>
        <v>0</v>
      </c>
      <c r="BD59" s="96">
        <f>'200101-D.1.4.2 - Zdravote...'!F37</f>
        <v>0</v>
      </c>
      <c r="BT59" s="97" t="s">
        <v>21</v>
      </c>
      <c r="BV59" s="97" t="s">
        <v>81</v>
      </c>
      <c r="BW59" s="97" t="s">
        <v>98</v>
      </c>
      <c r="BX59" s="97" t="s">
        <v>5</v>
      </c>
      <c r="CL59" s="97" t="s">
        <v>19</v>
      </c>
      <c r="CM59" s="97" t="s">
        <v>89</v>
      </c>
    </row>
    <row r="60" spans="1:91" s="7" customFormat="1" ht="24.75" customHeight="1">
      <c r="A60" s="87" t="s">
        <v>83</v>
      </c>
      <c r="B60" s="88"/>
      <c r="C60" s="89"/>
      <c r="D60" s="321" t="s">
        <v>99</v>
      </c>
      <c r="E60" s="321"/>
      <c r="F60" s="321"/>
      <c r="G60" s="321"/>
      <c r="H60" s="321"/>
      <c r="I60" s="90"/>
      <c r="J60" s="321" t="s">
        <v>100</v>
      </c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46">
        <f>'200101-D.1.4.3 - Vzduchot...'!J30</f>
        <v>0</v>
      </c>
      <c r="AH60" s="347"/>
      <c r="AI60" s="347"/>
      <c r="AJ60" s="347"/>
      <c r="AK60" s="347"/>
      <c r="AL60" s="347"/>
      <c r="AM60" s="347"/>
      <c r="AN60" s="346">
        <f t="shared" si="0"/>
        <v>0</v>
      </c>
      <c r="AO60" s="347"/>
      <c r="AP60" s="347"/>
      <c r="AQ60" s="91" t="s">
        <v>84</v>
      </c>
      <c r="AR60" s="92"/>
      <c r="AS60" s="93">
        <v>0</v>
      </c>
      <c r="AT60" s="94">
        <f t="shared" si="1"/>
        <v>0</v>
      </c>
      <c r="AU60" s="95">
        <f>'200101-D.1.4.3 - Vzduchot...'!P82</f>
        <v>0</v>
      </c>
      <c r="AV60" s="94">
        <f>'200101-D.1.4.3 - Vzduchot...'!J33</f>
        <v>0</v>
      </c>
      <c r="AW60" s="94">
        <f>'200101-D.1.4.3 - Vzduchot...'!J34</f>
        <v>0</v>
      </c>
      <c r="AX60" s="94">
        <f>'200101-D.1.4.3 - Vzduchot...'!J35</f>
        <v>0</v>
      </c>
      <c r="AY60" s="94">
        <f>'200101-D.1.4.3 - Vzduchot...'!J36</f>
        <v>0</v>
      </c>
      <c r="AZ60" s="94">
        <f>'200101-D.1.4.3 - Vzduchot...'!F33</f>
        <v>0</v>
      </c>
      <c r="BA60" s="94">
        <f>'200101-D.1.4.3 - Vzduchot...'!F34</f>
        <v>0</v>
      </c>
      <c r="BB60" s="94">
        <f>'200101-D.1.4.3 - Vzduchot...'!F35</f>
        <v>0</v>
      </c>
      <c r="BC60" s="94">
        <f>'200101-D.1.4.3 - Vzduchot...'!F36</f>
        <v>0</v>
      </c>
      <c r="BD60" s="96">
        <f>'200101-D.1.4.3 - Vzduchot...'!F37</f>
        <v>0</v>
      </c>
      <c r="BT60" s="97" t="s">
        <v>21</v>
      </c>
      <c r="BV60" s="97" t="s">
        <v>81</v>
      </c>
      <c r="BW60" s="97" t="s">
        <v>101</v>
      </c>
      <c r="BX60" s="97" t="s">
        <v>5</v>
      </c>
      <c r="CL60" s="97" t="s">
        <v>19</v>
      </c>
      <c r="CM60" s="97" t="s">
        <v>89</v>
      </c>
    </row>
    <row r="61" spans="1:91" s="7" customFormat="1" ht="24.75" customHeight="1">
      <c r="A61" s="87" t="s">
        <v>83</v>
      </c>
      <c r="B61" s="88"/>
      <c r="C61" s="89"/>
      <c r="D61" s="321" t="s">
        <v>102</v>
      </c>
      <c r="E61" s="321"/>
      <c r="F61" s="321"/>
      <c r="G61" s="321"/>
      <c r="H61" s="321"/>
      <c r="I61" s="90"/>
      <c r="J61" s="321" t="s">
        <v>103</v>
      </c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46">
        <f>'200101-D.1.4.31 - Klimati...'!J30</f>
        <v>0</v>
      </c>
      <c r="AH61" s="347"/>
      <c r="AI61" s="347"/>
      <c r="AJ61" s="347"/>
      <c r="AK61" s="347"/>
      <c r="AL61" s="347"/>
      <c r="AM61" s="347"/>
      <c r="AN61" s="346">
        <f t="shared" si="0"/>
        <v>0</v>
      </c>
      <c r="AO61" s="347"/>
      <c r="AP61" s="347"/>
      <c r="AQ61" s="91" t="s">
        <v>84</v>
      </c>
      <c r="AR61" s="92"/>
      <c r="AS61" s="93">
        <v>0</v>
      </c>
      <c r="AT61" s="94">
        <f t="shared" si="1"/>
        <v>0</v>
      </c>
      <c r="AU61" s="95">
        <f>'200101-D.1.4.31 - Klimati...'!P84</f>
        <v>0</v>
      </c>
      <c r="AV61" s="94">
        <f>'200101-D.1.4.31 - Klimati...'!J33</f>
        <v>0</v>
      </c>
      <c r="AW61" s="94">
        <f>'200101-D.1.4.31 - Klimati...'!J34</f>
        <v>0</v>
      </c>
      <c r="AX61" s="94">
        <f>'200101-D.1.4.31 - Klimati...'!J35</f>
        <v>0</v>
      </c>
      <c r="AY61" s="94">
        <f>'200101-D.1.4.31 - Klimati...'!J36</f>
        <v>0</v>
      </c>
      <c r="AZ61" s="94">
        <f>'200101-D.1.4.31 - Klimati...'!F33</f>
        <v>0</v>
      </c>
      <c r="BA61" s="94">
        <f>'200101-D.1.4.31 - Klimati...'!F34</f>
        <v>0</v>
      </c>
      <c r="BB61" s="94">
        <f>'200101-D.1.4.31 - Klimati...'!F35</f>
        <v>0</v>
      </c>
      <c r="BC61" s="94">
        <f>'200101-D.1.4.31 - Klimati...'!F36</f>
        <v>0</v>
      </c>
      <c r="BD61" s="96">
        <f>'200101-D.1.4.31 - Klimati...'!F37</f>
        <v>0</v>
      </c>
      <c r="BT61" s="97" t="s">
        <v>21</v>
      </c>
      <c r="BV61" s="97" t="s">
        <v>81</v>
      </c>
      <c r="BW61" s="97" t="s">
        <v>104</v>
      </c>
      <c r="BX61" s="97" t="s">
        <v>5</v>
      </c>
      <c r="CL61" s="97" t="s">
        <v>19</v>
      </c>
      <c r="CM61" s="97" t="s">
        <v>89</v>
      </c>
    </row>
    <row r="62" spans="1:91" s="7" customFormat="1" ht="24.75" customHeight="1">
      <c r="A62" s="87" t="s">
        <v>83</v>
      </c>
      <c r="B62" s="88"/>
      <c r="C62" s="89"/>
      <c r="D62" s="321" t="s">
        <v>105</v>
      </c>
      <c r="E62" s="321"/>
      <c r="F62" s="321"/>
      <c r="G62" s="321"/>
      <c r="H62" s="321"/>
      <c r="I62" s="90"/>
      <c r="J62" s="321" t="s">
        <v>106</v>
      </c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46">
        <f>'200101-D.1.4.4 - Elektron...'!J30</f>
        <v>0</v>
      </c>
      <c r="AH62" s="347"/>
      <c r="AI62" s="347"/>
      <c r="AJ62" s="347"/>
      <c r="AK62" s="347"/>
      <c r="AL62" s="347"/>
      <c r="AM62" s="347"/>
      <c r="AN62" s="346">
        <f t="shared" si="0"/>
        <v>0</v>
      </c>
      <c r="AO62" s="347"/>
      <c r="AP62" s="347"/>
      <c r="AQ62" s="91" t="s">
        <v>84</v>
      </c>
      <c r="AR62" s="92"/>
      <c r="AS62" s="93">
        <v>0</v>
      </c>
      <c r="AT62" s="94">
        <f t="shared" si="1"/>
        <v>0</v>
      </c>
      <c r="AU62" s="95">
        <f>'200101-D.1.4.4 - Elektron...'!P81</f>
        <v>0</v>
      </c>
      <c r="AV62" s="94">
        <f>'200101-D.1.4.4 - Elektron...'!J33</f>
        <v>0</v>
      </c>
      <c r="AW62" s="94">
        <f>'200101-D.1.4.4 - Elektron...'!J34</f>
        <v>0</v>
      </c>
      <c r="AX62" s="94">
        <f>'200101-D.1.4.4 - Elektron...'!J35</f>
        <v>0</v>
      </c>
      <c r="AY62" s="94">
        <f>'200101-D.1.4.4 - Elektron...'!J36</f>
        <v>0</v>
      </c>
      <c r="AZ62" s="94">
        <f>'200101-D.1.4.4 - Elektron...'!F33</f>
        <v>0</v>
      </c>
      <c r="BA62" s="94">
        <f>'200101-D.1.4.4 - Elektron...'!F34</f>
        <v>0</v>
      </c>
      <c r="BB62" s="94">
        <f>'200101-D.1.4.4 - Elektron...'!F35</f>
        <v>0</v>
      </c>
      <c r="BC62" s="94">
        <f>'200101-D.1.4.4 - Elektron...'!F36</f>
        <v>0</v>
      </c>
      <c r="BD62" s="96">
        <f>'200101-D.1.4.4 - Elektron...'!F37</f>
        <v>0</v>
      </c>
      <c r="BT62" s="97" t="s">
        <v>21</v>
      </c>
      <c r="BV62" s="97" t="s">
        <v>81</v>
      </c>
      <c r="BW62" s="97" t="s">
        <v>107</v>
      </c>
      <c r="BX62" s="97" t="s">
        <v>5</v>
      </c>
      <c r="CL62" s="97" t="s">
        <v>19</v>
      </c>
      <c r="CM62" s="97" t="s">
        <v>89</v>
      </c>
    </row>
    <row r="63" spans="1:91" s="7" customFormat="1" ht="24.75" customHeight="1">
      <c r="A63" s="87" t="s">
        <v>83</v>
      </c>
      <c r="B63" s="88"/>
      <c r="C63" s="89"/>
      <c r="D63" s="321" t="s">
        <v>108</v>
      </c>
      <c r="E63" s="321"/>
      <c r="F63" s="321"/>
      <c r="G63" s="321"/>
      <c r="H63" s="321"/>
      <c r="I63" s="90"/>
      <c r="J63" s="321" t="s">
        <v>109</v>
      </c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46">
        <f>'200101-D.1.4.5 - Silnopro...'!J30</f>
        <v>0</v>
      </c>
      <c r="AH63" s="347"/>
      <c r="AI63" s="347"/>
      <c r="AJ63" s="347"/>
      <c r="AK63" s="347"/>
      <c r="AL63" s="347"/>
      <c r="AM63" s="347"/>
      <c r="AN63" s="346">
        <f t="shared" si="0"/>
        <v>0</v>
      </c>
      <c r="AO63" s="347"/>
      <c r="AP63" s="347"/>
      <c r="AQ63" s="91" t="s">
        <v>84</v>
      </c>
      <c r="AR63" s="92"/>
      <c r="AS63" s="93">
        <v>0</v>
      </c>
      <c r="AT63" s="94">
        <f t="shared" si="1"/>
        <v>0</v>
      </c>
      <c r="AU63" s="95">
        <f>'200101-D.1.4.5 - Silnopro...'!P81</f>
        <v>0</v>
      </c>
      <c r="AV63" s="94">
        <f>'200101-D.1.4.5 - Silnopro...'!J33</f>
        <v>0</v>
      </c>
      <c r="AW63" s="94">
        <f>'200101-D.1.4.5 - Silnopro...'!J34</f>
        <v>0</v>
      </c>
      <c r="AX63" s="94">
        <f>'200101-D.1.4.5 - Silnopro...'!J35</f>
        <v>0</v>
      </c>
      <c r="AY63" s="94">
        <f>'200101-D.1.4.5 - Silnopro...'!J36</f>
        <v>0</v>
      </c>
      <c r="AZ63" s="94">
        <f>'200101-D.1.4.5 - Silnopro...'!F33</f>
        <v>0</v>
      </c>
      <c r="BA63" s="94">
        <f>'200101-D.1.4.5 - Silnopro...'!F34</f>
        <v>0</v>
      </c>
      <c r="BB63" s="94">
        <f>'200101-D.1.4.5 - Silnopro...'!F35</f>
        <v>0</v>
      </c>
      <c r="BC63" s="94">
        <f>'200101-D.1.4.5 - Silnopro...'!F36</f>
        <v>0</v>
      </c>
      <c r="BD63" s="96">
        <f>'200101-D.1.4.5 - Silnopro...'!F37</f>
        <v>0</v>
      </c>
      <c r="BT63" s="97" t="s">
        <v>21</v>
      </c>
      <c r="BV63" s="97" t="s">
        <v>81</v>
      </c>
      <c r="BW63" s="97" t="s">
        <v>110</v>
      </c>
      <c r="BX63" s="97" t="s">
        <v>5</v>
      </c>
      <c r="CL63" s="97" t="s">
        <v>19</v>
      </c>
      <c r="CM63" s="97" t="s">
        <v>89</v>
      </c>
    </row>
    <row r="64" spans="1:91" s="7" customFormat="1" ht="24.75" customHeight="1">
      <c r="A64" s="87" t="s">
        <v>83</v>
      </c>
      <c r="B64" s="88"/>
      <c r="C64" s="89"/>
      <c r="D64" s="321" t="s">
        <v>111</v>
      </c>
      <c r="E64" s="321"/>
      <c r="F64" s="321"/>
      <c r="G64" s="321"/>
      <c r="H64" s="321"/>
      <c r="I64" s="90"/>
      <c r="J64" s="321" t="s">
        <v>112</v>
      </c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46">
        <f>'200101-INT - Vybavení int...'!J30</f>
        <v>0</v>
      </c>
      <c r="AH64" s="347"/>
      <c r="AI64" s="347"/>
      <c r="AJ64" s="347"/>
      <c r="AK64" s="347"/>
      <c r="AL64" s="347"/>
      <c r="AM64" s="347"/>
      <c r="AN64" s="346">
        <f t="shared" si="0"/>
        <v>0</v>
      </c>
      <c r="AO64" s="347"/>
      <c r="AP64" s="347"/>
      <c r="AQ64" s="91" t="s">
        <v>84</v>
      </c>
      <c r="AR64" s="92"/>
      <c r="AS64" s="93">
        <v>0</v>
      </c>
      <c r="AT64" s="94">
        <f t="shared" si="1"/>
        <v>0</v>
      </c>
      <c r="AU64" s="95">
        <f>'200101-INT - Vybavení int...'!P81</f>
        <v>0</v>
      </c>
      <c r="AV64" s="94">
        <f>'200101-INT - Vybavení int...'!J33</f>
        <v>0</v>
      </c>
      <c r="AW64" s="94">
        <f>'200101-INT - Vybavení int...'!J34</f>
        <v>0</v>
      </c>
      <c r="AX64" s="94">
        <f>'200101-INT - Vybavení int...'!J35</f>
        <v>0</v>
      </c>
      <c r="AY64" s="94">
        <f>'200101-INT - Vybavení int...'!J36</f>
        <v>0</v>
      </c>
      <c r="AZ64" s="94">
        <f>'200101-INT - Vybavení int...'!F33</f>
        <v>0</v>
      </c>
      <c r="BA64" s="94">
        <f>'200101-INT - Vybavení int...'!F34</f>
        <v>0</v>
      </c>
      <c r="BB64" s="94">
        <f>'200101-INT - Vybavení int...'!F35</f>
        <v>0</v>
      </c>
      <c r="BC64" s="94">
        <f>'200101-INT - Vybavení int...'!F36</f>
        <v>0</v>
      </c>
      <c r="BD64" s="96">
        <f>'200101-INT - Vybavení int...'!F37</f>
        <v>0</v>
      </c>
      <c r="BT64" s="97" t="s">
        <v>21</v>
      </c>
      <c r="BV64" s="97" t="s">
        <v>81</v>
      </c>
      <c r="BW64" s="97" t="s">
        <v>113</v>
      </c>
      <c r="BX64" s="97" t="s">
        <v>5</v>
      </c>
      <c r="CL64" s="97" t="s">
        <v>19</v>
      </c>
      <c r="CM64" s="97" t="s">
        <v>89</v>
      </c>
    </row>
    <row r="65" spans="1:91" s="7" customFormat="1" ht="16.5" customHeight="1">
      <c r="A65" s="87" t="s">
        <v>83</v>
      </c>
      <c r="B65" s="88"/>
      <c r="C65" s="89"/>
      <c r="D65" s="321" t="s">
        <v>114</v>
      </c>
      <c r="E65" s="321"/>
      <c r="F65" s="321"/>
      <c r="G65" s="321"/>
      <c r="H65" s="321"/>
      <c r="I65" s="90"/>
      <c r="J65" s="321" t="s">
        <v>115</v>
      </c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46">
        <f>'02 - Odbourání zídek a sa...'!J30</f>
        <v>0</v>
      </c>
      <c r="AH65" s="347"/>
      <c r="AI65" s="347"/>
      <c r="AJ65" s="347"/>
      <c r="AK65" s="347"/>
      <c r="AL65" s="347"/>
      <c r="AM65" s="347"/>
      <c r="AN65" s="346">
        <f t="shared" si="0"/>
        <v>0</v>
      </c>
      <c r="AO65" s="347"/>
      <c r="AP65" s="347"/>
      <c r="AQ65" s="91" t="s">
        <v>84</v>
      </c>
      <c r="AR65" s="92"/>
      <c r="AS65" s="98">
        <v>0</v>
      </c>
      <c r="AT65" s="99">
        <f t="shared" si="1"/>
        <v>0</v>
      </c>
      <c r="AU65" s="100">
        <f>'02 - Odbourání zídek a sa...'!P88</f>
        <v>0</v>
      </c>
      <c r="AV65" s="99">
        <f>'02 - Odbourání zídek a sa...'!J33</f>
        <v>0</v>
      </c>
      <c r="AW65" s="99">
        <f>'02 - Odbourání zídek a sa...'!J34</f>
        <v>0</v>
      </c>
      <c r="AX65" s="99">
        <f>'02 - Odbourání zídek a sa...'!J35</f>
        <v>0</v>
      </c>
      <c r="AY65" s="99">
        <f>'02 - Odbourání zídek a sa...'!J36</f>
        <v>0</v>
      </c>
      <c r="AZ65" s="99">
        <f>'02 - Odbourání zídek a sa...'!F33</f>
        <v>0</v>
      </c>
      <c r="BA65" s="99">
        <f>'02 - Odbourání zídek a sa...'!F34</f>
        <v>0</v>
      </c>
      <c r="BB65" s="99">
        <f>'02 - Odbourání zídek a sa...'!F35</f>
        <v>0</v>
      </c>
      <c r="BC65" s="99">
        <f>'02 - Odbourání zídek a sa...'!F36</f>
        <v>0</v>
      </c>
      <c r="BD65" s="101">
        <f>'02 - Odbourání zídek a sa...'!F37</f>
        <v>0</v>
      </c>
      <c r="BT65" s="97" t="s">
        <v>21</v>
      </c>
      <c r="BV65" s="97" t="s">
        <v>81</v>
      </c>
      <c r="BW65" s="97" t="s">
        <v>116</v>
      </c>
      <c r="BX65" s="97" t="s">
        <v>5</v>
      </c>
      <c r="CL65" s="97" t="s">
        <v>35</v>
      </c>
      <c r="CM65" s="97" t="s">
        <v>89</v>
      </c>
    </row>
    <row r="66" spans="1:57" s="2" customFormat="1" ht="30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41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41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</sheetData>
  <sheetProtection algorithmName="SHA-512" hashValue="fw8/qcVZ+wjwTWrSYzoK6Pi5B3iq1oWVx/LTMFAQVkWz4JQbbxHK7xJv6dkqE+32PHprJVj8KwJL4NLL+E0z5Q==" saltValue="oI0lYftmfVUiE4bAuNO9HqTjZ4tgFHIZ/xRCOwQKRdlm8LEExrWy3waNatFKaB7m7OTQxgp4TsIhLmjxBBYcXw==" spinCount="100000" sheet="1" objects="1" scenarios="1" formatColumns="0" formatRows="0"/>
  <mergeCells count="82">
    <mergeCell ref="AN65:AP65"/>
    <mergeCell ref="AG65:AM65"/>
    <mergeCell ref="AN54:AP54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N55:AP55"/>
    <mergeCell ref="AS49:AT51"/>
    <mergeCell ref="AK32:AO32"/>
    <mergeCell ref="L32:P32"/>
    <mergeCell ref="W32:AE32"/>
    <mergeCell ref="AK33:AO33"/>
    <mergeCell ref="L33:P33"/>
    <mergeCell ref="W33:AE33"/>
    <mergeCell ref="AK30:AO30"/>
    <mergeCell ref="L30:P30"/>
    <mergeCell ref="W30:AE30"/>
    <mergeCell ref="L31:P31"/>
    <mergeCell ref="W31:AE31"/>
    <mergeCell ref="AK31:AO31"/>
    <mergeCell ref="L45:AO45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200101 - Úprava objektu R...'!C2" display="/"/>
    <hyperlink ref="A56" location="'200101-D.1.1 - Architekto...'!C2" display="/"/>
    <hyperlink ref="A57" location="'200101-D.1.1.2 - Architek...'!C2" display="/"/>
    <hyperlink ref="A58" location="'200101-D.1.4.1 - Vytápění '!C2" display="/"/>
    <hyperlink ref="A59" location="'200101-D.1.4.2 - Zdravote...'!C2" display="/"/>
    <hyperlink ref="A60" location="'200101-D.1.4.3 - Vzduchot...'!C2" display="/"/>
    <hyperlink ref="A61" location="'200101-D.1.4.31 - Klimati...'!C2" display="/"/>
    <hyperlink ref="A62" location="'200101-D.1.4.4 - Elektron...'!C2" display="/"/>
    <hyperlink ref="A63" location="'200101-D.1.4.5 - Silnopro...'!C2" display="/"/>
    <hyperlink ref="A64" location="'200101-INT - Vybavení int...'!C2" display="/"/>
    <hyperlink ref="A65" location="'02 - Odbourání zídek a s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110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89</v>
      </c>
    </row>
    <row r="4" spans="2:46" s="1" customFormat="1" ht="24.95" customHeight="1">
      <c r="B4" s="21"/>
      <c r="D4" s="104" t="s">
        <v>117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Úprava objektu Radniční č.p.13 na kancelářské prostory,Frýdek-Místek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6" t="s">
        <v>205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9" t="s">
        <v>2083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35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6" t="s">
        <v>22</v>
      </c>
      <c r="E12" s="36"/>
      <c r="F12" s="108" t="s">
        <v>39</v>
      </c>
      <c r="G12" s="36"/>
      <c r="H12" s="36"/>
      <c r="I12" s="106" t="s">
        <v>24</v>
      </c>
      <c r="J12" s="109" t="str">
        <f>'Rekapitulace stavby'!AN8</f>
        <v>17. 7. 2020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>00296643</v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Statutární město Frýdek-Místek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36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38</v>
      </c>
      <c r="E20" s="36"/>
      <c r="F20" s="36"/>
      <c r="G20" s="36"/>
      <c r="H20" s="36"/>
      <c r="I20" s="106" t="s">
        <v>31</v>
      </c>
      <c r="J20" s="108" t="str">
        <f>IF('Rekapitulace stavby'!AN16="","",'Rekapitulace stavby'!AN16)</f>
        <v/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tr">
        <f>IF('Rekapitulace stavby'!E17="","",'Rekapitulace stavby'!E17)</f>
        <v xml:space="preserve"> </v>
      </c>
      <c r="F21" s="36"/>
      <c r="G21" s="36"/>
      <c r="H21" s="36"/>
      <c r="I21" s="106" t="s">
        <v>34</v>
      </c>
      <c r="J21" s="108" t="str">
        <f>IF('Rekapitulace stavby'!AN17="","",'Rekapitulace stavby'!AN17)</f>
        <v/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41</v>
      </c>
      <c r="E23" s="36"/>
      <c r="F23" s="36"/>
      <c r="G23" s="36"/>
      <c r="H23" s="36"/>
      <c r="I23" s="106" t="s">
        <v>31</v>
      </c>
      <c r="J23" s="108" t="str">
        <f>IF('Rekapitulace stavby'!AN19="","",'Rekapitulace stavby'!AN19)</f>
        <v>63307111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tr">
        <f>IF('Rekapitulace stavby'!E20="","",'Rekapitulace stavby'!E20)</f>
        <v xml:space="preserve">Lenka Jerakasová </v>
      </c>
      <c r="F24" s="36"/>
      <c r="G24" s="36"/>
      <c r="H24" s="36"/>
      <c r="I24" s="106" t="s">
        <v>34</v>
      </c>
      <c r="J24" s="108" t="str">
        <f>IF('Rekapitulace stavby'!AN20="","",'Rekapitulace stavby'!AN20)</f>
        <v/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44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35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46</v>
      </c>
      <c r="E30" s="36"/>
      <c r="F30" s="36"/>
      <c r="G30" s="36"/>
      <c r="H30" s="36"/>
      <c r="I30" s="36"/>
      <c r="J30" s="117">
        <f>ROUND(J81,2)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48</v>
      </c>
      <c r="G32" s="36"/>
      <c r="H32" s="36"/>
      <c r="I32" s="118" t="s">
        <v>47</v>
      </c>
      <c r="J32" s="118" t="s">
        <v>49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50</v>
      </c>
      <c r="E33" s="106" t="s">
        <v>51</v>
      </c>
      <c r="F33" s="120">
        <f>ROUND((SUM(BE81:BE90)),2)</f>
        <v>0</v>
      </c>
      <c r="G33" s="36"/>
      <c r="H33" s="36"/>
      <c r="I33" s="121">
        <v>0.21</v>
      </c>
      <c r="J33" s="120">
        <f>ROUND(((SUM(BE81:BE90))*I33),2)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52</v>
      </c>
      <c r="F34" s="120">
        <f>ROUND((SUM(BF81:BF90)),2)</f>
        <v>0</v>
      </c>
      <c r="G34" s="36"/>
      <c r="H34" s="36"/>
      <c r="I34" s="121">
        <v>0.15</v>
      </c>
      <c r="J34" s="120">
        <f>ROUND(((SUM(BF81:BF90))*I34),2)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6" t="s">
        <v>53</v>
      </c>
      <c r="F35" s="120">
        <f>ROUND((SUM(BG81:BG90)),2)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6" t="s">
        <v>54</v>
      </c>
      <c r="F36" s="120">
        <f>ROUND((SUM(BH81:BH90)),2)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6" t="s">
        <v>55</v>
      </c>
      <c r="F37" s="120">
        <f>ROUND((SUM(BI81:BI90)),2)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56</v>
      </c>
      <c r="E39" s="124"/>
      <c r="F39" s="124"/>
      <c r="G39" s="125" t="s">
        <v>57</v>
      </c>
      <c r="H39" s="126" t="s">
        <v>58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118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7" t="str">
        <f>E7</f>
        <v>Úprava objektu Radniční č.p.13 na kancelářské prostory,Frýdek-Místek</v>
      </c>
      <c r="F48" s="368"/>
      <c r="G48" s="368"/>
      <c r="H48" s="368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205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3" t="str">
        <f>E9</f>
        <v xml:space="preserve">200101/D.1.4.5 - Silnoproudá elektrotechnika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17. 7. 2020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Statutární město Frýdek-Místek </v>
      </c>
      <c r="G54" s="38"/>
      <c r="H54" s="38"/>
      <c r="I54" s="30" t="s">
        <v>38</v>
      </c>
      <c r="J54" s="34" t="str">
        <f>E21</f>
        <v xml:space="preserve">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41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119</v>
      </c>
      <c r="D57" s="134"/>
      <c r="E57" s="134"/>
      <c r="F57" s="134"/>
      <c r="G57" s="134"/>
      <c r="H57" s="134"/>
      <c r="I57" s="134"/>
      <c r="J57" s="135" t="s">
        <v>120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78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121</v>
      </c>
    </row>
    <row r="60" spans="2:12" s="9" customFormat="1" ht="24.95" customHeight="1">
      <c r="B60" s="137"/>
      <c r="C60" s="138"/>
      <c r="D60" s="139" t="s">
        <v>214</v>
      </c>
      <c r="E60" s="140"/>
      <c r="F60" s="140"/>
      <c r="G60" s="140"/>
      <c r="H60" s="140"/>
      <c r="I60" s="140"/>
      <c r="J60" s="141">
        <f>J82</f>
        <v>0</v>
      </c>
      <c r="K60" s="138"/>
      <c r="L60" s="142"/>
    </row>
    <row r="61" spans="2:12" s="10" customFormat="1" ht="19.9" customHeight="1">
      <c r="B61" s="143"/>
      <c r="C61" s="144"/>
      <c r="D61" s="145" t="s">
        <v>2084</v>
      </c>
      <c r="E61" s="146"/>
      <c r="F61" s="146"/>
      <c r="G61" s="146"/>
      <c r="H61" s="146"/>
      <c r="I61" s="146"/>
      <c r="J61" s="147">
        <f>J83</f>
        <v>0</v>
      </c>
      <c r="K61" s="144"/>
      <c r="L61" s="148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7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7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7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4" t="s">
        <v>126</v>
      </c>
      <c r="D68" s="38"/>
      <c r="E68" s="38"/>
      <c r="F68" s="38"/>
      <c r="G68" s="38"/>
      <c r="H68" s="38"/>
      <c r="I68" s="38"/>
      <c r="J68" s="38"/>
      <c r="K68" s="38"/>
      <c r="L68" s="107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7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38"/>
      <c r="J70" s="38"/>
      <c r="K70" s="38"/>
      <c r="L70" s="107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67" t="str">
        <f>E7</f>
        <v>Úprava objektu Radniční č.p.13 na kancelářské prostory,Frýdek-Místek</v>
      </c>
      <c r="F71" s="368"/>
      <c r="G71" s="368"/>
      <c r="H71" s="368"/>
      <c r="I71" s="38"/>
      <c r="J71" s="38"/>
      <c r="K71" s="38"/>
      <c r="L71" s="107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205</v>
      </c>
      <c r="D72" s="38"/>
      <c r="E72" s="38"/>
      <c r="F72" s="38"/>
      <c r="G72" s="38"/>
      <c r="H72" s="38"/>
      <c r="I72" s="38"/>
      <c r="J72" s="38"/>
      <c r="K72" s="38"/>
      <c r="L72" s="107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23" t="str">
        <f>E9</f>
        <v xml:space="preserve">200101/D.1.4.5 - Silnoproudá elektrotechnika </v>
      </c>
      <c r="F73" s="364"/>
      <c r="G73" s="364"/>
      <c r="H73" s="364"/>
      <c r="I73" s="38"/>
      <c r="J73" s="38"/>
      <c r="K73" s="38"/>
      <c r="L73" s="107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7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 xml:space="preserve"> </v>
      </c>
      <c r="G75" s="38"/>
      <c r="H75" s="38"/>
      <c r="I75" s="30" t="s">
        <v>24</v>
      </c>
      <c r="J75" s="61" t="str">
        <f>IF(J12="","",J12)</f>
        <v>17. 7. 2020</v>
      </c>
      <c r="K75" s="38"/>
      <c r="L75" s="107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7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0" t="s">
        <v>30</v>
      </c>
      <c r="D77" s="38"/>
      <c r="E77" s="38"/>
      <c r="F77" s="28" t="str">
        <f>E15</f>
        <v xml:space="preserve">Statutární město Frýdek-Místek </v>
      </c>
      <c r="G77" s="38"/>
      <c r="H77" s="38"/>
      <c r="I77" s="30" t="s">
        <v>38</v>
      </c>
      <c r="J77" s="34" t="str">
        <f>E21</f>
        <v xml:space="preserve"> </v>
      </c>
      <c r="K77" s="38"/>
      <c r="L77" s="107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30" t="s">
        <v>41</v>
      </c>
      <c r="J78" s="34" t="str">
        <f>E24</f>
        <v xml:space="preserve">Lenka Jerakasová </v>
      </c>
      <c r="K78" s="38"/>
      <c r="L78" s="107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7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9"/>
      <c r="B80" s="150"/>
      <c r="C80" s="151" t="s">
        <v>127</v>
      </c>
      <c r="D80" s="152" t="s">
        <v>65</v>
      </c>
      <c r="E80" s="152" t="s">
        <v>61</v>
      </c>
      <c r="F80" s="152" t="s">
        <v>62</v>
      </c>
      <c r="G80" s="152" t="s">
        <v>128</v>
      </c>
      <c r="H80" s="152" t="s">
        <v>129</v>
      </c>
      <c r="I80" s="152" t="s">
        <v>130</v>
      </c>
      <c r="J80" s="152" t="s">
        <v>120</v>
      </c>
      <c r="K80" s="153" t="s">
        <v>131</v>
      </c>
      <c r="L80" s="154"/>
      <c r="M80" s="70" t="s">
        <v>35</v>
      </c>
      <c r="N80" s="71" t="s">
        <v>50</v>
      </c>
      <c r="O80" s="71" t="s">
        <v>132</v>
      </c>
      <c r="P80" s="71" t="s">
        <v>133</v>
      </c>
      <c r="Q80" s="71" t="s">
        <v>134</v>
      </c>
      <c r="R80" s="71" t="s">
        <v>135</v>
      </c>
      <c r="S80" s="71" t="s">
        <v>136</v>
      </c>
      <c r="T80" s="72" t="s">
        <v>137</v>
      </c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spans="1:63" s="2" customFormat="1" ht="22.9" customHeight="1">
      <c r="A81" s="36"/>
      <c r="B81" s="37"/>
      <c r="C81" s="77" t="s">
        <v>138</v>
      </c>
      <c r="D81" s="38"/>
      <c r="E81" s="38"/>
      <c r="F81" s="38"/>
      <c r="G81" s="38"/>
      <c r="H81" s="38"/>
      <c r="I81" s="38"/>
      <c r="J81" s="155">
        <f>BK81</f>
        <v>0</v>
      </c>
      <c r="K81" s="38"/>
      <c r="L81" s="41"/>
      <c r="M81" s="73"/>
      <c r="N81" s="156"/>
      <c r="O81" s="74"/>
      <c r="P81" s="157">
        <f>P82</f>
        <v>0</v>
      </c>
      <c r="Q81" s="74"/>
      <c r="R81" s="157">
        <f>R82</f>
        <v>0.022269999999999998</v>
      </c>
      <c r="S81" s="74"/>
      <c r="T81" s="158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79</v>
      </c>
      <c r="AU81" s="18" t="s">
        <v>121</v>
      </c>
      <c r="BK81" s="159">
        <f>BK82</f>
        <v>0</v>
      </c>
    </row>
    <row r="82" spans="2:63" s="12" customFormat="1" ht="25.9" customHeight="1">
      <c r="B82" s="160"/>
      <c r="C82" s="161"/>
      <c r="D82" s="162" t="s">
        <v>79</v>
      </c>
      <c r="E82" s="163" t="s">
        <v>497</v>
      </c>
      <c r="F82" s="163" t="s">
        <v>498</v>
      </c>
      <c r="G82" s="161"/>
      <c r="H82" s="161"/>
      <c r="I82" s="164"/>
      <c r="J82" s="165">
        <f>BK82</f>
        <v>0</v>
      </c>
      <c r="K82" s="161"/>
      <c r="L82" s="166"/>
      <c r="M82" s="167"/>
      <c r="N82" s="168"/>
      <c r="O82" s="168"/>
      <c r="P82" s="169">
        <f>P83</f>
        <v>0</v>
      </c>
      <c r="Q82" s="168"/>
      <c r="R82" s="169">
        <f>R83</f>
        <v>0.022269999999999998</v>
      </c>
      <c r="S82" s="168"/>
      <c r="T82" s="170">
        <f>T83</f>
        <v>0</v>
      </c>
      <c r="AR82" s="171" t="s">
        <v>89</v>
      </c>
      <c r="AT82" s="172" t="s">
        <v>79</v>
      </c>
      <c r="AU82" s="172" t="s">
        <v>80</v>
      </c>
      <c r="AY82" s="171" t="s">
        <v>142</v>
      </c>
      <c r="BK82" s="173">
        <f>BK83</f>
        <v>0</v>
      </c>
    </row>
    <row r="83" spans="2:63" s="12" customFormat="1" ht="22.9" customHeight="1">
      <c r="B83" s="160"/>
      <c r="C83" s="161"/>
      <c r="D83" s="162" t="s">
        <v>79</v>
      </c>
      <c r="E83" s="174" t="s">
        <v>2085</v>
      </c>
      <c r="F83" s="174" t="s">
        <v>2086</v>
      </c>
      <c r="G83" s="161"/>
      <c r="H83" s="161"/>
      <c r="I83" s="164"/>
      <c r="J83" s="175">
        <f>BK83</f>
        <v>0</v>
      </c>
      <c r="K83" s="161"/>
      <c r="L83" s="166"/>
      <c r="M83" s="167"/>
      <c r="N83" s="168"/>
      <c r="O83" s="168"/>
      <c r="P83" s="169">
        <f>SUM(P84:P90)</f>
        <v>0</v>
      </c>
      <c r="Q83" s="168"/>
      <c r="R83" s="169">
        <f>SUM(R84:R90)</f>
        <v>0.022269999999999998</v>
      </c>
      <c r="S83" s="168"/>
      <c r="T83" s="170">
        <f>SUM(T84:T90)</f>
        <v>0</v>
      </c>
      <c r="AR83" s="171" t="s">
        <v>89</v>
      </c>
      <c r="AT83" s="172" t="s">
        <v>79</v>
      </c>
      <c r="AU83" s="172" t="s">
        <v>21</v>
      </c>
      <c r="AY83" s="171" t="s">
        <v>142</v>
      </c>
      <c r="BK83" s="173">
        <f>SUM(BK84:BK90)</f>
        <v>0</v>
      </c>
    </row>
    <row r="84" spans="1:65" s="2" customFormat="1" ht="24.2" customHeight="1">
      <c r="A84" s="36"/>
      <c r="B84" s="37"/>
      <c r="C84" s="176" t="s">
        <v>21</v>
      </c>
      <c r="D84" s="176" t="s">
        <v>145</v>
      </c>
      <c r="E84" s="177" t="s">
        <v>2087</v>
      </c>
      <c r="F84" s="178" t="s">
        <v>2088</v>
      </c>
      <c r="G84" s="179" t="s">
        <v>148</v>
      </c>
      <c r="H84" s="180">
        <v>1</v>
      </c>
      <c r="I84" s="181"/>
      <c r="J84" s="182">
        <f aca="true" t="shared" si="0" ref="J84:J90">ROUND(I84*H84,2)</f>
        <v>0</v>
      </c>
      <c r="K84" s="178" t="s">
        <v>149</v>
      </c>
      <c r="L84" s="41"/>
      <c r="M84" s="183" t="s">
        <v>35</v>
      </c>
      <c r="N84" s="184" t="s">
        <v>51</v>
      </c>
      <c r="O84" s="66"/>
      <c r="P84" s="185">
        <f aca="true" t="shared" si="1" ref="P84:P90">O84*H84</f>
        <v>0</v>
      </c>
      <c r="Q84" s="185">
        <v>0</v>
      </c>
      <c r="R84" s="185">
        <f aca="true" t="shared" si="2" ref="R84:R90">Q84*H84</f>
        <v>0</v>
      </c>
      <c r="S84" s="185">
        <v>0</v>
      </c>
      <c r="T84" s="186">
        <f aca="true" t="shared" si="3" ref="T84:T90"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7" t="s">
        <v>303</v>
      </c>
      <c r="AT84" s="187" t="s">
        <v>145</v>
      </c>
      <c r="AU84" s="187" t="s">
        <v>89</v>
      </c>
      <c r="AY84" s="18" t="s">
        <v>142</v>
      </c>
      <c r="BE84" s="188">
        <f aca="true" t="shared" si="4" ref="BE84:BE90">IF(N84="základní",J84,0)</f>
        <v>0</v>
      </c>
      <c r="BF84" s="188">
        <f aca="true" t="shared" si="5" ref="BF84:BF90">IF(N84="snížená",J84,0)</f>
        <v>0</v>
      </c>
      <c r="BG84" s="188">
        <f aca="true" t="shared" si="6" ref="BG84:BG90">IF(N84="zákl. přenesená",J84,0)</f>
        <v>0</v>
      </c>
      <c r="BH84" s="188">
        <f aca="true" t="shared" si="7" ref="BH84:BH90">IF(N84="sníž. přenesená",J84,0)</f>
        <v>0</v>
      </c>
      <c r="BI84" s="188">
        <f aca="true" t="shared" si="8" ref="BI84:BI90">IF(N84="nulová",J84,0)</f>
        <v>0</v>
      </c>
      <c r="BJ84" s="18" t="s">
        <v>21</v>
      </c>
      <c r="BK84" s="188">
        <f aca="true" t="shared" si="9" ref="BK84:BK90">ROUND(I84*H84,2)</f>
        <v>0</v>
      </c>
      <c r="BL84" s="18" t="s">
        <v>303</v>
      </c>
      <c r="BM84" s="187" t="s">
        <v>2089</v>
      </c>
    </row>
    <row r="85" spans="1:65" s="2" customFormat="1" ht="24.2" customHeight="1">
      <c r="A85" s="36"/>
      <c r="B85" s="37"/>
      <c r="C85" s="217" t="s">
        <v>89</v>
      </c>
      <c r="D85" s="217" t="s">
        <v>239</v>
      </c>
      <c r="E85" s="218" t="s">
        <v>2090</v>
      </c>
      <c r="F85" s="219" t="s">
        <v>2091</v>
      </c>
      <c r="G85" s="220" t="s">
        <v>148</v>
      </c>
      <c r="H85" s="221">
        <v>1</v>
      </c>
      <c r="I85" s="222"/>
      <c r="J85" s="223">
        <f t="shared" si="0"/>
        <v>0</v>
      </c>
      <c r="K85" s="219" t="s">
        <v>149</v>
      </c>
      <c r="L85" s="224"/>
      <c r="M85" s="225" t="s">
        <v>35</v>
      </c>
      <c r="N85" s="226" t="s">
        <v>51</v>
      </c>
      <c r="O85" s="66"/>
      <c r="P85" s="185">
        <f t="shared" si="1"/>
        <v>0</v>
      </c>
      <c r="Q85" s="185">
        <v>0.00027</v>
      </c>
      <c r="R85" s="185">
        <f t="shared" si="2"/>
        <v>0.00027</v>
      </c>
      <c r="S85" s="185">
        <v>0</v>
      </c>
      <c r="T85" s="186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7" t="s">
        <v>376</v>
      </c>
      <c r="AT85" s="187" t="s">
        <v>239</v>
      </c>
      <c r="AU85" s="187" t="s">
        <v>89</v>
      </c>
      <c r="AY85" s="18" t="s">
        <v>142</v>
      </c>
      <c r="BE85" s="188">
        <f t="shared" si="4"/>
        <v>0</v>
      </c>
      <c r="BF85" s="188">
        <f t="shared" si="5"/>
        <v>0</v>
      </c>
      <c r="BG85" s="188">
        <f t="shared" si="6"/>
        <v>0</v>
      </c>
      <c r="BH85" s="188">
        <f t="shared" si="7"/>
        <v>0</v>
      </c>
      <c r="BI85" s="188">
        <f t="shared" si="8"/>
        <v>0</v>
      </c>
      <c r="BJ85" s="18" t="s">
        <v>21</v>
      </c>
      <c r="BK85" s="188">
        <f t="shared" si="9"/>
        <v>0</v>
      </c>
      <c r="BL85" s="18" t="s">
        <v>303</v>
      </c>
      <c r="BM85" s="187" t="s">
        <v>2092</v>
      </c>
    </row>
    <row r="86" spans="1:65" s="2" customFormat="1" ht="24.2" customHeight="1">
      <c r="A86" s="36"/>
      <c r="B86" s="37"/>
      <c r="C86" s="176" t="s">
        <v>156</v>
      </c>
      <c r="D86" s="176" t="s">
        <v>145</v>
      </c>
      <c r="E86" s="177" t="s">
        <v>2093</v>
      </c>
      <c r="F86" s="178" t="s">
        <v>2094</v>
      </c>
      <c r="G86" s="179" t="s">
        <v>148</v>
      </c>
      <c r="H86" s="180">
        <v>1</v>
      </c>
      <c r="I86" s="181"/>
      <c r="J86" s="182">
        <f t="shared" si="0"/>
        <v>0</v>
      </c>
      <c r="K86" s="178" t="s">
        <v>149</v>
      </c>
      <c r="L86" s="41"/>
      <c r="M86" s="183" t="s">
        <v>35</v>
      </c>
      <c r="N86" s="184" t="s">
        <v>51</v>
      </c>
      <c r="O86" s="66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7" t="s">
        <v>303</v>
      </c>
      <c r="AT86" s="187" t="s">
        <v>145</v>
      </c>
      <c r="AU86" s="187" t="s">
        <v>89</v>
      </c>
      <c r="AY86" s="18" t="s">
        <v>142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8" t="s">
        <v>21</v>
      </c>
      <c r="BK86" s="188">
        <f t="shared" si="9"/>
        <v>0</v>
      </c>
      <c r="BL86" s="18" t="s">
        <v>303</v>
      </c>
      <c r="BM86" s="187" t="s">
        <v>2095</v>
      </c>
    </row>
    <row r="87" spans="1:65" s="2" customFormat="1" ht="24.2" customHeight="1">
      <c r="A87" s="36"/>
      <c r="B87" s="37"/>
      <c r="C87" s="217" t="s">
        <v>161</v>
      </c>
      <c r="D87" s="217" t="s">
        <v>239</v>
      </c>
      <c r="E87" s="218" t="s">
        <v>2096</v>
      </c>
      <c r="F87" s="219" t="s">
        <v>2097</v>
      </c>
      <c r="G87" s="220" t="s">
        <v>148</v>
      </c>
      <c r="H87" s="221">
        <v>1</v>
      </c>
      <c r="I87" s="222"/>
      <c r="J87" s="223">
        <f t="shared" si="0"/>
        <v>0</v>
      </c>
      <c r="K87" s="219" t="s">
        <v>149</v>
      </c>
      <c r="L87" s="224"/>
      <c r="M87" s="225" t="s">
        <v>35</v>
      </c>
      <c r="N87" s="226" t="s">
        <v>51</v>
      </c>
      <c r="O87" s="66"/>
      <c r="P87" s="185">
        <f t="shared" si="1"/>
        <v>0</v>
      </c>
      <c r="Q87" s="185">
        <v>0.022</v>
      </c>
      <c r="R87" s="185">
        <f t="shared" si="2"/>
        <v>0.022</v>
      </c>
      <c r="S87" s="185">
        <v>0</v>
      </c>
      <c r="T87" s="186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376</v>
      </c>
      <c r="AT87" s="187" t="s">
        <v>239</v>
      </c>
      <c r="AU87" s="187" t="s">
        <v>89</v>
      </c>
      <c r="AY87" s="18" t="s">
        <v>142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21</v>
      </c>
      <c r="BK87" s="188">
        <f t="shared" si="9"/>
        <v>0</v>
      </c>
      <c r="BL87" s="18" t="s">
        <v>303</v>
      </c>
      <c r="BM87" s="187" t="s">
        <v>2098</v>
      </c>
    </row>
    <row r="88" spans="1:65" s="2" customFormat="1" ht="24.2" customHeight="1">
      <c r="A88" s="36"/>
      <c r="B88" s="37"/>
      <c r="C88" s="176" t="s">
        <v>141</v>
      </c>
      <c r="D88" s="176" t="s">
        <v>145</v>
      </c>
      <c r="E88" s="177" t="s">
        <v>2099</v>
      </c>
      <c r="F88" s="178" t="s">
        <v>2100</v>
      </c>
      <c r="G88" s="179" t="s">
        <v>177</v>
      </c>
      <c r="H88" s="180">
        <v>1</v>
      </c>
      <c r="I88" s="181"/>
      <c r="J88" s="182">
        <f t="shared" si="0"/>
        <v>0</v>
      </c>
      <c r="K88" s="178" t="s">
        <v>149</v>
      </c>
      <c r="L88" s="41"/>
      <c r="M88" s="183" t="s">
        <v>35</v>
      </c>
      <c r="N88" s="184" t="s">
        <v>51</v>
      </c>
      <c r="O88" s="66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7" t="s">
        <v>303</v>
      </c>
      <c r="AT88" s="187" t="s">
        <v>145</v>
      </c>
      <c r="AU88" s="187" t="s">
        <v>89</v>
      </c>
      <c r="AY88" s="18" t="s">
        <v>142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21</v>
      </c>
      <c r="BK88" s="188">
        <f t="shared" si="9"/>
        <v>0</v>
      </c>
      <c r="BL88" s="18" t="s">
        <v>303</v>
      </c>
      <c r="BM88" s="187" t="s">
        <v>2101</v>
      </c>
    </row>
    <row r="89" spans="1:65" s="2" customFormat="1" ht="24.2" customHeight="1">
      <c r="A89" s="36"/>
      <c r="B89" s="37"/>
      <c r="C89" s="176" t="s">
        <v>251</v>
      </c>
      <c r="D89" s="176" t="s">
        <v>145</v>
      </c>
      <c r="E89" s="177" t="s">
        <v>2102</v>
      </c>
      <c r="F89" s="178" t="s">
        <v>2103</v>
      </c>
      <c r="G89" s="179" t="s">
        <v>177</v>
      </c>
      <c r="H89" s="180">
        <v>3</v>
      </c>
      <c r="I89" s="181"/>
      <c r="J89" s="182">
        <f t="shared" si="0"/>
        <v>0</v>
      </c>
      <c r="K89" s="178" t="s">
        <v>149</v>
      </c>
      <c r="L89" s="41"/>
      <c r="M89" s="183" t="s">
        <v>35</v>
      </c>
      <c r="N89" s="184" t="s">
        <v>51</v>
      </c>
      <c r="O89" s="66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7" t="s">
        <v>303</v>
      </c>
      <c r="AT89" s="187" t="s">
        <v>145</v>
      </c>
      <c r="AU89" s="187" t="s">
        <v>89</v>
      </c>
      <c r="AY89" s="18" t="s">
        <v>142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21</v>
      </c>
      <c r="BK89" s="188">
        <f t="shared" si="9"/>
        <v>0</v>
      </c>
      <c r="BL89" s="18" t="s">
        <v>303</v>
      </c>
      <c r="BM89" s="187" t="s">
        <v>2104</v>
      </c>
    </row>
    <row r="90" spans="1:65" s="2" customFormat="1" ht="24.2" customHeight="1">
      <c r="A90" s="36"/>
      <c r="B90" s="37"/>
      <c r="C90" s="176" t="s">
        <v>170</v>
      </c>
      <c r="D90" s="176" t="s">
        <v>145</v>
      </c>
      <c r="E90" s="177" t="s">
        <v>2105</v>
      </c>
      <c r="F90" s="178" t="s">
        <v>2106</v>
      </c>
      <c r="G90" s="179" t="s">
        <v>2081</v>
      </c>
      <c r="H90" s="237"/>
      <c r="I90" s="181"/>
      <c r="J90" s="182">
        <f t="shared" si="0"/>
        <v>0</v>
      </c>
      <c r="K90" s="178" t="s">
        <v>149</v>
      </c>
      <c r="L90" s="41"/>
      <c r="M90" s="189" t="s">
        <v>35</v>
      </c>
      <c r="N90" s="190" t="s">
        <v>51</v>
      </c>
      <c r="O90" s="191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7" t="s">
        <v>303</v>
      </c>
      <c r="AT90" s="187" t="s">
        <v>145</v>
      </c>
      <c r="AU90" s="187" t="s">
        <v>89</v>
      </c>
      <c r="AY90" s="18" t="s">
        <v>142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8" t="s">
        <v>21</v>
      </c>
      <c r="BK90" s="188">
        <f t="shared" si="9"/>
        <v>0</v>
      </c>
      <c r="BL90" s="18" t="s">
        <v>303</v>
      </c>
      <c r="BM90" s="187" t="s">
        <v>2107</v>
      </c>
    </row>
    <row r="91" spans="1:31" s="2" customFormat="1" ht="6.95" customHeight="1">
      <c r="A91" s="36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41"/>
      <c r="M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</sheetData>
  <sheetProtection algorithmName="SHA-512" hashValue="Fpu2mdcMtdULU9r6wp9NyjVXzAFUO1hY/AD7keE9ifg97nMTMriBwXnOHoo2IPbkmAtjNLw1dxj9KZmr38GzEg==" saltValue="XLgTpSpKdHbUh6VI6sa7MrZp71ZzGsIzOPjfSXIoKuZVwVy0E0agSzJ964+GDYX+2Hyww/rGgA9otAI7nkcyzQ==" spinCount="100000" sheet="1" objects="1" scenarios="1" formatColumns="0" formatRows="0" autoFilter="0"/>
  <autoFilter ref="C80:K9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113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89</v>
      </c>
    </row>
    <row r="4" spans="2:46" s="1" customFormat="1" ht="24.95" customHeight="1">
      <c r="B4" s="21"/>
      <c r="D4" s="104" t="s">
        <v>117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Úprava objektu Radniční č.p.13 na kancelářské prostory,Frýdek-Místek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6" t="s">
        <v>205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9" t="s">
        <v>2108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35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6" t="s">
        <v>22</v>
      </c>
      <c r="E12" s="36"/>
      <c r="F12" s="108" t="s">
        <v>39</v>
      </c>
      <c r="G12" s="36"/>
      <c r="H12" s="36"/>
      <c r="I12" s="106" t="s">
        <v>24</v>
      </c>
      <c r="J12" s="109" t="str">
        <f>'Rekapitulace stavby'!AN8</f>
        <v>17. 7. 2020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>00296643</v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Statutární město Frýdek-Místek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36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38</v>
      </c>
      <c r="E20" s="36"/>
      <c r="F20" s="36"/>
      <c r="G20" s="36"/>
      <c r="H20" s="36"/>
      <c r="I20" s="106" t="s">
        <v>31</v>
      </c>
      <c r="J20" s="108" t="str">
        <f>IF('Rekapitulace stavby'!AN16="","",'Rekapitulace stavby'!AN16)</f>
        <v/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tr">
        <f>IF('Rekapitulace stavby'!E17="","",'Rekapitulace stavby'!E17)</f>
        <v xml:space="preserve"> </v>
      </c>
      <c r="F21" s="36"/>
      <c r="G21" s="36"/>
      <c r="H21" s="36"/>
      <c r="I21" s="106" t="s">
        <v>34</v>
      </c>
      <c r="J21" s="108" t="str">
        <f>IF('Rekapitulace stavby'!AN17="","",'Rekapitulace stavby'!AN17)</f>
        <v/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41</v>
      </c>
      <c r="E23" s="36"/>
      <c r="F23" s="36"/>
      <c r="G23" s="36"/>
      <c r="H23" s="36"/>
      <c r="I23" s="106" t="s">
        <v>31</v>
      </c>
      <c r="J23" s="108" t="str">
        <f>IF('Rekapitulace stavby'!AN19="","",'Rekapitulace stavby'!AN19)</f>
        <v>63307111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tr">
        <f>IF('Rekapitulace stavby'!E20="","",'Rekapitulace stavby'!E20)</f>
        <v xml:space="preserve">Lenka Jerakasová </v>
      </c>
      <c r="F24" s="36"/>
      <c r="G24" s="36"/>
      <c r="H24" s="36"/>
      <c r="I24" s="106" t="s">
        <v>34</v>
      </c>
      <c r="J24" s="108" t="str">
        <f>IF('Rekapitulace stavby'!AN20="","",'Rekapitulace stavby'!AN20)</f>
        <v/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44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35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46</v>
      </c>
      <c r="E30" s="36"/>
      <c r="F30" s="36"/>
      <c r="G30" s="36"/>
      <c r="H30" s="36"/>
      <c r="I30" s="36"/>
      <c r="J30" s="117">
        <f>ROUND(J81,2)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48</v>
      </c>
      <c r="G32" s="36"/>
      <c r="H32" s="36"/>
      <c r="I32" s="118" t="s">
        <v>47</v>
      </c>
      <c r="J32" s="118" t="s">
        <v>49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50</v>
      </c>
      <c r="E33" s="106" t="s">
        <v>51</v>
      </c>
      <c r="F33" s="120">
        <f>ROUND((SUM(BE81:BE86)),2)</f>
        <v>0</v>
      </c>
      <c r="G33" s="36"/>
      <c r="H33" s="36"/>
      <c r="I33" s="121">
        <v>0.21</v>
      </c>
      <c r="J33" s="120">
        <f>ROUND(((SUM(BE81:BE86))*I33),2)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52</v>
      </c>
      <c r="F34" s="120">
        <f>ROUND((SUM(BF81:BF86)),2)</f>
        <v>0</v>
      </c>
      <c r="G34" s="36"/>
      <c r="H34" s="36"/>
      <c r="I34" s="121">
        <v>0.15</v>
      </c>
      <c r="J34" s="120">
        <f>ROUND(((SUM(BF81:BF86))*I34),2)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6" t="s">
        <v>53</v>
      </c>
      <c r="F35" s="120">
        <f>ROUND((SUM(BG81:BG86)),2)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6" t="s">
        <v>54</v>
      </c>
      <c r="F36" s="120">
        <f>ROUND((SUM(BH81:BH86)),2)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6" t="s">
        <v>55</v>
      </c>
      <c r="F37" s="120">
        <f>ROUND((SUM(BI81:BI86)),2)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56</v>
      </c>
      <c r="E39" s="124"/>
      <c r="F39" s="124"/>
      <c r="G39" s="125" t="s">
        <v>57</v>
      </c>
      <c r="H39" s="126" t="s">
        <v>58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118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7" t="str">
        <f>E7</f>
        <v>Úprava objektu Radniční č.p.13 na kancelářské prostory,Frýdek-Místek</v>
      </c>
      <c r="F48" s="368"/>
      <c r="G48" s="368"/>
      <c r="H48" s="368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205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3" t="str">
        <f>E9</f>
        <v xml:space="preserve">200101/INT - Vybavení interiéru - nábytek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17. 7. 2020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Statutární město Frýdek-Místek </v>
      </c>
      <c r="G54" s="38"/>
      <c r="H54" s="38"/>
      <c r="I54" s="30" t="s">
        <v>38</v>
      </c>
      <c r="J54" s="34" t="str">
        <f>E21</f>
        <v xml:space="preserve">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41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119</v>
      </c>
      <c r="D57" s="134"/>
      <c r="E57" s="134"/>
      <c r="F57" s="134"/>
      <c r="G57" s="134"/>
      <c r="H57" s="134"/>
      <c r="I57" s="134"/>
      <c r="J57" s="135" t="s">
        <v>120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78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121</v>
      </c>
    </row>
    <row r="60" spans="2:12" s="9" customFormat="1" ht="24.95" customHeight="1">
      <c r="B60" s="137"/>
      <c r="C60" s="138"/>
      <c r="D60" s="139" t="s">
        <v>214</v>
      </c>
      <c r="E60" s="140"/>
      <c r="F60" s="140"/>
      <c r="G60" s="140"/>
      <c r="H60" s="140"/>
      <c r="I60" s="140"/>
      <c r="J60" s="141">
        <f>J82</f>
        <v>0</v>
      </c>
      <c r="K60" s="138"/>
      <c r="L60" s="142"/>
    </row>
    <row r="61" spans="2:12" s="10" customFormat="1" ht="19.9" customHeight="1">
      <c r="B61" s="143"/>
      <c r="C61" s="144"/>
      <c r="D61" s="145" t="s">
        <v>2109</v>
      </c>
      <c r="E61" s="146"/>
      <c r="F61" s="146"/>
      <c r="G61" s="146"/>
      <c r="H61" s="146"/>
      <c r="I61" s="146"/>
      <c r="J61" s="147">
        <f>J83</f>
        <v>0</v>
      </c>
      <c r="K61" s="144"/>
      <c r="L61" s="148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7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7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7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4" t="s">
        <v>126</v>
      </c>
      <c r="D68" s="38"/>
      <c r="E68" s="38"/>
      <c r="F68" s="38"/>
      <c r="G68" s="38"/>
      <c r="H68" s="38"/>
      <c r="I68" s="38"/>
      <c r="J68" s="38"/>
      <c r="K68" s="38"/>
      <c r="L68" s="107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7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38"/>
      <c r="J70" s="38"/>
      <c r="K70" s="38"/>
      <c r="L70" s="107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67" t="str">
        <f>E7</f>
        <v>Úprava objektu Radniční č.p.13 na kancelářské prostory,Frýdek-Místek</v>
      </c>
      <c r="F71" s="368"/>
      <c r="G71" s="368"/>
      <c r="H71" s="368"/>
      <c r="I71" s="38"/>
      <c r="J71" s="38"/>
      <c r="K71" s="38"/>
      <c r="L71" s="107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205</v>
      </c>
      <c r="D72" s="38"/>
      <c r="E72" s="38"/>
      <c r="F72" s="38"/>
      <c r="G72" s="38"/>
      <c r="H72" s="38"/>
      <c r="I72" s="38"/>
      <c r="J72" s="38"/>
      <c r="K72" s="38"/>
      <c r="L72" s="107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23" t="str">
        <f>E9</f>
        <v xml:space="preserve">200101/INT - Vybavení interiéru - nábytek </v>
      </c>
      <c r="F73" s="364"/>
      <c r="G73" s="364"/>
      <c r="H73" s="364"/>
      <c r="I73" s="38"/>
      <c r="J73" s="38"/>
      <c r="K73" s="38"/>
      <c r="L73" s="107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7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 xml:space="preserve"> </v>
      </c>
      <c r="G75" s="38"/>
      <c r="H75" s="38"/>
      <c r="I75" s="30" t="s">
        <v>24</v>
      </c>
      <c r="J75" s="61" t="str">
        <f>IF(J12="","",J12)</f>
        <v>17. 7. 2020</v>
      </c>
      <c r="K75" s="38"/>
      <c r="L75" s="107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7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0" t="s">
        <v>30</v>
      </c>
      <c r="D77" s="38"/>
      <c r="E77" s="38"/>
      <c r="F77" s="28" t="str">
        <f>E15</f>
        <v xml:space="preserve">Statutární město Frýdek-Místek </v>
      </c>
      <c r="G77" s="38"/>
      <c r="H77" s="38"/>
      <c r="I77" s="30" t="s">
        <v>38</v>
      </c>
      <c r="J77" s="34" t="str">
        <f>E21</f>
        <v xml:space="preserve"> </v>
      </c>
      <c r="K77" s="38"/>
      <c r="L77" s="107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30" t="s">
        <v>41</v>
      </c>
      <c r="J78" s="34" t="str">
        <f>E24</f>
        <v xml:space="preserve">Lenka Jerakasová </v>
      </c>
      <c r="K78" s="38"/>
      <c r="L78" s="107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7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9"/>
      <c r="B80" s="150"/>
      <c r="C80" s="151" t="s">
        <v>127</v>
      </c>
      <c r="D80" s="152" t="s">
        <v>65</v>
      </c>
      <c r="E80" s="152" t="s">
        <v>61</v>
      </c>
      <c r="F80" s="152" t="s">
        <v>62</v>
      </c>
      <c r="G80" s="152" t="s">
        <v>128</v>
      </c>
      <c r="H80" s="152" t="s">
        <v>129</v>
      </c>
      <c r="I80" s="152" t="s">
        <v>130</v>
      </c>
      <c r="J80" s="152" t="s">
        <v>120</v>
      </c>
      <c r="K80" s="153" t="s">
        <v>131</v>
      </c>
      <c r="L80" s="154"/>
      <c r="M80" s="70" t="s">
        <v>35</v>
      </c>
      <c r="N80" s="71" t="s">
        <v>50</v>
      </c>
      <c r="O80" s="71" t="s">
        <v>132</v>
      </c>
      <c r="P80" s="71" t="s">
        <v>133</v>
      </c>
      <c r="Q80" s="71" t="s">
        <v>134</v>
      </c>
      <c r="R80" s="71" t="s">
        <v>135</v>
      </c>
      <c r="S80" s="71" t="s">
        <v>136</v>
      </c>
      <c r="T80" s="72" t="s">
        <v>137</v>
      </c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spans="1:63" s="2" customFormat="1" ht="22.9" customHeight="1">
      <c r="A81" s="36"/>
      <c r="B81" s="37"/>
      <c r="C81" s="77" t="s">
        <v>138</v>
      </c>
      <c r="D81" s="38"/>
      <c r="E81" s="38"/>
      <c r="F81" s="38"/>
      <c r="G81" s="38"/>
      <c r="H81" s="38"/>
      <c r="I81" s="38"/>
      <c r="J81" s="155">
        <f>BK81</f>
        <v>0</v>
      </c>
      <c r="K81" s="38"/>
      <c r="L81" s="41"/>
      <c r="M81" s="73"/>
      <c r="N81" s="156"/>
      <c r="O81" s="74"/>
      <c r="P81" s="157">
        <f>P82</f>
        <v>0</v>
      </c>
      <c r="Q81" s="74"/>
      <c r="R81" s="157">
        <f>R82</f>
        <v>0.00045</v>
      </c>
      <c r="S81" s="74"/>
      <c r="T81" s="158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79</v>
      </c>
      <c r="AU81" s="18" t="s">
        <v>121</v>
      </c>
      <c r="BK81" s="159">
        <f>BK82</f>
        <v>0</v>
      </c>
    </row>
    <row r="82" spans="2:63" s="12" customFormat="1" ht="25.9" customHeight="1">
      <c r="B82" s="160"/>
      <c r="C82" s="161"/>
      <c r="D82" s="162" t="s">
        <v>79</v>
      </c>
      <c r="E82" s="163" t="s">
        <v>497</v>
      </c>
      <c r="F82" s="163" t="s">
        <v>498</v>
      </c>
      <c r="G82" s="161"/>
      <c r="H82" s="161"/>
      <c r="I82" s="164"/>
      <c r="J82" s="165">
        <f>BK82</f>
        <v>0</v>
      </c>
      <c r="K82" s="161"/>
      <c r="L82" s="166"/>
      <c r="M82" s="167"/>
      <c r="N82" s="168"/>
      <c r="O82" s="168"/>
      <c r="P82" s="169">
        <f>P83</f>
        <v>0</v>
      </c>
      <c r="Q82" s="168"/>
      <c r="R82" s="169">
        <f>R83</f>
        <v>0.00045</v>
      </c>
      <c r="S82" s="168"/>
      <c r="T82" s="170">
        <f>T83</f>
        <v>0</v>
      </c>
      <c r="AR82" s="171" t="s">
        <v>89</v>
      </c>
      <c r="AT82" s="172" t="s">
        <v>79</v>
      </c>
      <c r="AU82" s="172" t="s">
        <v>80</v>
      </c>
      <c r="AY82" s="171" t="s">
        <v>142</v>
      </c>
      <c r="BK82" s="173">
        <f>BK83</f>
        <v>0</v>
      </c>
    </row>
    <row r="83" spans="2:63" s="12" customFormat="1" ht="22.9" customHeight="1">
      <c r="B83" s="160"/>
      <c r="C83" s="161"/>
      <c r="D83" s="162" t="s">
        <v>79</v>
      </c>
      <c r="E83" s="174" t="s">
        <v>2110</v>
      </c>
      <c r="F83" s="174" t="s">
        <v>2111</v>
      </c>
      <c r="G83" s="161"/>
      <c r="H83" s="161"/>
      <c r="I83" s="164"/>
      <c r="J83" s="175">
        <f>BK83</f>
        <v>0</v>
      </c>
      <c r="K83" s="161"/>
      <c r="L83" s="166"/>
      <c r="M83" s="167"/>
      <c r="N83" s="168"/>
      <c r="O83" s="168"/>
      <c r="P83" s="169">
        <f>SUM(P84:P86)</f>
        <v>0</v>
      </c>
      <c r="Q83" s="168"/>
      <c r="R83" s="169">
        <f>SUM(R84:R86)</f>
        <v>0.00045</v>
      </c>
      <c r="S83" s="168"/>
      <c r="T83" s="170">
        <f>SUM(T84:T86)</f>
        <v>0</v>
      </c>
      <c r="AR83" s="171" t="s">
        <v>89</v>
      </c>
      <c r="AT83" s="172" t="s">
        <v>79</v>
      </c>
      <c r="AU83" s="172" t="s">
        <v>21</v>
      </c>
      <c r="AY83" s="171" t="s">
        <v>142</v>
      </c>
      <c r="BK83" s="173">
        <f>SUM(BK84:BK86)</f>
        <v>0</v>
      </c>
    </row>
    <row r="84" spans="1:65" s="2" customFormat="1" ht="24.2" customHeight="1">
      <c r="A84" s="36"/>
      <c r="B84" s="37"/>
      <c r="C84" s="176" t="s">
        <v>21</v>
      </c>
      <c r="D84" s="176" t="s">
        <v>145</v>
      </c>
      <c r="E84" s="177" t="s">
        <v>2112</v>
      </c>
      <c r="F84" s="178" t="s">
        <v>2113</v>
      </c>
      <c r="G84" s="179" t="s">
        <v>148</v>
      </c>
      <c r="H84" s="180">
        <v>1</v>
      </c>
      <c r="I84" s="181"/>
      <c r="J84" s="182">
        <f>ROUND(I84*H84,2)</f>
        <v>0</v>
      </c>
      <c r="K84" s="178" t="s">
        <v>149</v>
      </c>
      <c r="L84" s="41"/>
      <c r="M84" s="183" t="s">
        <v>35</v>
      </c>
      <c r="N84" s="184" t="s">
        <v>51</v>
      </c>
      <c r="O84" s="66"/>
      <c r="P84" s="185">
        <f>O84*H84</f>
        <v>0</v>
      </c>
      <c r="Q84" s="185">
        <v>0.00015</v>
      </c>
      <c r="R84" s="185">
        <f>Q84*H84</f>
        <v>0.00015</v>
      </c>
      <c r="S84" s="185">
        <v>0</v>
      </c>
      <c r="T84" s="186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7" t="s">
        <v>303</v>
      </c>
      <c r="AT84" s="187" t="s">
        <v>145</v>
      </c>
      <c r="AU84" s="187" t="s">
        <v>89</v>
      </c>
      <c r="AY84" s="18" t="s">
        <v>142</v>
      </c>
      <c r="BE84" s="188">
        <f>IF(N84="základní",J84,0)</f>
        <v>0</v>
      </c>
      <c r="BF84" s="188">
        <f>IF(N84="snížená",J84,0)</f>
        <v>0</v>
      </c>
      <c r="BG84" s="188">
        <f>IF(N84="zákl. přenesená",J84,0)</f>
        <v>0</v>
      </c>
      <c r="BH84" s="188">
        <f>IF(N84="sníž. přenesená",J84,0)</f>
        <v>0</v>
      </c>
      <c r="BI84" s="188">
        <f>IF(N84="nulová",J84,0)</f>
        <v>0</v>
      </c>
      <c r="BJ84" s="18" t="s">
        <v>21</v>
      </c>
      <c r="BK84" s="188">
        <f>ROUND(I84*H84,2)</f>
        <v>0</v>
      </c>
      <c r="BL84" s="18" t="s">
        <v>303</v>
      </c>
      <c r="BM84" s="187" t="s">
        <v>2114</v>
      </c>
    </row>
    <row r="85" spans="1:65" s="2" customFormat="1" ht="24.2" customHeight="1">
      <c r="A85" s="36"/>
      <c r="B85" s="37"/>
      <c r="C85" s="176" t="s">
        <v>89</v>
      </c>
      <c r="D85" s="176" t="s">
        <v>145</v>
      </c>
      <c r="E85" s="177" t="s">
        <v>2115</v>
      </c>
      <c r="F85" s="178" t="s">
        <v>2116</v>
      </c>
      <c r="G85" s="179" t="s">
        <v>148</v>
      </c>
      <c r="H85" s="180">
        <v>1</v>
      </c>
      <c r="I85" s="181"/>
      <c r="J85" s="182">
        <f>ROUND(I85*H85,2)</f>
        <v>0</v>
      </c>
      <c r="K85" s="178" t="s">
        <v>149</v>
      </c>
      <c r="L85" s="41"/>
      <c r="M85" s="183" t="s">
        <v>35</v>
      </c>
      <c r="N85" s="184" t="s">
        <v>51</v>
      </c>
      <c r="O85" s="66"/>
      <c r="P85" s="185">
        <f>O85*H85</f>
        <v>0</v>
      </c>
      <c r="Q85" s="185">
        <v>0.00015</v>
      </c>
      <c r="R85" s="185">
        <f>Q85*H85</f>
        <v>0.00015</v>
      </c>
      <c r="S85" s="185">
        <v>0</v>
      </c>
      <c r="T85" s="186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7" t="s">
        <v>303</v>
      </c>
      <c r="AT85" s="187" t="s">
        <v>145</v>
      </c>
      <c r="AU85" s="187" t="s">
        <v>89</v>
      </c>
      <c r="AY85" s="18" t="s">
        <v>142</v>
      </c>
      <c r="BE85" s="188">
        <f>IF(N85="základní",J85,0)</f>
        <v>0</v>
      </c>
      <c r="BF85" s="188">
        <f>IF(N85="snížená",J85,0)</f>
        <v>0</v>
      </c>
      <c r="BG85" s="188">
        <f>IF(N85="zákl. přenesená",J85,0)</f>
        <v>0</v>
      </c>
      <c r="BH85" s="188">
        <f>IF(N85="sníž. přenesená",J85,0)</f>
        <v>0</v>
      </c>
      <c r="BI85" s="188">
        <f>IF(N85="nulová",J85,0)</f>
        <v>0</v>
      </c>
      <c r="BJ85" s="18" t="s">
        <v>21</v>
      </c>
      <c r="BK85" s="188">
        <f>ROUND(I85*H85,2)</f>
        <v>0</v>
      </c>
      <c r="BL85" s="18" t="s">
        <v>303</v>
      </c>
      <c r="BM85" s="187" t="s">
        <v>2117</v>
      </c>
    </row>
    <row r="86" spans="1:65" s="2" customFormat="1" ht="14.45" customHeight="1">
      <c r="A86" s="36"/>
      <c r="B86" s="37"/>
      <c r="C86" s="176" t="s">
        <v>156</v>
      </c>
      <c r="D86" s="176" t="s">
        <v>145</v>
      </c>
      <c r="E86" s="177" t="s">
        <v>2118</v>
      </c>
      <c r="F86" s="178" t="s">
        <v>2119</v>
      </c>
      <c r="G86" s="179" t="s">
        <v>159</v>
      </c>
      <c r="H86" s="180">
        <v>1</v>
      </c>
      <c r="I86" s="181"/>
      <c r="J86" s="182">
        <f>ROUND(I86*H86,2)</f>
        <v>0</v>
      </c>
      <c r="K86" s="178" t="s">
        <v>149</v>
      </c>
      <c r="L86" s="41"/>
      <c r="M86" s="189" t="s">
        <v>35</v>
      </c>
      <c r="N86" s="190" t="s">
        <v>51</v>
      </c>
      <c r="O86" s="191"/>
      <c r="P86" s="192">
        <f>O86*H86</f>
        <v>0</v>
      </c>
      <c r="Q86" s="192">
        <v>0.00015</v>
      </c>
      <c r="R86" s="192">
        <f>Q86*H86</f>
        <v>0.00015</v>
      </c>
      <c r="S86" s="192">
        <v>0</v>
      </c>
      <c r="T86" s="193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7" t="s">
        <v>303</v>
      </c>
      <c r="AT86" s="187" t="s">
        <v>145</v>
      </c>
      <c r="AU86" s="187" t="s">
        <v>89</v>
      </c>
      <c r="AY86" s="18" t="s">
        <v>142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18" t="s">
        <v>21</v>
      </c>
      <c r="BK86" s="188">
        <f>ROUND(I86*H86,2)</f>
        <v>0</v>
      </c>
      <c r="BL86" s="18" t="s">
        <v>303</v>
      </c>
      <c r="BM86" s="187" t="s">
        <v>2120</v>
      </c>
    </row>
    <row r="87" spans="1:31" s="2" customFormat="1" ht="6.95" customHeight="1">
      <c r="A87" s="36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41"/>
      <c r="M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</sheetData>
  <sheetProtection algorithmName="SHA-512" hashValue="S2Zxr/4+Nr6X+RMtGJGem0rnQUTkl6JECtfRCeDxlOyG9FyEWP5tWMxlzmr8CxE7QWcqaKk9uyh6WedAg6NTJg==" saltValue="+uCfwr9r06VvdV6ZZdpU1VIWd2EEXhqs1DlpQ8/sa2k5VR5u6qIIdqTAY+dmdjVpnW1TcbNhvIdnnAcr9Om5rA==" spinCount="100000" sheet="1" objects="1" scenarios="1" formatColumns="0" formatRows="0" autoFilter="0"/>
  <autoFilter ref="C80:K8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116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89</v>
      </c>
    </row>
    <row r="4" spans="2:46" s="1" customFormat="1" ht="24.95" customHeight="1">
      <c r="B4" s="21"/>
      <c r="D4" s="104" t="s">
        <v>117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Úprava objektu Radniční č.p.13 na kancelářské prostory,Frýdek-Místek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6" t="s">
        <v>205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9" t="s">
        <v>2121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6" t="s">
        <v>18</v>
      </c>
      <c r="E11" s="36"/>
      <c r="F11" s="108" t="s">
        <v>35</v>
      </c>
      <c r="G11" s="36"/>
      <c r="H11" s="36"/>
      <c r="I11" s="106" t="s">
        <v>20</v>
      </c>
      <c r="J11" s="108" t="s">
        <v>35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6" t="s">
        <v>22</v>
      </c>
      <c r="E12" s="36"/>
      <c r="F12" s="108" t="s">
        <v>39</v>
      </c>
      <c r="G12" s="36"/>
      <c r="H12" s="36"/>
      <c r="I12" s="106" t="s">
        <v>24</v>
      </c>
      <c r="J12" s="109" t="str">
        <f>'Rekapitulace stavby'!AN8</f>
        <v>17. 7. 2020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>00296643</v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Statutární město Frýdek-Místek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36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38</v>
      </c>
      <c r="E20" s="36"/>
      <c r="F20" s="36"/>
      <c r="G20" s="36"/>
      <c r="H20" s="36"/>
      <c r="I20" s="106" t="s">
        <v>31</v>
      </c>
      <c r="J20" s="108" t="str">
        <f>IF('Rekapitulace stavby'!AN16="","",'Rekapitulace stavby'!AN16)</f>
        <v/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tr">
        <f>IF('Rekapitulace stavby'!E17="","",'Rekapitulace stavby'!E17)</f>
        <v xml:space="preserve"> </v>
      </c>
      <c r="F21" s="36"/>
      <c r="G21" s="36"/>
      <c r="H21" s="36"/>
      <c r="I21" s="106" t="s">
        <v>34</v>
      </c>
      <c r="J21" s="108" t="str">
        <f>IF('Rekapitulace stavby'!AN17="","",'Rekapitulace stavby'!AN17)</f>
        <v/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41</v>
      </c>
      <c r="E23" s="36"/>
      <c r="F23" s="36"/>
      <c r="G23" s="36"/>
      <c r="H23" s="36"/>
      <c r="I23" s="106" t="s">
        <v>31</v>
      </c>
      <c r="J23" s="108" t="str">
        <f>IF('Rekapitulace stavby'!AN19="","",'Rekapitulace stavby'!AN19)</f>
        <v>63307111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tr">
        <f>IF('Rekapitulace stavby'!E20="","",'Rekapitulace stavby'!E20)</f>
        <v xml:space="preserve">Lenka Jerakasová </v>
      </c>
      <c r="F24" s="36"/>
      <c r="G24" s="36"/>
      <c r="H24" s="36"/>
      <c r="I24" s="106" t="s">
        <v>34</v>
      </c>
      <c r="J24" s="108" t="str">
        <f>IF('Rekapitulace stavby'!AN20="","",'Rekapitulace stavby'!AN20)</f>
        <v/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44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35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46</v>
      </c>
      <c r="E30" s="36"/>
      <c r="F30" s="36"/>
      <c r="G30" s="36"/>
      <c r="H30" s="36"/>
      <c r="I30" s="36"/>
      <c r="J30" s="117">
        <f>ROUND(J88,2)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48</v>
      </c>
      <c r="G32" s="36"/>
      <c r="H32" s="36"/>
      <c r="I32" s="118" t="s">
        <v>47</v>
      </c>
      <c r="J32" s="118" t="s">
        <v>49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50</v>
      </c>
      <c r="E33" s="106" t="s">
        <v>51</v>
      </c>
      <c r="F33" s="120">
        <f>ROUND((SUM(BE88:BE142)),2)</f>
        <v>0</v>
      </c>
      <c r="G33" s="36"/>
      <c r="H33" s="36"/>
      <c r="I33" s="121">
        <v>0.21</v>
      </c>
      <c r="J33" s="120">
        <f>ROUND(((SUM(BE88:BE142))*I33),2)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52</v>
      </c>
      <c r="F34" s="120">
        <f>ROUND((SUM(BF88:BF142)),2)</f>
        <v>0</v>
      </c>
      <c r="G34" s="36"/>
      <c r="H34" s="36"/>
      <c r="I34" s="121">
        <v>0.15</v>
      </c>
      <c r="J34" s="120">
        <f>ROUND(((SUM(BF88:BF142))*I34),2)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6" t="s">
        <v>53</v>
      </c>
      <c r="F35" s="120">
        <f>ROUND((SUM(BG88:BG142)),2)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6" t="s">
        <v>54</v>
      </c>
      <c r="F36" s="120">
        <f>ROUND((SUM(BH88:BH142)),2)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6" t="s">
        <v>55</v>
      </c>
      <c r="F37" s="120">
        <f>ROUND((SUM(BI88:BI142)),2)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56</v>
      </c>
      <c r="E39" s="124"/>
      <c r="F39" s="124"/>
      <c r="G39" s="125" t="s">
        <v>57</v>
      </c>
      <c r="H39" s="126" t="s">
        <v>58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118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7" t="str">
        <f>E7</f>
        <v>Úprava objektu Radniční č.p.13 na kancelářské prostory,Frýdek-Místek</v>
      </c>
      <c r="F48" s="368"/>
      <c r="G48" s="368"/>
      <c r="H48" s="368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205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3" t="str">
        <f>E9</f>
        <v xml:space="preserve">02 - Odbourání zídek a sanační práce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17. 7. 2020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Statutární město Frýdek-Místek </v>
      </c>
      <c r="G54" s="38"/>
      <c r="H54" s="38"/>
      <c r="I54" s="30" t="s">
        <v>38</v>
      </c>
      <c r="J54" s="34" t="str">
        <f>E21</f>
        <v xml:space="preserve">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41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119</v>
      </c>
      <c r="D57" s="134"/>
      <c r="E57" s="134"/>
      <c r="F57" s="134"/>
      <c r="G57" s="134"/>
      <c r="H57" s="134"/>
      <c r="I57" s="134"/>
      <c r="J57" s="135" t="s">
        <v>120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78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121</v>
      </c>
    </row>
    <row r="60" spans="2:12" s="9" customFormat="1" ht="24.95" customHeight="1">
      <c r="B60" s="137"/>
      <c r="C60" s="138"/>
      <c r="D60" s="139" t="s">
        <v>207</v>
      </c>
      <c r="E60" s="140"/>
      <c r="F60" s="140"/>
      <c r="G60" s="140"/>
      <c r="H60" s="140"/>
      <c r="I60" s="140"/>
      <c r="J60" s="141">
        <f>J89</f>
        <v>0</v>
      </c>
      <c r="K60" s="138"/>
      <c r="L60" s="142"/>
    </row>
    <row r="61" spans="2:12" s="10" customFormat="1" ht="19.9" customHeight="1">
      <c r="B61" s="143"/>
      <c r="C61" s="144"/>
      <c r="D61" s="145" t="s">
        <v>1505</v>
      </c>
      <c r="E61" s="146"/>
      <c r="F61" s="146"/>
      <c r="G61" s="146"/>
      <c r="H61" s="146"/>
      <c r="I61" s="146"/>
      <c r="J61" s="147">
        <f>J90</f>
        <v>0</v>
      </c>
      <c r="K61" s="144"/>
      <c r="L61" s="148"/>
    </row>
    <row r="62" spans="2:12" s="10" customFormat="1" ht="19.9" customHeight="1">
      <c r="B62" s="143"/>
      <c r="C62" s="144"/>
      <c r="D62" s="145" t="s">
        <v>2122</v>
      </c>
      <c r="E62" s="146"/>
      <c r="F62" s="146"/>
      <c r="G62" s="146"/>
      <c r="H62" s="146"/>
      <c r="I62" s="146"/>
      <c r="J62" s="147">
        <f>J104</f>
        <v>0</v>
      </c>
      <c r="K62" s="144"/>
      <c r="L62" s="148"/>
    </row>
    <row r="63" spans="2:12" s="10" customFormat="1" ht="19.9" customHeight="1">
      <c r="B63" s="143"/>
      <c r="C63" s="144"/>
      <c r="D63" s="145" t="s">
        <v>2123</v>
      </c>
      <c r="E63" s="146"/>
      <c r="F63" s="146"/>
      <c r="G63" s="146"/>
      <c r="H63" s="146"/>
      <c r="I63" s="146"/>
      <c r="J63" s="147">
        <f>J107</f>
        <v>0</v>
      </c>
      <c r="K63" s="144"/>
      <c r="L63" s="148"/>
    </row>
    <row r="64" spans="2:12" s="10" customFormat="1" ht="19.9" customHeight="1">
      <c r="B64" s="143"/>
      <c r="C64" s="144"/>
      <c r="D64" s="145" t="s">
        <v>209</v>
      </c>
      <c r="E64" s="146"/>
      <c r="F64" s="146"/>
      <c r="G64" s="146"/>
      <c r="H64" s="146"/>
      <c r="I64" s="146"/>
      <c r="J64" s="147">
        <f>J111</f>
        <v>0</v>
      </c>
      <c r="K64" s="144"/>
      <c r="L64" s="148"/>
    </row>
    <row r="65" spans="2:12" s="10" customFormat="1" ht="19.9" customHeight="1">
      <c r="B65" s="143"/>
      <c r="C65" s="144"/>
      <c r="D65" s="145" t="s">
        <v>210</v>
      </c>
      <c r="E65" s="146"/>
      <c r="F65" s="146"/>
      <c r="G65" s="146"/>
      <c r="H65" s="146"/>
      <c r="I65" s="146"/>
      <c r="J65" s="147">
        <f>J119</f>
        <v>0</v>
      </c>
      <c r="K65" s="144"/>
      <c r="L65" s="148"/>
    </row>
    <row r="66" spans="2:12" s="10" customFormat="1" ht="19.9" customHeight="1">
      <c r="B66" s="143"/>
      <c r="C66" s="144"/>
      <c r="D66" s="145" t="s">
        <v>211</v>
      </c>
      <c r="E66" s="146"/>
      <c r="F66" s="146"/>
      <c r="G66" s="146"/>
      <c r="H66" s="146"/>
      <c r="I66" s="146"/>
      <c r="J66" s="147">
        <f>J132</f>
        <v>0</v>
      </c>
      <c r="K66" s="144"/>
      <c r="L66" s="148"/>
    </row>
    <row r="67" spans="2:12" s="10" customFormat="1" ht="19.9" customHeight="1">
      <c r="B67" s="143"/>
      <c r="C67" s="144"/>
      <c r="D67" s="145" t="s">
        <v>212</v>
      </c>
      <c r="E67" s="146"/>
      <c r="F67" s="146"/>
      <c r="G67" s="146"/>
      <c r="H67" s="146"/>
      <c r="I67" s="146"/>
      <c r="J67" s="147">
        <f>J138</f>
        <v>0</v>
      </c>
      <c r="K67" s="144"/>
      <c r="L67" s="148"/>
    </row>
    <row r="68" spans="2:12" s="9" customFormat="1" ht="24.95" customHeight="1">
      <c r="B68" s="137"/>
      <c r="C68" s="138"/>
      <c r="D68" s="139" t="s">
        <v>223</v>
      </c>
      <c r="E68" s="140"/>
      <c r="F68" s="140"/>
      <c r="G68" s="140"/>
      <c r="H68" s="140"/>
      <c r="I68" s="140"/>
      <c r="J68" s="141">
        <f>J140</f>
        <v>0</v>
      </c>
      <c r="K68" s="138"/>
      <c r="L68" s="142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7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7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7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4" t="s">
        <v>126</v>
      </c>
      <c r="D75" s="38"/>
      <c r="E75" s="38"/>
      <c r="F75" s="38"/>
      <c r="G75" s="38"/>
      <c r="H75" s="38"/>
      <c r="I75" s="38"/>
      <c r="J75" s="38"/>
      <c r="K75" s="38"/>
      <c r="L75" s="107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7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16</v>
      </c>
      <c r="D77" s="38"/>
      <c r="E77" s="38"/>
      <c r="F77" s="38"/>
      <c r="G77" s="38"/>
      <c r="H77" s="38"/>
      <c r="I77" s="38"/>
      <c r="J77" s="38"/>
      <c r="K77" s="38"/>
      <c r="L77" s="107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67" t="str">
        <f>E7</f>
        <v>Úprava objektu Radniční č.p.13 na kancelářské prostory,Frýdek-Místek</v>
      </c>
      <c r="F78" s="368"/>
      <c r="G78" s="368"/>
      <c r="H78" s="368"/>
      <c r="I78" s="38"/>
      <c r="J78" s="38"/>
      <c r="K78" s="38"/>
      <c r="L78" s="107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205</v>
      </c>
      <c r="D79" s="38"/>
      <c r="E79" s="38"/>
      <c r="F79" s="38"/>
      <c r="G79" s="38"/>
      <c r="H79" s="38"/>
      <c r="I79" s="38"/>
      <c r="J79" s="38"/>
      <c r="K79" s="38"/>
      <c r="L79" s="107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23" t="str">
        <f>E9</f>
        <v xml:space="preserve">02 - Odbourání zídek a sanační práce </v>
      </c>
      <c r="F80" s="364"/>
      <c r="G80" s="364"/>
      <c r="H80" s="364"/>
      <c r="I80" s="38"/>
      <c r="J80" s="38"/>
      <c r="K80" s="38"/>
      <c r="L80" s="107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7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F12</f>
        <v xml:space="preserve"> </v>
      </c>
      <c r="G82" s="38"/>
      <c r="H82" s="38"/>
      <c r="I82" s="30" t="s">
        <v>24</v>
      </c>
      <c r="J82" s="61" t="str">
        <f>IF(J12="","",J12)</f>
        <v>17. 7. 2020</v>
      </c>
      <c r="K82" s="38"/>
      <c r="L82" s="107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7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30</v>
      </c>
      <c r="D84" s="38"/>
      <c r="E84" s="38"/>
      <c r="F84" s="28" t="str">
        <f>E15</f>
        <v xml:space="preserve">Statutární město Frýdek-Místek </v>
      </c>
      <c r="G84" s="38"/>
      <c r="H84" s="38"/>
      <c r="I84" s="30" t="s">
        <v>38</v>
      </c>
      <c r="J84" s="34" t="str">
        <f>E21</f>
        <v xml:space="preserve"> </v>
      </c>
      <c r="K84" s="38"/>
      <c r="L84" s="107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0" t="s">
        <v>36</v>
      </c>
      <c r="D85" s="38"/>
      <c r="E85" s="38"/>
      <c r="F85" s="28" t="str">
        <f>IF(E18="","",E18)</f>
        <v>Vyplň údaj</v>
      </c>
      <c r="G85" s="38"/>
      <c r="H85" s="38"/>
      <c r="I85" s="30" t="s">
        <v>41</v>
      </c>
      <c r="J85" s="34" t="str">
        <f>E24</f>
        <v xml:space="preserve">Lenka Jerakasová </v>
      </c>
      <c r="K85" s="38"/>
      <c r="L85" s="107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7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9"/>
      <c r="B87" s="150"/>
      <c r="C87" s="151" t="s">
        <v>127</v>
      </c>
      <c r="D87" s="152" t="s">
        <v>65</v>
      </c>
      <c r="E87" s="152" t="s">
        <v>61</v>
      </c>
      <c r="F87" s="152" t="s">
        <v>62</v>
      </c>
      <c r="G87" s="152" t="s">
        <v>128</v>
      </c>
      <c r="H87" s="152" t="s">
        <v>129</v>
      </c>
      <c r="I87" s="152" t="s">
        <v>130</v>
      </c>
      <c r="J87" s="152" t="s">
        <v>120</v>
      </c>
      <c r="K87" s="153" t="s">
        <v>131</v>
      </c>
      <c r="L87" s="154"/>
      <c r="M87" s="70" t="s">
        <v>35</v>
      </c>
      <c r="N87" s="71" t="s">
        <v>50</v>
      </c>
      <c r="O87" s="71" t="s">
        <v>132</v>
      </c>
      <c r="P87" s="71" t="s">
        <v>133</v>
      </c>
      <c r="Q87" s="71" t="s">
        <v>134</v>
      </c>
      <c r="R87" s="71" t="s">
        <v>135</v>
      </c>
      <c r="S87" s="71" t="s">
        <v>136</v>
      </c>
      <c r="T87" s="72" t="s">
        <v>137</v>
      </c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</row>
    <row r="88" spans="1:63" s="2" customFormat="1" ht="22.9" customHeight="1">
      <c r="A88" s="36"/>
      <c r="B88" s="37"/>
      <c r="C88" s="77" t="s">
        <v>138</v>
      </c>
      <c r="D88" s="38"/>
      <c r="E88" s="38"/>
      <c r="F88" s="38"/>
      <c r="G88" s="38"/>
      <c r="H88" s="38"/>
      <c r="I88" s="38"/>
      <c r="J88" s="155">
        <f>BK88</f>
        <v>0</v>
      </c>
      <c r="K88" s="38"/>
      <c r="L88" s="41"/>
      <c r="M88" s="73"/>
      <c r="N88" s="156"/>
      <c r="O88" s="74"/>
      <c r="P88" s="157">
        <f>P89+P140</f>
        <v>0</v>
      </c>
      <c r="Q88" s="74"/>
      <c r="R88" s="157">
        <f>R89+R140</f>
        <v>1.5110320000000002</v>
      </c>
      <c r="S88" s="74"/>
      <c r="T88" s="158">
        <f>T89+T140</f>
        <v>18.62548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79</v>
      </c>
      <c r="AU88" s="18" t="s">
        <v>121</v>
      </c>
      <c r="BK88" s="159">
        <f>BK89+BK140</f>
        <v>0</v>
      </c>
    </row>
    <row r="89" spans="2:63" s="12" customFormat="1" ht="25.9" customHeight="1">
      <c r="B89" s="160"/>
      <c r="C89" s="161"/>
      <c r="D89" s="162" t="s">
        <v>79</v>
      </c>
      <c r="E89" s="163" t="s">
        <v>224</v>
      </c>
      <c r="F89" s="163" t="s">
        <v>225</v>
      </c>
      <c r="G89" s="161"/>
      <c r="H89" s="161"/>
      <c r="I89" s="164"/>
      <c r="J89" s="165">
        <f>BK89</f>
        <v>0</v>
      </c>
      <c r="K89" s="161"/>
      <c r="L89" s="166"/>
      <c r="M89" s="167"/>
      <c r="N89" s="168"/>
      <c r="O89" s="168"/>
      <c r="P89" s="169">
        <f>P90+P104+P107+P111+P119+P132+P138</f>
        <v>0</v>
      </c>
      <c r="Q89" s="168"/>
      <c r="R89" s="169">
        <f>R90+R104+R107+R111+R119+R132+R138</f>
        <v>1.5110320000000002</v>
      </c>
      <c r="S89" s="168"/>
      <c r="T89" s="170">
        <f>T90+T104+T107+T111+T119+T132+T138</f>
        <v>18.62548</v>
      </c>
      <c r="AR89" s="171" t="s">
        <v>21</v>
      </c>
      <c r="AT89" s="172" t="s">
        <v>79</v>
      </c>
      <c r="AU89" s="172" t="s">
        <v>80</v>
      </c>
      <c r="AY89" s="171" t="s">
        <v>142</v>
      </c>
      <c r="BK89" s="173">
        <f>BK90+BK104+BK107+BK111+BK119+BK132+BK138</f>
        <v>0</v>
      </c>
    </row>
    <row r="90" spans="2:63" s="12" customFormat="1" ht="22.9" customHeight="1">
      <c r="B90" s="160"/>
      <c r="C90" s="161"/>
      <c r="D90" s="162" t="s">
        <v>79</v>
      </c>
      <c r="E90" s="174" t="s">
        <v>21</v>
      </c>
      <c r="F90" s="174" t="s">
        <v>1511</v>
      </c>
      <c r="G90" s="161"/>
      <c r="H90" s="161"/>
      <c r="I90" s="164"/>
      <c r="J90" s="175">
        <f>BK90</f>
        <v>0</v>
      </c>
      <c r="K90" s="161"/>
      <c r="L90" s="166"/>
      <c r="M90" s="167"/>
      <c r="N90" s="168"/>
      <c r="O90" s="168"/>
      <c r="P90" s="169">
        <f>SUM(P91:P103)</f>
        <v>0</v>
      </c>
      <c r="Q90" s="168"/>
      <c r="R90" s="169">
        <f>SUM(R91:R103)</f>
        <v>0</v>
      </c>
      <c r="S90" s="168"/>
      <c r="T90" s="170">
        <f>SUM(T91:T103)</f>
        <v>3.136</v>
      </c>
      <c r="AR90" s="171" t="s">
        <v>21</v>
      </c>
      <c r="AT90" s="172" t="s">
        <v>79</v>
      </c>
      <c r="AU90" s="172" t="s">
        <v>21</v>
      </c>
      <c r="AY90" s="171" t="s">
        <v>142</v>
      </c>
      <c r="BK90" s="173">
        <f>SUM(BK91:BK103)</f>
        <v>0</v>
      </c>
    </row>
    <row r="91" spans="1:65" s="2" customFormat="1" ht="37.9" customHeight="1">
      <c r="A91" s="36"/>
      <c r="B91" s="37"/>
      <c r="C91" s="176" t="s">
        <v>21</v>
      </c>
      <c r="D91" s="176" t="s">
        <v>145</v>
      </c>
      <c r="E91" s="177" t="s">
        <v>2124</v>
      </c>
      <c r="F91" s="178" t="s">
        <v>2125</v>
      </c>
      <c r="G91" s="179" t="s">
        <v>255</v>
      </c>
      <c r="H91" s="180">
        <v>5.6</v>
      </c>
      <c r="I91" s="181"/>
      <c r="J91" s="182">
        <f>ROUND(I91*H91,2)</f>
        <v>0</v>
      </c>
      <c r="K91" s="178" t="s">
        <v>149</v>
      </c>
      <c r="L91" s="41"/>
      <c r="M91" s="183" t="s">
        <v>35</v>
      </c>
      <c r="N91" s="184" t="s">
        <v>51</v>
      </c>
      <c r="O91" s="66"/>
      <c r="P91" s="185">
        <f>O91*H91</f>
        <v>0</v>
      </c>
      <c r="Q91" s="185">
        <v>0</v>
      </c>
      <c r="R91" s="185">
        <f>Q91*H91</f>
        <v>0</v>
      </c>
      <c r="S91" s="185">
        <v>0.26</v>
      </c>
      <c r="T91" s="186">
        <f>S91*H91</f>
        <v>1.456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7" t="s">
        <v>161</v>
      </c>
      <c r="AT91" s="187" t="s">
        <v>145</v>
      </c>
      <c r="AU91" s="187" t="s">
        <v>89</v>
      </c>
      <c r="AY91" s="18" t="s">
        <v>142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8" t="s">
        <v>21</v>
      </c>
      <c r="BK91" s="188">
        <f>ROUND(I91*H91,2)</f>
        <v>0</v>
      </c>
      <c r="BL91" s="18" t="s">
        <v>161</v>
      </c>
      <c r="BM91" s="187" t="s">
        <v>2126</v>
      </c>
    </row>
    <row r="92" spans="2:51" s="13" customFormat="1" ht="11.25">
      <c r="B92" s="194"/>
      <c r="C92" s="195"/>
      <c r="D92" s="196" t="s">
        <v>232</v>
      </c>
      <c r="E92" s="197" t="s">
        <v>35</v>
      </c>
      <c r="F92" s="198" t="s">
        <v>2127</v>
      </c>
      <c r="G92" s="195"/>
      <c r="H92" s="199">
        <v>5.6</v>
      </c>
      <c r="I92" s="200"/>
      <c r="J92" s="195"/>
      <c r="K92" s="195"/>
      <c r="L92" s="201"/>
      <c r="M92" s="202"/>
      <c r="N92" s="203"/>
      <c r="O92" s="203"/>
      <c r="P92" s="203"/>
      <c r="Q92" s="203"/>
      <c r="R92" s="203"/>
      <c r="S92" s="203"/>
      <c r="T92" s="204"/>
      <c r="AT92" s="205" t="s">
        <v>232</v>
      </c>
      <c r="AU92" s="205" t="s">
        <v>89</v>
      </c>
      <c r="AV92" s="13" t="s">
        <v>89</v>
      </c>
      <c r="AW92" s="13" t="s">
        <v>40</v>
      </c>
      <c r="AX92" s="13" t="s">
        <v>80</v>
      </c>
      <c r="AY92" s="205" t="s">
        <v>142</v>
      </c>
    </row>
    <row r="93" spans="2:51" s="14" customFormat="1" ht="11.25">
      <c r="B93" s="206"/>
      <c r="C93" s="207"/>
      <c r="D93" s="196" t="s">
        <v>232</v>
      </c>
      <c r="E93" s="208" t="s">
        <v>35</v>
      </c>
      <c r="F93" s="209" t="s">
        <v>234</v>
      </c>
      <c r="G93" s="207"/>
      <c r="H93" s="210">
        <v>5.6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232</v>
      </c>
      <c r="AU93" s="216" t="s">
        <v>89</v>
      </c>
      <c r="AV93" s="14" t="s">
        <v>161</v>
      </c>
      <c r="AW93" s="14" t="s">
        <v>40</v>
      </c>
      <c r="AX93" s="14" t="s">
        <v>21</v>
      </c>
      <c r="AY93" s="216" t="s">
        <v>142</v>
      </c>
    </row>
    <row r="94" spans="1:65" s="2" customFormat="1" ht="24.2" customHeight="1">
      <c r="A94" s="36"/>
      <c r="B94" s="37"/>
      <c r="C94" s="176" t="s">
        <v>89</v>
      </c>
      <c r="D94" s="176" t="s">
        <v>145</v>
      </c>
      <c r="E94" s="177" t="s">
        <v>2128</v>
      </c>
      <c r="F94" s="178" t="s">
        <v>2129</v>
      </c>
      <c r="G94" s="179" t="s">
        <v>255</v>
      </c>
      <c r="H94" s="180">
        <v>5.6</v>
      </c>
      <c r="I94" s="181"/>
      <c r="J94" s="182">
        <f>ROUND(I94*H94,2)</f>
        <v>0</v>
      </c>
      <c r="K94" s="178" t="s">
        <v>149</v>
      </c>
      <c r="L94" s="41"/>
      <c r="M94" s="183" t="s">
        <v>35</v>
      </c>
      <c r="N94" s="184" t="s">
        <v>51</v>
      </c>
      <c r="O94" s="66"/>
      <c r="P94" s="185">
        <f>O94*H94</f>
        <v>0</v>
      </c>
      <c r="Q94" s="185">
        <v>0</v>
      </c>
      <c r="R94" s="185">
        <f>Q94*H94</f>
        <v>0</v>
      </c>
      <c r="S94" s="185">
        <v>0.3</v>
      </c>
      <c r="T94" s="186">
        <f>S94*H94</f>
        <v>1.68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7" t="s">
        <v>161</v>
      </c>
      <c r="AT94" s="187" t="s">
        <v>145</v>
      </c>
      <c r="AU94" s="187" t="s">
        <v>89</v>
      </c>
      <c r="AY94" s="18" t="s">
        <v>142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8" t="s">
        <v>21</v>
      </c>
      <c r="BK94" s="188">
        <f>ROUND(I94*H94,2)</f>
        <v>0</v>
      </c>
      <c r="BL94" s="18" t="s">
        <v>161</v>
      </c>
      <c r="BM94" s="187" t="s">
        <v>2130</v>
      </c>
    </row>
    <row r="95" spans="1:65" s="2" customFormat="1" ht="24.2" customHeight="1">
      <c r="A95" s="36"/>
      <c r="B95" s="37"/>
      <c r="C95" s="176" t="s">
        <v>156</v>
      </c>
      <c r="D95" s="176" t="s">
        <v>145</v>
      </c>
      <c r="E95" s="177" t="s">
        <v>2131</v>
      </c>
      <c r="F95" s="178" t="s">
        <v>2132</v>
      </c>
      <c r="G95" s="179" t="s">
        <v>229</v>
      </c>
      <c r="H95" s="180">
        <v>2.52</v>
      </c>
      <c r="I95" s="181"/>
      <c r="J95" s="182">
        <f>ROUND(I95*H95,2)</f>
        <v>0</v>
      </c>
      <c r="K95" s="178" t="s">
        <v>149</v>
      </c>
      <c r="L95" s="41"/>
      <c r="M95" s="183" t="s">
        <v>35</v>
      </c>
      <c r="N95" s="184" t="s">
        <v>51</v>
      </c>
      <c r="O95" s="66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7" t="s">
        <v>161</v>
      </c>
      <c r="AT95" s="187" t="s">
        <v>145</v>
      </c>
      <c r="AU95" s="187" t="s">
        <v>89</v>
      </c>
      <c r="AY95" s="18" t="s">
        <v>142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8" t="s">
        <v>21</v>
      </c>
      <c r="BK95" s="188">
        <f>ROUND(I95*H95,2)</f>
        <v>0</v>
      </c>
      <c r="BL95" s="18" t="s">
        <v>161</v>
      </c>
      <c r="BM95" s="187" t="s">
        <v>2133</v>
      </c>
    </row>
    <row r="96" spans="2:51" s="13" customFormat="1" ht="11.25">
      <c r="B96" s="194"/>
      <c r="C96" s="195"/>
      <c r="D96" s="196" t="s">
        <v>232</v>
      </c>
      <c r="E96" s="197" t="s">
        <v>35</v>
      </c>
      <c r="F96" s="198" t="s">
        <v>2134</v>
      </c>
      <c r="G96" s="195"/>
      <c r="H96" s="199">
        <v>2.52</v>
      </c>
      <c r="I96" s="200"/>
      <c r="J96" s="195"/>
      <c r="K96" s="195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232</v>
      </c>
      <c r="AU96" s="205" t="s">
        <v>89</v>
      </c>
      <c r="AV96" s="13" t="s">
        <v>89</v>
      </c>
      <c r="AW96" s="13" t="s">
        <v>40</v>
      </c>
      <c r="AX96" s="13" t="s">
        <v>80</v>
      </c>
      <c r="AY96" s="205" t="s">
        <v>142</v>
      </c>
    </row>
    <row r="97" spans="2:51" s="14" customFormat="1" ht="11.25">
      <c r="B97" s="206"/>
      <c r="C97" s="207"/>
      <c r="D97" s="196" t="s">
        <v>232</v>
      </c>
      <c r="E97" s="208" t="s">
        <v>35</v>
      </c>
      <c r="F97" s="209" t="s">
        <v>234</v>
      </c>
      <c r="G97" s="207"/>
      <c r="H97" s="210">
        <v>2.52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232</v>
      </c>
      <c r="AU97" s="216" t="s">
        <v>89</v>
      </c>
      <c r="AV97" s="14" t="s">
        <v>161</v>
      </c>
      <c r="AW97" s="14" t="s">
        <v>40</v>
      </c>
      <c r="AX97" s="14" t="s">
        <v>21</v>
      </c>
      <c r="AY97" s="216" t="s">
        <v>142</v>
      </c>
    </row>
    <row r="98" spans="1:65" s="2" customFormat="1" ht="24.2" customHeight="1">
      <c r="A98" s="36"/>
      <c r="B98" s="37"/>
      <c r="C98" s="176" t="s">
        <v>161</v>
      </c>
      <c r="D98" s="176" t="s">
        <v>145</v>
      </c>
      <c r="E98" s="177" t="s">
        <v>2135</v>
      </c>
      <c r="F98" s="178" t="s">
        <v>2136</v>
      </c>
      <c r="G98" s="179" t="s">
        <v>229</v>
      </c>
      <c r="H98" s="180">
        <v>2.52</v>
      </c>
      <c r="I98" s="181"/>
      <c r="J98" s="182">
        <f>ROUND(I98*H98,2)</f>
        <v>0</v>
      </c>
      <c r="K98" s="178" t="s">
        <v>149</v>
      </c>
      <c r="L98" s="41"/>
      <c r="M98" s="183" t="s">
        <v>35</v>
      </c>
      <c r="N98" s="184" t="s">
        <v>51</v>
      </c>
      <c r="O98" s="66"/>
      <c r="P98" s="185">
        <f>O98*H98</f>
        <v>0</v>
      </c>
      <c r="Q98" s="185">
        <v>0</v>
      </c>
      <c r="R98" s="185">
        <f>Q98*H98</f>
        <v>0</v>
      </c>
      <c r="S98" s="185">
        <v>0</v>
      </c>
      <c r="T98" s="186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7" t="s">
        <v>161</v>
      </c>
      <c r="AT98" s="187" t="s">
        <v>145</v>
      </c>
      <c r="AU98" s="187" t="s">
        <v>89</v>
      </c>
      <c r="AY98" s="18" t="s">
        <v>142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8" t="s">
        <v>21</v>
      </c>
      <c r="BK98" s="188">
        <f>ROUND(I98*H98,2)</f>
        <v>0</v>
      </c>
      <c r="BL98" s="18" t="s">
        <v>161</v>
      </c>
      <c r="BM98" s="187" t="s">
        <v>2137</v>
      </c>
    </row>
    <row r="99" spans="1:65" s="2" customFormat="1" ht="37.9" customHeight="1">
      <c r="A99" s="36"/>
      <c r="B99" s="37"/>
      <c r="C99" s="176" t="s">
        <v>141</v>
      </c>
      <c r="D99" s="176" t="s">
        <v>145</v>
      </c>
      <c r="E99" s="177" t="s">
        <v>2138</v>
      </c>
      <c r="F99" s="178" t="s">
        <v>2139</v>
      </c>
      <c r="G99" s="179" t="s">
        <v>229</v>
      </c>
      <c r="H99" s="180">
        <v>2.52</v>
      </c>
      <c r="I99" s="181"/>
      <c r="J99" s="182">
        <f>ROUND(I99*H99,2)</f>
        <v>0</v>
      </c>
      <c r="K99" s="178" t="s">
        <v>149</v>
      </c>
      <c r="L99" s="41"/>
      <c r="M99" s="183" t="s">
        <v>35</v>
      </c>
      <c r="N99" s="184" t="s">
        <v>51</v>
      </c>
      <c r="O99" s="66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7" t="s">
        <v>161</v>
      </c>
      <c r="AT99" s="187" t="s">
        <v>145</v>
      </c>
      <c r="AU99" s="187" t="s">
        <v>89</v>
      </c>
      <c r="AY99" s="18" t="s">
        <v>142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8" t="s">
        <v>21</v>
      </c>
      <c r="BK99" s="188">
        <f>ROUND(I99*H99,2)</f>
        <v>0</v>
      </c>
      <c r="BL99" s="18" t="s">
        <v>161</v>
      </c>
      <c r="BM99" s="187" t="s">
        <v>2140</v>
      </c>
    </row>
    <row r="100" spans="1:65" s="2" customFormat="1" ht="37.9" customHeight="1">
      <c r="A100" s="36"/>
      <c r="B100" s="37"/>
      <c r="C100" s="176" t="s">
        <v>251</v>
      </c>
      <c r="D100" s="176" t="s">
        <v>145</v>
      </c>
      <c r="E100" s="177" t="s">
        <v>2141</v>
      </c>
      <c r="F100" s="178" t="s">
        <v>2142</v>
      </c>
      <c r="G100" s="179" t="s">
        <v>229</v>
      </c>
      <c r="H100" s="180">
        <v>10.08</v>
      </c>
      <c r="I100" s="181"/>
      <c r="J100" s="182">
        <f>ROUND(I100*H100,2)</f>
        <v>0</v>
      </c>
      <c r="K100" s="178" t="s">
        <v>149</v>
      </c>
      <c r="L100" s="41"/>
      <c r="M100" s="183" t="s">
        <v>35</v>
      </c>
      <c r="N100" s="184" t="s">
        <v>51</v>
      </c>
      <c r="O100" s="66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7" t="s">
        <v>161</v>
      </c>
      <c r="AT100" s="187" t="s">
        <v>145</v>
      </c>
      <c r="AU100" s="187" t="s">
        <v>89</v>
      </c>
      <c r="AY100" s="18" t="s">
        <v>142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8" t="s">
        <v>21</v>
      </c>
      <c r="BK100" s="188">
        <f>ROUND(I100*H100,2)</f>
        <v>0</v>
      </c>
      <c r="BL100" s="18" t="s">
        <v>161</v>
      </c>
      <c r="BM100" s="187" t="s">
        <v>2143</v>
      </c>
    </row>
    <row r="101" spans="2:51" s="13" customFormat="1" ht="11.25">
      <c r="B101" s="194"/>
      <c r="C101" s="195"/>
      <c r="D101" s="196" t="s">
        <v>232</v>
      </c>
      <c r="E101" s="195"/>
      <c r="F101" s="198" t="s">
        <v>2144</v>
      </c>
      <c r="G101" s="195"/>
      <c r="H101" s="199">
        <v>10.08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232</v>
      </c>
      <c r="AU101" s="205" t="s">
        <v>89</v>
      </c>
      <c r="AV101" s="13" t="s">
        <v>89</v>
      </c>
      <c r="AW101" s="13" t="s">
        <v>4</v>
      </c>
      <c r="AX101" s="13" t="s">
        <v>21</v>
      </c>
      <c r="AY101" s="205" t="s">
        <v>142</v>
      </c>
    </row>
    <row r="102" spans="1:65" s="2" customFormat="1" ht="24.2" customHeight="1">
      <c r="A102" s="36"/>
      <c r="B102" s="37"/>
      <c r="C102" s="176" t="s">
        <v>170</v>
      </c>
      <c r="D102" s="176" t="s">
        <v>145</v>
      </c>
      <c r="E102" s="177" t="s">
        <v>2145</v>
      </c>
      <c r="F102" s="178" t="s">
        <v>2146</v>
      </c>
      <c r="G102" s="179" t="s">
        <v>229</v>
      </c>
      <c r="H102" s="180">
        <v>2.52</v>
      </c>
      <c r="I102" s="181"/>
      <c r="J102" s="182">
        <f>ROUND(I102*H102,2)</f>
        <v>0</v>
      </c>
      <c r="K102" s="178" t="s">
        <v>149</v>
      </c>
      <c r="L102" s="41"/>
      <c r="M102" s="183" t="s">
        <v>35</v>
      </c>
      <c r="N102" s="184" t="s">
        <v>51</v>
      </c>
      <c r="O102" s="66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161</v>
      </c>
      <c r="AT102" s="187" t="s">
        <v>145</v>
      </c>
      <c r="AU102" s="187" t="s">
        <v>89</v>
      </c>
      <c r="AY102" s="18" t="s">
        <v>142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8" t="s">
        <v>21</v>
      </c>
      <c r="BK102" s="188">
        <f>ROUND(I102*H102,2)</f>
        <v>0</v>
      </c>
      <c r="BL102" s="18" t="s">
        <v>161</v>
      </c>
      <c r="BM102" s="187" t="s">
        <v>2147</v>
      </c>
    </row>
    <row r="103" spans="1:65" s="2" customFormat="1" ht="24.2" customHeight="1">
      <c r="A103" s="36"/>
      <c r="B103" s="37"/>
      <c r="C103" s="176" t="s">
        <v>174</v>
      </c>
      <c r="D103" s="176" t="s">
        <v>145</v>
      </c>
      <c r="E103" s="177" t="s">
        <v>2148</v>
      </c>
      <c r="F103" s="178" t="s">
        <v>2149</v>
      </c>
      <c r="G103" s="179" t="s">
        <v>229</v>
      </c>
      <c r="H103" s="180">
        <v>2.52</v>
      </c>
      <c r="I103" s="181"/>
      <c r="J103" s="182">
        <f>ROUND(I103*H103,2)</f>
        <v>0</v>
      </c>
      <c r="K103" s="178" t="s">
        <v>149</v>
      </c>
      <c r="L103" s="41"/>
      <c r="M103" s="183" t="s">
        <v>35</v>
      </c>
      <c r="N103" s="184" t="s">
        <v>51</v>
      </c>
      <c r="O103" s="66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7" t="s">
        <v>161</v>
      </c>
      <c r="AT103" s="187" t="s">
        <v>145</v>
      </c>
      <c r="AU103" s="187" t="s">
        <v>89</v>
      </c>
      <c r="AY103" s="18" t="s">
        <v>142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8" t="s">
        <v>21</v>
      </c>
      <c r="BK103" s="188">
        <f>ROUND(I103*H103,2)</f>
        <v>0</v>
      </c>
      <c r="BL103" s="18" t="s">
        <v>161</v>
      </c>
      <c r="BM103" s="187" t="s">
        <v>2150</v>
      </c>
    </row>
    <row r="104" spans="2:63" s="12" customFormat="1" ht="22.9" customHeight="1">
      <c r="B104" s="160"/>
      <c r="C104" s="161"/>
      <c r="D104" s="162" t="s">
        <v>79</v>
      </c>
      <c r="E104" s="174" t="s">
        <v>161</v>
      </c>
      <c r="F104" s="174" t="s">
        <v>2151</v>
      </c>
      <c r="G104" s="161"/>
      <c r="H104" s="161"/>
      <c r="I104" s="164"/>
      <c r="J104" s="175">
        <f>BK104</f>
        <v>0</v>
      </c>
      <c r="K104" s="161"/>
      <c r="L104" s="166"/>
      <c r="M104" s="167"/>
      <c r="N104" s="168"/>
      <c r="O104" s="168"/>
      <c r="P104" s="169">
        <f>SUM(P105:P106)</f>
        <v>0</v>
      </c>
      <c r="Q104" s="168"/>
      <c r="R104" s="169">
        <f>SUM(R105:R106)</f>
        <v>0</v>
      </c>
      <c r="S104" s="168"/>
      <c r="T104" s="170">
        <f>SUM(T105:T106)</f>
        <v>0</v>
      </c>
      <c r="AR104" s="171" t="s">
        <v>21</v>
      </c>
      <c r="AT104" s="172" t="s">
        <v>79</v>
      </c>
      <c r="AU104" s="172" t="s">
        <v>21</v>
      </c>
      <c r="AY104" s="171" t="s">
        <v>142</v>
      </c>
      <c r="BK104" s="173">
        <f>SUM(BK105:BK106)</f>
        <v>0</v>
      </c>
    </row>
    <row r="105" spans="1:65" s="2" customFormat="1" ht="24.2" customHeight="1">
      <c r="A105" s="36"/>
      <c r="B105" s="37"/>
      <c r="C105" s="176" t="s">
        <v>179</v>
      </c>
      <c r="D105" s="176" t="s">
        <v>145</v>
      </c>
      <c r="E105" s="177" t="s">
        <v>2152</v>
      </c>
      <c r="F105" s="178" t="s">
        <v>2153</v>
      </c>
      <c r="G105" s="179" t="s">
        <v>255</v>
      </c>
      <c r="H105" s="180">
        <v>5.6</v>
      </c>
      <c r="I105" s="181"/>
      <c r="J105" s="182">
        <f>ROUND(I105*H105,2)</f>
        <v>0</v>
      </c>
      <c r="K105" s="178" t="s">
        <v>149</v>
      </c>
      <c r="L105" s="41"/>
      <c r="M105" s="183" t="s">
        <v>35</v>
      </c>
      <c r="N105" s="184" t="s">
        <v>51</v>
      </c>
      <c r="O105" s="66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7" t="s">
        <v>161</v>
      </c>
      <c r="AT105" s="187" t="s">
        <v>145</v>
      </c>
      <c r="AU105" s="187" t="s">
        <v>89</v>
      </c>
      <c r="AY105" s="18" t="s">
        <v>142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8" t="s">
        <v>21</v>
      </c>
      <c r="BK105" s="188">
        <f>ROUND(I105*H105,2)</f>
        <v>0</v>
      </c>
      <c r="BL105" s="18" t="s">
        <v>161</v>
      </c>
      <c r="BM105" s="187" t="s">
        <v>2154</v>
      </c>
    </row>
    <row r="106" spans="1:65" s="2" customFormat="1" ht="24.2" customHeight="1">
      <c r="A106" s="36"/>
      <c r="B106" s="37"/>
      <c r="C106" s="176" t="s">
        <v>183</v>
      </c>
      <c r="D106" s="176" t="s">
        <v>145</v>
      </c>
      <c r="E106" s="177" t="s">
        <v>2155</v>
      </c>
      <c r="F106" s="178" t="s">
        <v>2156</v>
      </c>
      <c r="G106" s="179" t="s">
        <v>255</v>
      </c>
      <c r="H106" s="180">
        <v>5.6</v>
      </c>
      <c r="I106" s="181"/>
      <c r="J106" s="182">
        <f>ROUND(I106*H106,2)</f>
        <v>0</v>
      </c>
      <c r="K106" s="178" t="s">
        <v>149</v>
      </c>
      <c r="L106" s="41"/>
      <c r="M106" s="183" t="s">
        <v>35</v>
      </c>
      <c r="N106" s="184" t="s">
        <v>51</v>
      </c>
      <c r="O106" s="66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161</v>
      </c>
      <c r="AT106" s="187" t="s">
        <v>145</v>
      </c>
      <c r="AU106" s="187" t="s">
        <v>89</v>
      </c>
      <c r="AY106" s="18" t="s">
        <v>142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21</v>
      </c>
      <c r="BK106" s="188">
        <f>ROUND(I106*H106,2)</f>
        <v>0</v>
      </c>
      <c r="BL106" s="18" t="s">
        <v>161</v>
      </c>
      <c r="BM106" s="187" t="s">
        <v>2157</v>
      </c>
    </row>
    <row r="107" spans="2:63" s="12" customFormat="1" ht="22.9" customHeight="1">
      <c r="B107" s="160"/>
      <c r="C107" s="161"/>
      <c r="D107" s="162" t="s">
        <v>79</v>
      </c>
      <c r="E107" s="174" t="s">
        <v>141</v>
      </c>
      <c r="F107" s="174" t="s">
        <v>2158</v>
      </c>
      <c r="G107" s="161"/>
      <c r="H107" s="161"/>
      <c r="I107" s="164"/>
      <c r="J107" s="175">
        <f>BK107</f>
        <v>0</v>
      </c>
      <c r="K107" s="161"/>
      <c r="L107" s="166"/>
      <c r="M107" s="167"/>
      <c r="N107" s="168"/>
      <c r="O107" s="168"/>
      <c r="P107" s="169">
        <f>SUM(P108:P110)</f>
        <v>0</v>
      </c>
      <c r="Q107" s="168"/>
      <c r="R107" s="169">
        <f>SUM(R108:R110)</f>
        <v>0.7602720000000001</v>
      </c>
      <c r="S107" s="168"/>
      <c r="T107" s="170">
        <f>SUM(T108:T110)</f>
        <v>0</v>
      </c>
      <c r="AR107" s="171" t="s">
        <v>21</v>
      </c>
      <c r="AT107" s="172" t="s">
        <v>79</v>
      </c>
      <c r="AU107" s="172" t="s">
        <v>21</v>
      </c>
      <c r="AY107" s="171" t="s">
        <v>142</v>
      </c>
      <c r="BK107" s="173">
        <f>SUM(BK108:BK110)</f>
        <v>0</v>
      </c>
    </row>
    <row r="108" spans="1:65" s="2" customFormat="1" ht="37.9" customHeight="1">
      <c r="A108" s="36"/>
      <c r="B108" s="37"/>
      <c r="C108" s="176" t="s">
        <v>187</v>
      </c>
      <c r="D108" s="176" t="s">
        <v>145</v>
      </c>
      <c r="E108" s="177" t="s">
        <v>2159</v>
      </c>
      <c r="F108" s="178" t="s">
        <v>2160</v>
      </c>
      <c r="G108" s="179" t="s">
        <v>255</v>
      </c>
      <c r="H108" s="180">
        <v>5.6</v>
      </c>
      <c r="I108" s="181"/>
      <c r="J108" s="182">
        <f>ROUND(I108*H108,2)</f>
        <v>0</v>
      </c>
      <c r="K108" s="178" t="s">
        <v>149</v>
      </c>
      <c r="L108" s="41"/>
      <c r="M108" s="183" t="s">
        <v>35</v>
      </c>
      <c r="N108" s="184" t="s">
        <v>51</v>
      </c>
      <c r="O108" s="66"/>
      <c r="P108" s="185">
        <f>O108*H108</f>
        <v>0</v>
      </c>
      <c r="Q108" s="185">
        <v>0.10362</v>
      </c>
      <c r="R108" s="185">
        <f>Q108*H108</f>
        <v>0.580272</v>
      </c>
      <c r="S108" s="185">
        <v>0</v>
      </c>
      <c r="T108" s="18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161</v>
      </c>
      <c r="AT108" s="187" t="s">
        <v>145</v>
      </c>
      <c r="AU108" s="187" t="s">
        <v>89</v>
      </c>
      <c r="AY108" s="18" t="s">
        <v>142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8" t="s">
        <v>21</v>
      </c>
      <c r="BK108" s="188">
        <f>ROUND(I108*H108,2)</f>
        <v>0</v>
      </c>
      <c r="BL108" s="18" t="s">
        <v>161</v>
      </c>
      <c r="BM108" s="187" t="s">
        <v>2161</v>
      </c>
    </row>
    <row r="109" spans="1:65" s="2" customFormat="1" ht="14.45" customHeight="1">
      <c r="A109" s="36"/>
      <c r="B109" s="37"/>
      <c r="C109" s="217" t="s">
        <v>191</v>
      </c>
      <c r="D109" s="217" t="s">
        <v>239</v>
      </c>
      <c r="E109" s="218" t="s">
        <v>2162</v>
      </c>
      <c r="F109" s="219" t="s">
        <v>2163</v>
      </c>
      <c r="G109" s="220" t="s">
        <v>255</v>
      </c>
      <c r="H109" s="221">
        <v>2</v>
      </c>
      <c r="I109" s="222"/>
      <c r="J109" s="223">
        <f>ROUND(I109*H109,2)</f>
        <v>0</v>
      </c>
      <c r="K109" s="219" t="s">
        <v>149</v>
      </c>
      <c r="L109" s="224"/>
      <c r="M109" s="225" t="s">
        <v>35</v>
      </c>
      <c r="N109" s="226" t="s">
        <v>51</v>
      </c>
      <c r="O109" s="66"/>
      <c r="P109" s="185">
        <f>O109*H109</f>
        <v>0</v>
      </c>
      <c r="Q109" s="185">
        <v>0.09</v>
      </c>
      <c r="R109" s="185">
        <f>Q109*H109</f>
        <v>0.18</v>
      </c>
      <c r="S109" s="185">
        <v>0</v>
      </c>
      <c r="T109" s="18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174</v>
      </c>
      <c r="AT109" s="187" t="s">
        <v>239</v>
      </c>
      <c r="AU109" s="187" t="s">
        <v>89</v>
      </c>
      <c r="AY109" s="18" t="s">
        <v>142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21</v>
      </c>
      <c r="BK109" s="188">
        <f>ROUND(I109*H109,2)</f>
        <v>0</v>
      </c>
      <c r="BL109" s="18" t="s">
        <v>161</v>
      </c>
      <c r="BM109" s="187" t="s">
        <v>2164</v>
      </c>
    </row>
    <row r="110" spans="1:65" s="2" customFormat="1" ht="24.2" customHeight="1">
      <c r="A110" s="36"/>
      <c r="B110" s="37"/>
      <c r="C110" s="176" t="s">
        <v>195</v>
      </c>
      <c r="D110" s="176" t="s">
        <v>145</v>
      </c>
      <c r="E110" s="177" t="s">
        <v>2165</v>
      </c>
      <c r="F110" s="178" t="s">
        <v>2166</v>
      </c>
      <c r="G110" s="179" t="s">
        <v>237</v>
      </c>
      <c r="H110" s="180">
        <v>0.76</v>
      </c>
      <c r="I110" s="181"/>
      <c r="J110" s="182">
        <f>ROUND(I110*H110,2)</f>
        <v>0</v>
      </c>
      <c r="K110" s="178" t="s">
        <v>149</v>
      </c>
      <c r="L110" s="41"/>
      <c r="M110" s="183" t="s">
        <v>35</v>
      </c>
      <c r="N110" s="184" t="s">
        <v>51</v>
      </c>
      <c r="O110" s="66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161</v>
      </c>
      <c r="AT110" s="187" t="s">
        <v>145</v>
      </c>
      <c r="AU110" s="187" t="s">
        <v>89</v>
      </c>
      <c r="AY110" s="18" t="s">
        <v>142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8" t="s">
        <v>21</v>
      </c>
      <c r="BK110" s="188">
        <f>ROUND(I110*H110,2)</f>
        <v>0</v>
      </c>
      <c r="BL110" s="18" t="s">
        <v>161</v>
      </c>
      <c r="BM110" s="187" t="s">
        <v>2167</v>
      </c>
    </row>
    <row r="111" spans="2:63" s="12" customFormat="1" ht="22.9" customHeight="1">
      <c r="B111" s="160"/>
      <c r="C111" s="161"/>
      <c r="D111" s="162" t="s">
        <v>79</v>
      </c>
      <c r="E111" s="174" t="s">
        <v>251</v>
      </c>
      <c r="F111" s="174" t="s">
        <v>252</v>
      </c>
      <c r="G111" s="161"/>
      <c r="H111" s="161"/>
      <c r="I111" s="164"/>
      <c r="J111" s="175">
        <f>BK111</f>
        <v>0</v>
      </c>
      <c r="K111" s="161"/>
      <c r="L111" s="166"/>
      <c r="M111" s="167"/>
      <c r="N111" s="168"/>
      <c r="O111" s="168"/>
      <c r="P111" s="169">
        <f>SUM(P112:P118)</f>
        <v>0</v>
      </c>
      <c r="Q111" s="168"/>
      <c r="R111" s="169">
        <f>SUM(R112:R118)</f>
        <v>0.73326</v>
      </c>
      <c r="S111" s="168"/>
      <c r="T111" s="170">
        <f>SUM(T112:T118)</f>
        <v>0</v>
      </c>
      <c r="AR111" s="171" t="s">
        <v>21</v>
      </c>
      <c r="AT111" s="172" t="s">
        <v>79</v>
      </c>
      <c r="AU111" s="172" t="s">
        <v>21</v>
      </c>
      <c r="AY111" s="171" t="s">
        <v>142</v>
      </c>
      <c r="BK111" s="173">
        <f>SUM(BK112:BK118)</f>
        <v>0</v>
      </c>
    </row>
    <row r="112" spans="1:65" s="2" customFormat="1" ht="24.2" customHeight="1">
      <c r="A112" s="36"/>
      <c r="B112" s="37"/>
      <c r="C112" s="176" t="s">
        <v>201</v>
      </c>
      <c r="D112" s="176" t="s">
        <v>145</v>
      </c>
      <c r="E112" s="177" t="s">
        <v>2168</v>
      </c>
      <c r="F112" s="178" t="s">
        <v>2169</v>
      </c>
      <c r="G112" s="179" t="s">
        <v>255</v>
      </c>
      <c r="H112" s="180">
        <v>14.52</v>
      </c>
      <c r="I112" s="181"/>
      <c r="J112" s="182">
        <f>ROUND(I112*H112,2)</f>
        <v>0</v>
      </c>
      <c r="K112" s="178" t="s">
        <v>149</v>
      </c>
      <c r="L112" s="41"/>
      <c r="M112" s="183" t="s">
        <v>35</v>
      </c>
      <c r="N112" s="184" t="s">
        <v>51</v>
      </c>
      <c r="O112" s="66"/>
      <c r="P112" s="185">
        <f>O112*H112</f>
        <v>0</v>
      </c>
      <c r="Q112" s="185">
        <v>0.0345</v>
      </c>
      <c r="R112" s="185">
        <f>Q112*H112</f>
        <v>0.50094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161</v>
      </c>
      <c r="AT112" s="187" t="s">
        <v>145</v>
      </c>
      <c r="AU112" s="187" t="s">
        <v>89</v>
      </c>
      <c r="AY112" s="18" t="s">
        <v>142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21</v>
      </c>
      <c r="BK112" s="188">
        <f>ROUND(I112*H112,2)</f>
        <v>0</v>
      </c>
      <c r="BL112" s="18" t="s">
        <v>161</v>
      </c>
      <c r="BM112" s="187" t="s">
        <v>2170</v>
      </c>
    </row>
    <row r="113" spans="2:51" s="13" customFormat="1" ht="11.25">
      <c r="B113" s="194"/>
      <c r="C113" s="195"/>
      <c r="D113" s="196" t="s">
        <v>232</v>
      </c>
      <c r="E113" s="197" t="s">
        <v>35</v>
      </c>
      <c r="F113" s="198" t="s">
        <v>2171</v>
      </c>
      <c r="G113" s="195"/>
      <c r="H113" s="199">
        <v>14.52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232</v>
      </c>
      <c r="AU113" s="205" t="s">
        <v>89</v>
      </c>
      <c r="AV113" s="13" t="s">
        <v>89</v>
      </c>
      <c r="AW113" s="13" t="s">
        <v>40</v>
      </c>
      <c r="AX113" s="13" t="s">
        <v>21</v>
      </c>
      <c r="AY113" s="205" t="s">
        <v>142</v>
      </c>
    </row>
    <row r="114" spans="1:65" s="2" customFormat="1" ht="14.45" customHeight="1">
      <c r="A114" s="36"/>
      <c r="B114" s="37"/>
      <c r="C114" s="176" t="s">
        <v>8</v>
      </c>
      <c r="D114" s="176" t="s">
        <v>145</v>
      </c>
      <c r="E114" s="177" t="s">
        <v>2172</v>
      </c>
      <c r="F114" s="178" t="s">
        <v>2173</v>
      </c>
      <c r="G114" s="179" t="s">
        <v>255</v>
      </c>
      <c r="H114" s="180">
        <v>14.52</v>
      </c>
      <c r="I114" s="181"/>
      <c r="J114" s="182">
        <f>ROUND(I114*H114,2)</f>
        <v>0</v>
      </c>
      <c r="K114" s="178" t="s">
        <v>149</v>
      </c>
      <c r="L114" s="41"/>
      <c r="M114" s="183" t="s">
        <v>35</v>
      </c>
      <c r="N114" s="184" t="s">
        <v>51</v>
      </c>
      <c r="O114" s="66"/>
      <c r="P114" s="185">
        <f>O114*H114</f>
        <v>0</v>
      </c>
      <c r="Q114" s="185">
        <v>0.016</v>
      </c>
      <c r="R114" s="185">
        <f>Q114*H114</f>
        <v>0.23232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161</v>
      </c>
      <c r="AT114" s="187" t="s">
        <v>145</v>
      </c>
      <c r="AU114" s="187" t="s">
        <v>89</v>
      </c>
      <c r="AY114" s="18" t="s">
        <v>142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21</v>
      </c>
      <c r="BK114" s="188">
        <f>ROUND(I114*H114,2)</f>
        <v>0</v>
      </c>
      <c r="BL114" s="18" t="s">
        <v>161</v>
      </c>
      <c r="BM114" s="187" t="s">
        <v>2174</v>
      </c>
    </row>
    <row r="115" spans="1:65" s="2" customFormat="1" ht="14.45" customHeight="1">
      <c r="A115" s="36"/>
      <c r="B115" s="37"/>
      <c r="C115" s="176" t="s">
        <v>303</v>
      </c>
      <c r="D115" s="176" t="s">
        <v>145</v>
      </c>
      <c r="E115" s="177" t="s">
        <v>2175</v>
      </c>
      <c r="F115" s="178" t="s">
        <v>2176</v>
      </c>
      <c r="G115" s="179" t="s">
        <v>255</v>
      </c>
      <c r="H115" s="180">
        <v>14.52</v>
      </c>
      <c r="I115" s="181"/>
      <c r="J115" s="182">
        <f>ROUND(I115*H115,2)</f>
        <v>0</v>
      </c>
      <c r="K115" s="178" t="s">
        <v>149</v>
      </c>
      <c r="L115" s="41"/>
      <c r="M115" s="183" t="s">
        <v>35</v>
      </c>
      <c r="N115" s="184" t="s">
        <v>51</v>
      </c>
      <c r="O115" s="66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161</v>
      </c>
      <c r="AT115" s="187" t="s">
        <v>145</v>
      </c>
      <c r="AU115" s="187" t="s">
        <v>89</v>
      </c>
      <c r="AY115" s="18" t="s">
        <v>142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21</v>
      </c>
      <c r="BK115" s="188">
        <f>ROUND(I115*H115,2)</f>
        <v>0</v>
      </c>
      <c r="BL115" s="18" t="s">
        <v>161</v>
      </c>
      <c r="BM115" s="187" t="s">
        <v>2177</v>
      </c>
    </row>
    <row r="116" spans="2:51" s="13" customFormat="1" ht="11.25">
      <c r="B116" s="194"/>
      <c r="C116" s="195"/>
      <c r="D116" s="196" t="s">
        <v>232</v>
      </c>
      <c r="E116" s="197" t="s">
        <v>35</v>
      </c>
      <c r="F116" s="198" t="s">
        <v>2178</v>
      </c>
      <c r="G116" s="195"/>
      <c r="H116" s="199">
        <v>12.32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232</v>
      </c>
      <c r="AU116" s="205" t="s">
        <v>89</v>
      </c>
      <c r="AV116" s="13" t="s">
        <v>89</v>
      </c>
      <c r="AW116" s="13" t="s">
        <v>40</v>
      </c>
      <c r="AX116" s="13" t="s">
        <v>80</v>
      </c>
      <c r="AY116" s="205" t="s">
        <v>142</v>
      </c>
    </row>
    <row r="117" spans="2:51" s="13" customFormat="1" ht="11.25">
      <c r="B117" s="194"/>
      <c r="C117" s="195"/>
      <c r="D117" s="196" t="s">
        <v>232</v>
      </c>
      <c r="E117" s="197" t="s">
        <v>35</v>
      </c>
      <c r="F117" s="198" t="s">
        <v>2179</v>
      </c>
      <c r="G117" s="195"/>
      <c r="H117" s="199">
        <v>2.2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232</v>
      </c>
      <c r="AU117" s="205" t="s">
        <v>89</v>
      </c>
      <c r="AV117" s="13" t="s">
        <v>89</v>
      </c>
      <c r="AW117" s="13" t="s">
        <v>40</v>
      </c>
      <c r="AX117" s="13" t="s">
        <v>80</v>
      </c>
      <c r="AY117" s="205" t="s">
        <v>142</v>
      </c>
    </row>
    <row r="118" spans="2:51" s="14" customFormat="1" ht="11.25">
      <c r="B118" s="206"/>
      <c r="C118" s="207"/>
      <c r="D118" s="196" t="s">
        <v>232</v>
      </c>
      <c r="E118" s="208" t="s">
        <v>35</v>
      </c>
      <c r="F118" s="209" t="s">
        <v>234</v>
      </c>
      <c r="G118" s="207"/>
      <c r="H118" s="210">
        <v>14.52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232</v>
      </c>
      <c r="AU118" s="216" t="s">
        <v>89</v>
      </c>
      <c r="AV118" s="14" t="s">
        <v>161</v>
      </c>
      <c r="AW118" s="14" t="s">
        <v>40</v>
      </c>
      <c r="AX118" s="14" t="s">
        <v>21</v>
      </c>
      <c r="AY118" s="216" t="s">
        <v>142</v>
      </c>
    </row>
    <row r="119" spans="2:63" s="12" customFormat="1" ht="22.9" customHeight="1">
      <c r="B119" s="160"/>
      <c r="C119" s="161"/>
      <c r="D119" s="162" t="s">
        <v>79</v>
      </c>
      <c r="E119" s="174" t="s">
        <v>179</v>
      </c>
      <c r="F119" s="174" t="s">
        <v>328</v>
      </c>
      <c r="G119" s="161"/>
      <c r="H119" s="161"/>
      <c r="I119" s="164"/>
      <c r="J119" s="175">
        <f>BK119</f>
        <v>0</v>
      </c>
      <c r="K119" s="161"/>
      <c r="L119" s="166"/>
      <c r="M119" s="167"/>
      <c r="N119" s="168"/>
      <c r="O119" s="168"/>
      <c r="P119" s="169">
        <f>SUM(P120:P131)</f>
        <v>0</v>
      </c>
      <c r="Q119" s="168"/>
      <c r="R119" s="169">
        <f>SUM(R120:R131)</f>
        <v>0.0175</v>
      </c>
      <c r="S119" s="168"/>
      <c r="T119" s="170">
        <f>SUM(T120:T131)</f>
        <v>15.48948</v>
      </c>
      <c r="AR119" s="171" t="s">
        <v>21</v>
      </c>
      <c r="AT119" s="172" t="s">
        <v>79</v>
      </c>
      <c r="AU119" s="172" t="s">
        <v>21</v>
      </c>
      <c r="AY119" s="171" t="s">
        <v>142</v>
      </c>
      <c r="BK119" s="173">
        <f>SUM(BK120:BK131)</f>
        <v>0</v>
      </c>
    </row>
    <row r="120" spans="1:65" s="2" customFormat="1" ht="14.45" customHeight="1">
      <c r="A120" s="36"/>
      <c r="B120" s="37"/>
      <c r="C120" s="176" t="s">
        <v>308</v>
      </c>
      <c r="D120" s="176" t="s">
        <v>145</v>
      </c>
      <c r="E120" s="177" t="s">
        <v>2180</v>
      </c>
      <c r="F120" s="178" t="s">
        <v>2181</v>
      </c>
      <c r="G120" s="179" t="s">
        <v>229</v>
      </c>
      <c r="H120" s="180">
        <v>1.092</v>
      </c>
      <c r="I120" s="181"/>
      <c r="J120" s="182">
        <f>ROUND(I120*H120,2)</f>
        <v>0</v>
      </c>
      <c r="K120" s="178" t="s">
        <v>149</v>
      </c>
      <c r="L120" s="41"/>
      <c r="M120" s="183" t="s">
        <v>35</v>
      </c>
      <c r="N120" s="184" t="s">
        <v>51</v>
      </c>
      <c r="O120" s="66"/>
      <c r="P120" s="185">
        <f>O120*H120</f>
        <v>0</v>
      </c>
      <c r="Q120" s="185">
        <v>0</v>
      </c>
      <c r="R120" s="185">
        <f>Q120*H120</f>
        <v>0</v>
      </c>
      <c r="S120" s="185">
        <v>2</v>
      </c>
      <c r="T120" s="186">
        <f>S120*H120</f>
        <v>2.184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161</v>
      </c>
      <c r="AT120" s="187" t="s">
        <v>145</v>
      </c>
      <c r="AU120" s="187" t="s">
        <v>89</v>
      </c>
      <c r="AY120" s="18" t="s">
        <v>142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8" t="s">
        <v>21</v>
      </c>
      <c r="BK120" s="188">
        <f>ROUND(I120*H120,2)</f>
        <v>0</v>
      </c>
      <c r="BL120" s="18" t="s">
        <v>161</v>
      </c>
      <c r="BM120" s="187" t="s">
        <v>2182</v>
      </c>
    </row>
    <row r="121" spans="2:51" s="13" customFormat="1" ht="11.25">
      <c r="B121" s="194"/>
      <c r="C121" s="195"/>
      <c r="D121" s="196" t="s">
        <v>232</v>
      </c>
      <c r="E121" s="197" t="s">
        <v>35</v>
      </c>
      <c r="F121" s="198" t="s">
        <v>2183</v>
      </c>
      <c r="G121" s="195"/>
      <c r="H121" s="199">
        <v>1.092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232</v>
      </c>
      <c r="AU121" s="205" t="s">
        <v>89</v>
      </c>
      <c r="AV121" s="13" t="s">
        <v>89</v>
      </c>
      <c r="AW121" s="13" t="s">
        <v>40</v>
      </c>
      <c r="AX121" s="13" t="s">
        <v>80</v>
      </c>
      <c r="AY121" s="205" t="s">
        <v>142</v>
      </c>
    </row>
    <row r="122" spans="2:51" s="14" customFormat="1" ht="11.25">
      <c r="B122" s="206"/>
      <c r="C122" s="207"/>
      <c r="D122" s="196" t="s">
        <v>232</v>
      </c>
      <c r="E122" s="208" t="s">
        <v>35</v>
      </c>
      <c r="F122" s="209" t="s">
        <v>234</v>
      </c>
      <c r="G122" s="207"/>
      <c r="H122" s="210">
        <v>1.092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232</v>
      </c>
      <c r="AU122" s="216" t="s">
        <v>89</v>
      </c>
      <c r="AV122" s="14" t="s">
        <v>161</v>
      </c>
      <c r="AW122" s="14" t="s">
        <v>40</v>
      </c>
      <c r="AX122" s="14" t="s">
        <v>21</v>
      </c>
      <c r="AY122" s="216" t="s">
        <v>142</v>
      </c>
    </row>
    <row r="123" spans="1:65" s="2" customFormat="1" ht="24.2" customHeight="1">
      <c r="A123" s="36"/>
      <c r="B123" s="37"/>
      <c r="C123" s="176" t="s">
        <v>313</v>
      </c>
      <c r="D123" s="176" t="s">
        <v>145</v>
      </c>
      <c r="E123" s="177" t="s">
        <v>2184</v>
      </c>
      <c r="F123" s="178" t="s">
        <v>2185</v>
      </c>
      <c r="G123" s="179" t="s">
        <v>229</v>
      </c>
      <c r="H123" s="180">
        <v>6.916</v>
      </c>
      <c r="I123" s="181"/>
      <c r="J123" s="182">
        <f>ROUND(I123*H123,2)</f>
        <v>0</v>
      </c>
      <c r="K123" s="178" t="s">
        <v>149</v>
      </c>
      <c r="L123" s="41"/>
      <c r="M123" s="183" t="s">
        <v>35</v>
      </c>
      <c r="N123" s="184" t="s">
        <v>51</v>
      </c>
      <c r="O123" s="66"/>
      <c r="P123" s="185">
        <f>O123*H123</f>
        <v>0</v>
      </c>
      <c r="Q123" s="185">
        <v>0</v>
      </c>
      <c r="R123" s="185">
        <f>Q123*H123</f>
        <v>0</v>
      </c>
      <c r="S123" s="185">
        <v>1.8</v>
      </c>
      <c r="T123" s="186">
        <f>S123*H123</f>
        <v>12.4488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7" t="s">
        <v>161</v>
      </c>
      <c r="AT123" s="187" t="s">
        <v>145</v>
      </c>
      <c r="AU123" s="187" t="s">
        <v>89</v>
      </c>
      <c r="AY123" s="18" t="s">
        <v>142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8" t="s">
        <v>21</v>
      </c>
      <c r="BK123" s="188">
        <f>ROUND(I123*H123,2)</f>
        <v>0</v>
      </c>
      <c r="BL123" s="18" t="s">
        <v>161</v>
      </c>
      <c r="BM123" s="187" t="s">
        <v>2186</v>
      </c>
    </row>
    <row r="124" spans="2:51" s="13" customFormat="1" ht="11.25">
      <c r="B124" s="194"/>
      <c r="C124" s="195"/>
      <c r="D124" s="196" t="s">
        <v>232</v>
      </c>
      <c r="E124" s="197" t="s">
        <v>35</v>
      </c>
      <c r="F124" s="198" t="s">
        <v>2187</v>
      </c>
      <c r="G124" s="195"/>
      <c r="H124" s="199">
        <v>2.66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232</v>
      </c>
      <c r="AU124" s="205" t="s">
        <v>89</v>
      </c>
      <c r="AV124" s="13" t="s">
        <v>89</v>
      </c>
      <c r="AW124" s="13" t="s">
        <v>40</v>
      </c>
      <c r="AX124" s="13" t="s">
        <v>80</v>
      </c>
      <c r="AY124" s="205" t="s">
        <v>142</v>
      </c>
    </row>
    <row r="125" spans="2:51" s="13" customFormat="1" ht="11.25">
      <c r="B125" s="194"/>
      <c r="C125" s="195"/>
      <c r="D125" s="196" t="s">
        <v>232</v>
      </c>
      <c r="E125" s="197" t="s">
        <v>35</v>
      </c>
      <c r="F125" s="198" t="s">
        <v>2188</v>
      </c>
      <c r="G125" s="195"/>
      <c r="H125" s="199">
        <v>4.256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232</v>
      </c>
      <c r="AU125" s="205" t="s">
        <v>89</v>
      </c>
      <c r="AV125" s="13" t="s">
        <v>89</v>
      </c>
      <c r="AW125" s="13" t="s">
        <v>40</v>
      </c>
      <c r="AX125" s="13" t="s">
        <v>80</v>
      </c>
      <c r="AY125" s="205" t="s">
        <v>142</v>
      </c>
    </row>
    <row r="126" spans="2:51" s="14" customFormat="1" ht="11.25">
      <c r="B126" s="206"/>
      <c r="C126" s="207"/>
      <c r="D126" s="196" t="s">
        <v>232</v>
      </c>
      <c r="E126" s="208" t="s">
        <v>35</v>
      </c>
      <c r="F126" s="209" t="s">
        <v>234</v>
      </c>
      <c r="G126" s="207"/>
      <c r="H126" s="210">
        <v>6.916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232</v>
      </c>
      <c r="AU126" s="216" t="s">
        <v>89</v>
      </c>
      <c r="AV126" s="14" t="s">
        <v>161</v>
      </c>
      <c r="AW126" s="14" t="s">
        <v>40</v>
      </c>
      <c r="AX126" s="14" t="s">
        <v>21</v>
      </c>
      <c r="AY126" s="216" t="s">
        <v>142</v>
      </c>
    </row>
    <row r="127" spans="1:65" s="2" customFormat="1" ht="24.2" customHeight="1">
      <c r="A127" s="36"/>
      <c r="B127" s="37"/>
      <c r="C127" s="176" t="s">
        <v>317</v>
      </c>
      <c r="D127" s="176" t="s">
        <v>145</v>
      </c>
      <c r="E127" s="177" t="s">
        <v>2189</v>
      </c>
      <c r="F127" s="178" t="s">
        <v>2190</v>
      </c>
      <c r="G127" s="179" t="s">
        <v>255</v>
      </c>
      <c r="H127" s="180">
        <v>14.52</v>
      </c>
      <c r="I127" s="181"/>
      <c r="J127" s="182">
        <f>ROUND(I127*H127,2)</f>
        <v>0</v>
      </c>
      <c r="K127" s="178" t="s">
        <v>149</v>
      </c>
      <c r="L127" s="41"/>
      <c r="M127" s="183" t="s">
        <v>35</v>
      </c>
      <c r="N127" s="184" t="s">
        <v>51</v>
      </c>
      <c r="O127" s="66"/>
      <c r="P127" s="185">
        <f>O127*H127</f>
        <v>0</v>
      </c>
      <c r="Q127" s="185">
        <v>0</v>
      </c>
      <c r="R127" s="185">
        <f>Q127*H127</f>
        <v>0</v>
      </c>
      <c r="S127" s="185">
        <v>0.059</v>
      </c>
      <c r="T127" s="186">
        <f>S127*H127</f>
        <v>0.8566799999999999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161</v>
      </c>
      <c r="AT127" s="187" t="s">
        <v>145</v>
      </c>
      <c r="AU127" s="187" t="s">
        <v>89</v>
      </c>
      <c r="AY127" s="18" t="s">
        <v>142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8" t="s">
        <v>21</v>
      </c>
      <c r="BK127" s="188">
        <f>ROUND(I127*H127,2)</f>
        <v>0</v>
      </c>
      <c r="BL127" s="18" t="s">
        <v>161</v>
      </c>
      <c r="BM127" s="187" t="s">
        <v>2191</v>
      </c>
    </row>
    <row r="128" spans="2:51" s="13" customFormat="1" ht="11.25">
      <c r="B128" s="194"/>
      <c r="C128" s="195"/>
      <c r="D128" s="196" t="s">
        <v>232</v>
      </c>
      <c r="E128" s="197" t="s">
        <v>35</v>
      </c>
      <c r="F128" s="198" t="s">
        <v>2192</v>
      </c>
      <c r="G128" s="195"/>
      <c r="H128" s="199">
        <v>12.32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232</v>
      </c>
      <c r="AU128" s="205" t="s">
        <v>89</v>
      </c>
      <c r="AV128" s="13" t="s">
        <v>89</v>
      </c>
      <c r="AW128" s="13" t="s">
        <v>40</v>
      </c>
      <c r="AX128" s="13" t="s">
        <v>80</v>
      </c>
      <c r="AY128" s="205" t="s">
        <v>142</v>
      </c>
    </row>
    <row r="129" spans="2:51" s="13" customFormat="1" ht="11.25">
      <c r="B129" s="194"/>
      <c r="C129" s="195"/>
      <c r="D129" s="196" t="s">
        <v>232</v>
      </c>
      <c r="E129" s="197" t="s">
        <v>35</v>
      </c>
      <c r="F129" s="198" t="s">
        <v>2179</v>
      </c>
      <c r="G129" s="195"/>
      <c r="H129" s="199">
        <v>2.2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232</v>
      </c>
      <c r="AU129" s="205" t="s">
        <v>89</v>
      </c>
      <c r="AV129" s="13" t="s">
        <v>89</v>
      </c>
      <c r="AW129" s="13" t="s">
        <v>40</v>
      </c>
      <c r="AX129" s="13" t="s">
        <v>80</v>
      </c>
      <c r="AY129" s="205" t="s">
        <v>142</v>
      </c>
    </row>
    <row r="130" spans="2:51" s="14" customFormat="1" ht="11.25">
      <c r="B130" s="206"/>
      <c r="C130" s="207"/>
      <c r="D130" s="196" t="s">
        <v>232</v>
      </c>
      <c r="E130" s="208" t="s">
        <v>35</v>
      </c>
      <c r="F130" s="209" t="s">
        <v>234</v>
      </c>
      <c r="G130" s="207"/>
      <c r="H130" s="210">
        <v>14.52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232</v>
      </c>
      <c r="AU130" s="216" t="s">
        <v>89</v>
      </c>
      <c r="AV130" s="14" t="s">
        <v>161</v>
      </c>
      <c r="AW130" s="14" t="s">
        <v>40</v>
      </c>
      <c r="AX130" s="14" t="s">
        <v>21</v>
      </c>
      <c r="AY130" s="216" t="s">
        <v>142</v>
      </c>
    </row>
    <row r="131" spans="1:65" s="2" customFormat="1" ht="14.45" customHeight="1">
      <c r="A131" s="36"/>
      <c r="B131" s="37"/>
      <c r="C131" s="176" t="s">
        <v>321</v>
      </c>
      <c r="D131" s="176" t="s">
        <v>145</v>
      </c>
      <c r="E131" s="177" t="s">
        <v>2193</v>
      </c>
      <c r="F131" s="178" t="s">
        <v>2194</v>
      </c>
      <c r="G131" s="179" t="s">
        <v>292</v>
      </c>
      <c r="H131" s="180">
        <v>5</v>
      </c>
      <c r="I131" s="181"/>
      <c r="J131" s="182">
        <f>ROUND(I131*H131,2)</f>
        <v>0</v>
      </c>
      <c r="K131" s="178" t="s">
        <v>35</v>
      </c>
      <c r="L131" s="41"/>
      <c r="M131" s="183" t="s">
        <v>35</v>
      </c>
      <c r="N131" s="184" t="s">
        <v>51</v>
      </c>
      <c r="O131" s="66"/>
      <c r="P131" s="185">
        <f>O131*H131</f>
        <v>0</v>
      </c>
      <c r="Q131" s="185">
        <v>0.0035</v>
      </c>
      <c r="R131" s="185">
        <f>Q131*H131</f>
        <v>0.0175</v>
      </c>
      <c r="S131" s="185">
        <v>0</v>
      </c>
      <c r="T131" s="18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7" t="s">
        <v>161</v>
      </c>
      <c r="AT131" s="187" t="s">
        <v>145</v>
      </c>
      <c r="AU131" s="187" t="s">
        <v>89</v>
      </c>
      <c r="AY131" s="18" t="s">
        <v>142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8" t="s">
        <v>21</v>
      </c>
      <c r="BK131" s="188">
        <f>ROUND(I131*H131,2)</f>
        <v>0</v>
      </c>
      <c r="BL131" s="18" t="s">
        <v>161</v>
      </c>
      <c r="BM131" s="187" t="s">
        <v>2195</v>
      </c>
    </row>
    <row r="132" spans="2:63" s="12" customFormat="1" ht="22.9" customHeight="1">
      <c r="B132" s="160"/>
      <c r="C132" s="161"/>
      <c r="D132" s="162" t="s">
        <v>79</v>
      </c>
      <c r="E132" s="174" t="s">
        <v>396</v>
      </c>
      <c r="F132" s="174" t="s">
        <v>397</v>
      </c>
      <c r="G132" s="161"/>
      <c r="H132" s="161"/>
      <c r="I132" s="164"/>
      <c r="J132" s="175">
        <f>BK132</f>
        <v>0</v>
      </c>
      <c r="K132" s="161"/>
      <c r="L132" s="166"/>
      <c r="M132" s="167"/>
      <c r="N132" s="168"/>
      <c r="O132" s="168"/>
      <c r="P132" s="169">
        <f>SUM(P133:P137)</f>
        <v>0</v>
      </c>
      <c r="Q132" s="168"/>
      <c r="R132" s="169">
        <f>SUM(R133:R137)</f>
        <v>0</v>
      </c>
      <c r="S132" s="168"/>
      <c r="T132" s="170">
        <f>SUM(T133:T137)</f>
        <v>0</v>
      </c>
      <c r="AR132" s="171" t="s">
        <v>21</v>
      </c>
      <c r="AT132" s="172" t="s">
        <v>79</v>
      </c>
      <c r="AU132" s="172" t="s">
        <v>21</v>
      </c>
      <c r="AY132" s="171" t="s">
        <v>142</v>
      </c>
      <c r="BK132" s="173">
        <f>SUM(BK133:BK137)</f>
        <v>0</v>
      </c>
    </row>
    <row r="133" spans="1:65" s="2" customFormat="1" ht="24.2" customHeight="1">
      <c r="A133" s="36"/>
      <c r="B133" s="37"/>
      <c r="C133" s="176" t="s">
        <v>7</v>
      </c>
      <c r="D133" s="176" t="s">
        <v>145</v>
      </c>
      <c r="E133" s="177" t="s">
        <v>2196</v>
      </c>
      <c r="F133" s="178" t="s">
        <v>2197</v>
      </c>
      <c r="G133" s="179" t="s">
        <v>237</v>
      </c>
      <c r="H133" s="180">
        <v>18.625</v>
      </c>
      <c r="I133" s="181"/>
      <c r="J133" s="182">
        <f>ROUND(I133*H133,2)</f>
        <v>0</v>
      </c>
      <c r="K133" s="178" t="s">
        <v>149</v>
      </c>
      <c r="L133" s="41"/>
      <c r="M133" s="183" t="s">
        <v>35</v>
      </c>
      <c r="N133" s="184" t="s">
        <v>51</v>
      </c>
      <c r="O133" s="66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161</v>
      </c>
      <c r="AT133" s="187" t="s">
        <v>145</v>
      </c>
      <c r="AU133" s="187" t="s">
        <v>89</v>
      </c>
      <c r="AY133" s="18" t="s">
        <v>142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8" t="s">
        <v>21</v>
      </c>
      <c r="BK133" s="188">
        <f>ROUND(I133*H133,2)</f>
        <v>0</v>
      </c>
      <c r="BL133" s="18" t="s">
        <v>161</v>
      </c>
      <c r="BM133" s="187" t="s">
        <v>2198</v>
      </c>
    </row>
    <row r="134" spans="1:65" s="2" customFormat="1" ht="14.45" customHeight="1">
      <c r="A134" s="36"/>
      <c r="B134" s="37"/>
      <c r="C134" s="176" t="s">
        <v>329</v>
      </c>
      <c r="D134" s="176" t="s">
        <v>145</v>
      </c>
      <c r="E134" s="177" t="s">
        <v>888</v>
      </c>
      <c r="F134" s="178" t="s">
        <v>889</v>
      </c>
      <c r="G134" s="179" t="s">
        <v>237</v>
      </c>
      <c r="H134" s="180">
        <v>18.625</v>
      </c>
      <c r="I134" s="181"/>
      <c r="J134" s="182">
        <f>ROUND(I134*H134,2)</f>
        <v>0</v>
      </c>
      <c r="K134" s="178" t="s">
        <v>149</v>
      </c>
      <c r="L134" s="41"/>
      <c r="M134" s="183" t="s">
        <v>35</v>
      </c>
      <c r="N134" s="184" t="s">
        <v>51</v>
      </c>
      <c r="O134" s="66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7" t="s">
        <v>161</v>
      </c>
      <c r="AT134" s="187" t="s">
        <v>145</v>
      </c>
      <c r="AU134" s="187" t="s">
        <v>89</v>
      </c>
      <c r="AY134" s="18" t="s">
        <v>142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8" t="s">
        <v>21</v>
      </c>
      <c r="BK134" s="188">
        <f>ROUND(I134*H134,2)</f>
        <v>0</v>
      </c>
      <c r="BL134" s="18" t="s">
        <v>161</v>
      </c>
      <c r="BM134" s="187" t="s">
        <v>2199</v>
      </c>
    </row>
    <row r="135" spans="1:65" s="2" customFormat="1" ht="24.2" customHeight="1">
      <c r="A135" s="36"/>
      <c r="B135" s="37"/>
      <c r="C135" s="176" t="s">
        <v>334</v>
      </c>
      <c r="D135" s="176" t="s">
        <v>145</v>
      </c>
      <c r="E135" s="177" t="s">
        <v>403</v>
      </c>
      <c r="F135" s="178" t="s">
        <v>404</v>
      </c>
      <c r="G135" s="179" t="s">
        <v>237</v>
      </c>
      <c r="H135" s="180">
        <v>260.75</v>
      </c>
      <c r="I135" s="181"/>
      <c r="J135" s="182">
        <f>ROUND(I135*H135,2)</f>
        <v>0</v>
      </c>
      <c r="K135" s="178" t="s">
        <v>149</v>
      </c>
      <c r="L135" s="41"/>
      <c r="M135" s="183" t="s">
        <v>35</v>
      </c>
      <c r="N135" s="184" t="s">
        <v>51</v>
      </c>
      <c r="O135" s="66"/>
      <c r="P135" s="185">
        <f>O135*H135</f>
        <v>0</v>
      </c>
      <c r="Q135" s="185">
        <v>0</v>
      </c>
      <c r="R135" s="185">
        <f>Q135*H135</f>
        <v>0</v>
      </c>
      <c r="S135" s="185">
        <v>0</v>
      </c>
      <c r="T135" s="18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7" t="s">
        <v>161</v>
      </c>
      <c r="AT135" s="187" t="s">
        <v>145</v>
      </c>
      <c r="AU135" s="187" t="s">
        <v>89</v>
      </c>
      <c r="AY135" s="18" t="s">
        <v>142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8" t="s">
        <v>21</v>
      </c>
      <c r="BK135" s="188">
        <f>ROUND(I135*H135,2)</f>
        <v>0</v>
      </c>
      <c r="BL135" s="18" t="s">
        <v>161</v>
      </c>
      <c r="BM135" s="187" t="s">
        <v>2200</v>
      </c>
    </row>
    <row r="136" spans="2:51" s="13" customFormat="1" ht="11.25">
      <c r="B136" s="194"/>
      <c r="C136" s="195"/>
      <c r="D136" s="196" t="s">
        <v>232</v>
      </c>
      <c r="E136" s="195"/>
      <c r="F136" s="198" t="s">
        <v>2201</v>
      </c>
      <c r="G136" s="195"/>
      <c r="H136" s="199">
        <v>260.75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232</v>
      </c>
      <c r="AU136" s="205" t="s">
        <v>89</v>
      </c>
      <c r="AV136" s="13" t="s">
        <v>89</v>
      </c>
      <c r="AW136" s="13" t="s">
        <v>4</v>
      </c>
      <c r="AX136" s="13" t="s">
        <v>21</v>
      </c>
      <c r="AY136" s="205" t="s">
        <v>142</v>
      </c>
    </row>
    <row r="137" spans="1:65" s="2" customFormat="1" ht="24.2" customHeight="1">
      <c r="A137" s="36"/>
      <c r="B137" s="37"/>
      <c r="C137" s="176" t="s">
        <v>339</v>
      </c>
      <c r="D137" s="176" t="s">
        <v>145</v>
      </c>
      <c r="E137" s="177" t="s">
        <v>1285</v>
      </c>
      <c r="F137" s="178" t="s">
        <v>1286</v>
      </c>
      <c r="G137" s="179" t="s">
        <v>237</v>
      </c>
      <c r="H137" s="180">
        <v>15.489</v>
      </c>
      <c r="I137" s="181"/>
      <c r="J137" s="182">
        <f>ROUND(I137*H137,2)</f>
        <v>0</v>
      </c>
      <c r="K137" s="178" t="s">
        <v>149</v>
      </c>
      <c r="L137" s="41"/>
      <c r="M137" s="183" t="s">
        <v>35</v>
      </c>
      <c r="N137" s="184" t="s">
        <v>51</v>
      </c>
      <c r="O137" s="66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161</v>
      </c>
      <c r="AT137" s="187" t="s">
        <v>145</v>
      </c>
      <c r="AU137" s="187" t="s">
        <v>89</v>
      </c>
      <c r="AY137" s="18" t="s">
        <v>142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8" t="s">
        <v>21</v>
      </c>
      <c r="BK137" s="188">
        <f>ROUND(I137*H137,2)</f>
        <v>0</v>
      </c>
      <c r="BL137" s="18" t="s">
        <v>161</v>
      </c>
      <c r="BM137" s="187" t="s">
        <v>2202</v>
      </c>
    </row>
    <row r="138" spans="2:63" s="12" customFormat="1" ht="22.9" customHeight="1">
      <c r="B138" s="160"/>
      <c r="C138" s="161"/>
      <c r="D138" s="162" t="s">
        <v>79</v>
      </c>
      <c r="E138" s="174" t="s">
        <v>415</v>
      </c>
      <c r="F138" s="174" t="s">
        <v>416</v>
      </c>
      <c r="G138" s="161"/>
      <c r="H138" s="161"/>
      <c r="I138" s="164"/>
      <c r="J138" s="175">
        <f>BK138</f>
        <v>0</v>
      </c>
      <c r="K138" s="161"/>
      <c r="L138" s="166"/>
      <c r="M138" s="167"/>
      <c r="N138" s="168"/>
      <c r="O138" s="168"/>
      <c r="P138" s="169">
        <f>P139</f>
        <v>0</v>
      </c>
      <c r="Q138" s="168"/>
      <c r="R138" s="169">
        <f>R139</f>
        <v>0</v>
      </c>
      <c r="S138" s="168"/>
      <c r="T138" s="170">
        <f>T139</f>
        <v>0</v>
      </c>
      <c r="AR138" s="171" t="s">
        <v>21</v>
      </c>
      <c r="AT138" s="172" t="s">
        <v>79</v>
      </c>
      <c r="AU138" s="172" t="s">
        <v>21</v>
      </c>
      <c r="AY138" s="171" t="s">
        <v>142</v>
      </c>
      <c r="BK138" s="173">
        <f>BK139</f>
        <v>0</v>
      </c>
    </row>
    <row r="139" spans="1:65" s="2" customFormat="1" ht="24.2" customHeight="1">
      <c r="A139" s="36"/>
      <c r="B139" s="37"/>
      <c r="C139" s="176" t="s">
        <v>343</v>
      </c>
      <c r="D139" s="176" t="s">
        <v>145</v>
      </c>
      <c r="E139" s="177" t="s">
        <v>2203</v>
      </c>
      <c r="F139" s="178" t="s">
        <v>2204</v>
      </c>
      <c r="G139" s="179" t="s">
        <v>237</v>
      </c>
      <c r="H139" s="180">
        <v>0.751</v>
      </c>
      <c r="I139" s="181"/>
      <c r="J139" s="182">
        <f>ROUND(I139*H139,2)</f>
        <v>0</v>
      </c>
      <c r="K139" s="178" t="s">
        <v>149</v>
      </c>
      <c r="L139" s="41"/>
      <c r="M139" s="183" t="s">
        <v>35</v>
      </c>
      <c r="N139" s="184" t="s">
        <v>51</v>
      </c>
      <c r="O139" s="66"/>
      <c r="P139" s="185">
        <f>O139*H139</f>
        <v>0</v>
      </c>
      <c r="Q139" s="185">
        <v>0</v>
      </c>
      <c r="R139" s="185">
        <f>Q139*H139</f>
        <v>0</v>
      </c>
      <c r="S139" s="185">
        <v>0</v>
      </c>
      <c r="T139" s="18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7" t="s">
        <v>161</v>
      </c>
      <c r="AT139" s="187" t="s">
        <v>145</v>
      </c>
      <c r="AU139" s="187" t="s">
        <v>89</v>
      </c>
      <c r="AY139" s="18" t="s">
        <v>142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8" t="s">
        <v>21</v>
      </c>
      <c r="BK139" s="188">
        <f>ROUND(I139*H139,2)</f>
        <v>0</v>
      </c>
      <c r="BL139" s="18" t="s">
        <v>161</v>
      </c>
      <c r="BM139" s="187" t="s">
        <v>2205</v>
      </c>
    </row>
    <row r="140" spans="2:63" s="12" customFormat="1" ht="25.9" customHeight="1">
      <c r="B140" s="160"/>
      <c r="C140" s="161"/>
      <c r="D140" s="162" t="s">
        <v>79</v>
      </c>
      <c r="E140" s="163" t="s">
        <v>736</v>
      </c>
      <c r="F140" s="163" t="s">
        <v>737</v>
      </c>
      <c r="G140" s="161"/>
      <c r="H140" s="161"/>
      <c r="I140" s="164"/>
      <c r="J140" s="165">
        <f>BK140</f>
        <v>0</v>
      </c>
      <c r="K140" s="161"/>
      <c r="L140" s="166"/>
      <c r="M140" s="167"/>
      <c r="N140" s="168"/>
      <c r="O140" s="168"/>
      <c r="P140" s="169">
        <f>SUM(P141:P142)</f>
        <v>0</v>
      </c>
      <c r="Q140" s="168"/>
      <c r="R140" s="169">
        <f>SUM(R141:R142)</f>
        <v>0</v>
      </c>
      <c r="S140" s="168"/>
      <c r="T140" s="170">
        <f>SUM(T141:T142)</f>
        <v>0</v>
      </c>
      <c r="AR140" s="171" t="s">
        <v>161</v>
      </c>
      <c r="AT140" s="172" t="s">
        <v>79</v>
      </c>
      <c r="AU140" s="172" t="s">
        <v>80</v>
      </c>
      <c r="AY140" s="171" t="s">
        <v>142</v>
      </c>
      <c r="BK140" s="173">
        <f>SUM(BK141:BK142)</f>
        <v>0</v>
      </c>
    </row>
    <row r="141" spans="1:65" s="2" customFormat="1" ht="14.45" customHeight="1">
      <c r="A141" s="36"/>
      <c r="B141" s="37"/>
      <c r="C141" s="176" t="s">
        <v>347</v>
      </c>
      <c r="D141" s="176" t="s">
        <v>145</v>
      </c>
      <c r="E141" s="177" t="s">
        <v>2206</v>
      </c>
      <c r="F141" s="178" t="s">
        <v>2207</v>
      </c>
      <c r="G141" s="179" t="s">
        <v>741</v>
      </c>
      <c r="H141" s="180">
        <v>24</v>
      </c>
      <c r="I141" s="181"/>
      <c r="J141" s="182">
        <f>ROUND(I141*H141,2)</f>
        <v>0</v>
      </c>
      <c r="K141" s="178" t="s">
        <v>35</v>
      </c>
      <c r="L141" s="41"/>
      <c r="M141" s="183" t="s">
        <v>35</v>
      </c>
      <c r="N141" s="184" t="s">
        <v>51</v>
      </c>
      <c r="O141" s="66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742</v>
      </c>
      <c r="AT141" s="187" t="s">
        <v>145</v>
      </c>
      <c r="AU141" s="187" t="s">
        <v>21</v>
      </c>
      <c r="AY141" s="18" t="s">
        <v>142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8" t="s">
        <v>21</v>
      </c>
      <c r="BK141" s="188">
        <f>ROUND(I141*H141,2)</f>
        <v>0</v>
      </c>
      <c r="BL141" s="18" t="s">
        <v>742</v>
      </c>
      <c r="BM141" s="187" t="s">
        <v>2208</v>
      </c>
    </row>
    <row r="142" spans="1:65" s="2" customFormat="1" ht="14.45" customHeight="1">
      <c r="A142" s="36"/>
      <c r="B142" s="37"/>
      <c r="C142" s="176" t="s">
        <v>352</v>
      </c>
      <c r="D142" s="176" t="s">
        <v>145</v>
      </c>
      <c r="E142" s="177" t="s">
        <v>2209</v>
      </c>
      <c r="F142" s="178" t="s">
        <v>2210</v>
      </c>
      <c r="G142" s="179" t="s">
        <v>741</v>
      </c>
      <c r="H142" s="180">
        <v>24</v>
      </c>
      <c r="I142" s="181"/>
      <c r="J142" s="182">
        <f>ROUND(I142*H142,2)</f>
        <v>0</v>
      </c>
      <c r="K142" s="178" t="s">
        <v>35</v>
      </c>
      <c r="L142" s="41"/>
      <c r="M142" s="189" t="s">
        <v>35</v>
      </c>
      <c r="N142" s="190" t="s">
        <v>51</v>
      </c>
      <c r="O142" s="191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7" t="s">
        <v>742</v>
      </c>
      <c r="AT142" s="187" t="s">
        <v>145</v>
      </c>
      <c r="AU142" s="187" t="s">
        <v>21</v>
      </c>
      <c r="AY142" s="18" t="s">
        <v>142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8" t="s">
        <v>21</v>
      </c>
      <c r="BK142" s="188">
        <f>ROUND(I142*H142,2)</f>
        <v>0</v>
      </c>
      <c r="BL142" s="18" t="s">
        <v>742</v>
      </c>
      <c r="BM142" s="187" t="s">
        <v>2211</v>
      </c>
    </row>
    <row r="143" spans="1:31" s="2" customFormat="1" ht="6.95" customHeight="1">
      <c r="A143" s="36"/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41"/>
      <c r="M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</sheetData>
  <sheetProtection algorithmName="SHA-512" hashValue="H226vlEz/WmQaPw48EQfIIuLWh1VYcAXL/pNyz8Sa60uZRS0cWQj2ubsdN7IuC5wjMo/cWNMsMSRKsGe11SCmw==" saltValue="fGeSspyEpqUmo5eMObt1BKaVRPEfxqp4jcnVEYj4qbiEK3HCtbElD4yPpPHcnDcbGHW3kyDjT+1rW7+jenS6+A==" spinCount="100000" sheet="1" objects="1" scenarios="1" formatColumns="0" formatRows="0" autoFilter="0"/>
  <autoFilter ref="C87:K142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6" customFormat="1" ht="45" customHeight="1">
      <c r="B3" s="242"/>
      <c r="C3" s="370" t="s">
        <v>2212</v>
      </c>
      <c r="D3" s="370"/>
      <c r="E3" s="370"/>
      <c r="F3" s="370"/>
      <c r="G3" s="370"/>
      <c r="H3" s="370"/>
      <c r="I3" s="370"/>
      <c r="J3" s="370"/>
      <c r="K3" s="243"/>
    </row>
    <row r="4" spans="2:11" s="1" customFormat="1" ht="25.5" customHeight="1">
      <c r="B4" s="244"/>
      <c r="C4" s="375" t="s">
        <v>2213</v>
      </c>
      <c r="D4" s="375"/>
      <c r="E4" s="375"/>
      <c r="F4" s="375"/>
      <c r="G4" s="375"/>
      <c r="H4" s="375"/>
      <c r="I4" s="375"/>
      <c r="J4" s="375"/>
      <c r="K4" s="245"/>
    </row>
    <row r="5" spans="2:11" s="1" customFormat="1" ht="5.25" customHeight="1">
      <c r="B5" s="244"/>
      <c r="C5" s="246"/>
      <c r="D5" s="246"/>
      <c r="E5" s="246"/>
      <c r="F5" s="246"/>
      <c r="G5" s="246"/>
      <c r="H5" s="246"/>
      <c r="I5" s="246"/>
      <c r="J5" s="246"/>
      <c r="K5" s="245"/>
    </row>
    <row r="6" spans="2:11" s="1" customFormat="1" ht="15" customHeight="1">
      <c r="B6" s="244"/>
      <c r="C6" s="374" t="s">
        <v>2214</v>
      </c>
      <c r="D6" s="374"/>
      <c r="E6" s="374"/>
      <c r="F6" s="374"/>
      <c r="G6" s="374"/>
      <c r="H6" s="374"/>
      <c r="I6" s="374"/>
      <c r="J6" s="374"/>
      <c r="K6" s="245"/>
    </row>
    <row r="7" spans="2:11" s="1" customFormat="1" ht="15" customHeight="1">
      <c r="B7" s="248"/>
      <c r="C7" s="374" t="s">
        <v>2215</v>
      </c>
      <c r="D7" s="374"/>
      <c r="E7" s="374"/>
      <c r="F7" s="374"/>
      <c r="G7" s="374"/>
      <c r="H7" s="374"/>
      <c r="I7" s="374"/>
      <c r="J7" s="374"/>
      <c r="K7" s="245"/>
    </row>
    <row r="8" spans="2:11" s="1" customFormat="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s="1" customFormat="1" ht="15" customHeight="1">
      <c r="B9" s="248"/>
      <c r="C9" s="374" t="s">
        <v>2216</v>
      </c>
      <c r="D9" s="374"/>
      <c r="E9" s="374"/>
      <c r="F9" s="374"/>
      <c r="G9" s="374"/>
      <c r="H9" s="374"/>
      <c r="I9" s="374"/>
      <c r="J9" s="374"/>
      <c r="K9" s="245"/>
    </row>
    <row r="10" spans="2:11" s="1" customFormat="1" ht="15" customHeight="1">
      <c r="B10" s="248"/>
      <c r="C10" s="247"/>
      <c r="D10" s="374" t="s">
        <v>2217</v>
      </c>
      <c r="E10" s="374"/>
      <c r="F10" s="374"/>
      <c r="G10" s="374"/>
      <c r="H10" s="374"/>
      <c r="I10" s="374"/>
      <c r="J10" s="374"/>
      <c r="K10" s="245"/>
    </row>
    <row r="11" spans="2:11" s="1" customFormat="1" ht="15" customHeight="1">
      <c r="B11" s="248"/>
      <c r="C11" s="249"/>
      <c r="D11" s="374" t="s">
        <v>2218</v>
      </c>
      <c r="E11" s="374"/>
      <c r="F11" s="374"/>
      <c r="G11" s="374"/>
      <c r="H11" s="374"/>
      <c r="I11" s="374"/>
      <c r="J11" s="374"/>
      <c r="K11" s="245"/>
    </row>
    <row r="12" spans="2:11" s="1" customFormat="1" ht="15" customHeight="1">
      <c r="B12" s="248"/>
      <c r="C12" s="249"/>
      <c r="D12" s="247"/>
      <c r="E12" s="247"/>
      <c r="F12" s="247"/>
      <c r="G12" s="247"/>
      <c r="H12" s="247"/>
      <c r="I12" s="247"/>
      <c r="J12" s="247"/>
      <c r="K12" s="245"/>
    </row>
    <row r="13" spans="2:11" s="1" customFormat="1" ht="15" customHeight="1">
      <c r="B13" s="248"/>
      <c r="C13" s="249"/>
      <c r="D13" s="250" t="s">
        <v>2219</v>
      </c>
      <c r="E13" s="247"/>
      <c r="F13" s="247"/>
      <c r="G13" s="247"/>
      <c r="H13" s="247"/>
      <c r="I13" s="247"/>
      <c r="J13" s="247"/>
      <c r="K13" s="245"/>
    </row>
    <row r="14" spans="2:11" s="1" customFormat="1" ht="12.75" customHeight="1">
      <c r="B14" s="248"/>
      <c r="C14" s="249"/>
      <c r="D14" s="249"/>
      <c r="E14" s="249"/>
      <c r="F14" s="249"/>
      <c r="G14" s="249"/>
      <c r="H14" s="249"/>
      <c r="I14" s="249"/>
      <c r="J14" s="249"/>
      <c r="K14" s="245"/>
    </row>
    <row r="15" spans="2:11" s="1" customFormat="1" ht="15" customHeight="1">
      <c r="B15" s="248"/>
      <c r="C15" s="249"/>
      <c r="D15" s="374" t="s">
        <v>2220</v>
      </c>
      <c r="E15" s="374"/>
      <c r="F15" s="374"/>
      <c r="G15" s="374"/>
      <c r="H15" s="374"/>
      <c r="I15" s="374"/>
      <c r="J15" s="374"/>
      <c r="K15" s="245"/>
    </row>
    <row r="16" spans="2:11" s="1" customFormat="1" ht="15" customHeight="1">
      <c r="B16" s="248"/>
      <c r="C16" s="249"/>
      <c r="D16" s="374" t="s">
        <v>2221</v>
      </c>
      <c r="E16" s="374"/>
      <c r="F16" s="374"/>
      <c r="G16" s="374"/>
      <c r="H16" s="374"/>
      <c r="I16" s="374"/>
      <c r="J16" s="374"/>
      <c r="K16" s="245"/>
    </row>
    <row r="17" spans="2:11" s="1" customFormat="1" ht="15" customHeight="1">
      <c r="B17" s="248"/>
      <c r="C17" s="249"/>
      <c r="D17" s="374" t="s">
        <v>2222</v>
      </c>
      <c r="E17" s="374"/>
      <c r="F17" s="374"/>
      <c r="G17" s="374"/>
      <c r="H17" s="374"/>
      <c r="I17" s="374"/>
      <c r="J17" s="374"/>
      <c r="K17" s="245"/>
    </row>
    <row r="18" spans="2:11" s="1" customFormat="1" ht="15" customHeight="1">
      <c r="B18" s="248"/>
      <c r="C18" s="249"/>
      <c r="D18" s="249"/>
      <c r="E18" s="251" t="s">
        <v>84</v>
      </c>
      <c r="F18" s="374" t="s">
        <v>2223</v>
      </c>
      <c r="G18" s="374"/>
      <c r="H18" s="374"/>
      <c r="I18" s="374"/>
      <c r="J18" s="374"/>
      <c r="K18" s="245"/>
    </row>
    <row r="19" spans="2:11" s="1" customFormat="1" ht="15" customHeight="1">
      <c r="B19" s="248"/>
      <c r="C19" s="249"/>
      <c r="D19" s="249"/>
      <c r="E19" s="251" t="s">
        <v>2224</v>
      </c>
      <c r="F19" s="374" t="s">
        <v>2225</v>
      </c>
      <c r="G19" s="374"/>
      <c r="H19" s="374"/>
      <c r="I19" s="374"/>
      <c r="J19" s="374"/>
      <c r="K19" s="245"/>
    </row>
    <row r="20" spans="2:11" s="1" customFormat="1" ht="15" customHeight="1">
      <c r="B20" s="248"/>
      <c r="C20" s="249"/>
      <c r="D20" s="249"/>
      <c r="E20" s="251" t="s">
        <v>2226</v>
      </c>
      <c r="F20" s="374" t="s">
        <v>2227</v>
      </c>
      <c r="G20" s="374"/>
      <c r="H20" s="374"/>
      <c r="I20" s="374"/>
      <c r="J20" s="374"/>
      <c r="K20" s="245"/>
    </row>
    <row r="21" spans="2:11" s="1" customFormat="1" ht="15" customHeight="1">
      <c r="B21" s="248"/>
      <c r="C21" s="249"/>
      <c r="D21" s="249"/>
      <c r="E21" s="251" t="s">
        <v>2228</v>
      </c>
      <c r="F21" s="374" t="s">
        <v>2229</v>
      </c>
      <c r="G21" s="374"/>
      <c r="H21" s="374"/>
      <c r="I21" s="374"/>
      <c r="J21" s="374"/>
      <c r="K21" s="245"/>
    </row>
    <row r="22" spans="2:11" s="1" customFormat="1" ht="15" customHeight="1">
      <c r="B22" s="248"/>
      <c r="C22" s="249"/>
      <c r="D22" s="249"/>
      <c r="E22" s="251" t="s">
        <v>2230</v>
      </c>
      <c r="F22" s="374" t="s">
        <v>2231</v>
      </c>
      <c r="G22" s="374"/>
      <c r="H22" s="374"/>
      <c r="I22" s="374"/>
      <c r="J22" s="374"/>
      <c r="K22" s="245"/>
    </row>
    <row r="23" spans="2:11" s="1" customFormat="1" ht="15" customHeight="1">
      <c r="B23" s="248"/>
      <c r="C23" s="249"/>
      <c r="D23" s="249"/>
      <c r="E23" s="251" t="s">
        <v>2232</v>
      </c>
      <c r="F23" s="374" t="s">
        <v>2233</v>
      </c>
      <c r="G23" s="374"/>
      <c r="H23" s="374"/>
      <c r="I23" s="374"/>
      <c r="J23" s="374"/>
      <c r="K23" s="245"/>
    </row>
    <row r="24" spans="2:11" s="1" customFormat="1" ht="12.7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5"/>
    </row>
    <row r="25" spans="2:11" s="1" customFormat="1" ht="15" customHeight="1">
      <c r="B25" s="248"/>
      <c r="C25" s="374" t="s">
        <v>2234</v>
      </c>
      <c r="D25" s="374"/>
      <c r="E25" s="374"/>
      <c r="F25" s="374"/>
      <c r="G25" s="374"/>
      <c r="H25" s="374"/>
      <c r="I25" s="374"/>
      <c r="J25" s="374"/>
      <c r="K25" s="245"/>
    </row>
    <row r="26" spans="2:11" s="1" customFormat="1" ht="15" customHeight="1">
      <c r="B26" s="248"/>
      <c r="C26" s="374" t="s">
        <v>2235</v>
      </c>
      <c r="D26" s="374"/>
      <c r="E26" s="374"/>
      <c r="F26" s="374"/>
      <c r="G26" s="374"/>
      <c r="H26" s="374"/>
      <c r="I26" s="374"/>
      <c r="J26" s="374"/>
      <c r="K26" s="245"/>
    </row>
    <row r="27" spans="2:11" s="1" customFormat="1" ht="15" customHeight="1">
      <c r="B27" s="248"/>
      <c r="C27" s="247"/>
      <c r="D27" s="374" t="s">
        <v>2236</v>
      </c>
      <c r="E27" s="374"/>
      <c r="F27" s="374"/>
      <c r="G27" s="374"/>
      <c r="H27" s="374"/>
      <c r="I27" s="374"/>
      <c r="J27" s="374"/>
      <c r="K27" s="245"/>
    </row>
    <row r="28" spans="2:11" s="1" customFormat="1" ht="15" customHeight="1">
      <c r="B28" s="248"/>
      <c r="C28" s="249"/>
      <c r="D28" s="374" t="s">
        <v>2237</v>
      </c>
      <c r="E28" s="374"/>
      <c r="F28" s="374"/>
      <c r="G28" s="374"/>
      <c r="H28" s="374"/>
      <c r="I28" s="374"/>
      <c r="J28" s="374"/>
      <c r="K28" s="245"/>
    </row>
    <row r="29" spans="2:11" s="1" customFormat="1" ht="12.75" customHeight="1">
      <c r="B29" s="248"/>
      <c r="C29" s="249"/>
      <c r="D29" s="249"/>
      <c r="E29" s="249"/>
      <c r="F29" s="249"/>
      <c r="G29" s="249"/>
      <c r="H29" s="249"/>
      <c r="I29" s="249"/>
      <c r="J29" s="249"/>
      <c r="K29" s="245"/>
    </row>
    <row r="30" spans="2:11" s="1" customFormat="1" ht="15" customHeight="1">
      <c r="B30" s="248"/>
      <c r="C30" s="249"/>
      <c r="D30" s="374" t="s">
        <v>2238</v>
      </c>
      <c r="E30" s="374"/>
      <c r="F30" s="374"/>
      <c r="G30" s="374"/>
      <c r="H30" s="374"/>
      <c r="I30" s="374"/>
      <c r="J30" s="374"/>
      <c r="K30" s="245"/>
    </row>
    <row r="31" spans="2:11" s="1" customFormat="1" ht="15" customHeight="1">
      <c r="B31" s="248"/>
      <c r="C31" s="249"/>
      <c r="D31" s="374" t="s">
        <v>2239</v>
      </c>
      <c r="E31" s="374"/>
      <c r="F31" s="374"/>
      <c r="G31" s="374"/>
      <c r="H31" s="374"/>
      <c r="I31" s="374"/>
      <c r="J31" s="374"/>
      <c r="K31" s="245"/>
    </row>
    <row r="32" spans="2:11" s="1" customFormat="1" ht="12.75" customHeight="1">
      <c r="B32" s="248"/>
      <c r="C32" s="249"/>
      <c r="D32" s="249"/>
      <c r="E32" s="249"/>
      <c r="F32" s="249"/>
      <c r="G32" s="249"/>
      <c r="H32" s="249"/>
      <c r="I32" s="249"/>
      <c r="J32" s="249"/>
      <c r="K32" s="245"/>
    </row>
    <row r="33" spans="2:11" s="1" customFormat="1" ht="15" customHeight="1">
      <c r="B33" s="248"/>
      <c r="C33" s="249"/>
      <c r="D33" s="374" t="s">
        <v>2240</v>
      </c>
      <c r="E33" s="374"/>
      <c r="F33" s="374"/>
      <c r="G33" s="374"/>
      <c r="H33" s="374"/>
      <c r="I33" s="374"/>
      <c r="J33" s="374"/>
      <c r="K33" s="245"/>
    </row>
    <row r="34" spans="2:11" s="1" customFormat="1" ht="15" customHeight="1">
      <c r="B34" s="248"/>
      <c r="C34" s="249"/>
      <c r="D34" s="374" t="s">
        <v>2241</v>
      </c>
      <c r="E34" s="374"/>
      <c r="F34" s="374"/>
      <c r="G34" s="374"/>
      <c r="H34" s="374"/>
      <c r="I34" s="374"/>
      <c r="J34" s="374"/>
      <c r="K34" s="245"/>
    </row>
    <row r="35" spans="2:11" s="1" customFormat="1" ht="15" customHeight="1">
      <c r="B35" s="248"/>
      <c r="C35" s="249"/>
      <c r="D35" s="374" t="s">
        <v>2242</v>
      </c>
      <c r="E35" s="374"/>
      <c r="F35" s="374"/>
      <c r="G35" s="374"/>
      <c r="H35" s="374"/>
      <c r="I35" s="374"/>
      <c r="J35" s="374"/>
      <c r="K35" s="245"/>
    </row>
    <row r="36" spans="2:11" s="1" customFormat="1" ht="15" customHeight="1">
      <c r="B36" s="248"/>
      <c r="C36" s="249"/>
      <c r="D36" s="247"/>
      <c r="E36" s="250" t="s">
        <v>127</v>
      </c>
      <c r="F36" s="247"/>
      <c r="G36" s="374" t="s">
        <v>2243</v>
      </c>
      <c r="H36" s="374"/>
      <c r="I36" s="374"/>
      <c r="J36" s="374"/>
      <c r="K36" s="245"/>
    </row>
    <row r="37" spans="2:11" s="1" customFormat="1" ht="30.75" customHeight="1">
      <c r="B37" s="248"/>
      <c r="C37" s="249"/>
      <c r="D37" s="247"/>
      <c r="E37" s="250" t="s">
        <v>2244</v>
      </c>
      <c r="F37" s="247"/>
      <c r="G37" s="374" t="s">
        <v>2245</v>
      </c>
      <c r="H37" s="374"/>
      <c r="I37" s="374"/>
      <c r="J37" s="374"/>
      <c r="K37" s="245"/>
    </row>
    <row r="38" spans="2:11" s="1" customFormat="1" ht="15" customHeight="1">
      <c r="B38" s="248"/>
      <c r="C38" s="249"/>
      <c r="D38" s="247"/>
      <c r="E38" s="250" t="s">
        <v>61</v>
      </c>
      <c r="F38" s="247"/>
      <c r="G38" s="374" t="s">
        <v>2246</v>
      </c>
      <c r="H38" s="374"/>
      <c r="I38" s="374"/>
      <c r="J38" s="374"/>
      <c r="K38" s="245"/>
    </row>
    <row r="39" spans="2:11" s="1" customFormat="1" ht="15" customHeight="1">
      <c r="B39" s="248"/>
      <c r="C39" s="249"/>
      <c r="D39" s="247"/>
      <c r="E39" s="250" t="s">
        <v>62</v>
      </c>
      <c r="F39" s="247"/>
      <c r="G39" s="374" t="s">
        <v>2247</v>
      </c>
      <c r="H39" s="374"/>
      <c r="I39" s="374"/>
      <c r="J39" s="374"/>
      <c r="K39" s="245"/>
    </row>
    <row r="40" spans="2:11" s="1" customFormat="1" ht="15" customHeight="1">
      <c r="B40" s="248"/>
      <c r="C40" s="249"/>
      <c r="D40" s="247"/>
      <c r="E40" s="250" t="s">
        <v>128</v>
      </c>
      <c r="F40" s="247"/>
      <c r="G40" s="374" t="s">
        <v>2248</v>
      </c>
      <c r="H40" s="374"/>
      <c r="I40" s="374"/>
      <c r="J40" s="374"/>
      <c r="K40" s="245"/>
    </row>
    <row r="41" spans="2:11" s="1" customFormat="1" ht="15" customHeight="1">
      <c r="B41" s="248"/>
      <c r="C41" s="249"/>
      <c r="D41" s="247"/>
      <c r="E41" s="250" t="s">
        <v>129</v>
      </c>
      <c r="F41" s="247"/>
      <c r="G41" s="374" t="s">
        <v>2249</v>
      </c>
      <c r="H41" s="374"/>
      <c r="I41" s="374"/>
      <c r="J41" s="374"/>
      <c r="K41" s="245"/>
    </row>
    <row r="42" spans="2:11" s="1" customFormat="1" ht="15" customHeight="1">
      <c r="B42" s="248"/>
      <c r="C42" s="249"/>
      <c r="D42" s="247"/>
      <c r="E42" s="250" t="s">
        <v>2250</v>
      </c>
      <c r="F42" s="247"/>
      <c r="G42" s="374" t="s">
        <v>2251</v>
      </c>
      <c r="H42" s="374"/>
      <c r="I42" s="374"/>
      <c r="J42" s="374"/>
      <c r="K42" s="245"/>
    </row>
    <row r="43" spans="2:11" s="1" customFormat="1" ht="15" customHeight="1">
      <c r="B43" s="248"/>
      <c r="C43" s="249"/>
      <c r="D43" s="247"/>
      <c r="E43" s="250"/>
      <c r="F43" s="247"/>
      <c r="G43" s="374" t="s">
        <v>2252</v>
      </c>
      <c r="H43" s="374"/>
      <c r="I43" s="374"/>
      <c r="J43" s="374"/>
      <c r="K43" s="245"/>
    </row>
    <row r="44" spans="2:11" s="1" customFormat="1" ht="15" customHeight="1">
      <c r="B44" s="248"/>
      <c r="C44" s="249"/>
      <c r="D44" s="247"/>
      <c r="E44" s="250" t="s">
        <v>2253</v>
      </c>
      <c r="F44" s="247"/>
      <c r="G44" s="374" t="s">
        <v>2254</v>
      </c>
      <c r="H44" s="374"/>
      <c r="I44" s="374"/>
      <c r="J44" s="374"/>
      <c r="K44" s="245"/>
    </row>
    <row r="45" spans="2:11" s="1" customFormat="1" ht="15" customHeight="1">
      <c r="B45" s="248"/>
      <c r="C45" s="249"/>
      <c r="D45" s="247"/>
      <c r="E45" s="250" t="s">
        <v>131</v>
      </c>
      <c r="F45" s="247"/>
      <c r="G45" s="374" t="s">
        <v>2255</v>
      </c>
      <c r="H45" s="374"/>
      <c r="I45" s="374"/>
      <c r="J45" s="374"/>
      <c r="K45" s="245"/>
    </row>
    <row r="46" spans="2:11" s="1" customFormat="1" ht="12.75" customHeight="1">
      <c r="B46" s="248"/>
      <c r="C46" s="249"/>
      <c r="D46" s="247"/>
      <c r="E46" s="247"/>
      <c r="F46" s="247"/>
      <c r="G46" s="247"/>
      <c r="H46" s="247"/>
      <c r="I46" s="247"/>
      <c r="J46" s="247"/>
      <c r="K46" s="245"/>
    </row>
    <row r="47" spans="2:11" s="1" customFormat="1" ht="15" customHeight="1">
      <c r="B47" s="248"/>
      <c r="C47" s="249"/>
      <c r="D47" s="374" t="s">
        <v>2256</v>
      </c>
      <c r="E47" s="374"/>
      <c r="F47" s="374"/>
      <c r="G47" s="374"/>
      <c r="H47" s="374"/>
      <c r="I47" s="374"/>
      <c r="J47" s="374"/>
      <c r="K47" s="245"/>
    </row>
    <row r="48" spans="2:11" s="1" customFormat="1" ht="15" customHeight="1">
      <c r="B48" s="248"/>
      <c r="C48" s="249"/>
      <c r="D48" s="249"/>
      <c r="E48" s="374" t="s">
        <v>2257</v>
      </c>
      <c r="F48" s="374"/>
      <c r="G48" s="374"/>
      <c r="H48" s="374"/>
      <c r="I48" s="374"/>
      <c r="J48" s="374"/>
      <c r="K48" s="245"/>
    </row>
    <row r="49" spans="2:11" s="1" customFormat="1" ht="15" customHeight="1">
      <c r="B49" s="248"/>
      <c r="C49" s="249"/>
      <c r="D49" s="249"/>
      <c r="E49" s="374" t="s">
        <v>2258</v>
      </c>
      <c r="F49" s="374"/>
      <c r="G49" s="374"/>
      <c r="H49" s="374"/>
      <c r="I49" s="374"/>
      <c r="J49" s="374"/>
      <c r="K49" s="245"/>
    </row>
    <row r="50" spans="2:11" s="1" customFormat="1" ht="15" customHeight="1">
      <c r="B50" s="248"/>
      <c r="C50" s="249"/>
      <c r="D50" s="249"/>
      <c r="E50" s="374" t="s">
        <v>2259</v>
      </c>
      <c r="F50" s="374"/>
      <c r="G50" s="374"/>
      <c r="H50" s="374"/>
      <c r="I50" s="374"/>
      <c r="J50" s="374"/>
      <c r="K50" s="245"/>
    </row>
    <row r="51" spans="2:11" s="1" customFormat="1" ht="15" customHeight="1">
      <c r="B51" s="248"/>
      <c r="C51" s="249"/>
      <c r="D51" s="374" t="s">
        <v>2260</v>
      </c>
      <c r="E51" s="374"/>
      <c r="F51" s="374"/>
      <c r="G51" s="374"/>
      <c r="H51" s="374"/>
      <c r="I51" s="374"/>
      <c r="J51" s="374"/>
      <c r="K51" s="245"/>
    </row>
    <row r="52" spans="2:11" s="1" customFormat="1" ht="25.5" customHeight="1">
      <c r="B52" s="244"/>
      <c r="C52" s="375" t="s">
        <v>2261</v>
      </c>
      <c r="D52" s="375"/>
      <c r="E52" s="375"/>
      <c r="F52" s="375"/>
      <c r="G52" s="375"/>
      <c r="H52" s="375"/>
      <c r="I52" s="375"/>
      <c r="J52" s="375"/>
      <c r="K52" s="245"/>
    </row>
    <row r="53" spans="2:11" s="1" customFormat="1" ht="5.25" customHeight="1">
      <c r="B53" s="244"/>
      <c r="C53" s="246"/>
      <c r="D53" s="246"/>
      <c r="E53" s="246"/>
      <c r="F53" s="246"/>
      <c r="G53" s="246"/>
      <c r="H53" s="246"/>
      <c r="I53" s="246"/>
      <c r="J53" s="246"/>
      <c r="K53" s="245"/>
    </row>
    <row r="54" spans="2:11" s="1" customFormat="1" ht="15" customHeight="1">
      <c r="B54" s="244"/>
      <c r="C54" s="374" t="s">
        <v>2262</v>
      </c>
      <c r="D54" s="374"/>
      <c r="E54" s="374"/>
      <c r="F54" s="374"/>
      <c r="G54" s="374"/>
      <c r="H54" s="374"/>
      <c r="I54" s="374"/>
      <c r="J54" s="374"/>
      <c r="K54" s="245"/>
    </row>
    <row r="55" spans="2:11" s="1" customFormat="1" ht="15" customHeight="1">
      <c r="B55" s="244"/>
      <c r="C55" s="374" t="s">
        <v>2263</v>
      </c>
      <c r="D55" s="374"/>
      <c r="E55" s="374"/>
      <c r="F55" s="374"/>
      <c r="G55" s="374"/>
      <c r="H55" s="374"/>
      <c r="I55" s="374"/>
      <c r="J55" s="374"/>
      <c r="K55" s="245"/>
    </row>
    <row r="56" spans="2:11" s="1" customFormat="1" ht="12.75" customHeight="1">
      <c r="B56" s="244"/>
      <c r="C56" s="247"/>
      <c r="D56" s="247"/>
      <c r="E56" s="247"/>
      <c r="F56" s="247"/>
      <c r="G56" s="247"/>
      <c r="H56" s="247"/>
      <c r="I56" s="247"/>
      <c r="J56" s="247"/>
      <c r="K56" s="245"/>
    </row>
    <row r="57" spans="2:11" s="1" customFormat="1" ht="15" customHeight="1">
      <c r="B57" s="244"/>
      <c r="C57" s="374" t="s">
        <v>2264</v>
      </c>
      <c r="D57" s="374"/>
      <c r="E57" s="374"/>
      <c r="F57" s="374"/>
      <c r="G57" s="374"/>
      <c r="H57" s="374"/>
      <c r="I57" s="374"/>
      <c r="J57" s="374"/>
      <c r="K57" s="245"/>
    </row>
    <row r="58" spans="2:11" s="1" customFormat="1" ht="15" customHeight="1">
      <c r="B58" s="244"/>
      <c r="C58" s="249"/>
      <c r="D58" s="374" t="s">
        <v>2265</v>
      </c>
      <c r="E58" s="374"/>
      <c r="F58" s="374"/>
      <c r="G58" s="374"/>
      <c r="H58" s="374"/>
      <c r="I58" s="374"/>
      <c r="J58" s="374"/>
      <c r="K58" s="245"/>
    </row>
    <row r="59" spans="2:11" s="1" customFormat="1" ht="15" customHeight="1">
      <c r="B59" s="244"/>
      <c r="C59" s="249"/>
      <c r="D59" s="374" t="s">
        <v>2266</v>
      </c>
      <c r="E59" s="374"/>
      <c r="F59" s="374"/>
      <c r="G59" s="374"/>
      <c r="H59" s="374"/>
      <c r="I59" s="374"/>
      <c r="J59" s="374"/>
      <c r="K59" s="245"/>
    </row>
    <row r="60" spans="2:11" s="1" customFormat="1" ht="15" customHeight="1">
      <c r="B60" s="244"/>
      <c r="C60" s="249"/>
      <c r="D60" s="374" t="s">
        <v>2267</v>
      </c>
      <c r="E60" s="374"/>
      <c r="F60" s="374"/>
      <c r="G60" s="374"/>
      <c r="H60" s="374"/>
      <c r="I60" s="374"/>
      <c r="J60" s="374"/>
      <c r="K60" s="245"/>
    </row>
    <row r="61" spans="2:11" s="1" customFormat="1" ht="15" customHeight="1">
      <c r="B61" s="244"/>
      <c r="C61" s="249"/>
      <c r="D61" s="374" t="s">
        <v>2268</v>
      </c>
      <c r="E61" s="374"/>
      <c r="F61" s="374"/>
      <c r="G61" s="374"/>
      <c r="H61" s="374"/>
      <c r="I61" s="374"/>
      <c r="J61" s="374"/>
      <c r="K61" s="245"/>
    </row>
    <row r="62" spans="2:11" s="1" customFormat="1" ht="15" customHeight="1">
      <c r="B62" s="244"/>
      <c r="C62" s="249"/>
      <c r="D62" s="376" t="s">
        <v>2269</v>
      </c>
      <c r="E62" s="376"/>
      <c r="F62" s="376"/>
      <c r="G62" s="376"/>
      <c r="H62" s="376"/>
      <c r="I62" s="376"/>
      <c r="J62" s="376"/>
      <c r="K62" s="245"/>
    </row>
    <row r="63" spans="2:11" s="1" customFormat="1" ht="15" customHeight="1">
      <c r="B63" s="244"/>
      <c r="C63" s="249"/>
      <c r="D63" s="374" t="s">
        <v>2270</v>
      </c>
      <c r="E63" s="374"/>
      <c r="F63" s="374"/>
      <c r="G63" s="374"/>
      <c r="H63" s="374"/>
      <c r="I63" s="374"/>
      <c r="J63" s="374"/>
      <c r="K63" s="245"/>
    </row>
    <row r="64" spans="2:11" s="1" customFormat="1" ht="12.75" customHeight="1">
      <c r="B64" s="244"/>
      <c r="C64" s="249"/>
      <c r="D64" s="249"/>
      <c r="E64" s="252"/>
      <c r="F64" s="249"/>
      <c r="G64" s="249"/>
      <c r="H64" s="249"/>
      <c r="I64" s="249"/>
      <c r="J64" s="249"/>
      <c r="K64" s="245"/>
    </row>
    <row r="65" spans="2:11" s="1" customFormat="1" ht="15" customHeight="1">
      <c r="B65" s="244"/>
      <c r="C65" s="249"/>
      <c r="D65" s="374" t="s">
        <v>2271</v>
      </c>
      <c r="E65" s="374"/>
      <c r="F65" s="374"/>
      <c r="G65" s="374"/>
      <c r="H65" s="374"/>
      <c r="I65" s="374"/>
      <c r="J65" s="374"/>
      <c r="K65" s="245"/>
    </row>
    <row r="66" spans="2:11" s="1" customFormat="1" ht="15" customHeight="1">
      <c r="B66" s="244"/>
      <c r="C66" s="249"/>
      <c r="D66" s="376" t="s">
        <v>2272</v>
      </c>
      <c r="E66" s="376"/>
      <c r="F66" s="376"/>
      <c r="G66" s="376"/>
      <c r="H66" s="376"/>
      <c r="I66" s="376"/>
      <c r="J66" s="376"/>
      <c r="K66" s="245"/>
    </row>
    <row r="67" spans="2:11" s="1" customFormat="1" ht="15" customHeight="1">
      <c r="B67" s="244"/>
      <c r="C67" s="249"/>
      <c r="D67" s="374" t="s">
        <v>2273</v>
      </c>
      <c r="E67" s="374"/>
      <c r="F67" s="374"/>
      <c r="G67" s="374"/>
      <c r="H67" s="374"/>
      <c r="I67" s="374"/>
      <c r="J67" s="374"/>
      <c r="K67" s="245"/>
    </row>
    <row r="68" spans="2:11" s="1" customFormat="1" ht="15" customHeight="1">
      <c r="B68" s="244"/>
      <c r="C68" s="249"/>
      <c r="D68" s="374" t="s">
        <v>2274</v>
      </c>
      <c r="E68" s="374"/>
      <c r="F68" s="374"/>
      <c r="G68" s="374"/>
      <c r="H68" s="374"/>
      <c r="I68" s="374"/>
      <c r="J68" s="374"/>
      <c r="K68" s="245"/>
    </row>
    <row r="69" spans="2:11" s="1" customFormat="1" ht="15" customHeight="1">
      <c r="B69" s="244"/>
      <c r="C69" s="249"/>
      <c r="D69" s="374" t="s">
        <v>2275</v>
      </c>
      <c r="E69" s="374"/>
      <c r="F69" s="374"/>
      <c r="G69" s="374"/>
      <c r="H69" s="374"/>
      <c r="I69" s="374"/>
      <c r="J69" s="374"/>
      <c r="K69" s="245"/>
    </row>
    <row r="70" spans="2:11" s="1" customFormat="1" ht="15" customHeight="1">
      <c r="B70" s="244"/>
      <c r="C70" s="249"/>
      <c r="D70" s="374" t="s">
        <v>2276</v>
      </c>
      <c r="E70" s="374"/>
      <c r="F70" s="374"/>
      <c r="G70" s="374"/>
      <c r="H70" s="374"/>
      <c r="I70" s="374"/>
      <c r="J70" s="374"/>
      <c r="K70" s="245"/>
    </row>
    <row r="71" spans="2:11" s="1" customFormat="1" ht="12.75" customHeight="1">
      <c r="B71" s="253"/>
      <c r="C71" s="254"/>
      <c r="D71" s="254"/>
      <c r="E71" s="254"/>
      <c r="F71" s="254"/>
      <c r="G71" s="254"/>
      <c r="H71" s="254"/>
      <c r="I71" s="254"/>
      <c r="J71" s="254"/>
      <c r="K71" s="255"/>
    </row>
    <row r="72" spans="2:11" s="1" customFormat="1" ht="18.75" customHeight="1">
      <c r="B72" s="256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s="1" customFormat="1" ht="18.75" customHeight="1">
      <c r="B73" s="257"/>
      <c r="C73" s="257"/>
      <c r="D73" s="257"/>
      <c r="E73" s="257"/>
      <c r="F73" s="257"/>
      <c r="G73" s="257"/>
      <c r="H73" s="257"/>
      <c r="I73" s="257"/>
      <c r="J73" s="257"/>
      <c r="K73" s="257"/>
    </row>
    <row r="74" spans="2:11" s="1" customFormat="1" ht="7.5" customHeight="1">
      <c r="B74" s="258"/>
      <c r="C74" s="259"/>
      <c r="D74" s="259"/>
      <c r="E74" s="259"/>
      <c r="F74" s="259"/>
      <c r="G74" s="259"/>
      <c r="H74" s="259"/>
      <c r="I74" s="259"/>
      <c r="J74" s="259"/>
      <c r="K74" s="260"/>
    </row>
    <row r="75" spans="2:11" s="1" customFormat="1" ht="45" customHeight="1">
      <c r="B75" s="261"/>
      <c r="C75" s="369" t="s">
        <v>2277</v>
      </c>
      <c r="D75" s="369"/>
      <c r="E75" s="369"/>
      <c r="F75" s="369"/>
      <c r="G75" s="369"/>
      <c r="H75" s="369"/>
      <c r="I75" s="369"/>
      <c r="J75" s="369"/>
      <c r="K75" s="262"/>
    </row>
    <row r="76" spans="2:11" s="1" customFormat="1" ht="17.25" customHeight="1">
      <c r="B76" s="261"/>
      <c r="C76" s="263" t="s">
        <v>2278</v>
      </c>
      <c r="D76" s="263"/>
      <c r="E76" s="263"/>
      <c r="F76" s="263" t="s">
        <v>2279</v>
      </c>
      <c r="G76" s="264"/>
      <c r="H76" s="263" t="s">
        <v>62</v>
      </c>
      <c r="I76" s="263" t="s">
        <v>65</v>
      </c>
      <c r="J76" s="263" t="s">
        <v>2280</v>
      </c>
      <c r="K76" s="262"/>
    </row>
    <row r="77" spans="2:11" s="1" customFormat="1" ht="17.25" customHeight="1">
      <c r="B77" s="261"/>
      <c r="C77" s="265" t="s">
        <v>2281</v>
      </c>
      <c r="D77" s="265"/>
      <c r="E77" s="265"/>
      <c r="F77" s="266" t="s">
        <v>2282</v>
      </c>
      <c r="G77" s="267"/>
      <c r="H77" s="265"/>
      <c r="I77" s="265"/>
      <c r="J77" s="265" t="s">
        <v>2283</v>
      </c>
      <c r="K77" s="262"/>
    </row>
    <row r="78" spans="2:11" s="1" customFormat="1" ht="5.25" customHeight="1">
      <c r="B78" s="261"/>
      <c r="C78" s="268"/>
      <c r="D78" s="268"/>
      <c r="E78" s="268"/>
      <c r="F78" s="268"/>
      <c r="G78" s="269"/>
      <c r="H78" s="268"/>
      <c r="I78" s="268"/>
      <c r="J78" s="268"/>
      <c r="K78" s="262"/>
    </row>
    <row r="79" spans="2:11" s="1" customFormat="1" ht="15" customHeight="1">
      <c r="B79" s="261"/>
      <c r="C79" s="250" t="s">
        <v>61</v>
      </c>
      <c r="D79" s="270"/>
      <c r="E79" s="270"/>
      <c r="F79" s="271" t="s">
        <v>2284</v>
      </c>
      <c r="G79" s="272"/>
      <c r="H79" s="250" t="s">
        <v>2285</v>
      </c>
      <c r="I79" s="250" t="s">
        <v>2286</v>
      </c>
      <c r="J79" s="250">
        <v>20</v>
      </c>
      <c r="K79" s="262"/>
    </row>
    <row r="80" spans="2:11" s="1" customFormat="1" ht="15" customHeight="1">
      <c r="B80" s="261"/>
      <c r="C80" s="250" t="s">
        <v>2287</v>
      </c>
      <c r="D80" s="250"/>
      <c r="E80" s="250"/>
      <c r="F80" s="271" t="s">
        <v>2284</v>
      </c>
      <c r="G80" s="272"/>
      <c r="H80" s="250" t="s">
        <v>2288</v>
      </c>
      <c r="I80" s="250" t="s">
        <v>2286</v>
      </c>
      <c r="J80" s="250">
        <v>120</v>
      </c>
      <c r="K80" s="262"/>
    </row>
    <row r="81" spans="2:11" s="1" customFormat="1" ht="15" customHeight="1">
      <c r="B81" s="273"/>
      <c r="C81" s="250" t="s">
        <v>2289</v>
      </c>
      <c r="D81" s="250"/>
      <c r="E81" s="250"/>
      <c r="F81" s="271" t="s">
        <v>2290</v>
      </c>
      <c r="G81" s="272"/>
      <c r="H81" s="250" t="s">
        <v>2291</v>
      </c>
      <c r="I81" s="250" t="s">
        <v>2286</v>
      </c>
      <c r="J81" s="250">
        <v>50</v>
      </c>
      <c r="K81" s="262"/>
    </row>
    <row r="82" spans="2:11" s="1" customFormat="1" ht="15" customHeight="1">
      <c r="B82" s="273"/>
      <c r="C82" s="250" t="s">
        <v>2292</v>
      </c>
      <c r="D82" s="250"/>
      <c r="E82" s="250"/>
      <c r="F82" s="271" t="s">
        <v>2284</v>
      </c>
      <c r="G82" s="272"/>
      <c r="H82" s="250" t="s">
        <v>2293</v>
      </c>
      <c r="I82" s="250" t="s">
        <v>2294</v>
      </c>
      <c r="J82" s="250"/>
      <c r="K82" s="262"/>
    </row>
    <row r="83" spans="2:11" s="1" customFormat="1" ht="15" customHeight="1">
      <c r="B83" s="273"/>
      <c r="C83" s="274" t="s">
        <v>2295</v>
      </c>
      <c r="D83" s="274"/>
      <c r="E83" s="274"/>
      <c r="F83" s="275" t="s">
        <v>2290</v>
      </c>
      <c r="G83" s="274"/>
      <c r="H83" s="274" t="s">
        <v>2296</v>
      </c>
      <c r="I83" s="274" t="s">
        <v>2286</v>
      </c>
      <c r="J83" s="274">
        <v>15</v>
      </c>
      <c r="K83" s="262"/>
    </row>
    <row r="84" spans="2:11" s="1" customFormat="1" ht="15" customHeight="1">
      <c r="B84" s="273"/>
      <c r="C84" s="274" t="s">
        <v>2297</v>
      </c>
      <c r="D84" s="274"/>
      <c r="E84" s="274"/>
      <c r="F84" s="275" t="s">
        <v>2290</v>
      </c>
      <c r="G84" s="274"/>
      <c r="H84" s="274" t="s">
        <v>2298</v>
      </c>
      <c r="I84" s="274" t="s">
        <v>2286</v>
      </c>
      <c r="J84" s="274">
        <v>15</v>
      </c>
      <c r="K84" s="262"/>
    </row>
    <row r="85" spans="2:11" s="1" customFormat="1" ht="15" customHeight="1">
      <c r="B85" s="273"/>
      <c r="C85" s="274" t="s">
        <v>2299</v>
      </c>
      <c r="D85" s="274"/>
      <c r="E85" s="274"/>
      <c r="F85" s="275" t="s">
        <v>2290</v>
      </c>
      <c r="G85" s="274"/>
      <c r="H85" s="274" t="s">
        <v>2300</v>
      </c>
      <c r="I85" s="274" t="s">
        <v>2286</v>
      </c>
      <c r="J85" s="274">
        <v>20</v>
      </c>
      <c r="K85" s="262"/>
    </row>
    <row r="86" spans="2:11" s="1" customFormat="1" ht="15" customHeight="1">
      <c r="B86" s="273"/>
      <c r="C86" s="274" t="s">
        <v>2301</v>
      </c>
      <c r="D86" s="274"/>
      <c r="E86" s="274"/>
      <c r="F86" s="275" t="s">
        <v>2290</v>
      </c>
      <c r="G86" s="274"/>
      <c r="H86" s="274" t="s">
        <v>2302</v>
      </c>
      <c r="I86" s="274" t="s">
        <v>2286</v>
      </c>
      <c r="J86" s="274">
        <v>20</v>
      </c>
      <c r="K86" s="262"/>
    </row>
    <row r="87" spans="2:11" s="1" customFormat="1" ht="15" customHeight="1">
      <c r="B87" s="273"/>
      <c r="C87" s="250" t="s">
        <v>2303</v>
      </c>
      <c r="D87" s="250"/>
      <c r="E87" s="250"/>
      <c r="F87" s="271" t="s">
        <v>2290</v>
      </c>
      <c r="G87" s="272"/>
      <c r="H87" s="250" t="s">
        <v>2304</v>
      </c>
      <c r="I87" s="250" t="s">
        <v>2286</v>
      </c>
      <c r="J87" s="250">
        <v>50</v>
      </c>
      <c r="K87" s="262"/>
    </row>
    <row r="88" spans="2:11" s="1" customFormat="1" ht="15" customHeight="1">
      <c r="B88" s="273"/>
      <c r="C88" s="250" t="s">
        <v>2305</v>
      </c>
      <c r="D88" s="250"/>
      <c r="E88" s="250"/>
      <c r="F88" s="271" t="s">
        <v>2290</v>
      </c>
      <c r="G88" s="272"/>
      <c r="H88" s="250" t="s">
        <v>2306</v>
      </c>
      <c r="I88" s="250" t="s">
        <v>2286</v>
      </c>
      <c r="J88" s="250">
        <v>20</v>
      </c>
      <c r="K88" s="262"/>
    </row>
    <row r="89" spans="2:11" s="1" customFormat="1" ht="15" customHeight="1">
      <c r="B89" s="273"/>
      <c r="C89" s="250" t="s">
        <v>2307</v>
      </c>
      <c r="D89" s="250"/>
      <c r="E89" s="250"/>
      <c r="F89" s="271" t="s">
        <v>2290</v>
      </c>
      <c r="G89" s="272"/>
      <c r="H89" s="250" t="s">
        <v>2308</v>
      </c>
      <c r="I89" s="250" t="s">
        <v>2286</v>
      </c>
      <c r="J89" s="250">
        <v>20</v>
      </c>
      <c r="K89" s="262"/>
    </row>
    <row r="90" spans="2:11" s="1" customFormat="1" ht="15" customHeight="1">
      <c r="B90" s="273"/>
      <c r="C90" s="250" t="s">
        <v>2309</v>
      </c>
      <c r="D90" s="250"/>
      <c r="E90" s="250"/>
      <c r="F90" s="271" t="s">
        <v>2290</v>
      </c>
      <c r="G90" s="272"/>
      <c r="H90" s="250" t="s">
        <v>2310</v>
      </c>
      <c r="I90" s="250" t="s">
        <v>2286</v>
      </c>
      <c r="J90" s="250">
        <v>50</v>
      </c>
      <c r="K90" s="262"/>
    </row>
    <row r="91" spans="2:11" s="1" customFormat="1" ht="15" customHeight="1">
      <c r="B91" s="273"/>
      <c r="C91" s="250" t="s">
        <v>2311</v>
      </c>
      <c r="D91" s="250"/>
      <c r="E91" s="250"/>
      <c r="F91" s="271" t="s">
        <v>2290</v>
      </c>
      <c r="G91" s="272"/>
      <c r="H91" s="250" t="s">
        <v>2311</v>
      </c>
      <c r="I91" s="250" t="s">
        <v>2286</v>
      </c>
      <c r="J91" s="250">
        <v>50</v>
      </c>
      <c r="K91" s="262"/>
    </row>
    <row r="92" spans="2:11" s="1" customFormat="1" ht="15" customHeight="1">
      <c r="B92" s="273"/>
      <c r="C92" s="250" t="s">
        <v>2312</v>
      </c>
      <c r="D92" s="250"/>
      <c r="E92" s="250"/>
      <c r="F92" s="271" t="s">
        <v>2290</v>
      </c>
      <c r="G92" s="272"/>
      <c r="H92" s="250" t="s">
        <v>2313</v>
      </c>
      <c r="I92" s="250" t="s">
        <v>2286</v>
      </c>
      <c r="J92" s="250">
        <v>255</v>
      </c>
      <c r="K92" s="262"/>
    </row>
    <row r="93" spans="2:11" s="1" customFormat="1" ht="15" customHeight="1">
      <c r="B93" s="273"/>
      <c r="C93" s="250" t="s">
        <v>2314</v>
      </c>
      <c r="D93" s="250"/>
      <c r="E93" s="250"/>
      <c r="F93" s="271" t="s">
        <v>2284</v>
      </c>
      <c r="G93" s="272"/>
      <c r="H93" s="250" t="s">
        <v>2315</v>
      </c>
      <c r="I93" s="250" t="s">
        <v>2316</v>
      </c>
      <c r="J93" s="250"/>
      <c r="K93" s="262"/>
    </row>
    <row r="94" spans="2:11" s="1" customFormat="1" ht="15" customHeight="1">
      <c r="B94" s="273"/>
      <c r="C94" s="250" t="s">
        <v>2317</v>
      </c>
      <c r="D94" s="250"/>
      <c r="E94" s="250"/>
      <c r="F94" s="271" t="s">
        <v>2284</v>
      </c>
      <c r="G94" s="272"/>
      <c r="H94" s="250" t="s">
        <v>2318</v>
      </c>
      <c r="I94" s="250" t="s">
        <v>2319</v>
      </c>
      <c r="J94" s="250"/>
      <c r="K94" s="262"/>
    </row>
    <row r="95" spans="2:11" s="1" customFormat="1" ht="15" customHeight="1">
      <c r="B95" s="273"/>
      <c r="C95" s="250" t="s">
        <v>2320</v>
      </c>
      <c r="D95" s="250"/>
      <c r="E95" s="250"/>
      <c r="F95" s="271" t="s">
        <v>2284</v>
      </c>
      <c r="G95" s="272"/>
      <c r="H95" s="250" t="s">
        <v>2320</v>
      </c>
      <c r="I95" s="250" t="s">
        <v>2319</v>
      </c>
      <c r="J95" s="250"/>
      <c r="K95" s="262"/>
    </row>
    <row r="96" spans="2:11" s="1" customFormat="1" ht="15" customHeight="1">
      <c r="B96" s="273"/>
      <c r="C96" s="250" t="s">
        <v>46</v>
      </c>
      <c r="D96" s="250"/>
      <c r="E96" s="250"/>
      <c r="F96" s="271" t="s">
        <v>2284</v>
      </c>
      <c r="G96" s="272"/>
      <c r="H96" s="250" t="s">
        <v>2321</v>
      </c>
      <c r="I96" s="250" t="s">
        <v>2319</v>
      </c>
      <c r="J96" s="250"/>
      <c r="K96" s="262"/>
    </row>
    <row r="97" spans="2:11" s="1" customFormat="1" ht="15" customHeight="1">
      <c r="B97" s="273"/>
      <c r="C97" s="250" t="s">
        <v>56</v>
      </c>
      <c r="D97" s="250"/>
      <c r="E97" s="250"/>
      <c r="F97" s="271" t="s">
        <v>2284</v>
      </c>
      <c r="G97" s="272"/>
      <c r="H97" s="250" t="s">
        <v>2322</v>
      </c>
      <c r="I97" s="250" t="s">
        <v>2319</v>
      </c>
      <c r="J97" s="250"/>
      <c r="K97" s="262"/>
    </row>
    <row r="98" spans="2:11" s="1" customFormat="1" ht="15" customHeight="1">
      <c r="B98" s="276"/>
      <c r="C98" s="277"/>
      <c r="D98" s="277"/>
      <c r="E98" s="277"/>
      <c r="F98" s="277"/>
      <c r="G98" s="277"/>
      <c r="H98" s="277"/>
      <c r="I98" s="277"/>
      <c r="J98" s="277"/>
      <c r="K98" s="278"/>
    </row>
    <row r="99" spans="2:11" s="1" customFormat="1" ht="18.7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79"/>
    </row>
    <row r="100" spans="2:11" s="1" customFormat="1" ht="18.75" customHeight="1"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</row>
    <row r="101" spans="2:11" s="1" customFormat="1" ht="7.5" customHeight="1">
      <c r="B101" s="258"/>
      <c r="C101" s="259"/>
      <c r="D101" s="259"/>
      <c r="E101" s="259"/>
      <c r="F101" s="259"/>
      <c r="G101" s="259"/>
      <c r="H101" s="259"/>
      <c r="I101" s="259"/>
      <c r="J101" s="259"/>
      <c r="K101" s="260"/>
    </row>
    <row r="102" spans="2:11" s="1" customFormat="1" ht="45" customHeight="1">
      <c r="B102" s="261"/>
      <c r="C102" s="369" t="s">
        <v>2323</v>
      </c>
      <c r="D102" s="369"/>
      <c r="E102" s="369"/>
      <c r="F102" s="369"/>
      <c r="G102" s="369"/>
      <c r="H102" s="369"/>
      <c r="I102" s="369"/>
      <c r="J102" s="369"/>
      <c r="K102" s="262"/>
    </row>
    <row r="103" spans="2:11" s="1" customFormat="1" ht="17.25" customHeight="1">
      <c r="B103" s="261"/>
      <c r="C103" s="263" t="s">
        <v>2278</v>
      </c>
      <c r="D103" s="263"/>
      <c r="E103" s="263"/>
      <c r="F103" s="263" t="s">
        <v>2279</v>
      </c>
      <c r="G103" s="264"/>
      <c r="H103" s="263" t="s">
        <v>62</v>
      </c>
      <c r="I103" s="263" t="s">
        <v>65</v>
      </c>
      <c r="J103" s="263" t="s">
        <v>2280</v>
      </c>
      <c r="K103" s="262"/>
    </row>
    <row r="104" spans="2:11" s="1" customFormat="1" ht="17.25" customHeight="1">
      <c r="B104" s="261"/>
      <c r="C104" s="265" t="s">
        <v>2281</v>
      </c>
      <c r="D104" s="265"/>
      <c r="E104" s="265"/>
      <c r="F104" s="266" t="s">
        <v>2282</v>
      </c>
      <c r="G104" s="267"/>
      <c r="H104" s="265"/>
      <c r="I104" s="265"/>
      <c r="J104" s="265" t="s">
        <v>2283</v>
      </c>
      <c r="K104" s="262"/>
    </row>
    <row r="105" spans="2:11" s="1" customFormat="1" ht="5.25" customHeight="1">
      <c r="B105" s="261"/>
      <c r="C105" s="263"/>
      <c r="D105" s="263"/>
      <c r="E105" s="263"/>
      <c r="F105" s="263"/>
      <c r="G105" s="281"/>
      <c r="H105" s="263"/>
      <c r="I105" s="263"/>
      <c r="J105" s="263"/>
      <c r="K105" s="262"/>
    </row>
    <row r="106" spans="2:11" s="1" customFormat="1" ht="15" customHeight="1">
      <c r="B106" s="261"/>
      <c r="C106" s="250" t="s">
        <v>61</v>
      </c>
      <c r="D106" s="270"/>
      <c r="E106" s="270"/>
      <c r="F106" s="271" t="s">
        <v>2284</v>
      </c>
      <c r="G106" s="250"/>
      <c r="H106" s="250" t="s">
        <v>2324</v>
      </c>
      <c r="I106" s="250" t="s">
        <v>2286</v>
      </c>
      <c r="J106" s="250">
        <v>20</v>
      </c>
      <c r="K106" s="262"/>
    </row>
    <row r="107" spans="2:11" s="1" customFormat="1" ht="15" customHeight="1">
      <c r="B107" s="261"/>
      <c r="C107" s="250" t="s">
        <v>2287</v>
      </c>
      <c r="D107" s="250"/>
      <c r="E107" s="250"/>
      <c r="F107" s="271" t="s">
        <v>2284</v>
      </c>
      <c r="G107" s="250"/>
      <c r="H107" s="250" t="s">
        <v>2324</v>
      </c>
      <c r="I107" s="250" t="s">
        <v>2286</v>
      </c>
      <c r="J107" s="250">
        <v>120</v>
      </c>
      <c r="K107" s="262"/>
    </row>
    <row r="108" spans="2:11" s="1" customFormat="1" ht="15" customHeight="1">
      <c r="B108" s="273"/>
      <c r="C108" s="250" t="s">
        <v>2289</v>
      </c>
      <c r="D108" s="250"/>
      <c r="E108" s="250"/>
      <c r="F108" s="271" t="s">
        <v>2290</v>
      </c>
      <c r="G108" s="250"/>
      <c r="H108" s="250" t="s">
        <v>2324</v>
      </c>
      <c r="I108" s="250" t="s">
        <v>2286</v>
      </c>
      <c r="J108" s="250">
        <v>50</v>
      </c>
      <c r="K108" s="262"/>
    </row>
    <row r="109" spans="2:11" s="1" customFormat="1" ht="15" customHeight="1">
      <c r="B109" s="273"/>
      <c r="C109" s="250" t="s">
        <v>2292</v>
      </c>
      <c r="D109" s="250"/>
      <c r="E109" s="250"/>
      <c r="F109" s="271" t="s">
        <v>2284</v>
      </c>
      <c r="G109" s="250"/>
      <c r="H109" s="250" t="s">
        <v>2324</v>
      </c>
      <c r="I109" s="250" t="s">
        <v>2294</v>
      </c>
      <c r="J109" s="250"/>
      <c r="K109" s="262"/>
    </row>
    <row r="110" spans="2:11" s="1" customFormat="1" ht="15" customHeight="1">
      <c r="B110" s="273"/>
      <c r="C110" s="250" t="s">
        <v>2303</v>
      </c>
      <c r="D110" s="250"/>
      <c r="E110" s="250"/>
      <c r="F110" s="271" t="s">
        <v>2290</v>
      </c>
      <c r="G110" s="250"/>
      <c r="H110" s="250" t="s">
        <v>2324</v>
      </c>
      <c r="I110" s="250" t="s">
        <v>2286</v>
      </c>
      <c r="J110" s="250">
        <v>50</v>
      </c>
      <c r="K110" s="262"/>
    </row>
    <row r="111" spans="2:11" s="1" customFormat="1" ht="15" customHeight="1">
      <c r="B111" s="273"/>
      <c r="C111" s="250" t="s">
        <v>2311</v>
      </c>
      <c r="D111" s="250"/>
      <c r="E111" s="250"/>
      <c r="F111" s="271" t="s">
        <v>2290</v>
      </c>
      <c r="G111" s="250"/>
      <c r="H111" s="250" t="s">
        <v>2324</v>
      </c>
      <c r="I111" s="250" t="s">
        <v>2286</v>
      </c>
      <c r="J111" s="250">
        <v>50</v>
      </c>
      <c r="K111" s="262"/>
    </row>
    <row r="112" spans="2:11" s="1" customFormat="1" ht="15" customHeight="1">
      <c r="B112" s="273"/>
      <c r="C112" s="250" t="s">
        <v>2309</v>
      </c>
      <c r="D112" s="250"/>
      <c r="E112" s="250"/>
      <c r="F112" s="271" t="s">
        <v>2290</v>
      </c>
      <c r="G112" s="250"/>
      <c r="H112" s="250" t="s">
        <v>2324</v>
      </c>
      <c r="I112" s="250" t="s">
        <v>2286</v>
      </c>
      <c r="J112" s="250">
        <v>50</v>
      </c>
      <c r="K112" s="262"/>
    </row>
    <row r="113" spans="2:11" s="1" customFormat="1" ht="15" customHeight="1">
      <c r="B113" s="273"/>
      <c r="C113" s="250" t="s">
        <v>61</v>
      </c>
      <c r="D113" s="250"/>
      <c r="E113" s="250"/>
      <c r="F113" s="271" t="s">
        <v>2284</v>
      </c>
      <c r="G113" s="250"/>
      <c r="H113" s="250" t="s">
        <v>2325</v>
      </c>
      <c r="I113" s="250" t="s">
        <v>2286</v>
      </c>
      <c r="J113" s="250">
        <v>20</v>
      </c>
      <c r="K113" s="262"/>
    </row>
    <row r="114" spans="2:11" s="1" customFormat="1" ht="15" customHeight="1">
      <c r="B114" s="273"/>
      <c r="C114" s="250" t="s">
        <v>2326</v>
      </c>
      <c r="D114" s="250"/>
      <c r="E114" s="250"/>
      <c r="F114" s="271" t="s">
        <v>2284</v>
      </c>
      <c r="G114" s="250"/>
      <c r="H114" s="250" t="s">
        <v>2327</v>
      </c>
      <c r="I114" s="250" t="s">
        <v>2286</v>
      </c>
      <c r="J114" s="250">
        <v>120</v>
      </c>
      <c r="K114" s="262"/>
    </row>
    <row r="115" spans="2:11" s="1" customFormat="1" ht="15" customHeight="1">
      <c r="B115" s="273"/>
      <c r="C115" s="250" t="s">
        <v>46</v>
      </c>
      <c r="D115" s="250"/>
      <c r="E115" s="250"/>
      <c r="F115" s="271" t="s">
        <v>2284</v>
      </c>
      <c r="G115" s="250"/>
      <c r="H115" s="250" t="s">
        <v>2328</v>
      </c>
      <c r="I115" s="250" t="s">
        <v>2319</v>
      </c>
      <c r="J115" s="250"/>
      <c r="K115" s="262"/>
    </row>
    <row r="116" spans="2:11" s="1" customFormat="1" ht="15" customHeight="1">
      <c r="B116" s="273"/>
      <c r="C116" s="250" t="s">
        <v>56</v>
      </c>
      <c r="D116" s="250"/>
      <c r="E116" s="250"/>
      <c r="F116" s="271" t="s">
        <v>2284</v>
      </c>
      <c r="G116" s="250"/>
      <c r="H116" s="250" t="s">
        <v>2329</v>
      </c>
      <c r="I116" s="250" t="s">
        <v>2319</v>
      </c>
      <c r="J116" s="250"/>
      <c r="K116" s="262"/>
    </row>
    <row r="117" spans="2:11" s="1" customFormat="1" ht="15" customHeight="1">
      <c r="B117" s="273"/>
      <c r="C117" s="250" t="s">
        <v>65</v>
      </c>
      <c r="D117" s="250"/>
      <c r="E117" s="250"/>
      <c r="F117" s="271" t="s">
        <v>2284</v>
      </c>
      <c r="G117" s="250"/>
      <c r="H117" s="250" t="s">
        <v>2330</v>
      </c>
      <c r="I117" s="250" t="s">
        <v>2331</v>
      </c>
      <c r="J117" s="250"/>
      <c r="K117" s="262"/>
    </row>
    <row r="118" spans="2:11" s="1" customFormat="1" ht="15" customHeight="1">
      <c r="B118" s="276"/>
      <c r="C118" s="282"/>
      <c r="D118" s="282"/>
      <c r="E118" s="282"/>
      <c r="F118" s="282"/>
      <c r="G118" s="282"/>
      <c r="H118" s="282"/>
      <c r="I118" s="282"/>
      <c r="J118" s="282"/>
      <c r="K118" s="278"/>
    </row>
    <row r="119" spans="2:11" s="1" customFormat="1" ht="18.75" customHeight="1">
      <c r="B119" s="283"/>
      <c r="C119" s="284"/>
      <c r="D119" s="284"/>
      <c r="E119" s="284"/>
      <c r="F119" s="285"/>
      <c r="G119" s="284"/>
      <c r="H119" s="284"/>
      <c r="I119" s="284"/>
      <c r="J119" s="284"/>
      <c r="K119" s="283"/>
    </row>
    <row r="120" spans="2:11" s="1" customFormat="1" ht="18.75" customHeight="1"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2:11" s="1" customFormat="1" ht="7.5" customHeight="1">
      <c r="B121" s="286"/>
      <c r="C121" s="287"/>
      <c r="D121" s="287"/>
      <c r="E121" s="287"/>
      <c r="F121" s="287"/>
      <c r="G121" s="287"/>
      <c r="H121" s="287"/>
      <c r="I121" s="287"/>
      <c r="J121" s="287"/>
      <c r="K121" s="288"/>
    </row>
    <row r="122" spans="2:11" s="1" customFormat="1" ht="45" customHeight="1">
      <c r="B122" s="289"/>
      <c r="C122" s="370" t="s">
        <v>2332</v>
      </c>
      <c r="D122" s="370"/>
      <c r="E122" s="370"/>
      <c r="F122" s="370"/>
      <c r="G122" s="370"/>
      <c r="H122" s="370"/>
      <c r="I122" s="370"/>
      <c r="J122" s="370"/>
      <c r="K122" s="290"/>
    </row>
    <row r="123" spans="2:11" s="1" customFormat="1" ht="17.25" customHeight="1">
      <c r="B123" s="291"/>
      <c r="C123" s="263" t="s">
        <v>2278</v>
      </c>
      <c r="D123" s="263"/>
      <c r="E123" s="263"/>
      <c r="F123" s="263" t="s">
        <v>2279</v>
      </c>
      <c r="G123" s="264"/>
      <c r="H123" s="263" t="s">
        <v>62</v>
      </c>
      <c r="I123" s="263" t="s">
        <v>65</v>
      </c>
      <c r="J123" s="263" t="s">
        <v>2280</v>
      </c>
      <c r="K123" s="292"/>
    </row>
    <row r="124" spans="2:11" s="1" customFormat="1" ht="17.25" customHeight="1">
      <c r="B124" s="291"/>
      <c r="C124" s="265" t="s">
        <v>2281</v>
      </c>
      <c r="D124" s="265"/>
      <c r="E124" s="265"/>
      <c r="F124" s="266" t="s">
        <v>2282</v>
      </c>
      <c r="G124" s="267"/>
      <c r="H124" s="265"/>
      <c r="I124" s="265"/>
      <c r="J124" s="265" t="s">
        <v>2283</v>
      </c>
      <c r="K124" s="292"/>
    </row>
    <row r="125" spans="2:11" s="1" customFormat="1" ht="5.25" customHeight="1">
      <c r="B125" s="293"/>
      <c r="C125" s="268"/>
      <c r="D125" s="268"/>
      <c r="E125" s="268"/>
      <c r="F125" s="268"/>
      <c r="G125" s="294"/>
      <c r="H125" s="268"/>
      <c r="I125" s="268"/>
      <c r="J125" s="268"/>
      <c r="K125" s="295"/>
    </row>
    <row r="126" spans="2:11" s="1" customFormat="1" ht="15" customHeight="1">
      <c r="B126" s="293"/>
      <c r="C126" s="250" t="s">
        <v>2287</v>
      </c>
      <c r="D126" s="270"/>
      <c r="E126" s="270"/>
      <c r="F126" s="271" t="s">
        <v>2284</v>
      </c>
      <c r="G126" s="250"/>
      <c r="H126" s="250" t="s">
        <v>2324</v>
      </c>
      <c r="I126" s="250" t="s">
        <v>2286</v>
      </c>
      <c r="J126" s="250">
        <v>120</v>
      </c>
      <c r="K126" s="296"/>
    </row>
    <row r="127" spans="2:11" s="1" customFormat="1" ht="15" customHeight="1">
      <c r="B127" s="293"/>
      <c r="C127" s="250" t="s">
        <v>2333</v>
      </c>
      <c r="D127" s="250"/>
      <c r="E127" s="250"/>
      <c r="F127" s="271" t="s">
        <v>2284</v>
      </c>
      <c r="G127" s="250"/>
      <c r="H127" s="250" t="s">
        <v>2334</v>
      </c>
      <c r="I127" s="250" t="s">
        <v>2286</v>
      </c>
      <c r="J127" s="250" t="s">
        <v>2335</v>
      </c>
      <c r="K127" s="296"/>
    </row>
    <row r="128" spans="2:11" s="1" customFormat="1" ht="15" customHeight="1">
      <c r="B128" s="293"/>
      <c r="C128" s="250" t="s">
        <v>2232</v>
      </c>
      <c r="D128" s="250"/>
      <c r="E128" s="250"/>
      <c r="F128" s="271" t="s">
        <v>2284</v>
      </c>
      <c r="G128" s="250"/>
      <c r="H128" s="250" t="s">
        <v>2336</v>
      </c>
      <c r="I128" s="250" t="s">
        <v>2286</v>
      </c>
      <c r="J128" s="250" t="s">
        <v>2335</v>
      </c>
      <c r="K128" s="296"/>
    </row>
    <row r="129" spans="2:11" s="1" customFormat="1" ht="15" customHeight="1">
      <c r="B129" s="293"/>
      <c r="C129" s="250" t="s">
        <v>2295</v>
      </c>
      <c r="D129" s="250"/>
      <c r="E129" s="250"/>
      <c r="F129" s="271" t="s">
        <v>2290</v>
      </c>
      <c r="G129" s="250"/>
      <c r="H129" s="250" t="s">
        <v>2296</v>
      </c>
      <c r="I129" s="250" t="s">
        <v>2286</v>
      </c>
      <c r="J129" s="250">
        <v>15</v>
      </c>
      <c r="K129" s="296"/>
    </row>
    <row r="130" spans="2:11" s="1" customFormat="1" ht="15" customHeight="1">
      <c r="B130" s="293"/>
      <c r="C130" s="274" t="s">
        <v>2297</v>
      </c>
      <c r="D130" s="274"/>
      <c r="E130" s="274"/>
      <c r="F130" s="275" t="s">
        <v>2290</v>
      </c>
      <c r="G130" s="274"/>
      <c r="H130" s="274" t="s">
        <v>2298</v>
      </c>
      <c r="I130" s="274" t="s">
        <v>2286</v>
      </c>
      <c r="J130" s="274">
        <v>15</v>
      </c>
      <c r="K130" s="296"/>
    </row>
    <row r="131" spans="2:11" s="1" customFormat="1" ht="15" customHeight="1">
      <c r="B131" s="293"/>
      <c r="C131" s="274" t="s">
        <v>2299</v>
      </c>
      <c r="D131" s="274"/>
      <c r="E131" s="274"/>
      <c r="F131" s="275" t="s">
        <v>2290</v>
      </c>
      <c r="G131" s="274"/>
      <c r="H131" s="274" t="s">
        <v>2300</v>
      </c>
      <c r="I131" s="274" t="s">
        <v>2286</v>
      </c>
      <c r="J131" s="274">
        <v>20</v>
      </c>
      <c r="K131" s="296"/>
    </row>
    <row r="132" spans="2:11" s="1" customFormat="1" ht="15" customHeight="1">
      <c r="B132" s="293"/>
      <c r="C132" s="274" t="s">
        <v>2301</v>
      </c>
      <c r="D132" s="274"/>
      <c r="E132" s="274"/>
      <c r="F132" s="275" t="s">
        <v>2290</v>
      </c>
      <c r="G132" s="274"/>
      <c r="H132" s="274" t="s">
        <v>2302</v>
      </c>
      <c r="I132" s="274" t="s">
        <v>2286</v>
      </c>
      <c r="J132" s="274">
        <v>20</v>
      </c>
      <c r="K132" s="296"/>
    </row>
    <row r="133" spans="2:11" s="1" customFormat="1" ht="15" customHeight="1">
      <c r="B133" s="293"/>
      <c r="C133" s="250" t="s">
        <v>2289</v>
      </c>
      <c r="D133" s="250"/>
      <c r="E133" s="250"/>
      <c r="F133" s="271" t="s">
        <v>2290</v>
      </c>
      <c r="G133" s="250"/>
      <c r="H133" s="250" t="s">
        <v>2324</v>
      </c>
      <c r="I133" s="250" t="s">
        <v>2286</v>
      </c>
      <c r="J133" s="250">
        <v>50</v>
      </c>
      <c r="K133" s="296"/>
    </row>
    <row r="134" spans="2:11" s="1" customFormat="1" ht="15" customHeight="1">
      <c r="B134" s="293"/>
      <c r="C134" s="250" t="s">
        <v>2303</v>
      </c>
      <c r="D134" s="250"/>
      <c r="E134" s="250"/>
      <c r="F134" s="271" t="s">
        <v>2290</v>
      </c>
      <c r="G134" s="250"/>
      <c r="H134" s="250" t="s">
        <v>2324</v>
      </c>
      <c r="I134" s="250" t="s">
        <v>2286</v>
      </c>
      <c r="J134" s="250">
        <v>50</v>
      </c>
      <c r="K134" s="296"/>
    </row>
    <row r="135" spans="2:11" s="1" customFormat="1" ht="15" customHeight="1">
      <c r="B135" s="293"/>
      <c r="C135" s="250" t="s">
        <v>2309</v>
      </c>
      <c r="D135" s="250"/>
      <c r="E135" s="250"/>
      <c r="F135" s="271" t="s">
        <v>2290</v>
      </c>
      <c r="G135" s="250"/>
      <c r="H135" s="250" t="s">
        <v>2324</v>
      </c>
      <c r="I135" s="250" t="s">
        <v>2286</v>
      </c>
      <c r="J135" s="250">
        <v>50</v>
      </c>
      <c r="K135" s="296"/>
    </row>
    <row r="136" spans="2:11" s="1" customFormat="1" ht="15" customHeight="1">
      <c r="B136" s="293"/>
      <c r="C136" s="250" t="s">
        <v>2311</v>
      </c>
      <c r="D136" s="250"/>
      <c r="E136" s="250"/>
      <c r="F136" s="271" t="s">
        <v>2290</v>
      </c>
      <c r="G136" s="250"/>
      <c r="H136" s="250" t="s">
        <v>2324</v>
      </c>
      <c r="I136" s="250" t="s">
        <v>2286</v>
      </c>
      <c r="J136" s="250">
        <v>50</v>
      </c>
      <c r="K136" s="296"/>
    </row>
    <row r="137" spans="2:11" s="1" customFormat="1" ht="15" customHeight="1">
      <c r="B137" s="293"/>
      <c r="C137" s="250" t="s">
        <v>2312</v>
      </c>
      <c r="D137" s="250"/>
      <c r="E137" s="250"/>
      <c r="F137" s="271" t="s">
        <v>2290</v>
      </c>
      <c r="G137" s="250"/>
      <c r="H137" s="250" t="s">
        <v>2337</v>
      </c>
      <c r="I137" s="250" t="s">
        <v>2286</v>
      </c>
      <c r="J137" s="250">
        <v>255</v>
      </c>
      <c r="K137" s="296"/>
    </row>
    <row r="138" spans="2:11" s="1" customFormat="1" ht="15" customHeight="1">
      <c r="B138" s="293"/>
      <c r="C138" s="250" t="s">
        <v>2314</v>
      </c>
      <c r="D138" s="250"/>
      <c r="E138" s="250"/>
      <c r="F138" s="271" t="s">
        <v>2284</v>
      </c>
      <c r="G138" s="250"/>
      <c r="H138" s="250" t="s">
        <v>2338</v>
      </c>
      <c r="I138" s="250" t="s">
        <v>2316</v>
      </c>
      <c r="J138" s="250"/>
      <c r="K138" s="296"/>
    </row>
    <row r="139" spans="2:11" s="1" customFormat="1" ht="15" customHeight="1">
      <c r="B139" s="293"/>
      <c r="C139" s="250" t="s">
        <v>2317</v>
      </c>
      <c r="D139" s="250"/>
      <c r="E139" s="250"/>
      <c r="F139" s="271" t="s">
        <v>2284</v>
      </c>
      <c r="G139" s="250"/>
      <c r="H139" s="250" t="s">
        <v>2339</v>
      </c>
      <c r="I139" s="250" t="s">
        <v>2319</v>
      </c>
      <c r="J139" s="250"/>
      <c r="K139" s="296"/>
    </row>
    <row r="140" spans="2:11" s="1" customFormat="1" ht="15" customHeight="1">
      <c r="B140" s="293"/>
      <c r="C140" s="250" t="s">
        <v>2320</v>
      </c>
      <c r="D140" s="250"/>
      <c r="E140" s="250"/>
      <c r="F140" s="271" t="s">
        <v>2284</v>
      </c>
      <c r="G140" s="250"/>
      <c r="H140" s="250" t="s">
        <v>2320</v>
      </c>
      <c r="I140" s="250" t="s">
        <v>2319</v>
      </c>
      <c r="J140" s="250"/>
      <c r="K140" s="296"/>
    </row>
    <row r="141" spans="2:11" s="1" customFormat="1" ht="15" customHeight="1">
      <c r="B141" s="293"/>
      <c r="C141" s="250" t="s">
        <v>46</v>
      </c>
      <c r="D141" s="250"/>
      <c r="E141" s="250"/>
      <c r="F141" s="271" t="s">
        <v>2284</v>
      </c>
      <c r="G141" s="250"/>
      <c r="H141" s="250" t="s">
        <v>2340</v>
      </c>
      <c r="I141" s="250" t="s">
        <v>2319</v>
      </c>
      <c r="J141" s="250"/>
      <c r="K141" s="296"/>
    </row>
    <row r="142" spans="2:11" s="1" customFormat="1" ht="15" customHeight="1">
      <c r="B142" s="293"/>
      <c r="C142" s="250" t="s">
        <v>2341</v>
      </c>
      <c r="D142" s="250"/>
      <c r="E142" s="250"/>
      <c r="F142" s="271" t="s">
        <v>2284</v>
      </c>
      <c r="G142" s="250"/>
      <c r="H142" s="250" t="s">
        <v>2342</v>
      </c>
      <c r="I142" s="250" t="s">
        <v>2319</v>
      </c>
      <c r="J142" s="250"/>
      <c r="K142" s="296"/>
    </row>
    <row r="143" spans="2:11" s="1" customFormat="1" ht="15" customHeight="1">
      <c r="B143" s="297"/>
      <c r="C143" s="298"/>
      <c r="D143" s="298"/>
      <c r="E143" s="298"/>
      <c r="F143" s="298"/>
      <c r="G143" s="298"/>
      <c r="H143" s="298"/>
      <c r="I143" s="298"/>
      <c r="J143" s="298"/>
      <c r="K143" s="299"/>
    </row>
    <row r="144" spans="2:11" s="1" customFormat="1" ht="18.75" customHeight="1">
      <c r="B144" s="284"/>
      <c r="C144" s="284"/>
      <c r="D144" s="284"/>
      <c r="E144" s="284"/>
      <c r="F144" s="285"/>
      <c r="G144" s="284"/>
      <c r="H144" s="284"/>
      <c r="I144" s="284"/>
      <c r="J144" s="284"/>
      <c r="K144" s="284"/>
    </row>
    <row r="145" spans="2:11" s="1" customFormat="1" ht="18.75" customHeight="1"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</row>
    <row r="146" spans="2:11" s="1" customFormat="1" ht="7.5" customHeight="1">
      <c r="B146" s="258"/>
      <c r="C146" s="259"/>
      <c r="D146" s="259"/>
      <c r="E146" s="259"/>
      <c r="F146" s="259"/>
      <c r="G146" s="259"/>
      <c r="H146" s="259"/>
      <c r="I146" s="259"/>
      <c r="J146" s="259"/>
      <c r="K146" s="260"/>
    </row>
    <row r="147" spans="2:11" s="1" customFormat="1" ht="45" customHeight="1">
      <c r="B147" s="261"/>
      <c r="C147" s="369" t="s">
        <v>2343</v>
      </c>
      <c r="D147" s="369"/>
      <c r="E147" s="369"/>
      <c r="F147" s="369"/>
      <c r="G147" s="369"/>
      <c r="H147" s="369"/>
      <c r="I147" s="369"/>
      <c r="J147" s="369"/>
      <c r="K147" s="262"/>
    </row>
    <row r="148" spans="2:11" s="1" customFormat="1" ht="17.25" customHeight="1">
      <c r="B148" s="261"/>
      <c r="C148" s="263" t="s">
        <v>2278</v>
      </c>
      <c r="D148" s="263"/>
      <c r="E148" s="263"/>
      <c r="F148" s="263" t="s">
        <v>2279</v>
      </c>
      <c r="G148" s="264"/>
      <c r="H148" s="263" t="s">
        <v>62</v>
      </c>
      <c r="I148" s="263" t="s">
        <v>65</v>
      </c>
      <c r="J148" s="263" t="s">
        <v>2280</v>
      </c>
      <c r="K148" s="262"/>
    </row>
    <row r="149" spans="2:11" s="1" customFormat="1" ht="17.25" customHeight="1">
      <c r="B149" s="261"/>
      <c r="C149" s="265" t="s">
        <v>2281</v>
      </c>
      <c r="D149" s="265"/>
      <c r="E149" s="265"/>
      <c r="F149" s="266" t="s">
        <v>2282</v>
      </c>
      <c r="G149" s="267"/>
      <c r="H149" s="265"/>
      <c r="I149" s="265"/>
      <c r="J149" s="265" t="s">
        <v>2283</v>
      </c>
      <c r="K149" s="262"/>
    </row>
    <row r="150" spans="2:11" s="1" customFormat="1" ht="5.25" customHeight="1">
      <c r="B150" s="273"/>
      <c r="C150" s="268"/>
      <c r="D150" s="268"/>
      <c r="E150" s="268"/>
      <c r="F150" s="268"/>
      <c r="G150" s="269"/>
      <c r="H150" s="268"/>
      <c r="I150" s="268"/>
      <c r="J150" s="268"/>
      <c r="K150" s="296"/>
    </row>
    <row r="151" spans="2:11" s="1" customFormat="1" ht="15" customHeight="1">
      <c r="B151" s="273"/>
      <c r="C151" s="300" t="s">
        <v>2287</v>
      </c>
      <c r="D151" s="250"/>
      <c r="E151" s="250"/>
      <c r="F151" s="301" t="s">
        <v>2284</v>
      </c>
      <c r="G151" s="250"/>
      <c r="H151" s="300" t="s">
        <v>2324</v>
      </c>
      <c r="I151" s="300" t="s">
        <v>2286</v>
      </c>
      <c r="J151" s="300">
        <v>120</v>
      </c>
      <c r="K151" s="296"/>
    </row>
    <row r="152" spans="2:11" s="1" customFormat="1" ht="15" customHeight="1">
      <c r="B152" s="273"/>
      <c r="C152" s="300" t="s">
        <v>2333</v>
      </c>
      <c r="D152" s="250"/>
      <c r="E152" s="250"/>
      <c r="F152" s="301" t="s">
        <v>2284</v>
      </c>
      <c r="G152" s="250"/>
      <c r="H152" s="300" t="s">
        <v>2344</v>
      </c>
      <c r="I152" s="300" t="s">
        <v>2286</v>
      </c>
      <c r="J152" s="300" t="s">
        <v>2335</v>
      </c>
      <c r="K152" s="296"/>
    </row>
    <row r="153" spans="2:11" s="1" customFormat="1" ht="15" customHeight="1">
      <c r="B153" s="273"/>
      <c r="C153" s="300" t="s">
        <v>2232</v>
      </c>
      <c r="D153" s="250"/>
      <c r="E153" s="250"/>
      <c r="F153" s="301" t="s">
        <v>2284</v>
      </c>
      <c r="G153" s="250"/>
      <c r="H153" s="300" t="s">
        <v>2345</v>
      </c>
      <c r="I153" s="300" t="s">
        <v>2286</v>
      </c>
      <c r="J153" s="300" t="s">
        <v>2335</v>
      </c>
      <c r="K153" s="296"/>
    </row>
    <row r="154" spans="2:11" s="1" customFormat="1" ht="15" customHeight="1">
      <c r="B154" s="273"/>
      <c r="C154" s="300" t="s">
        <v>2289</v>
      </c>
      <c r="D154" s="250"/>
      <c r="E154" s="250"/>
      <c r="F154" s="301" t="s">
        <v>2290</v>
      </c>
      <c r="G154" s="250"/>
      <c r="H154" s="300" t="s">
        <v>2324</v>
      </c>
      <c r="I154" s="300" t="s">
        <v>2286</v>
      </c>
      <c r="J154" s="300">
        <v>50</v>
      </c>
      <c r="K154" s="296"/>
    </row>
    <row r="155" spans="2:11" s="1" customFormat="1" ht="15" customHeight="1">
      <c r="B155" s="273"/>
      <c r="C155" s="300" t="s">
        <v>2292</v>
      </c>
      <c r="D155" s="250"/>
      <c r="E155" s="250"/>
      <c r="F155" s="301" t="s">
        <v>2284</v>
      </c>
      <c r="G155" s="250"/>
      <c r="H155" s="300" t="s">
        <v>2324</v>
      </c>
      <c r="I155" s="300" t="s">
        <v>2294</v>
      </c>
      <c r="J155" s="300"/>
      <c r="K155" s="296"/>
    </row>
    <row r="156" spans="2:11" s="1" customFormat="1" ht="15" customHeight="1">
      <c r="B156" s="273"/>
      <c r="C156" s="300" t="s">
        <v>2303</v>
      </c>
      <c r="D156" s="250"/>
      <c r="E156" s="250"/>
      <c r="F156" s="301" t="s">
        <v>2290</v>
      </c>
      <c r="G156" s="250"/>
      <c r="H156" s="300" t="s">
        <v>2324</v>
      </c>
      <c r="I156" s="300" t="s">
        <v>2286</v>
      </c>
      <c r="J156" s="300">
        <v>50</v>
      </c>
      <c r="K156" s="296"/>
    </row>
    <row r="157" spans="2:11" s="1" customFormat="1" ht="15" customHeight="1">
      <c r="B157" s="273"/>
      <c r="C157" s="300" t="s">
        <v>2311</v>
      </c>
      <c r="D157" s="250"/>
      <c r="E157" s="250"/>
      <c r="F157" s="301" t="s">
        <v>2290</v>
      </c>
      <c r="G157" s="250"/>
      <c r="H157" s="300" t="s">
        <v>2324</v>
      </c>
      <c r="I157" s="300" t="s">
        <v>2286</v>
      </c>
      <c r="J157" s="300">
        <v>50</v>
      </c>
      <c r="K157" s="296"/>
    </row>
    <row r="158" spans="2:11" s="1" customFormat="1" ht="15" customHeight="1">
      <c r="B158" s="273"/>
      <c r="C158" s="300" t="s">
        <v>2309</v>
      </c>
      <c r="D158" s="250"/>
      <c r="E158" s="250"/>
      <c r="F158" s="301" t="s">
        <v>2290</v>
      </c>
      <c r="G158" s="250"/>
      <c r="H158" s="300" t="s">
        <v>2324</v>
      </c>
      <c r="I158" s="300" t="s">
        <v>2286</v>
      </c>
      <c r="J158" s="300">
        <v>50</v>
      </c>
      <c r="K158" s="296"/>
    </row>
    <row r="159" spans="2:11" s="1" customFormat="1" ht="15" customHeight="1">
      <c r="B159" s="273"/>
      <c r="C159" s="300" t="s">
        <v>119</v>
      </c>
      <c r="D159" s="250"/>
      <c r="E159" s="250"/>
      <c r="F159" s="301" t="s">
        <v>2284</v>
      </c>
      <c r="G159" s="250"/>
      <c r="H159" s="300" t="s">
        <v>2346</v>
      </c>
      <c r="I159" s="300" t="s">
        <v>2286</v>
      </c>
      <c r="J159" s="300" t="s">
        <v>2347</v>
      </c>
      <c r="K159" s="296"/>
    </row>
    <row r="160" spans="2:11" s="1" customFormat="1" ht="15" customHeight="1">
      <c r="B160" s="273"/>
      <c r="C160" s="300" t="s">
        <v>2348</v>
      </c>
      <c r="D160" s="250"/>
      <c r="E160" s="250"/>
      <c r="F160" s="301" t="s">
        <v>2284</v>
      </c>
      <c r="G160" s="250"/>
      <c r="H160" s="300" t="s">
        <v>2349</v>
      </c>
      <c r="I160" s="300" t="s">
        <v>2319</v>
      </c>
      <c r="J160" s="300"/>
      <c r="K160" s="296"/>
    </row>
    <row r="161" spans="2:11" s="1" customFormat="1" ht="15" customHeight="1">
      <c r="B161" s="302"/>
      <c r="C161" s="282"/>
      <c r="D161" s="282"/>
      <c r="E161" s="282"/>
      <c r="F161" s="282"/>
      <c r="G161" s="282"/>
      <c r="H161" s="282"/>
      <c r="I161" s="282"/>
      <c r="J161" s="282"/>
      <c r="K161" s="303"/>
    </row>
    <row r="162" spans="2:11" s="1" customFormat="1" ht="18.75" customHeight="1">
      <c r="B162" s="284"/>
      <c r="C162" s="294"/>
      <c r="D162" s="294"/>
      <c r="E162" s="294"/>
      <c r="F162" s="304"/>
      <c r="G162" s="294"/>
      <c r="H162" s="294"/>
      <c r="I162" s="294"/>
      <c r="J162" s="294"/>
      <c r="K162" s="284"/>
    </row>
    <row r="163" spans="2:11" s="1" customFormat="1" ht="18.75" customHeight="1"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370" t="s">
        <v>2350</v>
      </c>
      <c r="D165" s="370"/>
      <c r="E165" s="370"/>
      <c r="F165" s="370"/>
      <c r="G165" s="370"/>
      <c r="H165" s="370"/>
      <c r="I165" s="370"/>
      <c r="J165" s="370"/>
      <c r="K165" s="243"/>
    </row>
    <row r="166" spans="2:11" s="1" customFormat="1" ht="17.25" customHeight="1">
      <c r="B166" s="242"/>
      <c r="C166" s="263" t="s">
        <v>2278</v>
      </c>
      <c r="D166" s="263"/>
      <c r="E166" s="263"/>
      <c r="F166" s="263" t="s">
        <v>2279</v>
      </c>
      <c r="G166" s="305"/>
      <c r="H166" s="306" t="s">
        <v>62</v>
      </c>
      <c r="I166" s="306" t="s">
        <v>65</v>
      </c>
      <c r="J166" s="263" t="s">
        <v>2280</v>
      </c>
      <c r="K166" s="243"/>
    </row>
    <row r="167" spans="2:11" s="1" customFormat="1" ht="17.25" customHeight="1">
      <c r="B167" s="244"/>
      <c r="C167" s="265" t="s">
        <v>2281</v>
      </c>
      <c r="D167" s="265"/>
      <c r="E167" s="265"/>
      <c r="F167" s="266" t="s">
        <v>2282</v>
      </c>
      <c r="G167" s="307"/>
      <c r="H167" s="308"/>
      <c r="I167" s="308"/>
      <c r="J167" s="265" t="s">
        <v>2283</v>
      </c>
      <c r="K167" s="245"/>
    </row>
    <row r="168" spans="2:11" s="1" customFormat="1" ht="5.25" customHeight="1">
      <c r="B168" s="273"/>
      <c r="C168" s="268"/>
      <c r="D168" s="268"/>
      <c r="E168" s="268"/>
      <c r="F168" s="268"/>
      <c r="G168" s="269"/>
      <c r="H168" s="268"/>
      <c r="I168" s="268"/>
      <c r="J168" s="268"/>
      <c r="K168" s="296"/>
    </row>
    <row r="169" spans="2:11" s="1" customFormat="1" ht="15" customHeight="1">
      <c r="B169" s="273"/>
      <c r="C169" s="250" t="s">
        <v>2287</v>
      </c>
      <c r="D169" s="250"/>
      <c r="E169" s="250"/>
      <c r="F169" s="271" t="s">
        <v>2284</v>
      </c>
      <c r="G169" s="250"/>
      <c r="H169" s="250" t="s">
        <v>2324</v>
      </c>
      <c r="I169" s="250" t="s">
        <v>2286</v>
      </c>
      <c r="J169" s="250">
        <v>120</v>
      </c>
      <c r="K169" s="296"/>
    </row>
    <row r="170" spans="2:11" s="1" customFormat="1" ht="15" customHeight="1">
      <c r="B170" s="273"/>
      <c r="C170" s="250" t="s">
        <v>2333</v>
      </c>
      <c r="D170" s="250"/>
      <c r="E170" s="250"/>
      <c r="F170" s="271" t="s">
        <v>2284</v>
      </c>
      <c r="G170" s="250"/>
      <c r="H170" s="250" t="s">
        <v>2334</v>
      </c>
      <c r="I170" s="250" t="s">
        <v>2286</v>
      </c>
      <c r="J170" s="250" t="s">
        <v>2335</v>
      </c>
      <c r="K170" s="296"/>
    </row>
    <row r="171" spans="2:11" s="1" customFormat="1" ht="15" customHeight="1">
      <c r="B171" s="273"/>
      <c r="C171" s="250" t="s">
        <v>2232</v>
      </c>
      <c r="D171" s="250"/>
      <c r="E171" s="250"/>
      <c r="F171" s="271" t="s">
        <v>2284</v>
      </c>
      <c r="G171" s="250"/>
      <c r="H171" s="250" t="s">
        <v>2351</v>
      </c>
      <c r="I171" s="250" t="s">
        <v>2286</v>
      </c>
      <c r="J171" s="250" t="s">
        <v>2335</v>
      </c>
      <c r="K171" s="296"/>
    </row>
    <row r="172" spans="2:11" s="1" customFormat="1" ht="15" customHeight="1">
      <c r="B172" s="273"/>
      <c r="C172" s="250" t="s">
        <v>2289</v>
      </c>
      <c r="D172" s="250"/>
      <c r="E172" s="250"/>
      <c r="F172" s="271" t="s">
        <v>2290</v>
      </c>
      <c r="G172" s="250"/>
      <c r="H172" s="250" t="s">
        <v>2351</v>
      </c>
      <c r="I172" s="250" t="s">
        <v>2286</v>
      </c>
      <c r="J172" s="250">
        <v>50</v>
      </c>
      <c r="K172" s="296"/>
    </row>
    <row r="173" spans="2:11" s="1" customFormat="1" ht="15" customHeight="1">
      <c r="B173" s="273"/>
      <c r="C173" s="250" t="s">
        <v>2292</v>
      </c>
      <c r="D173" s="250"/>
      <c r="E173" s="250"/>
      <c r="F173" s="271" t="s">
        <v>2284</v>
      </c>
      <c r="G173" s="250"/>
      <c r="H173" s="250" t="s">
        <v>2351</v>
      </c>
      <c r="I173" s="250" t="s">
        <v>2294</v>
      </c>
      <c r="J173" s="250"/>
      <c r="K173" s="296"/>
    </row>
    <row r="174" spans="2:11" s="1" customFormat="1" ht="15" customHeight="1">
      <c r="B174" s="273"/>
      <c r="C174" s="250" t="s">
        <v>2303</v>
      </c>
      <c r="D174" s="250"/>
      <c r="E174" s="250"/>
      <c r="F174" s="271" t="s">
        <v>2290</v>
      </c>
      <c r="G174" s="250"/>
      <c r="H174" s="250" t="s">
        <v>2351</v>
      </c>
      <c r="I174" s="250" t="s">
        <v>2286</v>
      </c>
      <c r="J174" s="250">
        <v>50</v>
      </c>
      <c r="K174" s="296"/>
    </row>
    <row r="175" spans="2:11" s="1" customFormat="1" ht="15" customHeight="1">
      <c r="B175" s="273"/>
      <c r="C175" s="250" t="s">
        <v>2311</v>
      </c>
      <c r="D175" s="250"/>
      <c r="E175" s="250"/>
      <c r="F175" s="271" t="s">
        <v>2290</v>
      </c>
      <c r="G175" s="250"/>
      <c r="H175" s="250" t="s">
        <v>2351</v>
      </c>
      <c r="I175" s="250" t="s">
        <v>2286</v>
      </c>
      <c r="J175" s="250">
        <v>50</v>
      </c>
      <c r="K175" s="296"/>
    </row>
    <row r="176" spans="2:11" s="1" customFormat="1" ht="15" customHeight="1">
      <c r="B176" s="273"/>
      <c r="C176" s="250" t="s">
        <v>2309</v>
      </c>
      <c r="D176" s="250"/>
      <c r="E176" s="250"/>
      <c r="F176" s="271" t="s">
        <v>2290</v>
      </c>
      <c r="G176" s="250"/>
      <c r="H176" s="250" t="s">
        <v>2351</v>
      </c>
      <c r="I176" s="250" t="s">
        <v>2286</v>
      </c>
      <c r="J176" s="250">
        <v>50</v>
      </c>
      <c r="K176" s="296"/>
    </row>
    <row r="177" spans="2:11" s="1" customFormat="1" ht="15" customHeight="1">
      <c r="B177" s="273"/>
      <c r="C177" s="250" t="s">
        <v>127</v>
      </c>
      <c r="D177" s="250"/>
      <c r="E177" s="250"/>
      <c r="F177" s="271" t="s">
        <v>2284</v>
      </c>
      <c r="G177" s="250"/>
      <c r="H177" s="250" t="s">
        <v>2352</v>
      </c>
      <c r="I177" s="250" t="s">
        <v>2353</v>
      </c>
      <c r="J177" s="250"/>
      <c r="K177" s="296"/>
    </row>
    <row r="178" spans="2:11" s="1" customFormat="1" ht="15" customHeight="1">
      <c r="B178" s="273"/>
      <c r="C178" s="250" t="s">
        <v>65</v>
      </c>
      <c r="D178" s="250"/>
      <c r="E178" s="250"/>
      <c r="F178" s="271" t="s">
        <v>2284</v>
      </c>
      <c r="G178" s="250"/>
      <c r="H178" s="250" t="s">
        <v>2354</v>
      </c>
      <c r="I178" s="250" t="s">
        <v>2355</v>
      </c>
      <c r="J178" s="250">
        <v>1</v>
      </c>
      <c r="K178" s="296"/>
    </row>
    <row r="179" spans="2:11" s="1" customFormat="1" ht="15" customHeight="1">
      <c r="B179" s="273"/>
      <c r="C179" s="250" t="s">
        <v>61</v>
      </c>
      <c r="D179" s="250"/>
      <c r="E179" s="250"/>
      <c r="F179" s="271" t="s">
        <v>2284</v>
      </c>
      <c r="G179" s="250"/>
      <c r="H179" s="250" t="s">
        <v>2356</v>
      </c>
      <c r="I179" s="250" t="s">
        <v>2286</v>
      </c>
      <c r="J179" s="250">
        <v>20</v>
      </c>
      <c r="K179" s="296"/>
    </row>
    <row r="180" spans="2:11" s="1" customFormat="1" ht="15" customHeight="1">
      <c r="B180" s="273"/>
      <c r="C180" s="250" t="s">
        <v>62</v>
      </c>
      <c r="D180" s="250"/>
      <c r="E180" s="250"/>
      <c r="F180" s="271" t="s">
        <v>2284</v>
      </c>
      <c r="G180" s="250"/>
      <c r="H180" s="250" t="s">
        <v>2357</v>
      </c>
      <c r="I180" s="250" t="s">
        <v>2286</v>
      </c>
      <c r="J180" s="250">
        <v>255</v>
      </c>
      <c r="K180" s="296"/>
    </row>
    <row r="181" spans="2:11" s="1" customFormat="1" ht="15" customHeight="1">
      <c r="B181" s="273"/>
      <c r="C181" s="250" t="s">
        <v>128</v>
      </c>
      <c r="D181" s="250"/>
      <c r="E181" s="250"/>
      <c r="F181" s="271" t="s">
        <v>2284</v>
      </c>
      <c r="G181" s="250"/>
      <c r="H181" s="250" t="s">
        <v>2248</v>
      </c>
      <c r="I181" s="250" t="s">
        <v>2286</v>
      </c>
      <c r="J181" s="250">
        <v>10</v>
      </c>
      <c r="K181" s="296"/>
    </row>
    <row r="182" spans="2:11" s="1" customFormat="1" ht="15" customHeight="1">
      <c r="B182" s="273"/>
      <c r="C182" s="250" t="s">
        <v>129</v>
      </c>
      <c r="D182" s="250"/>
      <c r="E182" s="250"/>
      <c r="F182" s="271" t="s">
        <v>2284</v>
      </c>
      <c r="G182" s="250"/>
      <c r="H182" s="250" t="s">
        <v>2358</v>
      </c>
      <c r="I182" s="250" t="s">
        <v>2319</v>
      </c>
      <c r="J182" s="250"/>
      <c r="K182" s="296"/>
    </row>
    <row r="183" spans="2:11" s="1" customFormat="1" ht="15" customHeight="1">
      <c r="B183" s="273"/>
      <c r="C183" s="250" t="s">
        <v>2359</v>
      </c>
      <c r="D183" s="250"/>
      <c r="E183" s="250"/>
      <c r="F183" s="271" t="s">
        <v>2284</v>
      </c>
      <c r="G183" s="250"/>
      <c r="H183" s="250" t="s">
        <v>2360</v>
      </c>
      <c r="I183" s="250" t="s">
        <v>2319</v>
      </c>
      <c r="J183" s="250"/>
      <c r="K183" s="296"/>
    </row>
    <row r="184" spans="2:11" s="1" customFormat="1" ht="15" customHeight="1">
      <c r="B184" s="273"/>
      <c r="C184" s="250" t="s">
        <v>2348</v>
      </c>
      <c r="D184" s="250"/>
      <c r="E184" s="250"/>
      <c r="F184" s="271" t="s">
        <v>2284</v>
      </c>
      <c r="G184" s="250"/>
      <c r="H184" s="250" t="s">
        <v>2361</v>
      </c>
      <c r="I184" s="250" t="s">
        <v>2319</v>
      </c>
      <c r="J184" s="250"/>
      <c r="K184" s="296"/>
    </row>
    <row r="185" spans="2:11" s="1" customFormat="1" ht="15" customHeight="1">
      <c r="B185" s="273"/>
      <c r="C185" s="250" t="s">
        <v>131</v>
      </c>
      <c r="D185" s="250"/>
      <c r="E185" s="250"/>
      <c r="F185" s="271" t="s">
        <v>2290</v>
      </c>
      <c r="G185" s="250"/>
      <c r="H185" s="250" t="s">
        <v>2362</v>
      </c>
      <c r="I185" s="250" t="s">
        <v>2286</v>
      </c>
      <c r="J185" s="250">
        <v>50</v>
      </c>
      <c r="K185" s="296"/>
    </row>
    <row r="186" spans="2:11" s="1" customFormat="1" ht="15" customHeight="1">
      <c r="B186" s="273"/>
      <c r="C186" s="250" t="s">
        <v>2363</v>
      </c>
      <c r="D186" s="250"/>
      <c r="E186" s="250"/>
      <c r="F186" s="271" t="s">
        <v>2290</v>
      </c>
      <c r="G186" s="250"/>
      <c r="H186" s="250" t="s">
        <v>2364</v>
      </c>
      <c r="I186" s="250" t="s">
        <v>2365</v>
      </c>
      <c r="J186" s="250"/>
      <c r="K186" s="296"/>
    </row>
    <row r="187" spans="2:11" s="1" customFormat="1" ht="15" customHeight="1">
      <c r="B187" s="273"/>
      <c r="C187" s="250" t="s">
        <v>2366</v>
      </c>
      <c r="D187" s="250"/>
      <c r="E187" s="250"/>
      <c r="F187" s="271" t="s">
        <v>2290</v>
      </c>
      <c r="G187" s="250"/>
      <c r="H187" s="250" t="s">
        <v>2367</v>
      </c>
      <c r="I187" s="250" t="s">
        <v>2365</v>
      </c>
      <c r="J187" s="250"/>
      <c r="K187" s="296"/>
    </row>
    <row r="188" spans="2:11" s="1" customFormat="1" ht="15" customHeight="1">
      <c r="B188" s="273"/>
      <c r="C188" s="250" t="s">
        <v>2368</v>
      </c>
      <c r="D188" s="250"/>
      <c r="E188" s="250"/>
      <c r="F188" s="271" t="s">
        <v>2290</v>
      </c>
      <c r="G188" s="250"/>
      <c r="H188" s="250" t="s">
        <v>2369</v>
      </c>
      <c r="I188" s="250" t="s">
        <v>2365</v>
      </c>
      <c r="J188" s="250"/>
      <c r="K188" s="296"/>
    </row>
    <row r="189" spans="2:11" s="1" customFormat="1" ht="15" customHeight="1">
      <c r="B189" s="273"/>
      <c r="C189" s="309" t="s">
        <v>2370</v>
      </c>
      <c r="D189" s="250"/>
      <c r="E189" s="250"/>
      <c r="F189" s="271" t="s">
        <v>2290</v>
      </c>
      <c r="G189" s="250"/>
      <c r="H189" s="250" t="s">
        <v>2371</v>
      </c>
      <c r="I189" s="250" t="s">
        <v>2372</v>
      </c>
      <c r="J189" s="310" t="s">
        <v>2373</v>
      </c>
      <c r="K189" s="296"/>
    </row>
    <row r="190" spans="2:11" s="1" customFormat="1" ht="15" customHeight="1">
      <c r="B190" s="273"/>
      <c r="C190" s="309" t="s">
        <v>50</v>
      </c>
      <c r="D190" s="250"/>
      <c r="E190" s="250"/>
      <c r="F190" s="271" t="s">
        <v>2284</v>
      </c>
      <c r="G190" s="250"/>
      <c r="H190" s="247" t="s">
        <v>2374</v>
      </c>
      <c r="I190" s="250" t="s">
        <v>2375</v>
      </c>
      <c r="J190" s="250"/>
      <c r="K190" s="296"/>
    </row>
    <row r="191" spans="2:11" s="1" customFormat="1" ht="15" customHeight="1">
      <c r="B191" s="273"/>
      <c r="C191" s="309" t="s">
        <v>2376</v>
      </c>
      <c r="D191" s="250"/>
      <c r="E191" s="250"/>
      <c r="F191" s="271" t="s">
        <v>2284</v>
      </c>
      <c r="G191" s="250"/>
      <c r="H191" s="250" t="s">
        <v>2377</v>
      </c>
      <c r="I191" s="250" t="s">
        <v>2319</v>
      </c>
      <c r="J191" s="250"/>
      <c r="K191" s="296"/>
    </row>
    <row r="192" spans="2:11" s="1" customFormat="1" ht="15" customHeight="1">
      <c r="B192" s="273"/>
      <c r="C192" s="309" t="s">
        <v>2378</v>
      </c>
      <c r="D192" s="250"/>
      <c r="E192" s="250"/>
      <c r="F192" s="271" t="s">
        <v>2284</v>
      </c>
      <c r="G192" s="250"/>
      <c r="H192" s="250" t="s">
        <v>2379</v>
      </c>
      <c r="I192" s="250" t="s">
        <v>2319</v>
      </c>
      <c r="J192" s="250"/>
      <c r="K192" s="296"/>
    </row>
    <row r="193" spans="2:11" s="1" customFormat="1" ht="15" customHeight="1">
      <c r="B193" s="273"/>
      <c r="C193" s="309" t="s">
        <v>2380</v>
      </c>
      <c r="D193" s="250"/>
      <c r="E193" s="250"/>
      <c r="F193" s="271" t="s">
        <v>2290</v>
      </c>
      <c r="G193" s="250"/>
      <c r="H193" s="250" t="s">
        <v>2381</v>
      </c>
      <c r="I193" s="250" t="s">
        <v>2319</v>
      </c>
      <c r="J193" s="250"/>
      <c r="K193" s="296"/>
    </row>
    <row r="194" spans="2:11" s="1" customFormat="1" ht="15" customHeight="1">
      <c r="B194" s="302"/>
      <c r="C194" s="311"/>
      <c r="D194" s="282"/>
      <c r="E194" s="282"/>
      <c r="F194" s="282"/>
      <c r="G194" s="282"/>
      <c r="H194" s="282"/>
      <c r="I194" s="282"/>
      <c r="J194" s="282"/>
      <c r="K194" s="303"/>
    </row>
    <row r="195" spans="2:11" s="1" customFormat="1" ht="18.75" customHeight="1">
      <c r="B195" s="284"/>
      <c r="C195" s="294"/>
      <c r="D195" s="294"/>
      <c r="E195" s="294"/>
      <c r="F195" s="304"/>
      <c r="G195" s="294"/>
      <c r="H195" s="294"/>
      <c r="I195" s="294"/>
      <c r="J195" s="294"/>
      <c r="K195" s="284"/>
    </row>
    <row r="196" spans="2:11" s="1" customFormat="1" ht="18.75" customHeight="1">
      <c r="B196" s="284"/>
      <c r="C196" s="294"/>
      <c r="D196" s="294"/>
      <c r="E196" s="294"/>
      <c r="F196" s="304"/>
      <c r="G196" s="294"/>
      <c r="H196" s="294"/>
      <c r="I196" s="294"/>
      <c r="J196" s="294"/>
      <c r="K196" s="284"/>
    </row>
    <row r="197" spans="2:11" s="1" customFormat="1" ht="18.75" customHeight="1"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</row>
    <row r="198" spans="2:11" s="1" customFormat="1" ht="13.5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370" t="s">
        <v>2382</v>
      </c>
      <c r="D199" s="370"/>
      <c r="E199" s="370"/>
      <c r="F199" s="370"/>
      <c r="G199" s="370"/>
      <c r="H199" s="370"/>
      <c r="I199" s="370"/>
      <c r="J199" s="370"/>
      <c r="K199" s="243"/>
    </row>
    <row r="200" spans="2:11" s="1" customFormat="1" ht="25.5" customHeight="1">
      <c r="B200" s="242"/>
      <c r="C200" s="312" t="s">
        <v>2383</v>
      </c>
      <c r="D200" s="312"/>
      <c r="E200" s="312"/>
      <c r="F200" s="312" t="s">
        <v>2384</v>
      </c>
      <c r="G200" s="313"/>
      <c r="H200" s="371" t="s">
        <v>2385</v>
      </c>
      <c r="I200" s="371"/>
      <c r="J200" s="371"/>
      <c r="K200" s="243"/>
    </row>
    <row r="201" spans="2:11" s="1" customFormat="1" ht="5.25" customHeight="1">
      <c r="B201" s="273"/>
      <c r="C201" s="268"/>
      <c r="D201" s="268"/>
      <c r="E201" s="268"/>
      <c r="F201" s="268"/>
      <c r="G201" s="294"/>
      <c r="H201" s="268"/>
      <c r="I201" s="268"/>
      <c r="J201" s="268"/>
      <c r="K201" s="296"/>
    </row>
    <row r="202" spans="2:11" s="1" customFormat="1" ht="15" customHeight="1">
      <c r="B202" s="273"/>
      <c r="C202" s="250" t="s">
        <v>2375</v>
      </c>
      <c r="D202" s="250"/>
      <c r="E202" s="250"/>
      <c r="F202" s="271" t="s">
        <v>51</v>
      </c>
      <c r="G202" s="250"/>
      <c r="H202" s="372" t="s">
        <v>2386</v>
      </c>
      <c r="I202" s="372"/>
      <c r="J202" s="372"/>
      <c r="K202" s="296"/>
    </row>
    <row r="203" spans="2:11" s="1" customFormat="1" ht="15" customHeight="1">
      <c r="B203" s="273"/>
      <c r="C203" s="250"/>
      <c r="D203" s="250"/>
      <c r="E203" s="250"/>
      <c r="F203" s="271" t="s">
        <v>52</v>
      </c>
      <c r="G203" s="250"/>
      <c r="H203" s="372" t="s">
        <v>2387</v>
      </c>
      <c r="I203" s="372"/>
      <c r="J203" s="372"/>
      <c r="K203" s="296"/>
    </row>
    <row r="204" spans="2:11" s="1" customFormat="1" ht="15" customHeight="1">
      <c r="B204" s="273"/>
      <c r="C204" s="250"/>
      <c r="D204" s="250"/>
      <c r="E204" s="250"/>
      <c r="F204" s="271" t="s">
        <v>55</v>
      </c>
      <c r="G204" s="250"/>
      <c r="H204" s="372" t="s">
        <v>2388</v>
      </c>
      <c r="I204" s="372"/>
      <c r="J204" s="372"/>
      <c r="K204" s="296"/>
    </row>
    <row r="205" spans="2:11" s="1" customFormat="1" ht="15" customHeight="1">
      <c r="B205" s="273"/>
      <c r="C205" s="250"/>
      <c r="D205" s="250"/>
      <c r="E205" s="250"/>
      <c r="F205" s="271" t="s">
        <v>53</v>
      </c>
      <c r="G205" s="250"/>
      <c r="H205" s="372" t="s">
        <v>2389</v>
      </c>
      <c r="I205" s="372"/>
      <c r="J205" s="372"/>
      <c r="K205" s="296"/>
    </row>
    <row r="206" spans="2:11" s="1" customFormat="1" ht="15" customHeight="1">
      <c r="B206" s="273"/>
      <c r="C206" s="250"/>
      <c r="D206" s="250"/>
      <c r="E206" s="250"/>
      <c r="F206" s="271" t="s">
        <v>54</v>
      </c>
      <c r="G206" s="250"/>
      <c r="H206" s="372" t="s">
        <v>2390</v>
      </c>
      <c r="I206" s="372"/>
      <c r="J206" s="372"/>
      <c r="K206" s="296"/>
    </row>
    <row r="207" spans="2:11" s="1" customFormat="1" ht="15" customHeight="1">
      <c r="B207" s="273"/>
      <c r="C207" s="250"/>
      <c r="D207" s="250"/>
      <c r="E207" s="250"/>
      <c r="F207" s="271"/>
      <c r="G207" s="250"/>
      <c r="H207" s="250"/>
      <c r="I207" s="250"/>
      <c r="J207" s="250"/>
      <c r="K207" s="296"/>
    </row>
    <row r="208" spans="2:11" s="1" customFormat="1" ht="15" customHeight="1">
      <c r="B208" s="273"/>
      <c r="C208" s="250" t="s">
        <v>2331</v>
      </c>
      <c r="D208" s="250"/>
      <c r="E208" s="250"/>
      <c r="F208" s="271" t="s">
        <v>84</v>
      </c>
      <c r="G208" s="250"/>
      <c r="H208" s="372" t="s">
        <v>2391</v>
      </c>
      <c r="I208" s="372"/>
      <c r="J208" s="372"/>
      <c r="K208" s="296"/>
    </row>
    <row r="209" spans="2:11" s="1" customFormat="1" ht="15" customHeight="1">
      <c r="B209" s="273"/>
      <c r="C209" s="250"/>
      <c r="D209" s="250"/>
      <c r="E209" s="250"/>
      <c r="F209" s="271" t="s">
        <v>2226</v>
      </c>
      <c r="G209" s="250"/>
      <c r="H209" s="372" t="s">
        <v>2227</v>
      </c>
      <c r="I209" s="372"/>
      <c r="J209" s="372"/>
      <c r="K209" s="296"/>
    </row>
    <row r="210" spans="2:11" s="1" customFormat="1" ht="15" customHeight="1">
      <c r="B210" s="273"/>
      <c r="C210" s="250"/>
      <c r="D210" s="250"/>
      <c r="E210" s="250"/>
      <c r="F210" s="271" t="s">
        <v>2224</v>
      </c>
      <c r="G210" s="250"/>
      <c r="H210" s="372" t="s">
        <v>2392</v>
      </c>
      <c r="I210" s="372"/>
      <c r="J210" s="372"/>
      <c r="K210" s="296"/>
    </row>
    <row r="211" spans="2:11" s="1" customFormat="1" ht="15" customHeight="1">
      <c r="B211" s="314"/>
      <c r="C211" s="250"/>
      <c r="D211" s="250"/>
      <c r="E211" s="250"/>
      <c r="F211" s="271" t="s">
        <v>2228</v>
      </c>
      <c r="G211" s="309"/>
      <c r="H211" s="373" t="s">
        <v>2229</v>
      </c>
      <c r="I211" s="373"/>
      <c r="J211" s="373"/>
      <c r="K211" s="315"/>
    </row>
    <row r="212" spans="2:11" s="1" customFormat="1" ht="15" customHeight="1">
      <c r="B212" s="314"/>
      <c r="C212" s="250"/>
      <c r="D212" s="250"/>
      <c r="E212" s="250"/>
      <c r="F212" s="271" t="s">
        <v>2230</v>
      </c>
      <c r="G212" s="309"/>
      <c r="H212" s="373" t="s">
        <v>200</v>
      </c>
      <c r="I212" s="373"/>
      <c r="J212" s="373"/>
      <c r="K212" s="315"/>
    </row>
    <row r="213" spans="2:11" s="1" customFormat="1" ht="15" customHeight="1">
      <c r="B213" s="314"/>
      <c r="C213" s="250"/>
      <c r="D213" s="250"/>
      <c r="E213" s="250"/>
      <c r="F213" s="271"/>
      <c r="G213" s="309"/>
      <c r="H213" s="300"/>
      <c r="I213" s="300"/>
      <c r="J213" s="300"/>
      <c r="K213" s="315"/>
    </row>
    <row r="214" spans="2:11" s="1" customFormat="1" ht="15" customHeight="1">
      <c r="B214" s="314"/>
      <c r="C214" s="250" t="s">
        <v>2355</v>
      </c>
      <c r="D214" s="250"/>
      <c r="E214" s="250"/>
      <c r="F214" s="271">
        <v>1</v>
      </c>
      <c r="G214" s="309"/>
      <c r="H214" s="373" t="s">
        <v>2393</v>
      </c>
      <c r="I214" s="373"/>
      <c r="J214" s="373"/>
      <c r="K214" s="315"/>
    </row>
    <row r="215" spans="2:11" s="1" customFormat="1" ht="15" customHeight="1">
      <c r="B215" s="314"/>
      <c r="C215" s="250"/>
      <c r="D215" s="250"/>
      <c r="E215" s="250"/>
      <c r="F215" s="271">
        <v>2</v>
      </c>
      <c r="G215" s="309"/>
      <c r="H215" s="373" t="s">
        <v>2394</v>
      </c>
      <c r="I215" s="373"/>
      <c r="J215" s="373"/>
      <c r="K215" s="315"/>
    </row>
    <row r="216" spans="2:11" s="1" customFormat="1" ht="15" customHeight="1">
      <c r="B216" s="314"/>
      <c r="C216" s="250"/>
      <c r="D216" s="250"/>
      <c r="E216" s="250"/>
      <c r="F216" s="271">
        <v>3</v>
      </c>
      <c r="G216" s="309"/>
      <c r="H216" s="373" t="s">
        <v>2395</v>
      </c>
      <c r="I216" s="373"/>
      <c r="J216" s="373"/>
      <c r="K216" s="315"/>
    </row>
    <row r="217" spans="2:11" s="1" customFormat="1" ht="15" customHeight="1">
      <c r="B217" s="314"/>
      <c r="C217" s="250"/>
      <c r="D217" s="250"/>
      <c r="E217" s="250"/>
      <c r="F217" s="271">
        <v>4</v>
      </c>
      <c r="G217" s="309"/>
      <c r="H217" s="373" t="s">
        <v>2396</v>
      </c>
      <c r="I217" s="373"/>
      <c r="J217" s="373"/>
      <c r="K217" s="315"/>
    </row>
    <row r="218" spans="2:11" s="1" customFormat="1" ht="12.75" customHeight="1">
      <c r="B218" s="316"/>
      <c r="C218" s="317"/>
      <c r="D218" s="317"/>
      <c r="E218" s="317"/>
      <c r="F218" s="317"/>
      <c r="G218" s="317"/>
      <c r="H218" s="317"/>
      <c r="I218" s="317"/>
      <c r="J218" s="317"/>
      <c r="K218" s="31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89</v>
      </c>
    </row>
    <row r="4" spans="2:46" s="1" customFormat="1" ht="24.95" customHeight="1">
      <c r="B4" s="21"/>
      <c r="D4" s="104" t="s">
        <v>117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6"/>
      <c r="B6" s="41"/>
      <c r="C6" s="36"/>
      <c r="D6" s="106" t="s">
        <v>16</v>
      </c>
      <c r="E6" s="36"/>
      <c r="F6" s="36"/>
      <c r="G6" s="36"/>
      <c r="H6" s="36"/>
      <c r="I6" s="36"/>
      <c r="J6" s="36"/>
      <c r="K6" s="36"/>
      <c r="L6" s="107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1"/>
      <c r="C7" s="36"/>
      <c r="D7" s="36"/>
      <c r="E7" s="359" t="s">
        <v>17</v>
      </c>
      <c r="F7" s="360"/>
      <c r="G7" s="360"/>
      <c r="H7" s="360"/>
      <c r="I7" s="36"/>
      <c r="J7" s="36"/>
      <c r="K7" s="36"/>
      <c r="L7" s="107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1.25">
      <c r="A8" s="36"/>
      <c r="B8" s="41"/>
      <c r="C8" s="36"/>
      <c r="D8" s="36"/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1"/>
      <c r="C9" s="36"/>
      <c r="D9" s="106" t="s">
        <v>18</v>
      </c>
      <c r="E9" s="36"/>
      <c r="F9" s="108" t="s">
        <v>19</v>
      </c>
      <c r="G9" s="36"/>
      <c r="H9" s="36"/>
      <c r="I9" s="106" t="s">
        <v>20</v>
      </c>
      <c r="J9" s="108" t="s">
        <v>21</v>
      </c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06" t="s">
        <v>22</v>
      </c>
      <c r="E10" s="36"/>
      <c r="F10" s="108" t="s">
        <v>23</v>
      </c>
      <c r="G10" s="36"/>
      <c r="H10" s="36"/>
      <c r="I10" s="106" t="s">
        <v>24</v>
      </c>
      <c r="J10" s="109" t="str">
        <f>'Rekapitulace stavby'!AN8</f>
        <v>17. 7. 2020</v>
      </c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21.75" customHeight="1">
      <c r="A11" s="36"/>
      <c r="B11" s="41"/>
      <c r="C11" s="36"/>
      <c r="D11" s="110" t="s">
        <v>26</v>
      </c>
      <c r="E11" s="36"/>
      <c r="F11" s="111" t="s">
        <v>27</v>
      </c>
      <c r="G11" s="36"/>
      <c r="H11" s="36"/>
      <c r="I11" s="110" t="s">
        <v>28</v>
      </c>
      <c r="J11" s="111" t="s">
        <v>29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6" t="s">
        <v>30</v>
      </c>
      <c r="E12" s="36"/>
      <c r="F12" s="36"/>
      <c r="G12" s="36"/>
      <c r="H12" s="36"/>
      <c r="I12" s="106" t="s">
        <v>31</v>
      </c>
      <c r="J12" s="108" t="s">
        <v>32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1"/>
      <c r="C13" s="36"/>
      <c r="D13" s="36"/>
      <c r="E13" s="108" t="s">
        <v>33</v>
      </c>
      <c r="F13" s="36"/>
      <c r="G13" s="36"/>
      <c r="H13" s="36"/>
      <c r="I13" s="106" t="s">
        <v>34</v>
      </c>
      <c r="J13" s="108" t="s">
        <v>35</v>
      </c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06" t="s">
        <v>36</v>
      </c>
      <c r="E15" s="36"/>
      <c r="F15" s="36"/>
      <c r="G15" s="36"/>
      <c r="H15" s="36"/>
      <c r="I15" s="106" t="s">
        <v>31</v>
      </c>
      <c r="J15" s="31" t="str">
        <f>'Rekapitulace stavby'!AN13</f>
        <v>Vyplň údaj</v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1"/>
      <c r="C16" s="36"/>
      <c r="D16" s="36"/>
      <c r="E16" s="361" t="str">
        <f>'Rekapitulace stavby'!E14</f>
        <v>Vyplň údaj</v>
      </c>
      <c r="F16" s="362"/>
      <c r="G16" s="362"/>
      <c r="H16" s="362"/>
      <c r="I16" s="106" t="s">
        <v>34</v>
      </c>
      <c r="J16" s="31" t="str">
        <f>'Rekapitulace stavby'!AN14</f>
        <v>Vyplň údaj</v>
      </c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06" t="s">
        <v>38</v>
      </c>
      <c r="E18" s="36"/>
      <c r="F18" s="36"/>
      <c r="G18" s="36"/>
      <c r="H18" s="36"/>
      <c r="I18" s="106" t="s">
        <v>31</v>
      </c>
      <c r="J18" s="108" t="str">
        <f>IF('Rekapitulace stavby'!AN16="","",'Rekapitulace stavby'!AN16)</f>
        <v/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8" t="str">
        <f>IF('Rekapitulace stavby'!E17="","",'Rekapitulace stavby'!E17)</f>
        <v xml:space="preserve"> </v>
      </c>
      <c r="F19" s="36"/>
      <c r="G19" s="36"/>
      <c r="H19" s="36"/>
      <c r="I19" s="106" t="s">
        <v>34</v>
      </c>
      <c r="J19" s="108" t="str">
        <f>IF('Rekapitulace stavby'!AN17="","",'Rekapitulace stavby'!AN17)</f>
        <v/>
      </c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06" t="s">
        <v>41</v>
      </c>
      <c r="E21" s="36"/>
      <c r="F21" s="36"/>
      <c r="G21" s="36"/>
      <c r="H21" s="36"/>
      <c r="I21" s="106" t="s">
        <v>31</v>
      </c>
      <c r="J21" s="108" t="s">
        <v>42</v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108" t="s">
        <v>43</v>
      </c>
      <c r="F22" s="36"/>
      <c r="G22" s="36"/>
      <c r="H22" s="36"/>
      <c r="I22" s="106" t="s">
        <v>34</v>
      </c>
      <c r="J22" s="108" t="s">
        <v>35</v>
      </c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06" t="s">
        <v>44</v>
      </c>
      <c r="E24" s="36"/>
      <c r="F24" s="36"/>
      <c r="G24" s="36"/>
      <c r="H24" s="36"/>
      <c r="I24" s="36"/>
      <c r="J24" s="36"/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12"/>
      <c r="B25" s="113"/>
      <c r="C25" s="112"/>
      <c r="D25" s="112"/>
      <c r="E25" s="363" t="s">
        <v>45</v>
      </c>
      <c r="F25" s="363"/>
      <c r="G25" s="363"/>
      <c r="H25" s="363"/>
      <c r="I25" s="112"/>
      <c r="J25" s="112"/>
      <c r="K25" s="112"/>
      <c r="L25" s="114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115"/>
      <c r="E27" s="115"/>
      <c r="F27" s="115"/>
      <c r="G27" s="115"/>
      <c r="H27" s="115"/>
      <c r="I27" s="115"/>
      <c r="J27" s="115"/>
      <c r="K27" s="115"/>
      <c r="L27" s="107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35" customHeight="1">
      <c r="A28" s="36"/>
      <c r="B28" s="41"/>
      <c r="C28" s="36"/>
      <c r="D28" s="116" t="s">
        <v>46</v>
      </c>
      <c r="E28" s="36"/>
      <c r="F28" s="36"/>
      <c r="G28" s="36"/>
      <c r="H28" s="36"/>
      <c r="I28" s="36"/>
      <c r="J28" s="117">
        <f>ROUND(J77,2)</f>
        <v>0</v>
      </c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5" customHeight="1">
      <c r="A30" s="36"/>
      <c r="B30" s="41"/>
      <c r="C30" s="36"/>
      <c r="D30" s="36"/>
      <c r="E30" s="36"/>
      <c r="F30" s="118" t="s">
        <v>48</v>
      </c>
      <c r="G30" s="36"/>
      <c r="H30" s="36"/>
      <c r="I30" s="118" t="s">
        <v>47</v>
      </c>
      <c r="J30" s="118" t="s">
        <v>49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5" customHeight="1">
      <c r="A31" s="36"/>
      <c r="B31" s="41"/>
      <c r="C31" s="36"/>
      <c r="D31" s="119" t="s">
        <v>50</v>
      </c>
      <c r="E31" s="106" t="s">
        <v>51</v>
      </c>
      <c r="F31" s="120">
        <f>ROUND((SUM(BE77:BE94)),2)</f>
        <v>0</v>
      </c>
      <c r="G31" s="36"/>
      <c r="H31" s="36"/>
      <c r="I31" s="121">
        <v>0.21</v>
      </c>
      <c r="J31" s="120">
        <f>ROUND(((SUM(BE77:BE94))*I31),2)</f>
        <v>0</v>
      </c>
      <c r="K31" s="36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106" t="s">
        <v>52</v>
      </c>
      <c r="F32" s="120">
        <f>ROUND((SUM(BF77:BF94)),2)</f>
        <v>0</v>
      </c>
      <c r="G32" s="36"/>
      <c r="H32" s="36"/>
      <c r="I32" s="121">
        <v>0.15</v>
      </c>
      <c r="J32" s="120">
        <f>ROUND(((SUM(BF77:BF94))*I32),2)</f>
        <v>0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hidden="1">
      <c r="A33" s="36"/>
      <c r="B33" s="41"/>
      <c r="C33" s="36"/>
      <c r="D33" s="36"/>
      <c r="E33" s="106" t="s">
        <v>53</v>
      </c>
      <c r="F33" s="120">
        <f>ROUND((SUM(BG77:BG94)),2)</f>
        <v>0</v>
      </c>
      <c r="G33" s="36"/>
      <c r="H33" s="36"/>
      <c r="I33" s="121">
        <v>0.21</v>
      </c>
      <c r="J33" s="120">
        <f>0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106" t="s">
        <v>54</v>
      </c>
      <c r="F34" s="120">
        <f>ROUND((SUM(BH77:BH94)),2)</f>
        <v>0</v>
      </c>
      <c r="G34" s="36"/>
      <c r="H34" s="36"/>
      <c r="I34" s="121">
        <v>0.15</v>
      </c>
      <c r="J34" s="120">
        <f>0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6" t="s">
        <v>55</v>
      </c>
      <c r="F35" s="120">
        <f>ROUND((SUM(BI77:BI94)),2)</f>
        <v>0</v>
      </c>
      <c r="G35" s="36"/>
      <c r="H35" s="36"/>
      <c r="I35" s="121">
        <v>0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1"/>
      <c r="C36" s="36"/>
      <c r="D36" s="36"/>
      <c r="E36" s="36"/>
      <c r="F36" s="36"/>
      <c r="G36" s="36"/>
      <c r="H36" s="36"/>
      <c r="I36" s="36"/>
      <c r="J36" s="36"/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35" customHeight="1">
      <c r="A37" s="36"/>
      <c r="B37" s="41"/>
      <c r="C37" s="122"/>
      <c r="D37" s="123" t="s">
        <v>56</v>
      </c>
      <c r="E37" s="124"/>
      <c r="F37" s="124"/>
      <c r="G37" s="125" t="s">
        <v>57</v>
      </c>
      <c r="H37" s="126" t="s">
        <v>58</v>
      </c>
      <c r="I37" s="124"/>
      <c r="J37" s="127">
        <f>SUM(J28:J35)</f>
        <v>0</v>
      </c>
      <c r="K37" s="128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07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4" t="s">
        <v>118</v>
      </c>
      <c r="D43" s="38"/>
      <c r="E43" s="38"/>
      <c r="F43" s="38"/>
      <c r="G43" s="38"/>
      <c r="H43" s="38"/>
      <c r="I43" s="38"/>
      <c r="J43" s="38"/>
      <c r="K43" s="38"/>
      <c r="L43" s="107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16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8"/>
      <c r="D46" s="38"/>
      <c r="E46" s="323" t="str">
        <f>E7</f>
        <v>Úprava objektu Radniční č.p.13 na kancelářské prostory,Frýdek-Místek</v>
      </c>
      <c r="F46" s="364"/>
      <c r="G46" s="364"/>
      <c r="H46" s="364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22</v>
      </c>
      <c r="D48" s="38"/>
      <c r="E48" s="38"/>
      <c r="F48" s="28" t="str">
        <f>F10</f>
        <v xml:space="preserve">Frýdek-Místek </v>
      </c>
      <c r="G48" s="38"/>
      <c r="H48" s="38"/>
      <c r="I48" s="30" t="s">
        <v>24</v>
      </c>
      <c r="J48" s="61" t="str">
        <f>IF(J10="","",J10)</f>
        <v>17. 7. 2020</v>
      </c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2" customHeight="1">
      <c r="A50" s="36"/>
      <c r="B50" s="37"/>
      <c r="C50" s="30" t="s">
        <v>30</v>
      </c>
      <c r="D50" s="38"/>
      <c r="E50" s="38"/>
      <c r="F50" s="28" t="str">
        <f>E13</f>
        <v xml:space="preserve">Statutární město Frýdek-Místek </v>
      </c>
      <c r="G50" s="38"/>
      <c r="H50" s="38"/>
      <c r="I50" s="30" t="s">
        <v>38</v>
      </c>
      <c r="J50" s="34" t="str">
        <f>E19</f>
        <v xml:space="preserve"> </v>
      </c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5.2" customHeight="1">
      <c r="A51" s="36"/>
      <c r="B51" s="37"/>
      <c r="C51" s="30" t="s">
        <v>36</v>
      </c>
      <c r="D51" s="38"/>
      <c r="E51" s="38"/>
      <c r="F51" s="28" t="str">
        <f>IF(E16="","",E16)</f>
        <v>Vyplň údaj</v>
      </c>
      <c r="G51" s="38"/>
      <c r="H51" s="38"/>
      <c r="I51" s="30" t="s">
        <v>41</v>
      </c>
      <c r="J51" s="34" t="str">
        <f>E22</f>
        <v xml:space="preserve">Lenka Jerakasová </v>
      </c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5" customHeight="1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33" t="s">
        <v>119</v>
      </c>
      <c r="D53" s="134"/>
      <c r="E53" s="134"/>
      <c r="F53" s="134"/>
      <c r="G53" s="134"/>
      <c r="H53" s="134"/>
      <c r="I53" s="134"/>
      <c r="J53" s="135" t="s">
        <v>120</v>
      </c>
      <c r="K53" s="134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5" customHeight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9" customHeight="1">
      <c r="A55" s="36"/>
      <c r="B55" s="37"/>
      <c r="C55" s="136" t="s">
        <v>78</v>
      </c>
      <c r="D55" s="38"/>
      <c r="E55" s="38"/>
      <c r="F55" s="38"/>
      <c r="G55" s="38"/>
      <c r="H55" s="38"/>
      <c r="I55" s="38"/>
      <c r="J55" s="79">
        <f>J77</f>
        <v>0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8" t="s">
        <v>121</v>
      </c>
    </row>
    <row r="56" spans="2:12" s="9" customFormat="1" ht="24.95" customHeight="1">
      <c r="B56" s="137"/>
      <c r="C56" s="138"/>
      <c r="D56" s="139" t="s">
        <v>122</v>
      </c>
      <c r="E56" s="140"/>
      <c r="F56" s="140"/>
      <c r="G56" s="140"/>
      <c r="H56" s="140"/>
      <c r="I56" s="140"/>
      <c r="J56" s="141">
        <f>J78</f>
        <v>0</v>
      </c>
      <c r="K56" s="138"/>
      <c r="L56" s="142"/>
    </row>
    <row r="57" spans="2:12" s="10" customFormat="1" ht="19.9" customHeight="1">
      <c r="B57" s="143"/>
      <c r="C57" s="144"/>
      <c r="D57" s="145" t="s">
        <v>123</v>
      </c>
      <c r="E57" s="146"/>
      <c r="F57" s="146"/>
      <c r="G57" s="146"/>
      <c r="H57" s="146"/>
      <c r="I57" s="146"/>
      <c r="J57" s="147">
        <f>J79</f>
        <v>0</v>
      </c>
      <c r="K57" s="144"/>
      <c r="L57" s="148"/>
    </row>
    <row r="58" spans="2:12" s="10" customFormat="1" ht="19.9" customHeight="1">
      <c r="B58" s="143"/>
      <c r="C58" s="144"/>
      <c r="D58" s="145" t="s">
        <v>124</v>
      </c>
      <c r="E58" s="146"/>
      <c r="F58" s="146"/>
      <c r="G58" s="146"/>
      <c r="H58" s="146"/>
      <c r="I58" s="146"/>
      <c r="J58" s="147">
        <f>J85</f>
        <v>0</v>
      </c>
      <c r="K58" s="144"/>
      <c r="L58" s="148"/>
    </row>
    <row r="59" spans="2:12" s="10" customFormat="1" ht="19.9" customHeight="1">
      <c r="B59" s="143"/>
      <c r="C59" s="144"/>
      <c r="D59" s="145" t="s">
        <v>125</v>
      </c>
      <c r="E59" s="146"/>
      <c r="F59" s="146"/>
      <c r="G59" s="146"/>
      <c r="H59" s="146"/>
      <c r="I59" s="146"/>
      <c r="J59" s="147">
        <f>J93</f>
        <v>0</v>
      </c>
      <c r="K59" s="144"/>
      <c r="L59" s="148"/>
    </row>
    <row r="60" spans="1:31" s="2" customFormat="1" ht="21.7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0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107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5" spans="1:31" s="2" customFormat="1" ht="6.95" customHeight="1">
      <c r="A65" s="36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107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24.95" customHeight="1">
      <c r="A66" s="36"/>
      <c r="B66" s="37"/>
      <c r="C66" s="24" t="s">
        <v>126</v>
      </c>
      <c r="D66" s="38"/>
      <c r="E66" s="38"/>
      <c r="F66" s="38"/>
      <c r="G66" s="38"/>
      <c r="H66" s="38"/>
      <c r="I66" s="38"/>
      <c r="J66" s="38"/>
      <c r="K66" s="38"/>
      <c r="L66" s="107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7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12" customHeight="1">
      <c r="A68" s="36"/>
      <c r="B68" s="37"/>
      <c r="C68" s="30" t="s">
        <v>16</v>
      </c>
      <c r="D68" s="38"/>
      <c r="E68" s="38"/>
      <c r="F68" s="38"/>
      <c r="G68" s="38"/>
      <c r="H68" s="38"/>
      <c r="I68" s="38"/>
      <c r="J68" s="38"/>
      <c r="K68" s="38"/>
      <c r="L68" s="107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6.5" customHeight="1">
      <c r="A69" s="36"/>
      <c r="B69" s="37"/>
      <c r="C69" s="38"/>
      <c r="D69" s="38"/>
      <c r="E69" s="323" t="str">
        <f>E7</f>
        <v>Úprava objektu Radniční č.p.13 na kancelářské prostory,Frýdek-Místek</v>
      </c>
      <c r="F69" s="364"/>
      <c r="G69" s="364"/>
      <c r="H69" s="364"/>
      <c r="I69" s="38"/>
      <c r="J69" s="38"/>
      <c r="K69" s="38"/>
      <c r="L69" s="107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7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22</v>
      </c>
      <c r="D71" s="38"/>
      <c r="E71" s="38"/>
      <c r="F71" s="28" t="str">
        <f>F10</f>
        <v xml:space="preserve">Frýdek-Místek </v>
      </c>
      <c r="G71" s="38"/>
      <c r="H71" s="38"/>
      <c r="I71" s="30" t="s">
        <v>24</v>
      </c>
      <c r="J71" s="61" t="str">
        <f>IF(J10="","",J10)</f>
        <v>17. 7. 2020</v>
      </c>
      <c r="K71" s="38"/>
      <c r="L71" s="107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7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5.2" customHeight="1">
      <c r="A73" s="36"/>
      <c r="B73" s="37"/>
      <c r="C73" s="30" t="s">
        <v>30</v>
      </c>
      <c r="D73" s="38"/>
      <c r="E73" s="38"/>
      <c r="F73" s="28" t="str">
        <f>E13</f>
        <v xml:space="preserve">Statutární město Frýdek-Místek </v>
      </c>
      <c r="G73" s="38"/>
      <c r="H73" s="38"/>
      <c r="I73" s="30" t="s">
        <v>38</v>
      </c>
      <c r="J73" s="34" t="str">
        <f>E19</f>
        <v xml:space="preserve"> </v>
      </c>
      <c r="K73" s="38"/>
      <c r="L73" s="107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5.2" customHeight="1">
      <c r="A74" s="36"/>
      <c r="B74" s="37"/>
      <c r="C74" s="30" t="s">
        <v>36</v>
      </c>
      <c r="D74" s="38"/>
      <c r="E74" s="38"/>
      <c r="F74" s="28" t="str">
        <f>IF(E16="","",E16)</f>
        <v>Vyplň údaj</v>
      </c>
      <c r="G74" s="38"/>
      <c r="H74" s="38"/>
      <c r="I74" s="30" t="s">
        <v>41</v>
      </c>
      <c r="J74" s="34" t="str">
        <f>E22</f>
        <v xml:space="preserve">Lenka Jerakasová </v>
      </c>
      <c r="K74" s="38"/>
      <c r="L74" s="107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0.3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7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11" customFormat="1" ht="29.25" customHeight="1">
      <c r="A76" s="149"/>
      <c r="B76" s="150"/>
      <c r="C76" s="151" t="s">
        <v>127</v>
      </c>
      <c r="D76" s="152" t="s">
        <v>65</v>
      </c>
      <c r="E76" s="152" t="s">
        <v>61</v>
      </c>
      <c r="F76" s="152" t="s">
        <v>62</v>
      </c>
      <c r="G76" s="152" t="s">
        <v>128</v>
      </c>
      <c r="H76" s="152" t="s">
        <v>129</v>
      </c>
      <c r="I76" s="152" t="s">
        <v>130</v>
      </c>
      <c r="J76" s="152" t="s">
        <v>120</v>
      </c>
      <c r="K76" s="153" t="s">
        <v>131</v>
      </c>
      <c r="L76" s="154"/>
      <c r="M76" s="70" t="s">
        <v>35</v>
      </c>
      <c r="N76" s="71" t="s">
        <v>50</v>
      </c>
      <c r="O76" s="71" t="s">
        <v>132</v>
      </c>
      <c r="P76" s="71" t="s">
        <v>133</v>
      </c>
      <c r="Q76" s="71" t="s">
        <v>134</v>
      </c>
      <c r="R76" s="71" t="s">
        <v>135</v>
      </c>
      <c r="S76" s="71" t="s">
        <v>136</v>
      </c>
      <c r="T76" s="72" t="s">
        <v>137</v>
      </c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</row>
    <row r="77" spans="1:63" s="2" customFormat="1" ht="22.9" customHeight="1">
      <c r="A77" s="36"/>
      <c r="B77" s="37"/>
      <c r="C77" s="77" t="s">
        <v>138</v>
      </c>
      <c r="D77" s="38"/>
      <c r="E77" s="38"/>
      <c r="F77" s="38"/>
      <c r="G77" s="38"/>
      <c r="H77" s="38"/>
      <c r="I77" s="38"/>
      <c r="J77" s="155">
        <f>BK77</f>
        <v>0</v>
      </c>
      <c r="K77" s="38"/>
      <c r="L77" s="41"/>
      <c r="M77" s="73"/>
      <c r="N77" s="156"/>
      <c r="O77" s="74"/>
      <c r="P77" s="157">
        <f>P78</f>
        <v>0</v>
      </c>
      <c r="Q77" s="74"/>
      <c r="R77" s="157">
        <f>R78</f>
        <v>0</v>
      </c>
      <c r="S77" s="74"/>
      <c r="T77" s="158">
        <f>T78</f>
        <v>0</v>
      </c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T77" s="18" t="s">
        <v>79</v>
      </c>
      <c r="AU77" s="18" t="s">
        <v>121</v>
      </c>
      <c r="BK77" s="159">
        <f>BK78</f>
        <v>0</v>
      </c>
    </row>
    <row r="78" spans="2:63" s="12" customFormat="1" ht="25.9" customHeight="1">
      <c r="B78" s="160"/>
      <c r="C78" s="161"/>
      <c r="D78" s="162" t="s">
        <v>79</v>
      </c>
      <c r="E78" s="163" t="s">
        <v>139</v>
      </c>
      <c r="F78" s="163" t="s">
        <v>140</v>
      </c>
      <c r="G78" s="161"/>
      <c r="H78" s="161"/>
      <c r="I78" s="164"/>
      <c r="J78" s="165">
        <f>BK78</f>
        <v>0</v>
      </c>
      <c r="K78" s="161"/>
      <c r="L78" s="166"/>
      <c r="M78" s="167"/>
      <c r="N78" s="168"/>
      <c r="O78" s="168"/>
      <c r="P78" s="169">
        <f>P79+P85+P93</f>
        <v>0</v>
      </c>
      <c r="Q78" s="168"/>
      <c r="R78" s="169">
        <f>R79+R85+R93</f>
        <v>0</v>
      </c>
      <c r="S78" s="168"/>
      <c r="T78" s="170">
        <f>T79+T85+T93</f>
        <v>0</v>
      </c>
      <c r="AR78" s="171" t="s">
        <v>141</v>
      </c>
      <c r="AT78" s="172" t="s">
        <v>79</v>
      </c>
      <c r="AU78" s="172" t="s">
        <v>80</v>
      </c>
      <c r="AY78" s="171" t="s">
        <v>142</v>
      </c>
      <c r="BK78" s="173">
        <f>BK79+BK85+BK93</f>
        <v>0</v>
      </c>
    </row>
    <row r="79" spans="2:63" s="12" customFormat="1" ht="22.9" customHeight="1">
      <c r="B79" s="160"/>
      <c r="C79" s="161"/>
      <c r="D79" s="162" t="s">
        <v>79</v>
      </c>
      <c r="E79" s="174" t="s">
        <v>143</v>
      </c>
      <c r="F79" s="174" t="s">
        <v>144</v>
      </c>
      <c r="G79" s="161"/>
      <c r="H79" s="161"/>
      <c r="I79" s="164"/>
      <c r="J79" s="175">
        <f>BK79</f>
        <v>0</v>
      </c>
      <c r="K79" s="161"/>
      <c r="L79" s="166"/>
      <c r="M79" s="167"/>
      <c r="N79" s="168"/>
      <c r="O79" s="168"/>
      <c r="P79" s="169">
        <f>SUM(P80:P84)</f>
        <v>0</v>
      </c>
      <c r="Q79" s="168"/>
      <c r="R79" s="169">
        <f>SUM(R80:R84)</f>
        <v>0</v>
      </c>
      <c r="S79" s="168"/>
      <c r="T79" s="170">
        <f>SUM(T80:T84)</f>
        <v>0</v>
      </c>
      <c r="AR79" s="171" t="s">
        <v>141</v>
      </c>
      <c r="AT79" s="172" t="s">
        <v>79</v>
      </c>
      <c r="AU79" s="172" t="s">
        <v>21</v>
      </c>
      <c r="AY79" s="171" t="s">
        <v>142</v>
      </c>
      <c r="BK79" s="173">
        <f>SUM(BK80:BK84)</f>
        <v>0</v>
      </c>
    </row>
    <row r="80" spans="1:65" s="2" customFormat="1" ht="24.2" customHeight="1">
      <c r="A80" s="36"/>
      <c r="B80" s="37"/>
      <c r="C80" s="176" t="s">
        <v>21</v>
      </c>
      <c r="D80" s="176" t="s">
        <v>145</v>
      </c>
      <c r="E80" s="177" t="s">
        <v>146</v>
      </c>
      <c r="F80" s="178" t="s">
        <v>147</v>
      </c>
      <c r="G80" s="179" t="s">
        <v>148</v>
      </c>
      <c r="H80" s="180">
        <v>1</v>
      </c>
      <c r="I80" s="181"/>
      <c r="J80" s="182">
        <f>ROUND(I80*H80,2)</f>
        <v>0</v>
      </c>
      <c r="K80" s="178" t="s">
        <v>149</v>
      </c>
      <c r="L80" s="41"/>
      <c r="M80" s="183" t="s">
        <v>35</v>
      </c>
      <c r="N80" s="184" t="s">
        <v>51</v>
      </c>
      <c r="O80" s="66"/>
      <c r="P80" s="185">
        <f>O80*H80</f>
        <v>0</v>
      </c>
      <c r="Q80" s="185">
        <v>0</v>
      </c>
      <c r="R80" s="185">
        <f>Q80*H80</f>
        <v>0</v>
      </c>
      <c r="S80" s="185">
        <v>0</v>
      </c>
      <c r="T80" s="186">
        <f>S80*H80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R80" s="187" t="s">
        <v>150</v>
      </c>
      <c r="AT80" s="187" t="s">
        <v>145</v>
      </c>
      <c r="AU80" s="187" t="s">
        <v>89</v>
      </c>
      <c r="AY80" s="18" t="s">
        <v>142</v>
      </c>
      <c r="BE80" s="188">
        <f>IF(N80="základní",J80,0)</f>
        <v>0</v>
      </c>
      <c r="BF80" s="188">
        <f>IF(N80="snížená",J80,0)</f>
        <v>0</v>
      </c>
      <c r="BG80" s="188">
        <f>IF(N80="zákl. přenesená",J80,0)</f>
        <v>0</v>
      </c>
      <c r="BH80" s="188">
        <f>IF(N80="sníž. přenesená",J80,0)</f>
        <v>0</v>
      </c>
      <c r="BI80" s="188">
        <f>IF(N80="nulová",J80,0)</f>
        <v>0</v>
      </c>
      <c r="BJ80" s="18" t="s">
        <v>21</v>
      </c>
      <c r="BK80" s="188">
        <f>ROUND(I80*H80,2)</f>
        <v>0</v>
      </c>
      <c r="BL80" s="18" t="s">
        <v>150</v>
      </c>
      <c r="BM80" s="187" t="s">
        <v>151</v>
      </c>
    </row>
    <row r="81" spans="1:65" s="2" customFormat="1" ht="14.45" customHeight="1">
      <c r="A81" s="36"/>
      <c r="B81" s="37"/>
      <c r="C81" s="176" t="s">
        <v>89</v>
      </c>
      <c r="D81" s="176" t="s">
        <v>145</v>
      </c>
      <c r="E81" s="177" t="s">
        <v>152</v>
      </c>
      <c r="F81" s="178" t="s">
        <v>153</v>
      </c>
      <c r="G81" s="179" t="s">
        <v>154</v>
      </c>
      <c r="H81" s="180">
        <v>1</v>
      </c>
      <c r="I81" s="181"/>
      <c r="J81" s="182">
        <f>ROUND(I81*H81,2)</f>
        <v>0</v>
      </c>
      <c r="K81" s="178" t="s">
        <v>149</v>
      </c>
      <c r="L81" s="41"/>
      <c r="M81" s="183" t="s">
        <v>35</v>
      </c>
      <c r="N81" s="184" t="s">
        <v>51</v>
      </c>
      <c r="O81" s="66"/>
      <c r="P81" s="185">
        <f>O81*H81</f>
        <v>0</v>
      </c>
      <c r="Q81" s="185">
        <v>0</v>
      </c>
      <c r="R81" s="185">
        <f>Q81*H81</f>
        <v>0</v>
      </c>
      <c r="S81" s="185">
        <v>0</v>
      </c>
      <c r="T81" s="186">
        <f>S81*H81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187" t="s">
        <v>150</v>
      </c>
      <c r="AT81" s="187" t="s">
        <v>145</v>
      </c>
      <c r="AU81" s="187" t="s">
        <v>89</v>
      </c>
      <c r="AY81" s="18" t="s">
        <v>142</v>
      </c>
      <c r="BE81" s="188">
        <f>IF(N81="základní",J81,0)</f>
        <v>0</v>
      </c>
      <c r="BF81" s="188">
        <f>IF(N81="snížená",J81,0)</f>
        <v>0</v>
      </c>
      <c r="BG81" s="188">
        <f>IF(N81="zákl. přenesená",J81,0)</f>
        <v>0</v>
      </c>
      <c r="BH81" s="188">
        <f>IF(N81="sníž. přenesená",J81,0)</f>
        <v>0</v>
      </c>
      <c r="BI81" s="188">
        <f>IF(N81="nulová",J81,0)</f>
        <v>0</v>
      </c>
      <c r="BJ81" s="18" t="s">
        <v>21</v>
      </c>
      <c r="BK81" s="188">
        <f>ROUND(I81*H81,2)</f>
        <v>0</v>
      </c>
      <c r="BL81" s="18" t="s">
        <v>150</v>
      </c>
      <c r="BM81" s="187" t="s">
        <v>155</v>
      </c>
    </row>
    <row r="82" spans="1:65" s="2" customFormat="1" ht="14.45" customHeight="1">
      <c r="A82" s="36"/>
      <c r="B82" s="37"/>
      <c r="C82" s="176" t="s">
        <v>156</v>
      </c>
      <c r="D82" s="176" t="s">
        <v>145</v>
      </c>
      <c r="E82" s="177" t="s">
        <v>157</v>
      </c>
      <c r="F82" s="178" t="s">
        <v>158</v>
      </c>
      <c r="G82" s="179" t="s">
        <v>159</v>
      </c>
      <c r="H82" s="180">
        <v>1</v>
      </c>
      <c r="I82" s="181"/>
      <c r="J82" s="182">
        <f>ROUND(I82*H82,2)</f>
        <v>0</v>
      </c>
      <c r="K82" s="178" t="s">
        <v>149</v>
      </c>
      <c r="L82" s="41"/>
      <c r="M82" s="183" t="s">
        <v>35</v>
      </c>
      <c r="N82" s="184" t="s">
        <v>51</v>
      </c>
      <c r="O82" s="66"/>
      <c r="P82" s="185">
        <f>O82*H82</f>
        <v>0</v>
      </c>
      <c r="Q82" s="185">
        <v>0</v>
      </c>
      <c r="R82" s="185">
        <f>Q82*H82</f>
        <v>0</v>
      </c>
      <c r="S82" s="185">
        <v>0</v>
      </c>
      <c r="T82" s="186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7" t="s">
        <v>150</v>
      </c>
      <c r="AT82" s="187" t="s">
        <v>145</v>
      </c>
      <c r="AU82" s="187" t="s">
        <v>89</v>
      </c>
      <c r="AY82" s="18" t="s">
        <v>142</v>
      </c>
      <c r="BE82" s="188">
        <f>IF(N82="základní",J82,0)</f>
        <v>0</v>
      </c>
      <c r="BF82" s="188">
        <f>IF(N82="snížená",J82,0)</f>
        <v>0</v>
      </c>
      <c r="BG82" s="188">
        <f>IF(N82="zákl. přenesená",J82,0)</f>
        <v>0</v>
      </c>
      <c r="BH82" s="188">
        <f>IF(N82="sníž. přenesená",J82,0)</f>
        <v>0</v>
      </c>
      <c r="BI82" s="188">
        <f>IF(N82="nulová",J82,0)</f>
        <v>0</v>
      </c>
      <c r="BJ82" s="18" t="s">
        <v>21</v>
      </c>
      <c r="BK82" s="188">
        <f>ROUND(I82*H82,2)</f>
        <v>0</v>
      </c>
      <c r="BL82" s="18" t="s">
        <v>150</v>
      </c>
      <c r="BM82" s="187" t="s">
        <v>160</v>
      </c>
    </row>
    <row r="83" spans="1:65" s="2" customFormat="1" ht="14.45" customHeight="1">
      <c r="A83" s="36"/>
      <c r="B83" s="37"/>
      <c r="C83" s="176" t="s">
        <v>161</v>
      </c>
      <c r="D83" s="176" t="s">
        <v>145</v>
      </c>
      <c r="E83" s="177" t="s">
        <v>162</v>
      </c>
      <c r="F83" s="178" t="s">
        <v>163</v>
      </c>
      <c r="G83" s="179" t="s">
        <v>159</v>
      </c>
      <c r="H83" s="180">
        <v>1</v>
      </c>
      <c r="I83" s="181"/>
      <c r="J83" s="182">
        <f>ROUND(I83*H83,2)</f>
        <v>0</v>
      </c>
      <c r="K83" s="178" t="s">
        <v>149</v>
      </c>
      <c r="L83" s="41"/>
      <c r="M83" s="183" t="s">
        <v>35</v>
      </c>
      <c r="N83" s="184" t="s">
        <v>51</v>
      </c>
      <c r="O83" s="66"/>
      <c r="P83" s="185">
        <f>O83*H83</f>
        <v>0</v>
      </c>
      <c r="Q83" s="185">
        <v>0</v>
      </c>
      <c r="R83" s="185">
        <f>Q83*H83</f>
        <v>0</v>
      </c>
      <c r="S83" s="185">
        <v>0</v>
      </c>
      <c r="T83" s="186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7" t="s">
        <v>150</v>
      </c>
      <c r="AT83" s="187" t="s">
        <v>145</v>
      </c>
      <c r="AU83" s="187" t="s">
        <v>89</v>
      </c>
      <c r="AY83" s="18" t="s">
        <v>142</v>
      </c>
      <c r="BE83" s="188">
        <f>IF(N83="základní",J83,0)</f>
        <v>0</v>
      </c>
      <c r="BF83" s="188">
        <f>IF(N83="snížená",J83,0)</f>
        <v>0</v>
      </c>
      <c r="BG83" s="188">
        <f>IF(N83="zákl. přenesená",J83,0)</f>
        <v>0</v>
      </c>
      <c r="BH83" s="188">
        <f>IF(N83="sníž. přenesená",J83,0)</f>
        <v>0</v>
      </c>
      <c r="BI83" s="188">
        <f>IF(N83="nulová",J83,0)</f>
        <v>0</v>
      </c>
      <c r="BJ83" s="18" t="s">
        <v>21</v>
      </c>
      <c r="BK83" s="188">
        <f>ROUND(I83*H83,2)</f>
        <v>0</v>
      </c>
      <c r="BL83" s="18" t="s">
        <v>150</v>
      </c>
      <c r="BM83" s="187" t="s">
        <v>164</v>
      </c>
    </row>
    <row r="84" spans="1:65" s="2" customFormat="1" ht="14.45" customHeight="1">
      <c r="A84" s="36"/>
      <c r="B84" s="37"/>
      <c r="C84" s="176" t="s">
        <v>141</v>
      </c>
      <c r="D84" s="176" t="s">
        <v>145</v>
      </c>
      <c r="E84" s="177" t="s">
        <v>165</v>
      </c>
      <c r="F84" s="178" t="s">
        <v>166</v>
      </c>
      <c r="G84" s="179" t="s">
        <v>159</v>
      </c>
      <c r="H84" s="180">
        <v>1</v>
      </c>
      <c r="I84" s="181"/>
      <c r="J84" s="182">
        <f>ROUND(I84*H84,2)</f>
        <v>0</v>
      </c>
      <c r="K84" s="178" t="s">
        <v>149</v>
      </c>
      <c r="L84" s="41"/>
      <c r="M84" s="183" t="s">
        <v>35</v>
      </c>
      <c r="N84" s="184" t="s">
        <v>51</v>
      </c>
      <c r="O84" s="66"/>
      <c r="P84" s="185">
        <f>O84*H84</f>
        <v>0</v>
      </c>
      <c r="Q84" s="185">
        <v>0</v>
      </c>
      <c r="R84" s="185">
        <f>Q84*H84</f>
        <v>0</v>
      </c>
      <c r="S84" s="185">
        <v>0</v>
      </c>
      <c r="T84" s="186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7" t="s">
        <v>150</v>
      </c>
      <c r="AT84" s="187" t="s">
        <v>145</v>
      </c>
      <c r="AU84" s="187" t="s">
        <v>89</v>
      </c>
      <c r="AY84" s="18" t="s">
        <v>142</v>
      </c>
      <c r="BE84" s="188">
        <f>IF(N84="základní",J84,0)</f>
        <v>0</v>
      </c>
      <c r="BF84" s="188">
        <f>IF(N84="snížená",J84,0)</f>
        <v>0</v>
      </c>
      <c r="BG84" s="188">
        <f>IF(N84="zákl. přenesená",J84,0)</f>
        <v>0</v>
      </c>
      <c r="BH84" s="188">
        <f>IF(N84="sníž. přenesená",J84,0)</f>
        <v>0</v>
      </c>
      <c r="BI84" s="188">
        <f>IF(N84="nulová",J84,0)</f>
        <v>0</v>
      </c>
      <c r="BJ84" s="18" t="s">
        <v>21</v>
      </c>
      <c r="BK84" s="188">
        <f>ROUND(I84*H84,2)</f>
        <v>0</v>
      </c>
      <c r="BL84" s="18" t="s">
        <v>150</v>
      </c>
      <c r="BM84" s="187" t="s">
        <v>167</v>
      </c>
    </row>
    <row r="85" spans="2:63" s="12" customFormat="1" ht="22.9" customHeight="1">
      <c r="B85" s="160"/>
      <c r="C85" s="161"/>
      <c r="D85" s="162" t="s">
        <v>79</v>
      </c>
      <c r="E85" s="174" t="s">
        <v>168</v>
      </c>
      <c r="F85" s="174" t="s">
        <v>169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SUM(P86:P92)</f>
        <v>0</v>
      </c>
      <c r="Q85" s="168"/>
      <c r="R85" s="169">
        <f>SUM(R86:R92)</f>
        <v>0</v>
      </c>
      <c r="S85" s="168"/>
      <c r="T85" s="170">
        <f>SUM(T86:T92)</f>
        <v>0</v>
      </c>
      <c r="AR85" s="171" t="s">
        <v>141</v>
      </c>
      <c r="AT85" s="172" t="s">
        <v>79</v>
      </c>
      <c r="AU85" s="172" t="s">
        <v>21</v>
      </c>
      <c r="AY85" s="171" t="s">
        <v>142</v>
      </c>
      <c r="BK85" s="173">
        <f>SUM(BK86:BK92)</f>
        <v>0</v>
      </c>
    </row>
    <row r="86" spans="1:65" s="2" customFormat="1" ht="24.2" customHeight="1">
      <c r="A86" s="36"/>
      <c r="B86" s="37"/>
      <c r="C86" s="176" t="s">
        <v>170</v>
      </c>
      <c r="D86" s="176" t="s">
        <v>145</v>
      </c>
      <c r="E86" s="177" t="s">
        <v>171</v>
      </c>
      <c r="F86" s="178" t="s">
        <v>172</v>
      </c>
      <c r="G86" s="179" t="s">
        <v>148</v>
      </c>
      <c r="H86" s="180">
        <v>1</v>
      </c>
      <c r="I86" s="181"/>
      <c r="J86" s="182">
        <f aca="true" t="shared" si="0" ref="J86:J92">ROUND(I86*H86,2)</f>
        <v>0</v>
      </c>
      <c r="K86" s="178" t="s">
        <v>149</v>
      </c>
      <c r="L86" s="41"/>
      <c r="M86" s="183" t="s">
        <v>35</v>
      </c>
      <c r="N86" s="184" t="s">
        <v>51</v>
      </c>
      <c r="O86" s="66"/>
      <c r="P86" s="185">
        <f aca="true" t="shared" si="1" ref="P86:P92">O86*H86</f>
        <v>0</v>
      </c>
      <c r="Q86" s="185">
        <v>0</v>
      </c>
      <c r="R86" s="185">
        <f aca="true" t="shared" si="2" ref="R86:R92">Q86*H86</f>
        <v>0</v>
      </c>
      <c r="S86" s="185">
        <v>0</v>
      </c>
      <c r="T86" s="186">
        <f aca="true" t="shared" si="3" ref="T86:T92"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7" t="s">
        <v>150</v>
      </c>
      <c r="AT86" s="187" t="s">
        <v>145</v>
      </c>
      <c r="AU86" s="187" t="s">
        <v>89</v>
      </c>
      <c r="AY86" s="18" t="s">
        <v>142</v>
      </c>
      <c r="BE86" s="188">
        <f aca="true" t="shared" si="4" ref="BE86:BE92">IF(N86="základní",J86,0)</f>
        <v>0</v>
      </c>
      <c r="BF86" s="188">
        <f aca="true" t="shared" si="5" ref="BF86:BF92">IF(N86="snížená",J86,0)</f>
        <v>0</v>
      </c>
      <c r="BG86" s="188">
        <f aca="true" t="shared" si="6" ref="BG86:BG92">IF(N86="zákl. přenesená",J86,0)</f>
        <v>0</v>
      </c>
      <c r="BH86" s="188">
        <f aca="true" t="shared" si="7" ref="BH86:BH92">IF(N86="sníž. přenesená",J86,0)</f>
        <v>0</v>
      </c>
      <c r="BI86" s="188">
        <f aca="true" t="shared" si="8" ref="BI86:BI92">IF(N86="nulová",J86,0)</f>
        <v>0</v>
      </c>
      <c r="BJ86" s="18" t="s">
        <v>21</v>
      </c>
      <c r="BK86" s="188">
        <f aca="true" t="shared" si="9" ref="BK86:BK92">ROUND(I86*H86,2)</f>
        <v>0</v>
      </c>
      <c r="BL86" s="18" t="s">
        <v>150</v>
      </c>
      <c r="BM86" s="187" t="s">
        <v>173</v>
      </c>
    </row>
    <row r="87" spans="1:65" s="2" customFormat="1" ht="14.45" customHeight="1">
      <c r="A87" s="36"/>
      <c r="B87" s="37"/>
      <c r="C87" s="176" t="s">
        <v>174</v>
      </c>
      <c r="D87" s="176" t="s">
        <v>145</v>
      </c>
      <c r="E87" s="177" t="s">
        <v>175</v>
      </c>
      <c r="F87" s="178" t="s">
        <v>176</v>
      </c>
      <c r="G87" s="179" t="s">
        <v>177</v>
      </c>
      <c r="H87" s="180">
        <v>1</v>
      </c>
      <c r="I87" s="181"/>
      <c r="J87" s="182">
        <f t="shared" si="0"/>
        <v>0</v>
      </c>
      <c r="K87" s="178" t="s">
        <v>149</v>
      </c>
      <c r="L87" s="41"/>
      <c r="M87" s="183" t="s">
        <v>35</v>
      </c>
      <c r="N87" s="184" t="s">
        <v>51</v>
      </c>
      <c r="O87" s="66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150</v>
      </c>
      <c r="AT87" s="187" t="s">
        <v>145</v>
      </c>
      <c r="AU87" s="187" t="s">
        <v>89</v>
      </c>
      <c r="AY87" s="18" t="s">
        <v>142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21</v>
      </c>
      <c r="BK87" s="188">
        <f t="shared" si="9"/>
        <v>0</v>
      </c>
      <c r="BL87" s="18" t="s">
        <v>150</v>
      </c>
      <c r="BM87" s="187" t="s">
        <v>178</v>
      </c>
    </row>
    <row r="88" spans="1:65" s="2" customFormat="1" ht="24.2" customHeight="1">
      <c r="A88" s="36"/>
      <c r="B88" s="37"/>
      <c r="C88" s="176" t="s">
        <v>179</v>
      </c>
      <c r="D88" s="176" t="s">
        <v>145</v>
      </c>
      <c r="E88" s="177" t="s">
        <v>180</v>
      </c>
      <c r="F88" s="178" t="s">
        <v>181</v>
      </c>
      <c r="G88" s="179" t="s">
        <v>148</v>
      </c>
      <c r="H88" s="180">
        <v>1</v>
      </c>
      <c r="I88" s="181"/>
      <c r="J88" s="182">
        <f t="shared" si="0"/>
        <v>0</v>
      </c>
      <c r="K88" s="178" t="s">
        <v>149</v>
      </c>
      <c r="L88" s="41"/>
      <c r="M88" s="183" t="s">
        <v>35</v>
      </c>
      <c r="N88" s="184" t="s">
        <v>51</v>
      </c>
      <c r="O88" s="66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7" t="s">
        <v>150</v>
      </c>
      <c r="AT88" s="187" t="s">
        <v>145</v>
      </c>
      <c r="AU88" s="187" t="s">
        <v>89</v>
      </c>
      <c r="AY88" s="18" t="s">
        <v>142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21</v>
      </c>
      <c r="BK88" s="188">
        <f t="shared" si="9"/>
        <v>0</v>
      </c>
      <c r="BL88" s="18" t="s">
        <v>150</v>
      </c>
      <c r="BM88" s="187" t="s">
        <v>182</v>
      </c>
    </row>
    <row r="89" spans="1:65" s="2" customFormat="1" ht="24.2" customHeight="1">
      <c r="A89" s="36"/>
      <c r="B89" s="37"/>
      <c r="C89" s="176" t="s">
        <v>183</v>
      </c>
      <c r="D89" s="176" t="s">
        <v>145</v>
      </c>
      <c r="E89" s="177" t="s">
        <v>184</v>
      </c>
      <c r="F89" s="178" t="s">
        <v>185</v>
      </c>
      <c r="G89" s="179" t="s">
        <v>148</v>
      </c>
      <c r="H89" s="180">
        <v>1</v>
      </c>
      <c r="I89" s="181"/>
      <c r="J89" s="182">
        <f t="shared" si="0"/>
        <v>0</v>
      </c>
      <c r="K89" s="178" t="s">
        <v>149</v>
      </c>
      <c r="L89" s="41"/>
      <c r="M89" s="183" t="s">
        <v>35</v>
      </c>
      <c r="N89" s="184" t="s">
        <v>51</v>
      </c>
      <c r="O89" s="66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7" t="s">
        <v>150</v>
      </c>
      <c r="AT89" s="187" t="s">
        <v>145</v>
      </c>
      <c r="AU89" s="187" t="s">
        <v>89</v>
      </c>
      <c r="AY89" s="18" t="s">
        <v>142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21</v>
      </c>
      <c r="BK89" s="188">
        <f t="shared" si="9"/>
        <v>0</v>
      </c>
      <c r="BL89" s="18" t="s">
        <v>150</v>
      </c>
      <c r="BM89" s="187" t="s">
        <v>186</v>
      </c>
    </row>
    <row r="90" spans="1:65" s="2" customFormat="1" ht="24.2" customHeight="1">
      <c r="A90" s="36"/>
      <c r="B90" s="37"/>
      <c r="C90" s="176" t="s">
        <v>187</v>
      </c>
      <c r="D90" s="176" t="s">
        <v>145</v>
      </c>
      <c r="E90" s="177" t="s">
        <v>188</v>
      </c>
      <c r="F90" s="178" t="s">
        <v>189</v>
      </c>
      <c r="G90" s="179" t="s">
        <v>148</v>
      </c>
      <c r="H90" s="180">
        <v>1</v>
      </c>
      <c r="I90" s="181"/>
      <c r="J90" s="182">
        <f t="shared" si="0"/>
        <v>0</v>
      </c>
      <c r="K90" s="178" t="s">
        <v>149</v>
      </c>
      <c r="L90" s="41"/>
      <c r="M90" s="183" t="s">
        <v>35</v>
      </c>
      <c r="N90" s="184" t="s">
        <v>51</v>
      </c>
      <c r="O90" s="66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7" t="s">
        <v>150</v>
      </c>
      <c r="AT90" s="187" t="s">
        <v>145</v>
      </c>
      <c r="AU90" s="187" t="s">
        <v>89</v>
      </c>
      <c r="AY90" s="18" t="s">
        <v>142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8" t="s">
        <v>21</v>
      </c>
      <c r="BK90" s="188">
        <f t="shared" si="9"/>
        <v>0</v>
      </c>
      <c r="BL90" s="18" t="s">
        <v>150</v>
      </c>
      <c r="BM90" s="187" t="s">
        <v>190</v>
      </c>
    </row>
    <row r="91" spans="1:65" s="2" customFormat="1" ht="24.2" customHeight="1">
      <c r="A91" s="36"/>
      <c r="B91" s="37"/>
      <c r="C91" s="176" t="s">
        <v>191</v>
      </c>
      <c r="D91" s="176" t="s">
        <v>145</v>
      </c>
      <c r="E91" s="177" t="s">
        <v>192</v>
      </c>
      <c r="F91" s="178" t="s">
        <v>193</v>
      </c>
      <c r="G91" s="179" t="s">
        <v>148</v>
      </c>
      <c r="H91" s="180">
        <v>1</v>
      </c>
      <c r="I91" s="181"/>
      <c r="J91" s="182">
        <f t="shared" si="0"/>
        <v>0</v>
      </c>
      <c r="K91" s="178" t="s">
        <v>149</v>
      </c>
      <c r="L91" s="41"/>
      <c r="M91" s="183" t="s">
        <v>35</v>
      </c>
      <c r="N91" s="184" t="s">
        <v>51</v>
      </c>
      <c r="O91" s="66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7" t="s">
        <v>150</v>
      </c>
      <c r="AT91" s="187" t="s">
        <v>145</v>
      </c>
      <c r="AU91" s="187" t="s">
        <v>89</v>
      </c>
      <c r="AY91" s="18" t="s">
        <v>142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8" t="s">
        <v>21</v>
      </c>
      <c r="BK91" s="188">
        <f t="shared" si="9"/>
        <v>0</v>
      </c>
      <c r="BL91" s="18" t="s">
        <v>150</v>
      </c>
      <c r="BM91" s="187" t="s">
        <v>194</v>
      </c>
    </row>
    <row r="92" spans="1:65" s="2" customFormat="1" ht="24.2" customHeight="1">
      <c r="A92" s="36"/>
      <c r="B92" s="37"/>
      <c r="C92" s="176" t="s">
        <v>195</v>
      </c>
      <c r="D92" s="176" t="s">
        <v>145</v>
      </c>
      <c r="E92" s="177" t="s">
        <v>196</v>
      </c>
      <c r="F92" s="178" t="s">
        <v>197</v>
      </c>
      <c r="G92" s="179" t="s">
        <v>148</v>
      </c>
      <c r="H92" s="180">
        <v>1</v>
      </c>
      <c r="I92" s="181"/>
      <c r="J92" s="182">
        <f t="shared" si="0"/>
        <v>0</v>
      </c>
      <c r="K92" s="178" t="s">
        <v>149</v>
      </c>
      <c r="L92" s="41"/>
      <c r="M92" s="183" t="s">
        <v>35</v>
      </c>
      <c r="N92" s="184" t="s">
        <v>51</v>
      </c>
      <c r="O92" s="66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150</v>
      </c>
      <c r="AT92" s="187" t="s">
        <v>145</v>
      </c>
      <c r="AU92" s="187" t="s">
        <v>89</v>
      </c>
      <c r="AY92" s="18" t="s">
        <v>142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8" t="s">
        <v>21</v>
      </c>
      <c r="BK92" s="188">
        <f t="shared" si="9"/>
        <v>0</v>
      </c>
      <c r="BL92" s="18" t="s">
        <v>150</v>
      </c>
      <c r="BM92" s="187" t="s">
        <v>198</v>
      </c>
    </row>
    <row r="93" spans="2:63" s="12" customFormat="1" ht="22.9" customHeight="1">
      <c r="B93" s="160"/>
      <c r="C93" s="161"/>
      <c r="D93" s="162" t="s">
        <v>79</v>
      </c>
      <c r="E93" s="174" t="s">
        <v>199</v>
      </c>
      <c r="F93" s="174" t="s">
        <v>200</v>
      </c>
      <c r="G93" s="161"/>
      <c r="H93" s="161"/>
      <c r="I93" s="164"/>
      <c r="J93" s="175">
        <f>BK93</f>
        <v>0</v>
      </c>
      <c r="K93" s="161"/>
      <c r="L93" s="166"/>
      <c r="M93" s="167"/>
      <c r="N93" s="168"/>
      <c r="O93" s="168"/>
      <c r="P93" s="169">
        <f>P94</f>
        <v>0</v>
      </c>
      <c r="Q93" s="168"/>
      <c r="R93" s="169">
        <f>R94</f>
        <v>0</v>
      </c>
      <c r="S93" s="168"/>
      <c r="T93" s="170">
        <f>T94</f>
        <v>0</v>
      </c>
      <c r="AR93" s="171" t="s">
        <v>141</v>
      </c>
      <c r="AT93" s="172" t="s">
        <v>79</v>
      </c>
      <c r="AU93" s="172" t="s">
        <v>21</v>
      </c>
      <c r="AY93" s="171" t="s">
        <v>142</v>
      </c>
      <c r="BK93" s="173">
        <f>BK94</f>
        <v>0</v>
      </c>
    </row>
    <row r="94" spans="1:65" s="2" customFormat="1" ht="14.45" customHeight="1">
      <c r="A94" s="36"/>
      <c r="B94" s="37"/>
      <c r="C94" s="176" t="s">
        <v>201</v>
      </c>
      <c r="D94" s="176" t="s">
        <v>145</v>
      </c>
      <c r="E94" s="177" t="s">
        <v>202</v>
      </c>
      <c r="F94" s="178" t="s">
        <v>203</v>
      </c>
      <c r="G94" s="179" t="s">
        <v>159</v>
      </c>
      <c r="H94" s="180">
        <v>1</v>
      </c>
      <c r="I94" s="181"/>
      <c r="J94" s="182">
        <f>ROUND(I94*H94,2)</f>
        <v>0</v>
      </c>
      <c r="K94" s="178" t="s">
        <v>149</v>
      </c>
      <c r="L94" s="41"/>
      <c r="M94" s="189" t="s">
        <v>35</v>
      </c>
      <c r="N94" s="190" t="s">
        <v>51</v>
      </c>
      <c r="O94" s="191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7" t="s">
        <v>150</v>
      </c>
      <c r="AT94" s="187" t="s">
        <v>145</v>
      </c>
      <c r="AU94" s="187" t="s">
        <v>89</v>
      </c>
      <c r="AY94" s="18" t="s">
        <v>142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8" t="s">
        <v>21</v>
      </c>
      <c r="BK94" s="188">
        <f>ROUND(I94*H94,2)</f>
        <v>0</v>
      </c>
      <c r="BL94" s="18" t="s">
        <v>150</v>
      </c>
      <c r="BM94" s="187" t="s">
        <v>204</v>
      </c>
    </row>
    <row r="95" spans="1:31" s="2" customFormat="1" ht="6.95" customHeight="1">
      <c r="A95" s="36"/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41"/>
      <c r="M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</sheetData>
  <sheetProtection algorithmName="SHA-512" hashValue="Tgy7SPiREneSFQE38cCusVsatlcmn5sozd6L2HZoG5+6lW/KII/Ewr3behCsXlUvrZQij/6nctEUbcnV/txpig==" saltValue="6UE9994KBH4dtgewIjeW/90piDrFWN/ihZ0B53QVIbWZ/Mw4C49kXi7j/yIWUZyOrgEuv/3u4lxX8hlnK1fP1A==" spinCount="100000" sheet="1" objects="1" scenarios="1" formatColumns="0" formatRows="0" autoFilter="0"/>
  <autoFilter ref="C76:K94"/>
  <mergeCells count="6">
    <mergeCell ref="L2:V2"/>
    <mergeCell ref="E7:H7"/>
    <mergeCell ref="E16:H16"/>
    <mergeCell ref="E25:H25"/>
    <mergeCell ref="E46:H46"/>
    <mergeCell ref="E69:H6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9"/>
  <sheetViews>
    <sheetView showGridLines="0" tabSelected="1" workbookViewId="0" topLeftCell="A24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89</v>
      </c>
    </row>
    <row r="4" spans="2:46" s="1" customFormat="1" ht="24.95" customHeight="1">
      <c r="B4" s="21"/>
      <c r="D4" s="104" t="s">
        <v>117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Úprava objektu Radniční č.p.13 na kancelářské prostory,Frýdek-Místek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6" t="s">
        <v>205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9" t="s">
        <v>206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21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6" t="s">
        <v>22</v>
      </c>
      <c r="E12" s="36"/>
      <c r="F12" s="108" t="s">
        <v>39</v>
      </c>
      <c r="G12" s="36"/>
      <c r="H12" s="36"/>
      <c r="I12" s="106" t="s">
        <v>24</v>
      </c>
      <c r="J12" s="109" t="str">
        <f>'Rekapitulace stavby'!AN8</f>
        <v>17. 7. 2020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21.75" customHeight="1">
      <c r="A13" s="36"/>
      <c r="B13" s="41"/>
      <c r="C13" s="36"/>
      <c r="D13" s="110" t="s">
        <v>26</v>
      </c>
      <c r="E13" s="36"/>
      <c r="F13" s="111" t="s">
        <v>27</v>
      </c>
      <c r="G13" s="36"/>
      <c r="H13" s="36"/>
      <c r="I13" s="110" t="s">
        <v>28</v>
      </c>
      <c r="J13" s="111" t="s">
        <v>29</v>
      </c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>00296643</v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Statutární město Frýdek-Místek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36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38</v>
      </c>
      <c r="E20" s="36"/>
      <c r="F20" s="36"/>
      <c r="G20" s="36"/>
      <c r="H20" s="36"/>
      <c r="I20" s="106" t="s">
        <v>31</v>
      </c>
      <c r="J20" s="108" t="str">
        <f>IF('Rekapitulace stavby'!AN16="","",'Rekapitulace stavby'!AN16)</f>
        <v/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tr">
        <f>IF('Rekapitulace stavby'!E17="","",'Rekapitulace stavby'!E17)</f>
        <v xml:space="preserve"> </v>
      </c>
      <c r="F21" s="36"/>
      <c r="G21" s="36"/>
      <c r="H21" s="36"/>
      <c r="I21" s="106" t="s">
        <v>34</v>
      </c>
      <c r="J21" s="108" t="str">
        <f>IF('Rekapitulace stavby'!AN17="","",'Rekapitulace stavby'!AN17)</f>
        <v/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41</v>
      </c>
      <c r="E23" s="36"/>
      <c r="F23" s="36"/>
      <c r="G23" s="36"/>
      <c r="H23" s="36"/>
      <c r="I23" s="106" t="s">
        <v>31</v>
      </c>
      <c r="J23" s="108" t="str">
        <f>IF('Rekapitulace stavby'!AN19="","",'Rekapitulace stavby'!AN19)</f>
        <v>63307111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tr">
        <f>IF('Rekapitulace stavby'!E20="","",'Rekapitulace stavby'!E20)</f>
        <v xml:space="preserve">Lenka Jerakasová </v>
      </c>
      <c r="F24" s="36"/>
      <c r="G24" s="36"/>
      <c r="H24" s="36"/>
      <c r="I24" s="106" t="s">
        <v>34</v>
      </c>
      <c r="J24" s="108" t="str">
        <f>IF('Rekapitulace stavby'!AN20="","",'Rekapitulace stavby'!AN20)</f>
        <v/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44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35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46</v>
      </c>
      <c r="E30" s="36"/>
      <c r="F30" s="36"/>
      <c r="G30" s="36"/>
      <c r="H30" s="36"/>
      <c r="I30" s="36"/>
      <c r="J30" s="117">
        <f>ROUND(J96,2)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48</v>
      </c>
      <c r="G32" s="36"/>
      <c r="H32" s="36"/>
      <c r="I32" s="118" t="s">
        <v>47</v>
      </c>
      <c r="J32" s="118" t="s">
        <v>49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50</v>
      </c>
      <c r="E33" s="106" t="s">
        <v>51</v>
      </c>
      <c r="F33" s="120">
        <f>ROUND((SUM(BE96:BE298)),2)</f>
        <v>0</v>
      </c>
      <c r="G33" s="36"/>
      <c r="H33" s="36"/>
      <c r="I33" s="121">
        <v>0.21</v>
      </c>
      <c r="J33" s="120">
        <f>ROUND(((SUM(BE96:BE298))*I33),2)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52</v>
      </c>
      <c r="F34" s="120">
        <f>ROUND((SUM(BF96:BF298)),2)</f>
        <v>0</v>
      </c>
      <c r="G34" s="36"/>
      <c r="H34" s="36"/>
      <c r="I34" s="121">
        <v>0.15</v>
      </c>
      <c r="J34" s="120">
        <f>ROUND(((SUM(BF96:BF298))*I34),2)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6" t="s">
        <v>53</v>
      </c>
      <c r="F35" s="120">
        <f>ROUND((SUM(BG96:BG298)),2)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6" t="s">
        <v>54</v>
      </c>
      <c r="F36" s="120">
        <f>ROUND((SUM(BH96:BH298)),2)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6" t="s">
        <v>55</v>
      </c>
      <c r="F37" s="120">
        <f>ROUND((SUM(BI96:BI298)),2)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56</v>
      </c>
      <c r="E39" s="124"/>
      <c r="F39" s="124"/>
      <c r="G39" s="125" t="s">
        <v>57</v>
      </c>
      <c r="H39" s="126" t="s">
        <v>58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118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7" t="str">
        <f>E7</f>
        <v>Úprava objektu Radniční č.p.13 na kancelářské prostory,Frýdek-Místek</v>
      </c>
      <c r="F48" s="368"/>
      <c r="G48" s="368"/>
      <c r="H48" s="368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205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3" t="str">
        <f>E9</f>
        <v xml:space="preserve">200101/D.1.1 - Architektonicko stavební řešení - zateplení objektu,výměna oken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17. 7. 2020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Statutární město Frýdek-Místek </v>
      </c>
      <c r="G54" s="38"/>
      <c r="H54" s="38"/>
      <c r="I54" s="30" t="s">
        <v>38</v>
      </c>
      <c r="J54" s="34" t="str">
        <f>E21</f>
        <v xml:space="preserve">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41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119</v>
      </c>
      <c r="D57" s="134"/>
      <c r="E57" s="134"/>
      <c r="F57" s="134"/>
      <c r="G57" s="134"/>
      <c r="H57" s="134"/>
      <c r="I57" s="134"/>
      <c r="J57" s="135" t="s">
        <v>120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78</v>
      </c>
      <c r="D59" s="38"/>
      <c r="E59" s="38"/>
      <c r="F59" s="38"/>
      <c r="G59" s="38"/>
      <c r="H59" s="38"/>
      <c r="I59" s="38"/>
      <c r="J59" s="79">
        <f>J96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121</v>
      </c>
    </row>
    <row r="60" spans="2:12" s="9" customFormat="1" ht="24.95" customHeight="1">
      <c r="B60" s="137"/>
      <c r="C60" s="138"/>
      <c r="D60" s="139" t="s">
        <v>207</v>
      </c>
      <c r="E60" s="140"/>
      <c r="F60" s="140"/>
      <c r="G60" s="140"/>
      <c r="H60" s="140"/>
      <c r="I60" s="140"/>
      <c r="J60" s="141">
        <f>J97</f>
        <v>0</v>
      </c>
      <c r="K60" s="138"/>
      <c r="L60" s="142"/>
    </row>
    <row r="61" spans="2:12" s="10" customFormat="1" ht="19.9" customHeight="1">
      <c r="B61" s="143"/>
      <c r="C61" s="144"/>
      <c r="D61" s="145" t="s">
        <v>208</v>
      </c>
      <c r="E61" s="146"/>
      <c r="F61" s="146"/>
      <c r="G61" s="146"/>
      <c r="H61" s="146"/>
      <c r="I61" s="146"/>
      <c r="J61" s="147">
        <f>J98</f>
        <v>0</v>
      </c>
      <c r="K61" s="144"/>
      <c r="L61" s="148"/>
    </row>
    <row r="62" spans="2:12" s="10" customFormat="1" ht="19.9" customHeight="1">
      <c r="B62" s="143"/>
      <c r="C62" s="144"/>
      <c r="D62" s="145" t="s">
        <v>209</v>
      </c>
      <c r="E62" s="146"/>
      <c r="F62" s="146"/>
      <c r="G62" s="146"/>
      <c r="H62" s="146"/>
      <c r="I62" s="146"/>
      <c r="J62" s="147">
        <f>J108</f>
        <v>0</v>
      </c>
      <c r="K62" s="144"/>
      <c r="L62" s="148"/>
    </row>
    <row r="63" spans="2:12" s="10" customFormat="1" ht="19.9" customHeight="1">
      <c r="B63" s="143"/>
      <c r="C63" s="144"/>
      <c r="D63" s="145" t="s">
        <v>210</v>
      </c>
      <c r="E63" s="146"/>
      <c r="F63" s="146"/>
      <c r="G63" s="146"/>
      <c r="H63" s="146"/>
      <c r="I63" s="146"/>
      <c r="J63" s="147">
        <f>J151</f>
        <v>0</v>
      </c>
      <c r="K63" s="144"/>
      <c r="L63" s="148"/>
    </row>
    <row r="64" spans="2:12" s="10" customFormat="1" ht="19.9" customHeight="1">
      <c r="B64" s="143"/>
      <c r="C64" s="144"/>
      <c r="D64" s="145" t="s">
        <v>211</v>
      </c>
      <c r="E64" s="146"/>
      <c r="F64" s="146"/>
      <c r="G64" s="146"/>
      <c r="H64" s="146"/>
      <c r="I64" s="146"/>
      <c r="J64" s="147">
        <f>J185</f>
        <v>0</v>
      </c>
      <c r="K64" s="144"/>
      <c r="L64" s="148"/>
    </row>
    <row r="65" spans="2:12" s="10" customFormat="1" ht="19.9" customHeight="1">
      <c r="B65" s="143"/>
      <c r="C65" s="144"/>
      <c r="D65" s="145" t="s">
        <v>212</v>
      </c>
      <c r="E65" s="146"/>
      <c r="F65" s="146"/>
      <c r="G65" s="146"/>
      <c r="H65" s="146"/>
      <c r="I65" s="146"/>
      <c r="J65" s="147">
        <f>J192</f>
        <v>0</v>
      </c>
      <c r="K65" s="144"/>
      <c r="L65" s="148"/>
    </row>
    <row r="66" spans="2:12" s="9" customFormat="1" ht="24.95" customHeight="1">
      <c r="B66" s="137"/>
      <c r="C66" s="138"/>
      <c r="D66" s="139" t="s">
        <v>213</v>
      </c>
      <c r="E66" s="140"/>
      <c r="F66" s="140"/>
      <c r="G66" s="140"/>
      <c r="H66" s="140"/>
      <c r="I66" s="140"/>
      <c r="J66" s="141">
        <f>J194</f>
        <v>0</v>
      </c>
      <c r="K66" s="138"/>
      <c r="L66" s="142"/>
    </row>
    <row r="67" spans="2:12" s="9" customFormat="1" ht="24.95" customHeight="1">
      <c r="B67" s="137"/>
      <c r="C67" s="138"/>
      <c r="D67" s="139" t="s">
        <v>214</v>
      </c>
      <c r="E67" s="140"/>
      <c r="F67" s="140"/>
      <c r="G67" s="140"/>
      <c r="H67" s="140"/>
      <c r="I67" s="140"/>
      <c r="J67" s="141">
        <f>J218</f>
        <v>0</v>
      </c>
      <c r="K67" s="138"/>
      <c r="L67" s="142"/>
    </row>
    <row r="68" spans="2:12" s="10" customFormat="1" ht="19.9" customHeight="1">
      <c r="B68" s="143"/>
      <c r="C68" s="144"/>
      <c r="D68" s="145" t="s">
        <v>215</v>
      </c>
      <c r="E68" s="146"/>
      <c r="F68" s="146"/>
      <c r="G68" s="146"/>
      <c r="H68" s="146"/>
      <c r="I68" s="146"/>
      <c r="J68" s="147">
        <f>J219</f>
        <v>0</v>
      </c>
      <c r="K68" s="144"/>
      <c r="L68" s="148"/>
    </row>
    <row r="69" spans="2:12" s="10" customFormat="1" ht="19.9" customHeight="1">
      <c r="B69" s="143"/>
      <c r="C69" s="144"/>
      <c r="D69" s="145" t="s">
        <v>216</v>
      </c>
      <c r="E69" s="146"/>
      <c r="F69" s="146"/>
      <c r="G69" s="146"/>
      <c r="H69" s="146"/>
      <c r="I69" s="146"/>
      <c r="J69" s="147">
        <f>J234</f>
        <v>0</v>
      </c>
      <c r="K69" s="144"/>
      <c r="L69" s="148"/>
    </row>
    <row r="70" spans="2:12" s="10" customFormat="1" ht="19.9" customHeight="1">
      <c r="B70" s="143"/>
      <c r="C70" s="144"/>
      <c r="D70" s="145" t="s">
        <v>217</v>
      </c>
      <c r="E70" s="146"/>
      <c r="F70" s="146"/>
      <c r="G70" s="146"/>
      <c r="H70" s="146"/>
      <c r="I70" s="146"/>
      <c r="J70" s="147">
        <f>J242</f>
        <v>0</v>
      </c>
      <c r="K70" s="144"/>
      <c r="L70" s="148"/>
    </row>
    <row r="71" spans="2:12" s="10" customFormat="1" ht="19.9" customHeight="1">
      <c r="B71" s="143"/>
      <c r="C71" s="144"/>
      <c r="D71" s="145" t="s">
        <v>218</v>
      </c>
      <c r="E71" s="146"/>
      <c r="F71" s="146"/>
      <c r="G71" s="146"/>
      <c r="H71" s="146"/>
      <c r="I71" s="146"/>
      <c r="J71" s="147">
        <f>J249</f>
        <v>0</v>
      </c>
      <c r="K71" s="144"/>
      <c r="L71" s="148"/>
    </row>
    <row r="72" spans="2:12" s="10" customFormat="1" ht="19.9" customHeight="1">
      <c r="B72" s="143"/>
      <c r="C72" s="144"/>
      <c r="D72" s="145" t="s">
        <v>219</v>
      </c>
      <c r="E72" s="146"/>
      <c r="F72" s="146"/>
      <c r="G72" s="146"/>
      <c r="H72" s="146"/>
      <c r="I72" s="146"/>
      <c r="J72" s="147">
        <f>J268</f>
        <v>0</v>
      </c>
      <c r="K72" s="144"/>
      <c r="L72" s="148"/>
    </row>
    <row r="73" spans="2:12" s="10" customFormat="1" ht="19.9" customHeight="1">
      <c r="B73" s="143"/>
      <c r="C73" s="144"/>
      <c r="D73" s="145" t="s">
        <v>220</v>
      </c>
      <c r="E73" s="146"/>
      <c r="F73" s="146"/>
      <c r="G73" s="146"/>
      <c r="H73" s="146"/>
      <c r="I73" s="146"/>
      <c r="J73" s="147">
        <f>J274</f>
        <v>0</v>
      </c>
      <c r="K73" s="144"/>
      <c r="L73" s="148"/>
    </row>
    <row r="74" spans="2:12" s="10" customFormat="1" ht="19.9" customHeight="1">
      <c r="B74" s="143"/>
      <c r="C74" s="144"/>
      <c r="D74" s="145" t="s">
        <v>221</v>
      </c>
      <c r="E74" s="146"/>
      <c r="F74" s="146"/>
      <c r="G74" s="146"/>
      <c r="H74" s="146"/>
      <c r="I74" s="146"/>
      <c r="J74" s="147">
        <f>J282</f>
        <v>0</v>
      </c>
      <c r="K74" s="144"/>
      <c r="L74" s="148"/>
    </row>
    <row r="75" spans="2:12" s="10" customFormat="1" ht="19.9" customHeight="1">
      <c r="B75" s="143"/>
      <c r="C75" s="144"/>
      <c r="D75" s="145" t="s">
        <v>222</v>
      </c>
      <c r="E75" s="146"/>
      <c r="F75" s="146"/>
      <c r="G75" s="146"/>
      <c r="H75" s="146"/>
      <c r="I75" s="146"/>
      <c r="J75" s="147">
        <f>J291</f>
        <v>0</v>
      </c>
      <c r="K75" s="144"/>
      <c r="L75" s="148"/>
    </row>
    <row r="76" spans="2:12" s="9" customFormat="1" ht="24.95" customHeight="1">
      <c r="B76" s="137"/>
      <c r="C76" s="138"/>
      <c r="D76" s="139" t="s">
        <v>223</v>
      </c>
      <c r="E76" s="140"/>
      <c r="F76" s="140"/>
      <c r="G76" s="140"/>
      <c r="H76" s="140"/>
      <c r="I76" s="140"/>
      <c r="J76" s="141">
        <f>J297</f>
        <v>0</v>
      </c>
      <c r="K76" s="138"/>
      <c r="L76" s="142"/>
    </row>
    <row r="77" spans="1:31" s="2" customFormat="1" ht="21.7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7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107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82" spans="1:31" s="2" customFormat="1" ht="6.95" customHeight="1">
      <c r="A82" s="36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107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4.95" customHeight="1">
      <c r="A83" s="36"/>
      <c r="B83" s="37"/>
      <c r="C83" s="24" t="s">
        <v>126</v>
      </c>
      <c r="D83" s="38"/>
      <c r="E83" s="38"/>
      <c r="F83" s="38"/>
      <c r="G83" s="38"/>
      <c r="H83" s="38"/>
      <c r="I83" s="38"/>
      <c r="J83" s="38"/>
      <c r="K83" s="38"/>
      <c r="L83" s="107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7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0" t="s">
        <v>16</v>
      </c>
      <c r="D85" s="38"/>
      <c r="E85" s="38"/>
      <c r="F85" s="38"/>
      <c r="G85" s="38"/>
      <c r="H85" s="38"/>
      <c r="I85" s="38"/>
      <c r="J85" s="38"/>
      <c r="K85" s="38"/>
      <c r="L85" s="107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67" t="str">
        <f>E7</f>
        <v>Úprava objektu Radniční č.p.13 na kancelářské prostory,Frýdek-Místek</v>
      </c>
      <c r="F86" s="368"/>
      <c r="G86" s="368"/>
      <c r="H86" s="368"/>
      <c r="I86" s="38"/>
      <c r="J86" s="38"/>
      <c r="K86" s="38"/>
      <c r="L86" s="107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205</v>
      </c>
      <c r="D87" s="38"/>
      <c r="E87" s="38"/>
      <c r="F87" s="38"/>
      <c r="G87" s="38"/>
      <c r="H87" s="38"/>
      <c r="I87" s="38"/>
      <c r="J87" s="38"/>
      <c r="K87" s="38"/>
      <c r="L87" s="107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23" t="str">
        <f>E9</f>
        <v xml:space="preserve">200101/D.1.1 - Architektonicko stavební řešení - zateplení objektu,výměna oken </v>
      </c>
      <c r="F88" s="364"/>
      <c r="G88" s="364"/>
      <c r="H88" s="364"/>
      <c r="I88" s="38"/>
      <c r="J88" s="38"/>
      <c r="K88" s="38"/>
      <c r="L88" s="107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7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0" t="s">
        <v>22</v>
      </c>
      <c r="D90" s="38"/>
      <c r="E90" s="38"/>
      <c r="F90" s="28" t="str">
        <f>F12</f>
        <v xml:space="preserve"> </v>
      </c>
      <c r="G90" s="38"/>
      <c r="H90" s="38"/>
      <c r="I90" s="30" t="s">
        <v>24</v>
      </c>
      <c r="J90" s="61" t="str">
        <f>IF(J12="","",J12)</f>
        <v>17. 7. 2020</v>
      </c>
      <c r="K90" s="38"/>
      <c r="L90" s="107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7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0" t="s">
        <v>30</v>
      </c>
      <c r="D92" s="38"/>
      <c r="E92" s="38"/>
      <c r="F92" s="28" t="str">
        <f>E15</f>
        <v xml:space="preserve">Statutární město Frýdek-Místek </v>
      </c>
      <c r="G92" s="38"/>
      <c r="H92" s="38"/>
      <c r="I92" s="30" t="s">
        <v>38</v>
      </c>
      <c r="J92" s="34" t="str">
        <f>E21</f>
        <v xml:space="preserve"> </v>
      </c>
      <c r="K92" s="38"/>
      <c r="L92" s="107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0" t="s">
        <v>36</v>
      </c>
      <c r="D93" s="38"/>
      <c r="E93" s="38"/>
      <c r="F93" s="28" t="str">
        <f>IF(E18="","",E18)</f>
        <v>Vyplň údaj</v>
      </c>
      <c r="G93" s="38"/>
      <c r="H93" s="38"/>
      <c r="I93" s="30" t="s">
        <v>41</v>
      </c>
      <c r="J93" s="34" t="str">
        <f>E24</f>
        <v xml:space="preserve">Lenka Jerakasová </v>
      </c>
      <c r="K93" s="38"/>
      <c r="L93" s="107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07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49"/>
      <c r="B95" s="150"/>
      <c r="C95" s="151" t="s">
        <v>127</v>
      </c>
      <c r="D95" s="152" t="s">
        <v>65</v>
      </c>
      <c r="E95" s="152" t="s">
        <v>61</v>
      </c>
      <c r="F95" s="152" t="s">
        <v>62</v>
      </c>
      <c r="G95" s="152" t="s">
        <v>128</v>
      </c>
      <c r="H95" s="152" t="s">
        <v>129</v>
      </c>
      <c r="I95" s="152" t="s">
        <v>130</v>
      </c>
      <c r="J95" s="152" t="s">
        <v>120</v>
      </c>
      <c r="K95" s="153" t="s">
        <v>131</v>
      </c>
      <c r="L95" s="154"/>
      <c r="M95" s="70" t="s">
        <v>35</v>
      </c>
      <c r="N95" s="71" t="s">
        <v>50</v>
      </c>
      <c r="O95" s="71" t="s">
        <v>132</v>
      </c>
      <c r="P95" s="71" t="s">
        <v>133</v>
      </c>
      <c r="Q95" s="71" t="s">
        <v>134</v>
      </c>
      <c r="R95" s="71" t="s">
        <v>135</v>
      </c>
      <c r="S95" s="71" t="s">
        <v>136</v>
      </c>
      <c r="T95" s="72" t="s">
        <v>137</v>
      </c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</row>
    <row r="96" spans="1:63" s="2" customFormat="1" ht="22.9" customHeight="1">
      <c r="A96" s="36"/>
      <c r="B96" s="37"/>
      <c r="C96" s="77" t="s">
        <v>138</v>
      </c>
      <c r="D96" s="38"/>
      <c r="E96" s="38"/>
      <c r="F96" s="38"/>
      <c r="G96" s="38"/>
      <c r="H96" s="38"/>
      <c r="I96" s="38"/>
      <c r="J96" s="155">
        <f>BK96</f>
        <v>0</v>
      </c>
      <c r="K96" s="38"/>
      <c r="L96" s="41"/>
      <c r="M96" s="73"/>
      <c r="N96" s="156"/>
      <c r="O96" s="74"/>
      <c r="P96" s="157">
        <f>P97+P194+P218+P297</f>
        <v>0</v>
      </c>
      <c r="Q96" s="74"/>
      <c r="R96" s="157">
        <f>R97+R194+R218+R297</f>
        <v>28.416986979999997</v>
      </c>
      <c r="S96" s="74"/>
      <c r="T96" s="158">
        <f>T97+T194+T218+T297</f>
        <v>37.289311940000005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8" t="s">
        <v>79</v>
      </c>
      <c r="AU96" s="18" t="s">
        <v>121</v>
      </c>
      <c r="BK96" s="159">
        <f>BK97+BK194+BK218+BK297</f>
        <v>0</v>
      </c>
    </row>
    <row r="97" spans="2:63" s="12" customFormat="1" ht="25.9" customHeight="1">
      <c r="B97" s="160"/>
      <c r="C97" s="161"/>
      <c r="D97" s="162" t="s">
        <v>79</v>
      </c>
      <c r="E97" s="163" t="s">
        <v>224</v>
      </c>
      <c r="F97" s="163" t="s">
        <v>225</v>
      </c>
      <c r="G97" s="161"/>
      <c r="H97" s="161"/>
      <c r="I97" s="164"/>
      <c r="J97" s="165">
        <f>BK97</f>
        <v>0</v>
      </c>
      <c r="K97" s="161"/>
      <c r="L97" s="166"/>
      <c r="M97" s="167"/>
      <c r="N97" s="168"/>
      <c r="O97" s="168"/>
      <c r="P97" s="169">
        <f>P98+P108+P151+P185+P192</f>
        <v>0</v>
      </c>
      <c r="Q97" s="168"/>
      <c r="R97" s="169">
        <f>R98+R108+R151+R185+R192</f>
        <v>14.511604219999999</v>
      </c>
      <c r="S97" s="168"/>
      <c r="T97" s="170">
        <f>T98+T108+T151+T185+T192</f>
        <v>27.525699000000003</v>
      </c>
      <c r="AR97" s="171" t="s">
        <v>21</v>
      </c>
      <c r="AT97" s="172" t="s">
        <v>79</v>
      </c>
      <c r="AU97" s="172" t="s">
        <v>80</v>
      </c>
      <c r="AY97" s="171" t="s">
        <v>142</v>
      </c>
      <c r="BK97" s="173">
        <f>BK98+BK108+BK151+BK185+BK192</f>
        <v>0</v>
      </c>
    </row>
    <row r="98" spans="2:63" s="12" customFormat="1" ht="22.9" customHeight="1">
      <c r="B98" s="160"/>
      <c r="C98" s="161"/>
      <c r="D98" s="162" t="s">
        <v>79</v>
      </c>
      <c r="E98" s="174" t="s">
        <v>156</v>
      </c>
      <c r="F98" s="174" t="s">
        <v>226</v>
      </c>
      <c r="G98" s="161"/>
      <c r="H98" s="161"/>
      <c r="I98" s="164"/>
      <c r="J98" s="175">
        <f>BK98</f>
        <v>0</v>
      </c>
      <c r="K98" s="161"/>
      <c r="L98" s="166"/>
      <c r="M98" s="167"/>
      <c r="N98" s="168"/>
      <c r="O98" s="168"/>
      <c r="P98" s="169">
        <f>SUM(P99:P107)</f>
        <v>0</v>
      </c>
      <c r="Q98" s="168"/>
      <c r="R98" s="169">
        <f>SUM(R99:R107)</f>
        <v>4.06208737</v>
      </c>
      <c r="S98" s="168"/>
      <c r="T98" s="170">
        <f>SUM(T99:T107)</f>
        <v>0</v>
      </c>
      <c r="AR98" s="171" t="s">
        <v>21</v>
      </c>
      <c r="AT98" s="172" t="s">
        <v>79</v>
      </c>
      <c r="AU98" s="172" t="s">
        <v>21</v>
      </c>
      <c r="AY98" s="171" t="s">
        <v>142</v>
      </c>
      <c r="BK98" s="173">
        <f>SUM(BK99:BK107)</f>
        <v>0</v>
      </c>
    </row>
    <row r="99" spans="1:65" s="2" customFormat="1" ht="24.2" customHeight="1">
      <c r="A99" s="36"/>
      <c r="B99" s="37"/>
      <c r="C99" s="176" t="s">
        <v>21</v>
      </c>
      <c r="D99" s="176" t="s">
        <v>145</v>
      </c>
      <c r="E99" s="177" t="s">
        <v>227</v>
      </c>
      <c r="F99" s="178" t="s">
        <v>228</v>
      </c>
      <c r="G99" s="179" t="s">
        <v>229</v>
      </c>
      <c r="H99" s="180">
        <v>1.296</v>
      </c>
      <c r="I99" s="181"/>
      <c r="J99" s="182">
        <f>ROUND(I99*H99,2)</f>
        <v>0</v>
      </c>
      <c r="K99" s="178" t="s">
        <v>230</v>
      </c>
      <c r="L99" s="41"/>
      <c r="M99" s="183" t="s">
        <v>35</v>
      </c>
      <c r="N99" s="184" t="s">
        <v>51</v>
      </c>
      <c r="O99" s="66"/>
      <c r="P99" s="185">
        <f>O99*H99</f>
        <v>0</v>
      </c>
      <c r="Q99" s="185">
        <v>1.8775</v>
      </c>
      <c r="R99" s="185">
        <f>Q99*H99</f>
        <v>2.43324</v>
      </c>
      <c r="S99" s="185">
        <v>0</v>
      </c>
      <c r="T99" s="18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7" t="s">
        <v>161</v>
      </c>
      <c r="AT99" s="187" t="s">
        <v>145</v>
      </c>
      <c r="AU99" s="187" t="s">
        <v>89</v>
      </c>
      <c r="AY99" s="18" t="s">
        <v>142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8" t="s">
        <v>21</v>
      </c>
      <c r="BK99" s="188">
        <f>ROUND(I99*H99,2)</f>
        <v>0</v>
      </c>
      <c r="BL99" s="18" t="s">
        <v>161</v>
      </c>
      <c r="BM99" s="187" t="s">
        <v>231</v>
      </c>
    </row>
    <row r="100" spans="2:51" s="13" customFormat="1" ht="11.25">
      <c r="B100" s="194"/>
      <c r="C100" s="195"/>
      <c r="D100" s="196" t="s">
        <v>232</v>
      </c>
      <c r="E100" s="197" t="s">
        <v>35</v>
      </c>
      <c r="F100" s="198" t="s">
        <v>233</v>
      </c>
      <c r="G100" s="195"/>
      <c r="H100" s="199">
        <v>1.296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232</v>
      </c>
      <c r="AU100" s="205" t="s">
        <v>89</v>
      </c>
      <c r="AV100" s="13" t="s">
        <v>89</v>
      </c>
      <c r="AW100" s="13" t="s">
        <v>40</v>
      </c>
      <c r="AX100" s="13" t="s">
        <v>80</v>
      </c>
      <c r="AY100" s="205" t="s">
        <v>142</v>
      </c>
    </row>
    <row r="101" spans="2:51" s="14" customFormat="1" ht="11.25">
      <c r="B101" s="206"/>
      <c r="C101" s="207"/>
      <c r="D101" s="196" t="s">
        <v>232</v>
      </c>
      <c r="E101" s="208" t="s">
        <v>35</v>
      </c>
      <c r="F101" s="209" t="s">
        <v>234</v>
      </c>
      <c r="G101" s="207"/>
      <c r="H101" s="210">
        <v>1.296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232</v>
      </c>
      <c r="AU101" s="216" t="s">
        <v>89</v>
      </c>
      <c r="AV101" s="14" t="s">
        <v>161</v>
      </c>
      <c r="AW101" s="14" t="s">
        <v>40</v>
      </c>
      <c r="AX101" s="14" t="s">
        <v>21</v>
      </c>
      <c r="AY101" s="216" t="s">
        <v>142</v>
      </c>
    </row>
    <row r="102" spans="1:65" s="2" customFormat="1" ht="24.2" customHeight="1">
      <c r="A102" s="36"/>
      <c r="B102" s="37"/>
      <c r="C102" s="176" t="s">
        <v>89</v>
      </c>
      <c r="D102" s="176" t="s">
        <v>145</v>
      </c>
      <c r="E102" s="177" t="s">
        <v>235</v>
      </c>
      <c r="F102" s="178" t="s">
        <v>236</v>
      </c>
      <c r="G102" s="179" t="s">
        <v>237</v>
      </c>
      <c r="H102" s="180">
        <v>1.245</v>
      </c>
      <c r="I102" s="181"/>
      <c r="J102" s="182">
        <f>ROUND(I102*H102,2)</f>
        <v>0</v>
      </c>
      <c r="K102" s="178" t="s">
        <v>149</v>
      </c>
      <c r="L102" s="41"/>
      <c r="M102" s="183" t="s">
        <v>35</v>
      </c>
      <c r="N102" s="184" t="s">
        <v>51</v>
      </c>
      <c r="O102" s="66"/>
      <c r="P102" s="185">
        <f>O102*H102</f>
        <v>0</v>
      </c>
      <c r="Q102" s="185">
        <v>0.01954</v>
      </c>
      <c r="R102" s="185">
        <f>Q102*H102</f>
        <v>0.0243273</v>
      </c>
      <c r="S102" s="185">
        <v>0</v>
      </c>
      <c r="T102" s="18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161</v>
      </c>
      <c r="AT102" s="187" t="s">
        <v>145</v>
      </c>
      <c r="AU102" s="187" t="s">
        <v>89</v>
      </c>
      <c r="AY102" s="18" t="s">
        <v>142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8" t="s">
        <v>21</v>
      </c>
      <c r="BK102" s="188">
        <f>ROUND(I102*H102,2)</f>
        <v>0</v>
      </c>
      <c r="BL102" s="18" t="s">
        <v>161</v>
      </c>
      <c r="BM102" s="187" t="s">
        <v>238</v>
      </c>
    </row>
    <row r="103" spans="1:65" s="2" customFormat="1" ht="14.45" customHeight="1">
      <c r="A103" s="36"/>
      <c r="B103" s="37"/>
      <c r="C103" s="217" t="s">
        <v>156</v>
      </c>
      <c r="D103" s="217" t="s">
        <v>239</v>
      </c>
      <c r="E103" s="218" t="s">
        <v>240</v>
      </c>
      <c r="F103" s="219" t="s">
        <v>241</v>
      </c>
      <c r="G103" s="220" t="s">
        <v>237</v>
      </c>
      <c r="H103" s="221">
        <v>1.27</v>
      </c>
      <c r="I103" s="222"/>
      <c r="J103" s="223">
        <f>ROUND(I103*H103,2)</f>
        <v>0</v>
      </c>
      <c r="K103" s="219" t="s">
        <v>149</v>
      </c>
      <c r="L103" s="224"/>
      <c r="M103" s="225" t="s">
        <v>35</v>
      </c>
      <c r="N103" s="226" t="s">
        <v>51</v>
      </c>
      <c r="O103" s="66"/>
      <c r="P103" s="185">
        <f>O103*H103</f>
        <v>0</v>
      </c>
      <c r="Q103" s="185">
        <v>1</v>
      </c>
      <c r="R103" s="185">
        <f>Q103*H103</f>
        <v>1.27</v>
      </c>
      <c r="S103" s="185">
        <v>0</v>
      </c>
      <c r="T103" s="18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7" t="s">
        <v>174</v>
      </c>
      <c r="AT103" s="187" t="s">
        <v>239</v>
      </c>
      <c r="AU103" s="187" t="s">
        <v>89</v>
      </c>
      <c r="AY103" s="18" t="s">
        <v>142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8" t="s">
        <v>21</v>
      </c>
      <c r="BK103" s="188">
        <f>ROUND(I103*H103,2)</f>
        <v>0</v>
      </c>
      <c r="BL103" s="18" t="s">
        <v>161</v>
      </c>
      <c r="BM103" s="187" t="s">
        <v>242</v>
      </c>
    </row>
    <row r="104" spans="2:51" s="13" customFormat="1" ht="11.25">
      <c r="B104" s="194"/>
      <c r="C104" s="195"/>
      <c r="D104" s="196" t="s">
        <v>232</v>
      </c>
      <c r="E104" s="195"/>
      <c r="F104" s="198" t="s">
        <v>243</v>
      </c>
      <c r="G104" s="195"/>
      <c r="H104" s="199">
        <v>1.27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232</v>
      </c>
      <c r="AU104" s="205" t="s">
        <v>89</v>
      </c>
      <c r="AV104" s="13" t="s">
        <v>89</v>
      </c>
      <c r="AW104" s="13" t="s">
        <v>4</v>
      </c>
      <c r="AX104" s="13" t="s">
        <v>21</v>
      </c>
      <c r="AY104" s="205" t="s">
        <v>142</v>
      </c>
    </row>
    <row r="105" spans="1:65" s="2" customFormat="1" ht="24.2" customHeight="1">
      <c r="A105" s="36"/>
      <c r="B105" s="37"/>
      <c r="C105" s="176" t="s">
        <v>161</v>
      </c>
      <c r="D105" s="176" t="s">
        <v>145</v>
      </c>
      <c r="E105" s="177" t="s">
        <v>244</v>
      </c>
      <c r="F105" s="178" t="s">
        <v>245</v>
      </c>
      <c r="G105" s="179" t="s">
        <v>237</v>
      </c>
      <c r="H105" s="180">
        <v>0.323</v>
      </c>
      <c r="I105" s="181"/>
      <c r="J105" s="182">
        <f>ROUND(I105*H105,2)</f>
        <v>0</v>
      </c>
      <c r="K105" s="178" t="s">
        <v>149</v>
      </c>
      <c r="L105" s="41"/>
      <c r="M105" s="183" t="s">
        <v>35</v>
      </c>
      <c r="N105" s="184" t="s">
        <v>51</v>
      </c>
      <c r="O105" s="66"/>
      <c r="P105" s="185">
        <f>O105*H105</f>
        <v>0</v>
      </c>
      <c r="Q105" s="185">
        <v>0.01709</v>
      </c>
      <c r="R105" s="185">
        <f>Q105*H105</f>
        <v>0.00552007</v>
      </c>
      <c r="S105" s="185">
        <v>0</v>
      </c>
      <c r="T105" s="18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7" t="s">
        <v>161</v>
      </c>
      <c r="AT105" s="187" t="s">
        <v>145</v>
      </c>
      <c r="AU105" s="187" t="s">
        <v>89</v>
      </c>
      <c r="AY105" s="18" t="s">
        <v>142</v>
      </c>
      <c r="BE105" s="188">
        <f>IF(N105="základní",J105,0)</f>
        <v>0</v>
      </c>
      <c r="BF105" s="188">
        <f>IF(N105="snížená",J105,0)</f>
        <v>0</v>
      </c>
      <c r="BG105" s="188">
        <f>IF(N105="zákl. přenesená",J105,0)</f>
        <v>0</v>
      </c>
      <c r="BH105" s="188">
        <f>IF(N105="sníž. přenesená",J105,0)</f>
        <v>0</v>
      </c>
      <c r="BI105" s="188">
        <f>IF(N105="nulová",J105,0)</f>
        <v>0</v>
      </c>
      <c r="BJ105" s="18" t="s">
        <v>21</v>
      </c>
      <c r="BK105" s="188">
        <f>ROUND(I105*H105,2)</f>
        <v>0</v>
      </c>
      <c r="BL105" s="18" t="s">
        <v>161</v>
      </c>
      <c r="BM105" s="187" t="s">
        <v>246</v>
      </c>
    </row>
    <row r="106" spans="1:65" s="2" customFormat="1" ht="14.45" customHeight="1">
      <c r="A106" s="36"/>
      <c r="B106" s="37"/>
      <c r="C106" s="217" t="s">
        <v>141</v>
      </c>
      <c r="D106" s="217" t="s">
        <v>239</v>
      </c>
      <c r="E106" s="218" t="s">
        <v>247</v>
      </c>
      <c r="F106" s="219" t="s">
        <v>248</v>
      </c>
      <c r="G106" s="220" t="s">
        <v>237</v>
      </c>
      <c r="H106" s="221">
        <v>0.329</v>
      </c>
      <c r="I106" s="222"/>
      <c r="J106" s="223">
        <f>ROUND(I106*H106,2)</f>
        <v>0</v>
      </c>
      <c r="K106" s="219" t="s">
        <v>149</v>
      </c>
      <c r="L106" s="224"/>
      <c r="M106" s="225" t="s">
        <v>35</v>
      </c>
      <c r="N106" s="226" t="s">
        <v>51</v>
      </c>
      <c r="O106" s="66"/>
      <c r="P106" s="185">
        <f>O106*H106</f>
        <v>0</v>
      </c>
      <c r="Q106" s="185">
        <v>1</v>
      </c>
      <c r="R106" s="185">
        <f>Q106*H106</f>
        <v>0.329</v>
      </c>
      <c r="S106" s="185">
        <v>0</v>
      </c>
      <c r="T106" s="18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174</v>
      </c>
      <c r="AT106" s="187" t="s">
        <v>239</v>
      </c>
      <c r="AU106" s="187" t="s">
        <v>89</v>
      </c>
      <c r="AY106" s="18" t="s">
        <v>142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21</v>
      </c>
      <c r="BK106" s="188">
        <f>ROUND(I106*H106,2)</f>
        <v>0</v>
      </c>
      <c r="BL106" s="18" t="s">
        <v>161</v>
      </c>
      <c r="BM106" s="187" t="s">
        <v>249</v>
      </c>
    </row>
    <row r="107" spans="2:51" s="13" customFormat="1" ht="11.25">
      <c r="B107" s="194"/>
      <c r="C107" s="195"/>
      <c r="D107" s="196" t="s">
        <v>232</v>
      </c>
      <c r="E107" s="195"/>
      <c r="F107" s="198" t="s">
        <v>250</v>
      </c>
      <c r="G107" s="195"/>
      <c r="H107" s="199">
        <v>0.329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232</v>
      </c>
      <c r="AU107" s="205" t="s">
        <v>89</v>
      </c>
      <c r="AV107" s="13" t="s">
        <v>89</v>
      </c>
      <c r="AW107" s="13" t="s">
        <v>4</v>
      </c>
      <c r="AX107" s="13" t="s">
        <v>21</v>
      </c>
      <c r="AY107" s="205" t="s">
        <v>142</v>
      </c>
    </row>
    <row r="108" spans="2:63" s="12" customFormat="1" ht="22.9" customHeight="1">
      <c r="B108" s="160"/>
      <c r="C108" s="161"/>
      <c r="D108" s="162" t="s">
        <v>79</v>
      </c>
      <c r="E108" s="174" t="s">
        <v>251</v>
      </c>
      <c r="F108" s="174" t="s">
        <v>252</v>
      </c>
      <c r="G108" s="161"/>
      <c r="H108" s="161"/>
      <c r="I108" s="164"/>
      <c r="J108" s="175">
        <f>BK108</f>
        <v>0</v>
      </c>
      <c r="K108" s="161"/>
      <c r="L108" s="166"/>
      <c r="M108" s="167"/>
      <c r="N108" s="168"/>
      <c r="O108" s="168"/>
      <c r="P108" s="169">
        <f>SUM(P109:P150)</f>
        <v>0</v>
      </c>
      <c r="Q108" s="168"/>
      <c r="R108" s="169">
        <f>SUM(R109:R150)</f>
        <v>10.449516849999998</v>
      </c>
      <c r="S108" s="168"/>
      <c r="T108" s="170">
        <f>SUM(T109:T150)</f>
        <v>0</v>
      </c>
      <c r="AR108" s="171" t="s">
        <v>21</v>
      </c>
      <c r="AT108" s="172" t="s">
        <v>79</v>
      </c>
      <c r="AU108" s="172" t="s">
        <v>21</v>
      </c>
      <c r="AY108" s="171" t="s">
        <v>142</v>
      </c>
      <c r="BK108" s="173">
        <f>SUM(BK109:BK150)</f>
        <v>0</v>
      </c>
    </row>
    <row r="109" spans="1:65" s="2" customFormat="1" ht="24.2" customHeight="1">
      <c r="A109" s="36"/>
      <c r="B109" s="37"/>
      <c r="C109" s="176" t="s">
        <v>251</v>
      </c>
      <c r="D109" s="176" t="s">
        <v>145</v>
      </c>
      <c r="E109" s="177" t="s">
        <v>253</v>
      </c>
      <c r="F109" s="178" t="s">
        <v>254</v>
      </c>
      <c r="G109" s="179" t="s">
        <v>255</v>
      </c>
      <c r="H109" s="180">
        <v>5.305</v>
      </c>
      <c r="I109" s="181"/>
      <c r="J109" s="182">
        <f>ROUND(I109*H109,2)</f>
        <v>0</v>
      </c>
      <c r="K109" s="178" t="s">
        <v>149</v>
      </c>
      <c r="L109" s="41"/>
      <c r="M109" s="183" t="s">
        <v>35</v>
      </c>
      <c r="N109" s="184" t="s">
        <v>51</v>
      </c>
      <c r="O109" s="66"/>
      <c r="P109" s="185">
        <f>O109*H109</f>
        <v>0</v>
      </c>
      <c r="Q109" s="185">
        <v>0.00829</v>
      </c>
      <c r="R109" s="185">
        <f>Q109*H109</f>
        <v>0.04397845</v>
      </c>
      <c r="S109" s="185">
        <v>0</v>
      </c>
      <c r="T109" s="18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161</v>
      </c>
      <c r="AT109" s="187" t="s">
        <v>145</v>
      </c>
      <c r="AU109" s="187" t="s">
        <v>89</v>
      </c>
      <c r="AY109" s="18" t="s">
        <v>142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21</v>
      </c>
      <c r="BK109" s="188">
        <f>ROUND(I109*H109,2)</f>
        <v>0</v>
      </c>
      <c r="BL109" s="18" t="s">
        <v>161</v>
      </c>
      <c r="BM109" s="187" t="s">
        <v>256</v>
      </c>
    </row>
    <row r="110" spans="2:51" s="13" customFormat="1" ht="11.25">
      <c r="B110" s="194"/>
      <c r="C110" s="195"/>
      <c r="D110" s="196" t="s">
        <v>232</v>
      </c>
      <c r="E110" s="197" t="s">
        <v>35</v>
      </c>
      <c r="F110" s="198" t="s">
        <v>257</v>
      </c>
      <c r="G110" s="195"/>
      <c r="H110" s="199">
        <v>5.305</v>
      </c>
      <c r="I110" s="200"/>
      <c r="J110" s="195"/>
      <c r="K110" s="195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232</v>
      </c>
      <c r="AU110" s="205" t="s">
        <v>89</v>
      </c>
      <c r="AV110" s="13" t="s">
        <v>89</v>
      </c>
      <c r="AW110" s="13" t="s">
        <v>40</v>
      </c>
      <c r="AX110" s="13" t="s">
        <v>80</v>
      </c>
      <c r="AY110" s="205" t="s">
        <v>142</v>
      </c>
    </row>
    <row r="111" spans="2:51" s="14" customFormat="1" ht="11.25">
      <c r="B111" s="206"/>
      <c r="C111" s="207"/>
      <c r="D111" s="196" t="s">
        <v>232</v>
      </c>
      <c r="E111" s="208" t="s">
        <v>35</v>
      </c>
      <c r="F111" s="209" t="s">
        <v>234</v>
      </c>
      <c r="G111" s="207"/>
      <c r="H111" s="210">
        <v>5.305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232</v>
      </c>
      <c r="AU111" s="216" t="s">
        <v>89</v>
      </c>
      <c r="AV111" s="14" t="s">
        <v>161</v>
      </c>
      <c r="AW111" s="14" t="s">
        <v>40</v>
      </c>
      <c r="AX111" s="14" t="s">
        <v>21</v>
      </c>
      <c r="AY111" s="216" t="s">
        <v>142</v>
      </c>
    </row>
    <row r="112" spans="1:65" s="2" customFormat="1" ht="14.45" customHeight="1">
      <c r="A112" s="36"/>
      <c r="B112" s="37"/>
      <c r="C112" s="217" t="s">
        <v>170</v>
      </c>
      <c r="D112" s="217" t="s">
        <v>239</v>
      </c>
      <c r="E112" s="218" t="s">
        <v>258</v>
      </c>
      <c r="F112" s="219" t="s">
        <v>259</v>
      </c>
      <c r="G112" s="220" t="s">
        <v>255</v>
      </c>
      <c r="H112" s="221">
        <v>5.411</v>
      </c>
      <c r="I112" s="222"/>
      <c r="J112" s="223">
        <f>ROUND(I112*H112,2)</f>
        <v>0</v>
      </c>
      <c r="K112" s="219" t="s">
        <v>149</v>
      </c>
      <c r="L112" s="224"/>
      <c r="M112" s="225" t="s">
        <v>35</v>
      </c>
      <c r="N112" s="226" t="s">
        <v>51</v>
      </c>
      <c r="O112" s="66"/>
      <c r="P112" s="185">
        <f>O112*H112</f>
        <v>0</v>
      </c>
      <c r="Q112" s="185">
        <v>0.0003</v>
      </c>
      <c r="R112" s="185">
        <f>Q112*H112</f>
        <v>0.0016232999999999998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174</v>
      </c>
      <c r="AT112" s="187" t="s">
        <v>239</v>
      </c>
      <c r="AU112" s="187" t="s">
        <v>89</v>
      </c>
      <c r="AY112" s="18" t="s">
        <v>142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21</v>
      </c>
      <c r="BK112" s="188">
        <f>ROUND(I112*H112,2)</f>
        <v>0</v>
      </c>
      <c r="BL112" s="18" t="s">
        <v>161</v>
      </c>
      <c r="BM112" s="187" t="s">
        <v>260</v>
      </c>
    </row>
    <row r="113" spans="2:51" s="13" customFormat="1" ht="11.25">
      <c r="B113" s="194"/>
      <c r="C113" s="195"/>
      <c r="D113" s="196" t="s">
        <v>232</v>
      </c>
      <c r="E113" s="195"/>
      <c r="F113" s="198" t="s">
        <v>261</v>
      </c>
      <c r="G113" s="195"/>
      <c r="H113" s="199">
        <v>5.411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232</v>
      </c>
      <c r="AU113" s="205" t="s">
        <v>89</v>
      </c>
      <c r="AV113" s="13" t="s">
        <v>89</v>
      </c>
      <c r="AW113" s="13" t="s">
        <v>4</v>
      </c>
      <c r="AX113" s="13" t="s">
        <v>21</v>
      </c>
      <c r="AY113" s="205" t="s">
        <v>142</v>
      </c>
    </row>
    <row r="114" spans="1:65" s="2" customFormat="1" ht="24.2" customHeight="1">
      <c r="A114" s="36"/>
      <c r="B114" s="37"/>
      <c r="C114" s="176" t="s">
        <v>174</v>
      </c>
      <c r="D114" s="176" t="s">
        <v>145</v>
      </c>
      <c r="E114" s="177" t="s">
        <v>262</v>
      </c>
      <c r="F114" s="178" t="s">
        <v>263</v>
      </c>
      <c r="G114" s="179" t="s">
        <v>255</v>
      </c>
      <c r="H114" s="180">
        <v>521.553</v>
      </c>
      <c r="I114" s="181"/>
      <c r="J114" s="182">
        <f>ROUND(I114*H114,2)</f>
        <v>0</v>
      </c>
      <c r="K114" s="178" t="s">
        <v>149</v>
      </c>
      <c r="L114" s="41"/>
      <c r="M114" s="183" t="s">
        <v>35</v>
      </c>
      <c r="N114" s="184" t="s">
        <v>51</v>
      </c>
      <c r="O114" s="66"/>
      <c r="P114" s="185">
        <f>O114*H114</f>
        <v>0</v>
      </c>
      <c r="Q114" s="185">
        <v>0.0086</v>
      </c>
      <c r="R114" s="185">
        <f>Q114*H114</f>
        <v>4.4853558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161</v>
      </c>
      <c r="AT114" s="187" t="s">
        <v>145</v>
      </c>
      <c r="AU114" s="187" t="s">
        <v>89</v>
      </c>
      <c r="AY114" s="18" t="s">
        <v>142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21</v>
      </c>
      <c r="BK114" s="188">
        <f>ROUND(I114*H114,2)</f>
        <v>0</v>
      </c>
      <c r="BL114" s="18" t="s">
        <v>161</v>
      </c>
      <c r="BM114" s="187" t="s">
        <v>264</v>
      </c>
    </row>
    <row r="115" spans="2:51" s="13" customFormat="1" ht="11.25">
      <c r="B115" s="194"/>
      <c r="C115" s="195"/>
      <c r="D115" s="196" t="s">
        <v>232</v>
      </c>
      <c r="E115" s="197" t="s">
        <v>35</v>
      </c>
      <c r="F115" s="198" t="s">
        <v>265</v>
      </c>
      <c r="G115" s="195"/>
      <c r="H115" s="199">
        <v>505.919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232</v>
      </c>
      <c r="AU115" s="205" t="s">
        <v>89</v>
      </c>
      <c r="AV115" s="13" t="s">
        <v>89</v>
      </c>
      <c r="AW115" s="13" t="s">
        <v>40</v>
      </c>
      <c r="AX115" s="13" t="s">
        <v>80</v>
      </c>
      <c r="AY115" s="205" t="s">
        <v>142</v>
      </c>
    </row>
    <row r="116" spans="2:51" s="13" customFormat="1" ht="11.25">
      <c r="B116" s="194"/>
      <c r="C116" s="195"/>
      <c r="D116" s="196" t="s">
        <v>232</v>
      </c>
      <c r="E116" s="197" t="s">
        <v>35</v>
      </c>
      <c r="F116" s="198" t="s">
        <v>266</v>
      </c>
      <c r="G116" s="195"/>
      <c r="H116" s="199">
        <v>-31.2</v>
      </c>
      <c r="I116" s="200"/>
      <c r="J116" s="195"/>
      <c r="K116" s="195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232</v>
      </c>
      <c r="AU116" s="205" t="s">
        <v>89</v>
      </c>
      <c r="AV116" s="13" t="s">
        <v>89</v>
      </c>
      <c r="AW116" s="13" t="s">
        <v>40</v>
      </c>
      <c r="AX116" s="13" t="s">
        <v>80</v>
      </c>
      <c r="AY116" s="205" t="s">
        <v>142</v>
      </c>
    </row>
    <row r="117" spans="2:51" s="13" customFormat="1" ht="11.25">
      <c r="B117" s="194"/>
      <c r="C117" s="195"/>
      <c r="D117" s="196" t="s">
        <v>232</v>
      </c>
      <c r="E117" s="197" t="s">
        <v>35</v>
      </c>
      <c r="F117" s="198" t="s">
        <v>267</v>
      </c>
      <c r="G117" s="195"/>
      <c r="H117" s="199">
        <v>-4.8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232</v>
      </c>
      <c r="AU117" s="205" t="s">
        <v>89</v>
      </c>
      <c r="AV117" s="13" t="s">
        <v>89</v>
      </c>
      <c r="AW117" s="13" t="s">
        <v>40</v>
      </c>
      <c r="AX117" s="13" t="s">
        <v>80</v>
      </c>
      <c r="AY117" s="205" t="s">
        <v>142</v>
      </c>
    </row>
    <row r="118" spans="2:51" s="13" customFormat="1" ht="11.25">
      <c r="B118" s="194"/>
      <c r="C118" s="195"/>
      <c r="D118" s="196" t="s">
        <v>232</v>
      </c>
      <c r="E118" s="197" t="s">
        <v>35</v>
      </c>
      <c r="F118" s="198" t="s">
        <v>268</v>
      </c>
      <c r="G118" s="195"/>
      <c r="H118" s="199">
        <v>-9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232</v>
      </c>
      <c r="AU118" s="205" t="s">
        <v>89</v>
      </c>
      <c r="AV118" s="13" t="s">
        <v>89</v>
      </c>
      <c r="AW118" s="13" t="s">
        <v>40</v>
      </c>
      <c r="AX118" s="13" t="s">
        <v>80</v>
      </c>
      <c r="AY118" s="205" t="s">
        <v>142</v>
      </c>
    </row>
    <row r="119" spans="2:51" s="13" customFormat="1" ht="11.25">
      <c r="B119" s="194"/>
      <c r="C119" s="195"/>
      <c r="D119" s="196" t="s">
        <v>232</v>
      </c>
      <c r="E119" s="197" t="s">
        <v>35</v>
      </c>
      <c r="F119" s="198" t="s">
        <v>269</v>
      </c>
      <c r="G119" s="195"/>
      <c r="H119" s="199">
        <v>-3.504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232</v>
      </c>
      <c r="AU119" s="205" t="s">
        <v>89</v>
      </c>
      <c r="AV119" s="13" t="s">
        <v>89</v>
      </c>
      <c r="AW119" s="13" t="s">
        <v>40</v>
      </c>
      <c r="AX119" s="13" t="s">
        <v>80</v>
      </c>
      <c r="AY119" s="205" t="s">
        <v>142</v>
      </c>
    </row>
    <row r="120" spans="2:51" s="13" customFormat="1" ht="11.25">
      <c r="B120" s="194"/>
      <c r="C120" s="195"/>
      <c r="D120" s="196" t="s">
        <v>232</v>
      </c>
      <c r="E120" s="197" t="s">
        <v>35</v>
      </c>
      <c r="F120" s="198" t="s">
        <v>270</v>
      </c>
      <c r="G120" s="195"/>
      <c r="H120" s="199">
        <v>-1.125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232</v>
      </c>
      <c r="AU120" s="205" t="s">
        <v>89</v>
      </c>
      <c r="AV120" s="13" t="s">
        <v>89</v>
      </c>
      <c r="AW120" s="13" t="s">
        <v>40</v>
      </c>
      <c r="AX120" s="13" t="s">
        <v>80</v>
      </c>
      <c r="AY120" s="205" t="s">
        <v>142</v>
      </c>
    </row>
    <row r="121" spans="2:51" s="13" customFormat="1" ht="11.25">
      <c r="B121" s="194"/>
      <c r="C121" s="195"/>
      <c r="D121" s="196" t="s">
        <v>232</v>
      </c>
      <c r="E121" s="197" t="s">
        <v>35</v>
      </c>
      <c r="F121" s="198" t="s">
        <v>271</v>
      </c>
      <c r="G121" s="195"/>
      <c r="H121" s="199">
        <v>-3.3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232</v>
      </c>
      <c r="AU121" s="205" t="s">
        <v>89</v>
      </c>
      <c r="AV121" s="13" t="s">
        <v>89</v>
      </c>
      <c r="AW121" s="13" t="s">
        <v>40</v>
      </c>
      <c r="AX121" s="13" t="s">
        <v>80</v>
      </c>
      <c r="AY121" s="205" t="s">
        <v>142</v>
      </c>
    </row>
    <row r="122" spans="2:51" s="13" customFormat="1" ht="11.25">
      <c r="B122" s="194"/>
      <c r="C122" s="195"/>
      <c r="D122" s="196" t="s">
        <v>232</v>
      </c>
      <c r="E122" s="197" t="s">
        <v>35</v>
      </c>
      <c r="F122" s="198" t="s">
        <v>272</v>
      </c>
      <c r="G122" s="195"/>
      <c r="H122" s="199">
        <v>-1.44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232</v>
      </c>
      <c r="AU122" s="205" t="s">
        <v>89</v>
      </c>
      <c r="AV122" s="13" t="s">
        <v>89</v>
      </c>
      <c r="AW122" s="13" t="s">
        <v>40</v>
      </c>
      <c r="AX122" s="13" t="s">
        <v>80</v>
      </c>
      <c r="AY122" s="205" t="s">
        <v>142</v>
      </c>
    </row>
    <row r="123" spans="2:51" s="13" customFormat="1" ht="11.25">
      <c r="B123" s="194"/>
      <c r="C123" s="195"/>
      <c r="D123" s="196" t="s">
        <v>232</v>
      </c>
      <c r="E123" s="197" t="s">
        <v>35</v>
      </c>
      <c r="F123" s="198" t="s">
        <v>273</v>
      </c>
      <c r="G123" s="195"/>
      <c r="H123" s="199">
        <v>-0.821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232</v>
      </c>
      <c r="AU123" s="205" t="s">
        <v>89</v>
      </c>
      <c r="AV123" s="13" t="s">
        <v>89</v>
      </c>
      <c r="AW123" s="13" t="s">
        <v>40</v>
      </c>
      <c r="AX123" s="13" t="s">
        <v>80</v>
      </c>
      <c r="AY123" s="205" t="s">
        <v>142</v>
      </c>
    </row>
    <row r="124" spans="2:51" s="13" customFormat="1" ht="11.25">
      <c r="B124" s="194"/>
      <c r="C124" s="195"/>
      <c r="D124" s="196" t="s">
        <v>232</v>
      </c>
      <c r="E124" s="197" t="s">
        <v>35</v>
      </c>
      <c r="F124" s="198" t="s">
        <v>274</v>
      </c>
      <c r="G124" s="195"/>
      <c r="H124" s="199">
        <v>70.824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232</v>
      </c>
      <c r="AU124" s="205" t="s">
        <v>89</v>
      </c>
      <c r="AV124" s="13" t="s">
        <v>89</v>
      </c>
      <c r="AW124" s="13" t="s">
        <v>40</v>
      </c>
      <c r="AX124" s="13" t="s">
        <v>80</v>
      </c>
      <c r="AY124" s="205" t="s">
        <v>142</v>
      </c>
    </row>
    <row r="125" spans="2:51" s="14" customFormat="1" ht="11.25">
      <c r="B125" s="206"/>
      <c r="C125" s="207"/>
      <c r="D125" s="196" t="s">
        <v>232</v>
      </c>
      <c r="E125" s="208" t="s">
        <v>35</v>
      </c>
      <c r="F125" s="209" t="s">
        <v>234</v>
      </c>
      <c r="G125" s="207"/>
      <c r="H125" s="210">
        <v>521.553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232</v>
      </c>
      <c r="AU125" s="216" t="s">
        <v>89</v>
      </c>
      <c r="AV125" s="14" t="s">
        <v>161</v>
      </c>
      <c r="AW125" s="14" t="s">
        <v>40</v>
      </c>
      <c r="AX125" s="14" t="s">
        <v>21</v>
      </c>
      <c r="AY125" s="216" t="s">
        <v>142</v>
      </c>
    </row>
    <row r="126" spans="1:65" s="2" customFormat="1" ht="14.45" customHeight="1">
      <c r="A126" s="36"/>
      <c r="B126" s="37"/>
      <c r="C126" s="217" t="s">
        <v>179</v>
      </c>
      <c r="D126" s="217" t="s">
        <v>239</v>
      </c>
      <c r="E126" s="218" t="s">
        <v>275</v>
      </c>
      <c r="F126" s="219" t="s">
        <v>276</v>
      </c>
      <c r="G126" s="220" t="s">
        <v>255</v>
      </c>
      <c r="H126" s="221">
        <v>72.42</v>
      </c>
      <c r="I126" s="222"/>
      <c r="J126" s="223">
        <f>ROUND(I126*H126,2)</f>
        <v>0</v>
      </c>
      <c r="K126" s="219" t="s">
        <v>149</v>
      </c>
      <c r="L126" s="224"/>
      <c r="M126" s="225" t="s">
        <v>35</v>
      </c>
      <c r="N126" s="226" t="s">
        <v>51</v>
      </c>
      <c r="O126" s="66"/>
      <c r="P126" s="185">
        <f>O126*H126</f>
        <v>0</v>
      </c>
      <c r="Q126" s="185">
        <v>0.003</v>
      </c>
      <c r="R126" s="185">
        <f>Q126*H126</f>
        <v>0.21726</v>
      </c>
      <c r="S126" s="185">
        <v>0</v>
      </c>
      <c r="T126" s="18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7" t="s">
        <v>174</v>
      </c>
      <c r="AT126" s="187" t="s">
        <v>239</v>
      </c>
      <c r="AU126" s="187" t="s">
        <v>89</v>
      </c>
      <c r="AY126" s="18" t="s">
        <v>142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21</v>
      </c>
      <c r="BK126" s="188">
        <f>ROUND(I126*H126,2)</f>
        <v>0</v>
      </c>
      <c r="BL126" s="18" t="s">
        <v>161</v>
      </c>
      <c r="BM126" s="187" t="s">
        <v>277</v>
      </c>
    </row>
    <row r="127" spans="2:51" s="13" customFormat="1" ht="11.25">
      <c r="B127" s="194"/>
      <c r="C127" s="195"/>
      <c r="D127" s="196" t="s">
        <v>232</v>
      </c>
      <c r="E127" s="195"/>
      <c r="F127" s="198" t="s">
        <v>278</v>
      </c>
      <c r="G127" s="195"/>
      <c r="H127" s="199">
        <v>72.42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232</v>
      </c>
      <c r="AU127" s="205" t="s">
        <v>89</v>
      </c>
      <c r="AV127" s="13" t="s">
        <v>89</v>
      </c>
      <c r="AW127" s="13" t="s">
        <v>4</v>
      </c>
      <c r="AX127" s="13" t="s">
        <v>21</v>
      </c>
      <c r="AY127" s="205" t="s">
        <v>142</v>
      </c>
    </row>
    <row r="128" spans="1:65" s="2" customFormat="1" ht="14.45" customHeight="1">
      <c r="A128" s="36"/>
      <c r="B128" s="37"/>
      <c r="C128" s="217" t="s">
        <v>183</v>
      </c>
      <c r="D128" s="217" t="s">
        <v>239</v>
      </c>
      <c r="E128" s="218" t="s">
        <v>279</v>
      </c>
      <c r="F128" s="219" t="s">
        <v>280</v>
      </c>
      <c r="G128" s="220" t="s">
        <v>255</v>
      </c>
      <c r="H128" s="221">
        <v>458.184</v>
      </c>
      <c r="I128" s="222"/>
      <c r="J128" s="223">
        <f>ROUND(I128*H128,2)</f>
        <v>0</v>
      </c>
      <c r="K128" s="219" t="s">
        <v>149</v>
      </c>
      <c r="L128" s="224"/>
      <c r="M128" s="225" t="s">
        <v>35</v>
      </c>
      <c r="N128" s="226" t="s">
        <v>51</v>
      </c>
      <c r="O128" s="66"/>
      <c r="P128" s="185">
        <f>O128*H128</f>
        <v>0</v>
      </c>
      <c r="Q128" s="185">
        <v>0.0018</v>
      </c>
      <c r="R128" s="185">
        <f>Q128*H128</f>
        <v>0.8247312</v>
      </c>
      <c r="S128" s="185">
        <v>0</v>
      </c>
      <c r="T128" s="18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7" t="s">
        <v>174</v>
      </c>
      <c r="AT128" s="187" t="s">
        <v>239</v>
      </c>
      <c r="AU128" s="187" t="s">
        <v>89</v>
      </c>
      <c r="AY128" s="18" t="s">
        <v>142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8" t="s">
        <v>21</v>
      </c>
      <c r="BK128" s="188">
        <f>ROUND(I128*H128,2)</f>
        <v>0</v>
      </c>
      <c r="BL128" s="18" t="s">
        <v>161</v>
      </c>
      <c r="BM128" s="187" t="s">
        <v>281</v>
      </c>
    </row>
    <row r="129" spans="2:51" s="13" customFormat="1" ht="11.25">
      <c r="B129" s="194"/>
      <c r="C129" s="195"/>
      <c r="D129" s="196" t="s">
        <v>232</v>
      </c>
      <c r="E129" s="195"/>
      <c r="F129" s="198" t="s">
        <v>282</v>
      </c>
      <c r="G129" s="195"/>
      <c r="H129" s="199">
        <v>458.184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232</v>
      </c>
      <c r="AU129" s="205" t="s">
        <v>89</v>
      </c>
      <c r="AV129" s="13" t="s">
        <v>89</v>
      </c>
      <c r="AW129" s="13" t="s">
        <v>4</v>
      </c>
      <c r="AX129" s="13" t="s">
        <v>21</v>
      </c>
      <c r="AY129" s="205" t="s">
        <v>142</v>
      </c>
    </row>
    <row r="130" spans="1:65" s="2" customFormat="1" ht="14.45" customHeight="1">
      <c r="A130" s="36"/>
      <c r="B130" s="37"/>
      <c r="C130" s="176" t="s">
        <v>187</v>
      </c>
      <c r="D130" s="176" t="s">
        <v>145</v>
      </c>
      <c r="E130" s="177" t="s">
        <v>283</v>
      </c>
      <c r="F130" s="178" t="s">
        <v>284</v>
      </c>
      <c r="G130" s="179" t="s">
        <v>255</v>
      </c>
      <c r="H130" s="180">
        <v>31.47</v>
      </c>
      <c r="I130" s="181"/>
      <c r="J130" s="182">
        <f>ROUND(I130*H130,2)</f>
        <v>0</v>
      </c>
      <c r="K130" s="178" t="s">
        <v>149</v>
      </c>
      <c r="L130" s="41"/>
      <c r="M130" s="183" t="s">
        <v>35</v>
      </c>
      <c r="N130" s="184" t="s">
        <v>51</v>
      </c>
      <c r="O130" s="66"/>
      <c r="P130" s="185">
        <f>O130*H130</f>
        <v>0</v>
      </c>
      <c r="Q130" s="185">
        <v>0.01146</v>
      </c>
      <c r="R130" s="185">
        <f>Q130*H130</f>
        <v>0.3606462</v>
      </c>
      <c r="S130" s="185">
        <v>0</v>
      </c>
      <c r="T130" s="18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7" t="s">
        <v>161</v>
      </c>
      <c r="AT130" s="187" t="s">
        <v>145</v>
      </c>
      <c r="AU130" s="187" t="s">
        <v>89</v>
      </c>
      <c r="AY130" s="18" t="s">
        <v>142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8" t="s">
        <v>21</v>
      </c>
      <c r="BK130" s="188">
        <f>ROUND(I130*H130,2)</f>
        <v>0</v>
      </c>
      <c r="BL130" s="18" t="s">
        <v>161</v>
      </c>
      <c r="BM130" s="187" t="s">
        <v>285</v>
      </c>
    </row>
    <row r="131" spans="2:51" s="13" customFormat="1" ht="11.25">
      <c r="B131" s="194"/>
      <c r="C131" s="195"/>
      <c r="D131" s="196" t="s">
        <v>232</v>
      </c>
      <c r="E131" s="197" t="s">
        <v>35</v>
      </c>
      <c r="F131" s="198" t="s">
        <v>286</v>
      </c>
      <c r="G131" s="195"/>
      <c r="H131" s="199">
        <v>31.47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232</v>
      </c>
      <c r="AU131" s="205" t="s">
        <v>89</v>
      </c>
      <c r="AV131" s="13" t="s">
        <v>89</v>
      </c>
      <c r="AW131" s="13" t="s">
        <v>40</v>
      </c>
      <c r="AX131" s="13" t="s">
        <v>80</v>
      </c>
      <c r="AY131" s="205" t="s">
        <v>142</v>
      </c>
    </row>
    <row r="132" spans="2:51" s="14" customFormat="1" ht="11.25">
      <c r="B132" s="206"/>
      <c r="C132" s="207"/>
      <c r="D132" s="196" t="s">
        <v>232</v>
      </c>
      <c r="E132" s="208" t="s">
        <v>35</v>
      </c>
      <c r="F132" s="209" t="s">
        <v>234</v>
      </c>
      <c r="G132" s="207"/>
      <c r="H132" s="210">
        <v>31.47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232</v>
      </c>
      <c r="AU132" s="216" t="s">
        <v>89</v>
      </c>
      <c r="AV132" s="14" t="s">
        <v>161</v>
      </c>
      <c r="AW132" s="14" t="s">
        <v>40</v>
      </c>
      <c r="AX132" s="14" t="s">
        <v>21</v>
      </c>
      <c r="AY132" s="216" t="s">
        <v>142</v>
      </c>
    </row>
    <row r="133" spans="1:65" s="2" customFormat="1" ht="14.45" customHeight="1">
      <c r="A133" s="36"/>
      <c r="B133" s="37"/>
      <c r="C133" s="176" t="s">
        <v>191</v>
      </c>
      <c r="D133" s="176" t="s">
        <v>145</v>
      </c>
      <c r="E133" s="177" t="s">
        <v>287</v>
      </c>
      <c r="F133" s="178" t="s">
        <v>288</v>
      </c>
      <c r="G133" s="179" t="s">
        <v>255</v>
      </c>
      <c r="H133" s="180">
        <v>675.53</v>
      </c>
      <c r="I133" s="181"/>
      <c r="J133" s="182">
        <f>ROUND(I133*H133,2)</f>
        <v>0</v>
      </c>
      <c r="K133" s="178" t="s">
        <v>149</v>
      </c>
      <c r="L133" s="41"/>
      <c r="M133" s="183" t="s">
        <v>35</v>
      </c>
      <c r="N133" s="184" t="s">
        <v>51</v>
      </c>
      <c r="O133" s="66"/>
      <c r="P133" s="185">
        <f>O133*H133</f>
        <v>0</v>
      </c>
      <c r="Q133" s="185">
        <v>0.00026</v>
      </c>
      <c r="R133" s="185">
        <f>Q133*H133</f>
        <v>0.17563779999999998</v>
      </c>
      <c r="S133" s="185">
        <v>0</v>
      </c>
      <c r="T133" s="18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161</v>
      </c>
      <c r="AT133" s="187" t="s">
        <v>145</v>
      </c>
      <c r="AU133" s="187" t="s">
        <v>89</v>
      </c>
      <c r="AY133" s="18" t="s">
        <v>142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8" t="s">
        <v>21</v>
      </c>
      <c r="BK133" s="188">
        <f>ROUND(I133*H133,2)</f>
        <v>0</v>
      </c>
      <c r="BL133" s="18" t="s">
        <v>161</v>
      </c>
      <c r="BM133" s="187" t="s">
        <v>289</v>
      </c>
    </row>
    <row r="134" spans="1:65" s="2" customFormat="1" ht="24.2" customHeight="1">
      <c r="A134" s="36"/>
      <c r="B134" s="37"/>
      <c r="C134" s="176" t="s">
        <v>195</v>
      </c>
      <c r="D134" s="176" t="s">
        <v>145</v>
      </c>
      <c r="E134" s="177" t="s">
        <v>290</v>
      </c>
      <c r="F134" s="178" t="s">
        <v>291</v>
      </c>
      <c r="G134" s="179" t="s">
        <v>292</v>
      </c>
      <c r="H134" s="180">
        <v>148.67</v>
      </c>
      <c r="I134" s="181"/>
      <c r="J134" s="182">
        <f>ROUND(I134*H134,2)</f>
        <v>0</v>
      </c>
      <c r="K134" s="178" t="s">
        <v>149</v>
      </c>
      <c r="L134" s="41"/>
      <c r="M134" s="183" t="s">
        <v>35</v>
      </c>
      <c r="N134" s="184" t="s">
        <v>51</v>
      </c>
      <c r="O134" s="66"/>
      <c r="P134" s="185">
        <f>O134*H134</f>
        <v>0</v>
      </c>
      <c r="Q134" s="185">
        <v>0.00339</v>
      </c>
      <c r="R134" s="185">
        <f>Q134*H134</f>
        <v>0.5039912999999999</v>
      </c>
      <c r="S134" s="185">
        <v>0</v>
      </c>
      <c r="T134" s="18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7" t="s">
        <v>161</v>
      </c>
      <c r="AT134" s="187" t="s">
        <v>145</v>
      </c>
      <c r="AU134" s="187" t="s">
        <v>89</v>
      </c>
      <c r="AY134" s="18" t="s">
        <v>142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8" t="s">
        <v>21</v>
      </c>
      <c r="BK134" s="188">
        <f>ROUND(I134*H134,2)</f>
        <v>0</v>
      </c>
      <c r="BL134" s="18" t="s">
        <v>161</v>
      </c>
      <c r="BM134" s="187" t="s">
        <v>293</v>
      </c>
    </row>
    <row r="135" spans="2:51" s="13" customFormat="1" ht="11.25">
      <c r="B135" s="194"/>
      <c r="C135" s="195"/>
      <c r="D135" s="196" t="s">
        <v>232</v>
      </c>
      <c r="E135" s="197" t="s">
        <v>35</v>
      </c>
      <c r="F135" s="198" t="s">
        <v>294</v>
      </c>
      <c r="G135" s="195"/>
      <c r="H135" s="199">
        <v>148.67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232</v>
      </c>
      <c r="AU135" s="205" t="s">
        <v>89</v>
      </c>
      <c r="AV135" s="13" t="s">
        <v>89</v>
      </c>
      <c r="AW135" s="13" t="s">
        <v>40</v>
      </c>
      <c r="AX135" s="13" t="s">
        <v>80</v>
      </c>
      <c r="AY135" s="205" t="s">
        <v>142</v>
      </c>
    </row>
    <row r="136" spans="2:51" s="14" customFormat="1" ht="11.25">
      <c r="B136" s="206"/>
      <c r="C136" s="207"/>
      <c r="D136" s="196" t="s">
        <v>232</v>
      </c>
      <c r="E136" s="208" t="s">
        <v>35</v>
      </c>
      <c r="F136" s="209" t="s">
        <v>234</v>
      </c>
      <c r="G136" s="207"/>
      <c r="H136" s="210">
        <v>148.67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232</v>
      </c>
      <c r="AU136" s="216" t="s">
        <v>89</v>
      </c>
      <c r="AV136" s="14" t="s">
        <v>161</v>
      </c>
      <c r="AW136" s="14" t="s">
        <v>40</v>
      </c>
      <c r="AX136" s="14" t="s">
        <v>21</v>
      </c>
      <c r="AY136" s="216" t="s">
        <v>142</v>
      </c>
    </row>
    <row r="137" spans="1:65" s="2" customFormat="1" ht="14.45" customHeight="1">
      <c r="A137" s="36"/>
      <c r="B137" s="37"/>
      <c r="C137" s="217" t="s">
        <v>201</v>
      </c>
      <c r="D137" s="217" t="s">
        <v>239</v>
      </c>
      <c r="E137" s="218" t="s">
        <v>295</v>
      </c>
      <c r="F137" s="219" t="s">
        <v>296</v>
      </c>
      <c r="G137" s="220" t="s">
        <v>292</v>
      </c>
      <c r="H137" s="221">
        <v>55</v>
      </c>
      <c r="I137" s="222"/>
      <c r="J137" s="223">
        <f>ROUND(I137*H137,2)</f>
        <v>0</v>
      </c>
      <c r="K137" s="219" t="s">
        <v>149</v>
      </c>
      <c r="L137" s="224"/>
      <c r="M137" s="225" t="s">
        <v>35</v>
      </c>
      <c r="N137" s="226" t="s">
        <v>51</v>
      </c>
      <c r="O137" s="66"/>
      <c r="P137" s="185">
        <f>O137*H137</f>
        <v>0</v>
      </c>
      <c r="Q137" s="185">
        <v>0.00042</v>
      </c>
      <c r="R137" s="185">
        <f>Q137*H137</f>
        <v>0.023100000000000002</v>
      </c>
      <c r="S137" s="185">
        <v>0</v>
      </c>
      <c r="T137" s="18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174</v>
      </c>
      <c r="AT137" s="187" t="s">
        <v>239</v>
      </c>
      <c r="AU137" s="187" t="s">
        <v>89</v>
      </c>
      <c r="AY137" s="18" t="s">
        <v>142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8" t="s">
        <v>21</v>
      </c>
      <c r="BK137" s="188">
        <f>ROUND(I137*H137,2)</f>
        <v>0</v>
      </c>
      <c r="BL137" s="18" t="s">
        <v>161</v>
      </c>
      <c r="BM137" s="187" t="s">
        <v>297</v>
      </c>
    </row>
    <row r="138" spans="1:65" s="2" customFormat="1" ht="14.45" customHeight="1">
      <c r="A138" s="36"/>
      <c r="B138" s="37"/>
      <c r="C138" s="176" t="s">
        <v>8</v>
      </c>
      <c r="D138" s="176" t="s">
        <v>145</v>
      </c>
      <c r="E138" s="177" t="s">
        <v>298</v>
      </c>
      <c r="F138" s="178" t="s">
        <v>299</v>
      </c>
      <c r="G138" s="179" t="s">
        <v>292</v>
      </c>
      <c r="H138" s="180">
        <v>146.12</v>
      </c>
      <c r="I138" s="181"/>
      <c r="J138" s="182">
        <f>ROUND(I138*H138,2)</f>
        <v>0</v>
      </c>
      <c r="K138" s="178" t="s">
        <v>149</v>
      </c>
      <c r="L138" s="41"/>
      <c r="M138" s="183" t="s">
        <v>35</v>
      </c>
      <c r="N138" s="184" t="s">
        <v>51</v>
      </c>
      <c r="O138" s="66"/>
      <c r="P138" s="185">
        <f>O138*H138</f>
        <v>0</v>
      </c>
      <c r="Q138" s="185">
        <v>0.00025</v>
      </c>
      <c r="R138" s="185">
        <f>Q138*H138</f>
        <v>0.03653</v>
      </c>
      <c r="S138" s="185">
        <v>0</v>
      </c>
      <c r="T138" s="18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7" t="s">
        <v>161</v>
      </c>
      <c r="AT138" s="187" t="s">
        <v>145</v>
      </c>
      <c r="AU138" s="187" t="s">
        <v>89</v>
      </c>
      <c r="AY138" s="18" t="s">
        <v>142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8" t="s">
        <v>21</v>
      </c>
      <c r="BK138" s="188">
        <f>ROUND(I138*H138,2)</f>
        <v>0</v>
      </c>
      <c r="BL138" s="18" t="s">
        <v>161</v>
      </c>
      <c r="BM138" s="187" t="s">
        <v>300</v>
      </c>
    </row>
    <row r="139" spans="2:51" s="13" customFormat="1" ht="11.25">
      <c r="B139" s="194"/>
      <c r="C139" s="195"/>
      <c r="D139" s="196" t="s">
        <v>232</v>
      </c>
      <c r="E139" s="197" t="s">
        <v>35</v>
      </c>
      <c r="F139" s="198" t="s">
        <v>301</v>
      </c>
      <c r="G139" s="195"/>
      <c r="H139" s="199">
        <v>112.4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232</v>
      </c>
      <c r="AU139" s="205" t="s">
        <v>89</v>
      </c>
      <c r="AV139" s="13" t="s">
        <v>89</v>
      </c>
      <c r="AW139" s="13" t="s">
        <v>40</v>
      </c>
      <c r="AX139" s="13" t="s">
        <v>80</v>
      </c>
      <c r="AY139" s="205" t="s">
        <v>142</v>
      </c>
    </row>
    <row r="140" spans="2:51" s="14" customFormat="1" ht="11.25">
      <c r="B140" s="206"/>
      <c r="C140" s="207"/>
      <c r="D140" s="196" t="s">
        <v>232</v>
      </c>
      <c r="E140" s="208" t="s">
        <v>35</v>
      </c>
      <c r="F140" s="209" t="s">
        <v>234</v>
      </c>
      <c r="G140" s="207"/>
      <c r="H140" s="210">
        <v>112.4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232</v>
      </c>
      <c r="AU140" s="216" t="s">
        <v>89</v>
      </c>
      <c r="AV140" s="14" t="s">
        <v>161</v>
      </c>
      <c r="AW140" s="14" t="s">
        <v>40</v>
      </c>
      <c r="AX140" s="14" t="s">
        <v>21</v>
      </c>
      <c r="AY140" s="216" t="s">
        <v>142</v>
      </c>
    </row>
    <row r="141" spans="2:51" s="13" customFormat="1" ht="11.25">
      <c r="B141" s="194"/>
      <c r="C141" s="195"/>
      <c r="D141" s="196" t="s">
        <v>232</v>
      </c>
      <c r="E141" s="195"/>
      <c r="F141" s="198" t="s">
        <v>302</v>
      </c>
      <c r="G141" s="195"/>
      <c r="H141" s="199">
        <v>146.12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232</v>
      </c>
      <c r="AU141" s="205" t="s">
        <v>89</v>
      </c>
      <c r="AV141" s="13" t="s">
        <v>89</v>
      </c>
      <c r="AW141" s="13" t="s">
        <v>4</v>
      </c>
      <c r="AX141" s="13" t="s">
        <v>21</v>
      </c>
      <c r="AY141" s="205" t="s">
        <v>142</v>
      </c>
    </row>
    <row r="142" spans="1:65" s="2" customFormat="1" ht="14.45" customHeight="1">
      <c r="A142" s="36"/>
      <c r="B142" s="37"/>
      <c r="C142" s="217" t="s">
        <v>303</v>
      </c>
      <c r="D142" s="217" t="s">
        <v>239</v>
      </c>
      <c r="E142" s="218" t="s">
        <v>304</v>
      </c>
      <c r="F142" s="219" t="s">
        <v>305</v>
      </c>
      <c r="G142" s="220" t="s">
        <v>292</v>
      </c>
      <c r="H142" s="221">
        <v>118.02</v>
      </c>
      <c r="I142" s="222"/>
      <c r="J142" s="223">
        <f>ROUND(I142*H142,2)</f>
        <v>0</v>
      </c>
      <c r="K142" s="219" t="s">
        <v>149</v>
      </c>
      <c r="L142" s="224"/>
      <c r="M142" s="225" t="s">
        <v>35</v>
      </c>
      <c r="N142" s="226" t="s">
        <v>51</v>
      </c>
      <c r="O142" s="66"/>
      <c r="P142" s="185">
        <f>O142*H142</f>
        <v>0</v>
      </c>
      <c r="Q142" s="185">
        <v>0.00011</v>
      </c>
      <c r="R142" s="185">
        <f>Q142*H142</f>
        <v>0.0129822</v>
      </c>
      <c r="S142" s="185">
        <v>0</v>
      </c>
      <c r="T142" s="18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7" t="s">
        <v>174</v>
      </c>
      <c r="AT142" s="187" t="s">
        <v>239</v>
      </c>
      <c r="AU142" s="187" t="s">
        <v>89</v>
      </c>
      <c r="AY142" s="18" t="s">
        <v>142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8" t="s">
        <v>21</v>
      </c>
      <c r="BK142" s="188">
        <f>ROUND(I142*H142,2)</f>
        <v>0</v>
      </c>
      <c r="BL142" s="18" t="s">
        <v>161</v>
      </c>
      <c r="BM142" s="187" t="s">
        <v>306</v>
      </c>
    </row>
    <row r="143" spans="2:51" s="13" customFormat="1" ht="11.25">
      <c r="B143" s="194"/>
      <c r="C143" s="195"/>
      <c r="D143" s="196" t="s">
        <v>232</v>
      </c>
      <c r="E143" s="195"/>
      <c r="F143" s="198" t="s">
        <v>307</v>
      </c>
      <c r="G143" s="195"/>
      <c r="H143" s="199">
        <v>118.02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232</v>
      </c>
      <c r="AU143" s="205" t="s">
        <v>89</v>
      </c>
      <c r="AV143" s="13" t="s">
        <v>89</v>
      </c>
      <c r="AW143" s="13" t="s">
        <v>4</v>
      </c>
      <c r="AX143" s="13" t="s">
        <v>21</v>
      </c>
      <c r="AY143" s="205" t="s">
        <v>142</v>
      </c>
    </row>
    <row r="144" spans="1:65" s="2" customFormat="1" ht="24.2" customHeight="1">
      <c r="A144" s="36"/>
      <c r="B144" s="37"/>
      <c r="C144" s="176" t="s">
        <v>308</v>
      </c>
      <c r="D144" s="176" t="s">
        <v>145</v>
      </c>
      <c r="E144" s="177" t="s">
        <v>309</v>
      </c>
      <c r="F144" s="178" t="s">
        <v>310</v>
      </c>
      <c r="G144" s="179" t="s">
        <v>255</v>
      </c>
      <c r="H144" s="180">
        <v>10.08</v>
      </c>
      <c r="I144" s="181"/>
      <c r="J144" s="182">
        <f>ROUND(I144*H144,2)</f>
        <v>0</v>
      </c>
      <c r="K144" s="178" t="s">
        <v>149</v>
      </c>
      <c r="L144" s="41"/>
      <c r="M144" s="183" t="s">
        <v>35</v>
      </c>
      <c r="N144" s="184" t="s">
        <v>51</v>
      </c>
      <c r="O144" s="66"/>
      <c r="P144" s="185">
        <f>O144*H144</f>
        <v>0</v>
      </c>
      <c r="Q144" s="185">
        <v>0.0231</v>
      </c>
      <c r="R144" s="185">
        <f>Q144*H144</f>
        <v>0.232848</v>
      </c>
      <c r="S144" s="185">
        <v>0</v>
      </c>
      <c r="T144" s="18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7" t="s">
        <v>161</v>
      </c>
      <c r="AT144" s="187" t="s">
        <v>145</v>
      </c>
      <c r="AU144" s="187" t="s">
        <v>89</v>
      </c>
      <c r="AY144" s="18" t="s">
        <v>142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8" t="s">
        <v>21</v>
      </c>
      <c r="BK144" s="188">
        <f>ROUND(I144*H144,2)</f>
        <v>0</v>
      </c>
      <c r="BL144" s="18" t="s">
        <v>161</v>
      </c>
      <c r="BM144" s="187" t="s">
        <v>311</v>
      </c>
    </row>
    <row r="145" spans="2:51" s="13" customFormat="1" ht="11.25">
      <c r="B145" s="194"/>
      <c r="C145" s="195"/>
      <c r="D145" s="196" t="s">
        <v>232</v>
      </c>
      <c r="E145" s="197" t="s">
        <v>35</v>
      </c>
      <c r="F145" s="198" t="s">
        <v>312</v>
      </c>
      <c r="G145" s="195"/>
      <c r="H145" s="199">
        <v>10.08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232</v>
      </c>
      <c r="AU145" s="205" t="s">
        <v>89</v>
      </c>
      <c r="AV145" s="13" t="s">
        <v>89</v>
      </c>
      <c r="AW145" s="13" t="s">
        <v>40</v>
      </c>
      <c r="AX145" s="13" t="s">
        <v>80</v>
      </c>
      <c r="AY145" s="205" t="s">
        <v>142</v>
      </c>
    </row>
    <row r="146" spans="2:51" s="14" customFormat="1" ht="11.25">
      <c r="B146" s="206"/>
      <c r="C146" s="207"/>
      <c r="D146" s="196" t="s">
        <v>232</v>
      </c>
      <c r="E146" s="208" t="s">
        <v>35</v>
      </c>
      <c r="F146" s="209" t="s">
        <v>234</v>
      </c>
      <c r="G146" s="207"/>
      <c r="H146" s="210">
        <v>10.08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232</v>
      </c>
      <c r="AU146" s="216" t="s">
        <v>89</v>
      </c>
      <c r="AV146" s="14" t="s">
        <v>161</v>
      </c>
      <c r="AW146" s="14" t="s">
        <v>40</v>
      </c>
      <c r="AX146" s="14" t="s">
        <v>21</v>
      </c>
      <c r="AY146" s="216" t="s">
        <v>142</v>
      </c>
    </row>
    <row r="147" spans="1:65" s="2" customFormat="1" ht="24.2" customHeight="1">
      <c r="A147" s="36"/>
      <c r="B147" s="37"/>
      <c r="C147" s="176" t="s">
        <v>313</v>
      </c>
      <c r="D147" s="176" t="s">
        <v>145</v>
      </c>
      <c r="E147" s="177" t="s">
        <v>314</v>
      </c>
      <c r="F147" s="178" t="s">
        <v>315</v>
      </c>
      <c r="G147" s="179" t="s">
        <v>255</v>
      </c>
      <c r="H147" s="180">
        <v>150</v>
      </c>
      <c r="I147" s="181"/>
      <c r="J147" s="182">
        <f>ROUND(I147*H147,2)</f>
        <v>0</v>
      </c>
      <c r="K147" s="178" t="s">
        <v>149</v>
      </c>
      <c r="L147" s="41"/>
      <c r="M147" s="183" t="s">
        <v>35</v>
      </c>
      <c r="N147" s="184" t="s">
        <v>51</v>
      </c>
      <c r="O147" s="66"/>
      <c r="P147" s="185">
        <f>O147*H147</f>
        <v>0</v>
      </c>
      <c r="Q147" s="185">
        <v>0.01188</v>
      </c>
      <c r="R147" s="185">
        <f>Q147*H147</f>
        <v>1.782</v>
      </c>
      <c r="S147" s="185">
        <v>0</v>
      </c>
      <c r="T147" s="18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7" t="s">
        <v>161</v>
      </c>
      <c r="AT147" s="187" t="s">
        <v>145</v>
      </c>
      <c r="AU147" s="187" t="s">
        <v>89</v>
      </c>
      <c r="AY147" s="18" t="s">
        <v>142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8" t="s">
        <v>21</v>
      </c>
      <c r="BK147" s="188">
        <f>ROUND(I147*H147,2)</f>
        <v>0</v>
      </c>
      <c r="BL147" s="18" t="s">
        <v>161</v>
      </c>
      <c r="BM147" s="187" t="s">
        <v>316</v>
      </c>
    </row>
    <row r="148" spans="1:65" s="2" customFormat="1" ht="24.2" customHeight="1">
      <c r="A148" s="36"/>
      <c r="B148" s="37"/>
      <c r="C148" s="176" t="s">
        <v>317</v>
      </c>
      <c r="D148" s="176" t="s">
        <v>145</v>
      </c>
      <c r="E148" s="177" t="s">
        <v>318</v>
      </c>
      <c r="F148" s="178" t="s">
        <v>319</v>
      </c>
      <c r="G148" s="179" t="s">
        <v>255</v>
      </c>
      <c r="H148" s="180">
        <v>500.635</v>
      </c>
      <c r="I148" s="181"/>
      <c r="J148" s="182">
        <f>ROUND(I148*H148,2)</f>
        <v>0</v>
      </c>
      <c r="K148" s="178" t="s">
        <v>149</v>
      </c>
      <c r="L148" s="41"/>
      <c r="M148" s="183" t="s">
        <v>35</v>
      </c>
      <c r="N148" s="184" t="s">
        <v>51</v>
      </c>
      <c r="O148" s="66"/>
      <c r="P148" s="185">
        <f>O148*H148</f>
        <v>0</v>
      </c>
      <c r="Q148" s="185">
        <v>0.00348</v>
      </c>
      <c r="R148" s="185">
        <f>Q148*H148</f>
        <v>1.7422098</v>
      </c>
      <c r="S148" s="185">
        <v>0</v>
      </c>
      <c r="T148" s="18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7" t="s">
        <v>161</v>
      </c>
      <c r="AT148" s="187" t="s">
        <v>145</v>
      </c>
      <c r="AU148" s="187" t="s">
        <v>89</v>
      </c>
      <c r="AY148" s="18" t="s">
        <v>142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8" t="s">
        <v>21</v>
      </c>
      <c r="BK148" s="188">
        <f>ROUND(I148*H148,2)</f>
        <v>0</v>
      </c>
      <c r="BL148" s="18" t="s">
        <v>161</v>
      </c>
      <c r="BM148" s="187" t="s">
        <v>320</v>
      </c>
    </row>
    <row r="149" spans="1:65" s="2" customFormat="1" ht="24.2" customHeight="1">
      <c r="A149" s="36"/>
      <c r="B149" s="37"/>
      <c r="C149" s="176" t="s">
        <v>321</v>
      </c>
      <c r="D149" s="176" t="s">
        <v>145</v>
      </c>
      <c r="E149" s="177" t="s">
        <v>322</v>
      </c>
      <c r="F149" s="178" t="s">
        <v>323</v>
      </c>
      <c r="G149" s="179" t="s">
        <v>255</v>
      </c>
      <c r="H149" s="180">
        <v>55.19</v>
      </c>
      <c r="I149" s="181"/>
      <c r="J149" s="182">
        <f>ROUND(I149*H149,2)</f>
        <v>0</v>
      </c>
      <c r="K149" s="178" t="s">
        <v>149</v>
      </c>
      <c r="L149" s="41"/>
      <c r="M149" s="183" t="s">
        <v>35</v>
      </c>
      <c r="N149" s="184" t="s">
        <v>51</v>
      </c>
      <c r="O149" s="66"/>
      <c r="P149" s="185">
        <f>O149*H149</f>
        <v>0</v>
      </c>
      <c r="Q149" s="185">
        <v>0.00012</v>
      </c>
      <c r="R149" s="185">
        <f>Q149*H149</f>
        <v>0.0066228</v>
      </c>
      <c r="S149" s="185">
        <v>0</v>
      </c>
      <c r="T149" s="18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161</v>
      </c>
      <c r="AT149" s="187" t="s">
        <v>145</v>
      </c>
      <c r="AU149" s="187" t="s">
        <v>89</v>
      </c>
      <c r="AY149" s="18" t="s">
        <v>142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8" t="s">
        <v>21</v>
      </c>
      <c r="BK149" s="188">
        <f>ROUND(I149*H149,2)</f>
        <v>0</v>
      </c>
      <c r="BL149" s="18" t="s">
        <v>161</v>
      </c>
      <c r="BM149" s="187" t="s">
        <v>324</v>
      </c>
    </row>
    <row r="150" spans="1:65" s="2" customFormat="1" ht="14.45" customHeight="1">
      <c r="A150" s="36"/>
      <c r="B150" s="37"/>
      <c r="C150" s="176" t="s">
        <v>7</v>
      </c>
      <c r="D150" s="176" t="s">
        <v>145</v>
      </c>
      <c r="E150" s="177" t="s">
        <v>325</v>
      </c>
      <c r="F150" s="178" t="s">
        <v>326</v>
      </c>
      <c r="G150" s="179" t="s">
        <v>255</v>
      </c>
      <c r="H150" s="180">
        <v>675.53</v>
      </c>
      <c r="I150" s="181"/>
      <c r="J150" s="182">
        <f>ROUND(I150*H150,2)</f>
        <v>0</v>
      </c>
      <c r="K150" s="178" t="s">
        <v>149</v>
      </c>
      <c r="L150" s="41"/>
      <c r="M150" s="183" t="s">
        <v>35</v>
      </c>
      <c r="N150" s="184" t="s">
        <v>51</v>
      </c>
      <c r="O150" s="66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7" t="s">
        <v>161</v>
      </c>
      <c r="AT150" s="187" t="s">
        <v>145</v>
      </c>
      <c r="AU150" s="187" t="s">
        <v>89</v>
      </c>
      <c r="AY150" s="18" t="s">
        <v>142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8" t="s">
        <v>21</v>
      </c>
      <c r="BK150" s="188">
        <f>ROUND(I150*H150,2)</f>
        <v>0</v>
      </c>
      <c r="BL150" s="18" t="s">
        <v>161</v>
      </c>
      <c r="BM150" s="187" t="s">
        <v>327</v>
      </c>
    </row>
    <row r="151" spans="2:63" s="12" customFormat="1" ht="22.9" customHeight="1">
      <c r="B151" s="160"/>
      <c r="C151" s="161"/>
      <c r="D151" s="162" t="s">
        <v>79</v>
      </c>
      <c r="E151" s="174" t="s">
        <v>179</v>
      </c>
      <c r="F151" s="174" t="s">
        <v>328</v>
      </c>
      <c r="G151" s="161"/>
      <c r="H151" s="161"/>
      <c r="I151" s="164"/>
      <c r="J151" s="175">
        <f>BK151</f>
        <v>0</v>
      </c>
      <c r="K151" s="161"/>
      <c r="L151" s="166"/>
      <c r="M151" s="167"/>
      <c r="N151" s="168"/>
      <c r="O151" s="168"/>
      <c r="P151" s="169">
        <f>SUM(P152:P184)</f>
        <v>0</v>
      </c>
      <c r="Q151" s="168"/>
      <c r="R151" s="169">
        <f>SUM(R152:R184)</f>
        <v>0</v>
      </c>
      <c r="S151" s="168"/>
      <c r="T151" s="170">
        <f>SUM(T152:T184)</f>
        <v>27.525699000000003</v>
      </c>
      <c r="AR151" s="171" t="s">
        <v>21</v>
      </c>
      <c r="AT151" s="172" t="s">
        <v>79</v>
      </c>
      <c r="AU151" s="172" t="s">
        <v>21</v>
      </c>
      <c r="AY151" s="171" t="s">
        <v>142</v>
      </c>
      <c r="BK151" s="173">
        <f>SUM(BK152:BK184)</f>
        <v>0</v>
      </c>
    </row>
    <row r="152" spans="1:65" s="2" customFormat="1" ht="24.2" customHeight="1">
      <c r="A152" s="36"/>
      <c r="B152" s="37"/>
      <c r="C152" s="176" t="s">
        <v>329</v>
      </c>
      <c r="D152" s="176" t="s">
        <v>145</v>
      </c>
      <c r="E152" s="177" t="s">
        <v>330</v>
      </c>
      <c r="F152" s="178" t="s">
        <v>331</v>
      </c>
      <c r="G152" s="179" t="s">
        <v>255</v>
      </c>
      <c r="H152" s="180">
        <v>327</v>
      </c>
      <c r="I152" s="181"/>
      <c r="J152" s="182">
        <f>ROUND(I152*H152,2)</f>
        <v>0</v>
      </c>
      <c r="K152" s="178" t="s">
        <v>149</v>
      </c>
      <c r="L152" s="41"/>
      <c r="M152" s="183" t="s">
        <v>35</v>
      </c>
      <c r="N152" s="184" t="s">
        <v>51</v>
      </c>
      <c r="O152" s="66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161</v>
      </c>
      <c r="AT152" s="187" t="s">
        <v>145</v>
      </c>
      <c r="AU152" s="187" t="s">
        <v>89</v>
      </c>
      <c r="AY152" s="18" t="s">
        <v>142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8" t="s">
        <v>21</v>
      </c>
      <c r="BK152" s="188">
        <f>ROUND(I152*H152,2)</f>
        <v>0</v>
      </c>
      <c r="BL152" s="18" t="s">
        <v>161</v>
      </c>
      <c r="BM152" s="187" t="s">
        <v>332</v>
      </c>
    </row>
    <row r="153" spans="2:51" s="13" customFormat="1" ht="11.25">
      <c r="B153" s="194"/>
      <c r="C153" s="195"/>
      <c r="D153" s="196" t="s">
        <v>232</v>
      </c>
      <c r="E153" s="197" t="s">
        <v>35</v>
      </c>
      <c r="F153" s="198" t="s">
        <v>333</v>
      </c>
      <c r="G153" s="195"/>
      <c r="H153" s="199">
        <v>327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232</v>
      </c>
      <c r="AU153" s="205" t="s">
        <v>89</v>
      </c>
      <c r="AV153" s="13" t="s">
        <v>89</v>
      </c>
      <c r="AW153" s="13" t="s">
        <v>40</v>
      </c>
      <c r="AX153" s="13" t="s">
        <v>80</v>
      </c>
      <c r="AY153" s="205" t="s">
        <v>142</v>
      </c>
    </row>
    <row r="154" spans="2:51" s="14" customFormat="1" ht="11.25">
      <c r="B154" s="206"/>
      <c r="C154" s="207"/>
      <c r="D154" s="196" t="s">
        <v>232</v>
      </c>
      <c r="E154" s="208" t="s">
        <v>35</v>
      </c>
      <c r="F154" s="209" t="s">
        <v>234</v>
      </c>
      <c r="G154" s="207"/>
      <c r="H154" s="210">
        <v>327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232</v>
      </c>
      <c r="AU154" s="216" t="s">
        <v>89</v>
      </c>
      <c r="AV154" s="14" t="s">
        <v>161</v>
      </c>
      <c r="AW154" s="14" t="s">
        <v>40</v>
      </c>
      <c r="AX154" s="14" t="s">
        <v>21</v>
      </c>
      <c r="AY154" s="216" t="s">
        <v>142</v>
      </c>
    </row>
    <row r="155" spans="1:65" s="2" customFormat="1" ht="24.2" customHeight="1">
      <c r="A155" s="36"/>
      <c r="B155" s="37"/>
      <c r="C155" s="176" t="s">
        <v>334</v>
      </c>
      <c r="D155" s="176" t="s">
        <v>145</v>
      </c>
      <c r="E155" s="177" t="s">
        <v>335</v>
      </c>
      <c r="F155" s="178" t="s">
        <v>336</v>
      </c>
      <c r="G155" s="179" t="s">
        <v>255</v>
      </c>
      <c r="H155" s="180">
        <v>19620</v>
      </c>
      <c r="I155" s="181"/>
      <c r="J155" s="182">
        <f>ROUND(I155*H155,2)</f>
        <v>0</v>
      </c>
      <c r="K155" s="178" t="s">
        <v>149</v>
      </c>
      <c r="L155" s="41"/>
      <c r="M155" s="183" t="s">
        <v>35</v>
      </c>
      <c r="N155" s="184" t="s">
        <v>51</v>
      </c>
      <c r="O155" s="66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7" t="s">
        <v>161</v>
      </c>
      <c r="AT155" s="187" t="s">
        <v>145</v>
      </c>
      <c r="AU155" s="187" t="s">
        <v>89</v>
      </c>
      <c r="AY155" s="18" t="s">
        <v>142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8" t="s">
        <v>21</v>
      </c>
      <c r="BK155" s="188">
        <f>ROUND(I155*H155,2)</f>
        <v>0</v>
      </c>
      <c r="BL155" s="18" t="s">
        <v>161</v>
      </c>
      <c r="BM155" s="187" t="s">
        <v>337</v>
      </c>
    </row>
    <row r="156" spans="2:51" s="13" customFormat="1" ht="11.25">
      <c r="B156" s="194"/>
      <c r="C156" s="195"/>
      <c r="D156" s="196" t="s">
        <v>232</v>
      </c>
      <c r="E156" s="197" t="s">
        <v>35</v>
      </c>
      <c r="F156" s="198" t="s">
        <v>338</v>
      </c>
      <c r="G156" s="195"/>
      <c r="H156" s="199">
        <v>19620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232</v>
      </c>
      <c r="AU156" s="205" t="s">
        <v>89</v>
      </c>
      <c r="AV156" s="13" t="s">
        <v>89</v>
      </c>
      <c r="AW156" s="13" t="s">
        <v>40</v>
      </c>
      <c r="AX156" s="13" t="s">
        <v>21</v>
      </c>
      <c r="AY156" s="205" t="s">
        <v>142</v>
      </c>
    </row>
    <row r="157" spans="1:65" s="2" customFormat="1" ht="24.2" customHeight="1">
      <c r="A157" s="36"/>
      <c r="B157" s="37"/>
      <c r="C157" s="176" t="s">
        <v>339</v>
      </c>
      <c r="D157" s="176" t="s">
        <v>145</v>
      </c>
      <c r="E157" s="177" t="s">
        <v>340</v>
      </c>
      <c r="F157" s="178" t="s">
        <v>341</v>
      </c>
      <c r="G157" s="179" t="s">
        <v>255</v>
      </c>
      <c r="H157" s="180">
        <v>327</v>
      </c>
      <c r="I157" s="181"/>
      <c r="J157" s="182">
        <f>ROUND(I157*H157,2)</f>
        <v>0</v>
      </c>
      <c r="K157" s="178" t="s">
        <v>149</v>
      </c>
      <c r="L157" s="41"/>
      <c r="M157" s="183" t="s">
        <v>35</v>
      </c>
      <c r="N157" s="184" t="s">
        <v>51</v>
      </c>
      <c r="O157" s="66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161</v>
      </c>
      <c r="AT157" s="187" t="s">
        <v>145</v>
      </c>
      <c r="AU157" s="187" t="s">
        <v>89</v>
      </c>
      <c r="AY157" s="18" t="s">
        <v>142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8" t="s">
        <v>21</v>
      </c>
      <c r="BK157" s="188">
        <f>ROUND(I157*H157,2)</f>
        <v>0</v>
      </c>
      <c r="BL157" s="18" t="s">
        <v>161</v>
      </c>
      <c r="BM157" s="187" t="s">
        <v>342</v>
      </c>
    </row>
    <row r="158" spans="1:65" s="2" customFormat="1" ht="14.45" customHeight="1">
      <c r="A158" s="36"/>
      <c r="B158" s="37"/>
      <c r="C158" s="176" t="s">
        <v>343</v>
      </c>
      <c r="D158" s="176" t="s">
        <v>145</v>
      </c>
      <c r="E158" s="177" t="s">
        <v>344</v>
      </c>
      <c r="F158" s="178" t="s">
        <v>345</v>
      </c>
      <c r="G158" s="179" t="s">
        <v>255</v>
      </c>
      <c r="H158" s="180">
        <v>327</v>
      </c>
      <c r="I158" s="181"/>
      <c r="J158" s="182">
        <f>ROUND(I158*H158,2)</f>
        <v>0</v>
      </c>
      <c r="K158" s="178" t="s">
        <v>149</v>
      </c>
      <c r="L158" s="41"/>
      <c r="M158" s="183" t="s">
        <v>35</v>
      </c>
      <c r="N158" s="184" t="s">
        <v>51</v>
      </c>
      <c r="O158" s="66"/>
      <c r="P158" s="185">
        <f>O158*H158</f>
        <v>0</v>
      </c>
      <c r="Q158" s="185">
        <v>0</v>
      </c>
      <c r="R158" s="185">
        <f>Q158*H158</f>
        <v>0</v>
      </c>
      <c r="S158" s="185">
        <v>0</v>
      </c>
      <c r="T158" s="18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7" t="s">
        <v>161</v>
      </c>
      <c r="AT158" s="187" t="s">
        <v>145</v>
      </c>
      <c r="AU158" s="187" t="s">
        <v>89</v>
      </c>
      <c r="AY158" s="18" t="s">
        <v>142</v>
      </c>
      <c r="BE158" s="188">
        <f>IF(N158="základní",J158,0)</f>
        <v>0</v>
      </c>
      <c r="BF158" s="188">
        <f>IF(N158="snížená",J158,0)</f>
        <v>0</v>
      </c>
      <c r="BG158" s="188">
        <f>IF(N158="zákl. přenesená",J158,0)</f>
        <v>0</v>
      </c>
      <c r="BH158" s="188">
        <f>IF(N158="sníž. přenesená",J158,0)</f>
        <v>0</v>
      </c>
      <c r="BI158" s="188">
        <f>IF(N158="nulová",J158,0)</f>
        <v>0</v>
      </c>
      <c r="BJ158" s="18" t="s">
        <v>21</v>
      </c>
      <c r="BK158" s="188">
        <f>ROUND(I158*H158,2)</f>
        <v>0</v>
      </c>
      <c r="BL158" s="18" t="s">
        <v>161</v>
      </c>
      <c r="BM158" s="187" t="s">
        <v>346</v>
      </c>
    </row>
    <row r="159" spans="1:65" s="2" customFormat="1" ht="14.45" customHeight="1">
      <c r="A159" s="36"/>
      <c r="B159" s="37"/>
      <c r="C159" s="176" t="s">
        <v>347</v>
      </c>
      <c r="D159" s="176" t="s">
        <v>145</v>
      </c>
      <c r="E159" s="177" t="s">
        <v>348</v>
      </c>
      <c r="F159" s="178" t="s">
        <v>349</v>
      </c>
      <c r="G159" s="179" t="s">
        <v>255</v>
      </c>
      <c r="H159" s="180">
        <v>19620</v>
      </c>
      <c r="I159" s="181"/>
      <c r="J159" s="182">
        <f>ROUND(I159*H159,2)</f>
        <v>0</v>
      </c>
      <c r="K159" s="178" t="s">
        <v>149</v>
      </c>
      <c r="L159" s="41"/>
      <c r="M159" s="183" t="s">
        <v>35</v>
      </c>
      <c r="N159" s="184" t="s">
        <v>51</v>
      </c>
      <c r="O159" s="66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161</v>
      </c>
      <c r="AT159" s="187" t="s">
        <v>145</v>
      </c>
      <c r="AU159" s="187" t="s">
        <v>89</v>
      </c>
      <c r="AY159" s="18" t="s">
        <v>142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8" t="s">
        <v>21</v>
      </c>
      <c r="BK159" s="188">
        <f>ROUND(I159*H159,2)</f>
        <v>0</v>
      </c>
      <c r="BL159" s="18" t="s">
        <v>161</v>
      </c>
      <c r="BM159" s="187" t="s">
        <v>350</v>
      </c>
    </row>
    <row r="160" spans="2:51" s="13" customFormat="1" ht="11.25">
      <c r="B160" s="194"/>
      <c r="C160" s="195"/>
      <c r="D160" s="196" t="s">
        <v>232</v>
      </c>
      <c r="E160" s="195"/>
      <c r="F160" s="198" t="s">
        <v>351</v>
      </c>
      <c r="G160" s="195"/>
      <c r="H160" s="199">
        <v>19620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232</v>
      </c>
      <c r="AU160" s="205" t="s">
        <v>89</v>
      </c>
      <c r="AV160" s="13" t="s">
        <v>89</v>
      </c>
      <c r="AW160" s="13" t="s">
        <v>4</v>
      </c>
      <c r="AX160" s="13" t="s">
        <v>21</v>
      </c>
      <c r="AY160" s="205" t="s">
        <v>142</v>
      </c>
    </row>
    <row r="161" spans="1:65" s="2" customFormat="1" ht="14.45" customHeight="1">
      <c r="A161" s="36"/>
      <c r="B161" s="37"/>
      <c r="C161" s="176" t="s">
        <v>352</v>
      </c>
      <c r="D161" s="176" t="s">
        <v>145</v>
      </c>
      <c r="E161" s="177" t="s">
        <v>353</v>
      </c>
      <c r="F161" s="178" t="s">
        <v>354</v>
      </c>
      <c r="G161" s="179" t="s">
        <v>255</v>
      </c>
      <c r="H161" s="180">
        <v>327</v>
      </c>
      <c r="I161" s="181"/>
      <c r="J161" s="182">
        <f>ROUND(I161*H161,2)</f>
        <v>0</v>
      </c>
      <c r="K161" s="178" t="s">
        <v>149</v>
      </c>
      <c r="L161" s="41"/>
      <c r="M161" s="183" t="s">
        <v>35</v>
      </c>
      <c r="N161" s="184" t="s">
        <v>51</v>
      </c>
      <c r="O161" s="66"/>
      <c r="P161" s="185">
        <f>O161*H161</f>
        <v>0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7" t="s">
        <v>161</v>
      </c>
      <c r="AT161" s="187" t="s">
        <v>145</v>
      </c>
      <c r="AU161" s="187" t="s">
        <v>89</v>
      </c>
      <c r="AY161" s="18" t="s">
        <v>142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8" t="s">
        <v>21</v>
      </c>
      <c r="BK161" s="188">
        <f>ROUND(I161*H161,2)</f>
        <v>0</v>
      </c>
      <c r="BL161" s="18" t="s">
        <v>161</v>
      </c>
      <c r="BM161" s="187" t="s">
        <v>355</v>
      </c>
    </row>
    <row r="162" spans="1:65" s="2" customFormat="1" ht="24.2" customHeight="1">
      <c r="A162" s="36"/>
      <c r="B162" s="37"/>
      <c r="C162" s="176" t="s">
        <v>356</v>
      </c>
      <c r="D162" s="176" t="s">
        <v>145</v>
      </c>
      <c r="E162" s="177" t="s">
        <v>357</v>
      </c>
      <c r="F162" s="178" t="s">
        <v>358</v>
      </c>
      <c r="G162" s="179" t="s">
        <v>255</v>
      </c>
      <c r="H162" s="180">
        <v>86.713</v>
      </c>
      <c r="I162" s="181"/>
      <c r="J162" s="182">
        <f>ROUND(I162*H162,2)</f>
        <v>0</v>
      </c>
      <c r="K162" s="178" t="s">
        <v>149</v>
      </c>
      <c r="L162" s="41"/>
      <c r="M162" s="183" t="s">
        <v>35</v>
      </c>
      <c r="N162" s="184" t="s">
        <v>51</v>
      </c>
      <c r="O162" s="66"/>
      <c r="P162" s="185">
        <f>O162*H162</f>
        <v>0</v>
      </c>
      <c r="Q162" s="185">
        <v>0</v>
      </c>
      <c r="R162" s="185">
        <f>Q162*H162</f>
        <v>0</v>
      </c>
      <c r="S162" s="185">
        <v>0.131</v>
      </c>
      <c r="T162" s="186">
        <f>S162*H162</f>
        <v>11.359403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7" t="s">
        <v>161</v>
      </c>
      <c r="AT162" s="187" t="s">
        <v>145</v>
      </c>
      <c r="AU162" s="187" t="s">
        <v>89</v>
      </c>
      <c r="AY162" s="18" t="s">
        <v>142</v>
      </c>
      <c r="BE162" s="188">
        <f>IF(N162="základní",J162,0)</f>
        <v>0</v>
      </c>
      <c r="BF162" s="188">
        <f>IF(N162="snížená",J162,0)</f>
        <v>0</v>
      </c>
      <c r="BG162" s="188">
        <f>IF(N162="zákl. přenesená",J162,0)</f>
        <v>0</v>
      </c>
      <c r="BH162" s="188">
        <f>IF(N162="sníž. přenesená",J162,0)</f>
        <v>0</v>
      </c>
      <c r="BI162" s="188">
        <f>IF(N162="nulová",J162,0)</f>
        <v>0</v>
      </c>
      <c r="BJ162" s="18" t="s">
        <v>21</v>
      </c>
      <c r="BK162" s="188">
        <f>ROUND(I162*H162,2)</f>
        <v>0</v>
      </c>
      <c r="BL162" s="18" t="s">
        <v>161</v>
      </c>
      <c r="BM162" s="187" t="s">
        <v>359</v>
      </c>
    </row>
    <row r="163" spans="2:51" s="13" customFormat="1" ht="11.25">
      <c r="B163" s="194"/>
      <c r="C163" s="195"/>
      <c r="D163" s="196" t="s">
        <v>232</v>
      </c>
      <c r="E163" s="197" t="s">
        <v>35</v>
      </c>
      <c r="F163" s="198" t="s">
        <v>360</v>
      </c>
      <c r="G163" s="195"/>
      <c r="H163" s="199">
        <v>86.713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232</v>
      </c>
      <c r="AU163" s="205" t="s">
        <v>89</v>
      </c>
      <c r="AV163" s="13" t="s">
        <v>89</v>
      </c>
      <c r="AW163" s="13" t="s">
        <v>40</v>
      </c>
      <c r="AX163" s="13" t="s">
        <v>80</v>
      </c>
      <c r="AY163" s="205" t="s">
        <v>142</v>
      </c>
    </row>
    <row r="164" spans="2:51" s="14" customFormat="1" ht="11.25">
      <c r="B164" s="206"/>
      <c r="C164" s="207"/>
      <c r="D164" s="196" t="s">
        <v>232</v>
      </c>
      <c r="E164" s="208" t="s">
        <v>35</v>
      </c>
      <c r="F164" s="209" t="s">
        <v>234</v>
      </c>
      <c r="G164" s="207"/>
      <c r="H164" s="210">
        <v>86.713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232</v>
      </c>
      <c r="AU164" s="216" t="s">
        <v>89</v>
      </c>
      <c r="AV164" s="14" t="s">
        <v>161</v>
      </c>
      <c r="AW164" s="14" t="s">
        <v>40</v>
      </c>
      <c r="AX164" s="14" t="s">
        <v>21</v>
      </c>
      <c r="AY164" s="216" t="s">
        <v>142</v>
      </c>
    </row>
    <row r="165" spans="1:65" s="2" customFormat="1" ht="24.2" customHeight="1">
      <c r="A165" s="36"/>
      <c r="B165" s="37"/>
      <c r="C165" s="176" t="s">
        <v>361</v>
      </c>
      <c r="D165" s="176" t="s">
        <v>145</v>
      </c>
      <c r="E165" s="177" t="s">
        <v>362</v>
      </c>
      <c r="F165" s="178" t="s">
        <v>363</v>
      </c>
      <c r="G165" s="179" t="s">
        <v>255</v>
      </c>
      <c r="H165" s="180">
        <v>2.261</v>
      </c>
      <c r="I165" s="181"/>
      <c r="J165" s="182">
        <f>ROUND(I165*H165,2)</f>
        <v>0</v>
      </c>
      <c r="K165" s="178" t="s">
        <v>149</v>
      </c>
      <c r="L165" s="41"/>
      <c r="M165" s="183" t="s">
        <v>35</v>
      </c>
      <c r="N165" s="184" t="s">
        <v>51</v>
      </c>
      <c r="O165" s="66"/>
      <c r="P165" s="185">
        <f>O165*H165</f>
        <v>0</v>
      </c>
      <c r="Q165" s="185">
        <v>0</v>
      </c>
      <c r="R165" s="185">
        <f>Q165*H165</f>
        <v>0</v>
      </c>
      <c r="S165" s="185">
        <v>0.048</v>
      </c>
      <c r="T165" s="186">
        <f>S165*H165</f>
        <v>0.10852800000000001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161</v>
      </c>
      <c r="AT165" s="187" t="s">
        <v>145</v>
      </c>
      <c r="AU165" s="187" t="s">
        <v>89</v>
      </c>
      <c r="AY165" s="18" t="s">
        <v>142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8" t="s">
        <v>21</v>
      </c>
      <c r="BK165" s="188">
        <f>ROUND(I165*H165,2)</f>
        <v>0</v>
      </c>
      <c r="BL165" s="18" t="s">
        <v>161</v>
      </c>
      <c r="BM165" s="187" t="s">
        <v>364</v>
      </c>
    </row>
    <row r="166" spans="2:51" s="13" customFormat="1" ht="11.25">
      <c r="B166" s="194"/>
      <c r="C166" s="195"/>
      <c r="D166" s="196" t="s">
        <v>232</v>
      </c>
      <c r="E166" s="197" t="s">
        <v>35</v>
      </c>
      <c r="F166" s="198" t="s">
        <v>365</v>
      </c>
      <c r="G166" s="195"/>
      <c r="H166" s="199">
        <v>2.261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232</v>
      </c>
      <c r="AU166" s="205" t="s">
        <v>89</v>
      </c>
      <c r="AV166" s="13" t="s">
        <v>89</v>
      </c>
      <c r="AW166" s="13" t="s">
        <v>40</v>
      </c>
      <c r="AX166" s="13" t="s">
        <v>80</v>
      </c>
      <c r="AY166" s="205" t="s">
        <v>142</v>
      </c>
    </row>
    <row r="167" spans="2:51" s="14" customFormat="1" ht="11.25">
      <c r="B167" s="206"/>
      <c r="C167" s="207"/>
      <c r="D167" s="196" t="s">
        <v>232</v>
      </c>
      <c r="E167" s="208" t="s">
        <v>35</v>
      </c>
      <c r="F167" s="209" t="s">
        <v>234</v>
      </c>
      <c r="G167" s="207"/>
      <c r="H167" s="210">
        <v>2.261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232</v>
      </c>
      <c r="AU167" s="216" t="s">
        <v>89</v>
      </c>
      <c r="AV167" s="14" t="s">
        <v>161</v>
      </c>
      <c r="AW167" s="14" t="s">
        <v>40</v>
      </c>
      <c r="AX167" s="14" t="s">
        <v>21</v>
      </c>
      <c r="AY167" s="216" t="s">
        <v>142</v>
      </c>
    </row>
    <row r="168" spans="1:65" s="2" customFormat="1" ht="24.2" customHeight="1">
      <c r="A168" s="36"/>
      <c r="B168" s="37"/>
      <c r="C168" s="176" t="s">
        <v>366</v>
      </c>
      <c r="D168" s="176" t="s">
        <v>145</v>
      </c>
      <c r="E168" s="177" t="s">
        <v>367</v>
      </c>
      <c r="F168" s="178" t="s">
        <v>368</v>
      </c>
      <c r="G168" s="179" t="s">
        <v>255</v>
      </c>
      <c r="H168" s="180">
        <v>23.236</v>
      </c>
      <c r="I168" s="181"/>
      <c r="J168" s="182">
        <f>ROUND(I168*H168,2)</f>
        <v>0</v>
      </c>
      <c r="K168" s="178" t="s">
        <v>149</v>
      </c>
      <c r="L168" s="41"/>
      <c r="M168" s="183" t="s">
        <v>35</v>
      </c>
      <c r="N168" s="184" t="s">
        <v>51</v>
      </c>
      <c r="O168" s="66"/>
      <c r="P168" s="185">
        <f>O168*H168</f>
        <v>0</v>
      </c>
      <c r="Q168" s="185">
        <v>0</v>
      </c>
      <c r="R168" s="185">
        <f>Q168*H168</f>
        <v>0</v>
      </c>
      <c r="S168" s="185">
        <v>0.038</v>
      </c>
      <c r="T168" s="186">
        <f>S168*H168</f>
        <v>0.882968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7" t="s">
        <v>161</v>
      </c>
      <c r="AT168" s="187" t="s">
        <v>145</v>
      </c>
      <c r="AU168" s="187" t="s">
        <v>89</v>
      </c>
      <c r="AY168" s="18" t="s">
        <v>142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8" t="s">
        <v>21</v>
      </c>
      <c r="BK168" s="188">
        <f>ROUND(I168*H168,2)</f>
        <v>0</v>
      </c>
      <c r="BL168" s="18" t="s">
        <v>161</v>
      </c>
      <c r="BM168" s="187" t="s">
        <v>369</v>
      </c>
    </row>
    <row r="169" spans="2:51" s="13" customFormat="1" ht="11.25">
      <c r="B169" s="194"/>
      <c r="C169" s="195"/>
      <c r="D169" s="196" t="s">
        <v>232</v>
      </c>
      <c r="E169" s="197" t="s">
        <v>35</v>
      </c>
      <c r="F169" s="198" t="s">
        <v>370</v>
      </c>
      <c r="G169" s="195"/>
      <c r="H169" s="199">
        <v>23.236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232</v>
      </c>
      <c r="AU169" s="205" t="s">
        <v>89</v>
      </c>
      <c r="AV169" s="13" t="s">
        <v>89</v>
      </c>
      <c r="AW169" s="13" t="s">
        <v>40</v>
      </c>
      <c r="AX169" s="13" t="s">
        <v>80</v>
      </c>
      <c r="AY169" s="205" t="s">
        <v>142</v>
      </c>
    </row>
    <row r="170" spans="2:51" s="14" customFormat="1" ht="11.25">
      <c r="B170" s="206"/>
      <c r="C170" s="207"/>
      <c r="D170" s="196" t="s">
        <v>232</v>
      </c>
      <c r="E170" s="208" t="s">
        <v>35</v>
      </c>
      <c r="F170" s="209" t="s">
        <v>234</v>
      </c>
      <c r="G170" s="207"/>
      <c r="H170" s="210">
        <v>23.236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232</v>
      </c>
      <c r="AU170" s="216" t="s">
        <v>89</v>
      </c>
      <c r="AV170" s="14" t="s">
        <v>161</v>
      </c>
      <c r="AW170" s="14" t="s">
        <v>40</v>
      </c>
      <c r="AX170" s="14" t="s">
        <v>21</v>
      </c>
      <c r="AY170" s="216" t="s">
        <v>142</v>
      </c>
    </row>
    <row r="171" spans="1:65" s="2" customFormat="1" ht="24.2" customHeight="1">
      <c r="A171" s="36"/>
      <c r="B171" s="37"/>
      <c r="C171" s="176" t="s">
        <v>371</v>
      </c>
      <c r="D171" s="176" t="s">
        <v>145</v>
      </c>
      <c r="E171" s="177" t="s">
        <v>372</v>
      </c>
      <c r="F171" s="178" t="s">
        <v>373</v>
      </c>
      <c r="G171" s="179" t="s">
        <v>255</v>
      </c>
      <c r="H171" s="180">
        <v>3.2</v>
      </c>
      <c r="I171" s="181"/>
      <c r="J171" s="182">
        <f>ROUND(I171*H171,2)</f>
        <v>0</v>
      </c>
      <c r="K171" s="178" t="s">
        <v>149</v>
      </c>
      <c r="L171" s="41"/>
      <c r="M171" s="183" t="s">
        <v>35</v>
      </c>
      <c r="N171" s="184" t="s">
        <v>51</v>
      </c>
      <c r="O171" s="66"/>
      <c r="P171" s="185">
        <f>O171*H171</f>
        <v>0</v>
      </c>
      <c r="Q171" s="185">
        <v>0</v>
      </c>
      <c r="R171" s="185">
        <f>Q171*H171</f>
        <v>0</v>
      </c>
      <c r="S171" s="185">
        <v>0.034</v>
      </c>
      <c r="T171" s="186">
        <f>S171*H171</f>
        <v>0.10880000000000001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7" t="s">
        <v>161</v>
      </c>
      <c r="AT171" s="187" t="s">
        <v>145</v>
      </c>
      <c r="AU171" s="187" t="s">
        <v>89</v>
      </c>
      <c r="AY171" s="18" t="s">
        <v>142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18" t="s">
        <v>21</v>
      </c>
      <c r="BK171" s="188">
        <f>ROUND(I171*H171,2)</f>
        <v>0</v>
      </c>
      <c r="BL171" s="18" t="s">
        <v>161</v>
      </c>
      <c r="BM171" s="187" t="s">
        <v>374</v>
      </c>
    </row>
    <row r="172" spans="2:51" s="13" customFormat="1" ht="11.25">
      <c r="B172" s="194"/>
      <c r="C172" s="195"/>
      <c r="D172" s="196" t="s">
        <v>232</v>
      </c>
      <c r="E172" s="197" t="s">
        <v>35</v>
      </c>
      <c r="F172" s="198" t="s">
        <v>375</v>
      </c>
      <c r="G172" s="195"/>
      <c r="H172" s="199">
        <v>3.2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232</v>
      </c>
      <c r="AU172" s="205" t="s">
        <v>89</v>
      </c>
      <c r="AV172" s="13" t="s">
        <v>89</v>
      </c>
      <c r="AW172" s="13" t="s">
        <v>40</v>
      </c>
      <c r="AX172" s="13" t="s">
        <v>80</v>
      </c>
      <c r="AY172" s="205" t="s">
        <v>142</v>
      </c>
    </row>
    <row r="173" spans="2:51" s="14" customFormat="1" ht="11.25">
      <c r="B173" s="206"/>
      <c r="C173" s="207"/>
      <c r="D173" s="196" t="s">
        <v>232</v>
      </c>
      <c r="E173" s="208" t="s">
        <v>35</v>
      </c>
      <c r="F173" s="209" t="s">
        <v>234</v>
      </c>
      <c r="G173" s="207"/>
      <c r="H173" s="210">
        <v>3.2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232</v>
      </c>
      <c r="AU173" s="216" t="s">
        <v>89</v>
      </c>
      <c r="AV173" s="14" t="s">
        <v>161</v>
      </c>
      <c r="AW173" s="14" t="s">
        <v>40</v>
      </c>
      <c r="AX173" s="14" t="s">
        <v>21</v>
      </c>
      <c r="AY173" s="216" t="s">
        <v>142</v>
      </c>
    </row>
    <row r="174" spans="1:65" s="2" customFormat="1" ht="24.2" customHeight="1">
      <c r="A174" s="36"/>
      <c r="B174" s="37"/>
      <c r="C174" s="176" t="s">
        <v>376</v>
      </c>
      <c r="D174" s="176" t="s">
        <v>145</v>
      </c>
      <c r="E174" s="177" t="s">
        <v>377</v>
      </c>
      <c r="F174" s="178" t="s">
        <v>378</v>
      </c>
      <c r="G174" s="179" t="s">
        <v>229</v>
      </c>
      <c r="H174" s="180">
        <v>0.35</v>
      </c>
      <c r="I174" s="181"/>
      <c r="J174" s="182">
        <f>ROUND(I174*H174,2)</f>
        <v>0</v>
      </c>
      <c r="K174" s="178" t="s">
        <v>149</v>
      </c>
      <c r="L174" s="41"/>
      <c r="M174" s="183" t="s">
        <v>35</v>
      </c>
      <c r="N174" s="184" t="s">
        <v>51</v>
      </c>
      <c r="O174" s="66"/>
      <c r="P174" s="185">
        <f>O174*H174</f>
        <v>0</v>
      </c>
      <c r="Q174" s="185">
        <v>0</v>
      </c>
      <c r="R174" s="185">
        <f>Q174*H174</f>
        <v>0</v>
      </c>
      <c r="S174" s="185">
        <v>1.8</v>
      </c>
      <c r="T174" s="186">
        <f>S174*H174</f>
        <v>0.63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7" t="s">
        <v>161</v>
      </c>
      <c r="AT174" s="187" t="s">
        <v>145</v>
      </c>
      <c r="AU174" s="187" t="s">
        <v>89</v>
      </c>
      <c r="AY174" s="18" t="s">
        <v>142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8" t="s">
        <v>21</v>
      </c>
      <c r="BK174" s="188">
        <f>ROUND(I174*H174,2)</f>
        <v>0</v>
      </c>
      <c r="BL174" s="18" t="s">
        <v>161</v>
      </c>
      <c r="BM174" s="187" t="s">
        <v>379</v>
      </c>
    </row>
    <row r="175" spans="2:51" s="13" customFormat="1" ht="11.25">
      <c r="B175" s="194"/>
      <c r="C175" s="195"/>
      <c r="D175" s="196" t="s">
        <v>232</v>
      </c>
      <c r="E175" s="197" t="s">
        <v>35</v>
      </c>
      <c r="F175" s="198" t="s">
        <v>380</v>
      </c>
      <c r="G175" s="195"/>
      <c r="H175" s="199">
        <v>0.35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232</v>
      </c>
      <c r="AU175" s="205" t="s">
        <v>89</v>
      </c>
      <c r="AV175" s="13" t="s">
        <v>89</v>
      </c>
      <c r="AW175" s="13" t="s">
        <v>40</v>
      </c>
      <c r="AX175" s="13" t="s">
        <v>80</v>
      </c>
      <c r="AY175" s="205" t="s">
        <v>142</v>
      </c>
    </row>
    <row r="176" spans="2:51" s="14" customFormat="1" ht="11.25">
      <c r="B176" s="206"/>
      <c r="C176" s="207"/>
      <c r="D176" s="196" t="s">
        <v>232</v>
      </c>
      <c r="E176" s="208" t="s">
        <v>35</v>
      </c>
      <c r="F176" s="209" t="s">
        <v>234</v>
      </c>
      <c r="G176" s="207"/>
      <c r="H176" s="210">
        <v>0.35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232</v>
      </c>
      <c r="AU176" s="216" t="s">
        <v>89</v>
      </c>
      <c r="AV176" s="14" t="s">
        <v>161</v>
      </c>
      <c r="AW176" s="14" t="s">
        <v>40</v>
      </c>
      <c r="AX176" s="14" t="s">
        <v>21</v>
      </c>
      <c r="AY176" s="216" t="s">
        <v>142</v>
      </c>
    </row>
    <row r="177" spans="1:65" s="2" customFormat="1" ht="24.2" customHeight="1">
      <c r="A177" s="36"/>
      <c r="B177" s="37"/>
      <c r="C177" s="176" t="s">
        <v>381</v>
      </c>
      <c r="D177" s="176" t="s">
        <v>145</v>
      </c>
      <c r="E177" s="177" t="s">
        <v>382</v>
      </c>
      <c r="F177" s="178" t="s">
        <v>383</v>
      </c>
      <c r="G177" s="179" t="s">
        <v>229</v>
      </c>
      <c r="H177" s="180">
        <v>3.36</v>
      </c>
      <c r="I177" s="181"/>
      <c r="J177" s="182">
        <f>ROUND(I177*H177,2)</f>
        <v>0</v>
      </c>
      <c r="K177" s="178" t="s">
        <v>149</v>
      </c>
      <c r="L177" s="41"/>
      <c r="M177" s="183" t="s">
        <v>35</v>
      </c>
      <c r="N177" s="184" t="s">
        <v>51</v>
      </c>
      <c r="O177" s="66"/>
      <c r="P177" s="185">
        <f>O177*H177</f>
        <v>0</v>
      </c>
      <c r="Q177" s="185">
        <v>0</v>
      </c>
      <c r="R177" s="185">
        <f>Q177*H177</f>
        <v>0</v>
      </c>
      <c r="S177" s="185">
        <v>1.8</v>
      </c>
      <c r="T177" s="186">
        <f>S177*H177</f>
        <v>6.048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7" t="s">
        <v>161</v>
      </c>
      <c r="AT177" s="187" t="s">
        <v>145</v>
      </c>
      <c r="AU177" s="187" t="s">
        <v>89</v>
      </c>
      <c r="AY177" s="18" t="s">
        <v>142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8" t="s">
        <v>21</v>
      </c>
      <c r="BK177" s="188">
        <f>ROUND(I177*H177,2)</f>
        <v>0</v>
      </c>
      <c r="BL177" s="18" t="s">
        <v>161</v>
      </c>
      <c r="BM177" s="187" t="s">
        <v>384</v>
      </c>
    </row>
    <row r="178" spans="2:51" s="15" customFormat="1" ht="11.25">
      <c r="B178" s="227"/>
      <c r="C178" s="228"/>
      <c r="D178" s="196" t="s">
        <v>232</v>
      </c>
      <c r="E178" s="229" t="s">
        <v>35</v>
      </c>
      <c r="F178" s="230" t="s">
        <v>385</v>
      </c>
      <c r="G178" s="228"/>
      <c r="H178" s="229" t="s">
        <v>35</v>
      </c>
      <c r="I178" s="231"/>
      <c r="J178" s="228"/>
      <c r="K178" s="228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232</v>
      </c>
      <c r="AU178" s="236" t="s">
        <v>89</v>
      </c>
      <c r="AV178" s="15" t="s">
        <v>21</v>
      </c>
      <c r="AW178" s="15" t="s">
        <v>40</v>
      </c>
      <c r="AX178" s="15" t="s">
        <v>80</v>
      </c>
      <c r="AY178" s="236" t="s">
        <v>142</v>
      </c>
    </row>
    <row r="179" spans="2:51" s="13" customFormat="1" ht="11.25">
      <c r="B179" s="194"/>
      <c r="C179" s="195"/>
      <c r="D179" s="196" t="s">
        <v>232</v>
      </c>
      <c r="E179" s="197" t="s">
        <v>35</v>
      </c>
      <c r="F179" s="198" t="s">
        <v>386</v>
      </c>
      <c r="G179" s="195"/>
      <c r="H179" s="199">
        <v>3.36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232</v>
      </c>
      <c r="AU179" s="205" t="s">
        <v>89</v>
      </c>
      <c r="AV179" s="13" t="s">
        <v>89</v>
      </c>
      <c r="AW179" s="13" t="s">
        <v>40</v>
      </c>
      <c r="AX179" s="13" t="s">
        <v>80</v>
      </c>
      <c r="AY179" s="205" t="s">
        <v>142</v>
      </c>
    </row>
    <row r="180" spans="2:51" s="14" customFormat="1" ht="11.25">
      <c r="B180" s="206"/>
      <c r="C180" s="207"/>
      <c r="D180" s="196" t="s">
        <v>232</v>
      </c>
      <c r="E180" s="208" t="s">
        <v>35</v>
      </c>
      <c r="F180" s="209" t="s">
        <v>234</v>
      </c>
      <c r="G180" s="207"/>
      <c r="H180" s="210">
        <v>3.36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232</v>
      </c>
      <c r="AU180" s="216" t="s">
        <v>89</v>
      </c>
      <c r="AV180" s="14" t="s">
        <v>161</v>
      </c>
      <c r="AW180" s="14" t="s">
        <v>40</v>
      </c>
      <c r="AX180" s="14" t="s">
        <v>21</v>
      </c>
      <c r="AY180" s="216" t="s">
        <v>142</v>
      </c>
    </row>
    <row r="181" spans="1:65" s="2" customFormat="1" ht="24.2" customHeight="1">
      <c r="A181" s="36"/>
      <c r="B181" s="37"/>
      <c r="C181" s="176" t="s">
        <v>387</v>
      </c>
      <c r="D181" s="176" t="s">
        <v>145</v>
      </c>
      <c r="E181" s="177" t="s">
        <v>388</v>
      </c>
      <c r="F181" s="178" t="s">
        <v>389</v>
      </c>
      <c r="G181" s="179" t="s">
        <v>229</v>
      </c>
      <c r="H181" s="180">
        <v>2.16</v>
      </c>
      <c r="I181" s="181"/>
      <c r="J181" s="182">
        <f>ROUND(I181*H181,2)</f>
        <v>0</v>
      </c>
      <c r="K181" s="178" t="s">
        <v>149</v>
      </c>
      <c r="L181" s="41"/>
      <c r="M181" s="183" t="s">
        <v>35</v>
      </c>
      <c r="N181" s="184" t="s">
        <v>51</v>
      </c>
      <c r="O181" s="66"/>
      <c r="P181" s="185">
        <f>O181*H181</f>
        <v>0</v>
      </c>
      <c r="Q181" s="185">
        <v>0</v>
      </c>
      <c r="R181" s="185">
        <f>Q181*H181</f>
        <v>0</v>
      </c>
      <c r="S181" s="185">
        <v>1.8</v>
      </c>
      <c r="T181" s="186">
        <f>S181*H181</f>
        <v>3.8880000000000003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7" t="s">
        <v>161</v>
      </c>
      <c r="AT181" s="187" t="s">
        <v>145</v>
      </c>
      <c r="AU181" s="187" t="s">
        <v>89</v>
      </c>
      <c r="AY181" s="18" t="s">
        <v>142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8" t="s">
        <v>21</v>
      </c>
      <c r="BK181" s="188">
        <f>ROUND(I181*H181,2)</f>
        <v>0</v>
      </c>
      <c r="BL181" s="18" t="s">
        <v>161</v>
      </c>
      <c r="BM181" s="187" t="s">
        <v>390</v>
      </c>
    </row>
    <row r="182" spans="2:51" s="13" customFormat="1" ht="11.25">
      <c r="B182" s="194"/>
      <c r="C182" s="195"/>
      <c r="D182" s="196" t="s">
        <v>232</v>
      </c>
      <c r="E182" s="197" t="s">
        <v>35</v>
      </c>
      <c r="F182" s="198" t="s">
        <v>391</v>
      </c>
      <c r="G182" s="195"/>
      <c r="H182" s="199">
        <v>2.16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232</v>
      </c>
      <c r="AU182" s="205" t="s">
        <v>89</v>
      </c>
      <c r="AV182" s="13" t="s">
        <v>89</v>
      </c>
      <c r="AW182" s="13" t="s">
        <v>40</v>
      </c>
      <c r="AX182" s="13" t="s">
        <v>80</v>
      </c>
      <c r="AY182" s="205" t="s">
        <v>142</v>
      </c>
    </row>
    <row r="183" spans="2:51" s="14" customFormat="1" ht="11.25">
      <c r="B183" s="206"/>
      <c r="C183" s="207"/>
      <c r="D183" s="196" t="s">
        <v>232</v>
      </c>
      <c r="E183" s="208" t="s">
        <v>35</v>
      </c>
      <c r="F183" s="209" t="s">
        <v>234</v>
      </c>
      <c r="G183" s="207"/>
      <c r="H183" s="210">
        <v>2.16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232</v>
      </c>
      <c r="AU183" s="216" t="s">
        <v>89</v>
      </c>
      <c r="AV183" s="14" t="s">
        <v>161</v>
      </c>
      <c r="AW183" s="14" t="s">
        <v>40</v>
      </c>
      <c r="AX183" s="14" t="s">
        <v>21</v>
      </c>
      <c r="AY183" s="216" t="s">
        <v>142</v>
      </c>
    </row>
    <row r="184" spans="1:65" s="2" customFormat="1" ht="24.2" customHeight="1">
      <c r="A184" s="36"/>
      <c r="B184" s="37"/>
      <c r="C184" s="176" t="s">
        <v>392</v>
      </c>
      <c r="D184" s="176" t="s">
        <v>145</v>
      </c>
      <c r="E184" s="177" t="s">
        <v>393</v>
      </c>
      <c r="F184" s="178" t="s">
        <v>394</v>
      </c>
      <c r="G184" s="179" t="s">
        <v>255</v>
      </c>
      <c r="H184" s="180">
        <v>450</v>
      </c>
      <c r="I184" s="181"/>
      <c r="J184" s="182">
        <f>ROUND(I184*H184,2)</f>
        <v>0</v>
      </c>
      <c r="K184" s="178" t="s">
        <v>149</v>
      </c>
      <c r="L184" s="41"/>
      <c r="M184" s="183" t="s">
        <v>35</v>
      </c>
      <c r="N184" s="184" t="s">
        <v>51</v>
      </c>
      <c r="O184" s="66"/>
      <c r="P184" s="185">
        <f>O184*H184</f>
        <v>0</v>
      </c>
      <c r="Q184" s="185">
        <v>0</v>
      </c>
      <c r="R184" s="185">
        <f>Q184*H184</f>
        <v>0</v>
      </c>
      <c r="S184" s="185">
        <v>0.01</v>
      </c>
      <c r="T184" s="186">
        <f>S184*H184</f>
        <v>4.5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7" t="s">
        <v>161</v>
      </c>
      <c r="AT184" s="187" t="s">
        <v>145</v>
      </c>
      <c r="AU184" s="187" t="s">
        <v>89</v>
      </c>
      <c r="AY184" s="18" t="s">
        <v>142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8" t="s">
        <v>21</v>
      </c>
      <c r="BK184" s="188">
        <f>ROUND(I184*H184,2)</f>
        <v>0</v>
      </c>
      <c r="BL184" s="18" t="s">
        <v>161</v>
      </c>
      <c r="BM184" s="187" t="s">
        <v>395</v>
      </c>
    </row>
    <row r="185" spans="2:63" s="12" customFormat="1" ht="22.9" customHeight="1">
      <c r="B185" s="160"/>
      <c r="C185" s="161"/>
      <c r="D185" s="162" t="s">
        <v>79</v>
      </c>
      <c r="E185" s="174" t="s">
        <v>396</v>
      </c>
      <c r="F185" s="174" t="s">
        <v>397</v>
      </c>
      <c r="G185" s="161"/>
      <c r="H185" s="161"/>
      <c r="I185" s="164"/>
      <c r="J185" s="175">
        <f>BK185</f>
        <v>0</v>
      </c>
      <c r="K185" s="161"/>
      <c r="L185" s="166"/>
      <c r="M185" s="167"/>
      <c r="N185" s="168"/>
      <c r="O185" s="168"/>
      <c r="P185" s="169">
        <f>SUM(P186:P191)</f>
        <v>0</v>
      </c>
      <c r="Q185" s="168"/>
      <c r="R185" s="169">
        <f>SUM(R186:R191)</f>
        <v>0</v>
      </c>
      <c r="S185" s="168"/>
      <c r="T185" s="170">
        <f>SUM(T186:T191)</f>
        <v>0</v>
      </c>
      <c r="AR185" s="171" t="s">
        <v>21</v>
      </c>
      <c r="AT185" s="172" t="s">
        <v>79</v>
      </c>
      <c r="AU185" s="172" t="s">
        <v>21</v>
      </c>
      <c r="AY185" s="171" t="s">
        <v>142</v>
      </c>
      <c r="BK185" s="173">
        <f>SUM(BK186:BK191)</f>
        <v>0</v>
      </c>
    </row>
    <row r="186" spans="1:65" s="2" customFormat="1" ht="24.2" customHeight="1">
      <c r="A186" s="36"/>
      <c r="B186" s="37"/>
      <c r="C186" s="176" t="s">
        <v>398</v>
      </c>
      <c r="D186" s="176" t="s">
        <v>145</v>
      </c>
      <c r="E186" s="177" t="s">
        <v>399</v>
      </c>
      <c r="F186" s="178" t="s">
        <v>400</v>
      </c>
      <c r="G186" s="179" t="s">
        <v>237</v>
      </c>
      <c r="H186" s="180">
        <v>27.526</v>
      </c>
      <c r="I186" s="181"/>
      <c r="J186" s="182">
        <f>ROUND(I186*H186,2)</f>
        <v>0</v>
      </c>
      <c r="K186" s="178" t="s">
        <v>149</v>
      </c>
      <c r="L186" s="41"/>
      <c r="M186" s="183" t="s">
        <v>35</v>
      </c>
      <c r="N186" s="184" t="s">
        <v>51</v>
      </c>
      <c r="O186" s="66"/>
      <c r="P186" s="185">
        <f>O186*H186</f>
        <v>0</v>
      </c>
      <c r="Q186" s="185">
        <v>0</v>
      </c>
      <c r="R186" s="185">
        <f>Q186*H186</f>
        <v>0</v>
      </c>
      <c r="S186" s="185">
        <v>0</v>
      </c>
      <c r="T186" s="18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7" t="s">
        <v>161</v>
      </c>
      <c r="AT186" s="187" t="s">
        <v>145</v>
      </c>
      <c r="AU186" s="187" t="s">
        <v>89</v>
      </c>
      <c r="AY186" s="18" t="s">
        <v>142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8" t="s">
        <v>21</v>
      </c>
      <c r="BK186" s="188">
        <f>ROUND(I186*H186,2)</f>
        <v>0</v>
      </c>
      <c r="BL186" s="18" t="s">
        <v>161</v>
      </c>
      <c r="BM186" s="187" t="s">
        <v>401</v>
      </c>
    </row>
    <row r="187" spans="1:65" s="2" customFormat="1" ht="24.2" customHeight="1">
      <c r="A187" s="36"/>
      <c r="B187" s="37"/>
      <c r="C187" s="176" t="s">
        <v>402</v>
      </c>
      <c r="D187" s="176" t="s">
        <v>145</v>
      </c>
      <c r="E187" s="177" t="s">
        <v>403</v>
      </c>
      <c r="F187" s="178" t="s">
        <v>404</v>
      </c>
      <c r="G187" s="179" t="s">
        <v>237</v>
      </c>
      <c r="H187" s="180">
        <v>385.364</v>
      </c>
      <c r="I187" s="181"/>
      <c r="J187" s="182">
        <f>ROUND(I187*H187,2)</f>
        <v>0</v>
      </c>
      <c r="K187" s="178" t="s">
        <v>149</v>
      </c>
      <c r="L187" s="41"/>
      <c r="M187" s="183" t="s">
        <v>35</v>
      </c>
      <c r="N187" s="184" t="s">
        <v>51</v>
      </c>
      <c r="O187" s="66"/>
      <c r="P187" s="185">
        <f>O187*H187</f>
        <v>0</v>
      </c>
      <c r="Q187" s="185">
        <v>0</v>
      </c>
      <c r="R187" s="185">
        <f>Q187*H187</f>
        <v>0</v>
      </c>
      <c r="S187" s="185">
        <v>0</v>
      </c>
      <c r="T187" s="18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7" t="s">
        <v>161</v>
      </c>
      <c r="AT187" s="187" t="s">
        <v>145</v>
      </c>
      <c r="AU187" s="187" t="s">
        <v>89</v>
      </c>
      <c r="AY187" s="18" t="s">
        <v>142</v>
      </c>
      <c r="BE187" s="188">
        <f>IF(N187="základní",J187,0)</f>
        <v>0</v>
      </c>
      <c r="BF187" s="188">
        <f>IF(N187="snížená",J187,0)</f>
        <v>0</v>
      </c>
      <c r="BG187" s="188">
        <f>IF(N187="zákl. přenesená",J187,0)</f>
        <v>0</v>
      </c>
      <c r="BH187" s="188">
        <f>IF(N187="sníž. přenesená",J187,0)</f>
        <v>0</v>
      </c>
      <c r="BI187" s="188">
        <f>IF(N187="nulová",J187,0)</f>
        <v>0</v>
      </c>
      <c r="BJ187" s="18" t="s">
        <v>21</v>
      </c>
      <c r="BK187" s="188">
        <f>ROUND(I187*H187,2)</f>
        <v>0</v>
      </c>
      <c r="BL187" s="18" t="s">
        <v>161</v>
      </c>
      <c r="BM187" s="187" t="s">
        <v>405</v>
      </c>
    </row>
    <row r="188" spans="2:51" s="13" customFormat="1" ht="11.25">
      <c r="B188" s="194"/>
      <c r="C188" s="195"/>
      <c r="D188" s="196" t="s">
        <v>232</v>
      </c>
      <c r="E188" s="197" t="s">
        <v>35</v>
      </c>
      <c r="F188" s="198" t="s">
        <v>406</v>
      </c>
      <c r="G188" s="195"/>
      <c r="H188" s="199">
        <v>385.364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232</v>
      </c>
      <c r="AU188" s="205" t="s">
        <v>89</v>
      </c>
      <c r="AV188" s="13" t="s">
        <v>89</v>
      </c>
      <c r="AW188" s="13" t="s">
        <v>40</v>
      </c>
      <c r="AX188" s="13" t="s">
        <v>80</v>
      </c>
      <c r="AY188" s="205" t="s">
        <v>142</v>
      </c>
    </row>
    <row r="189" spans="2:51" s="14" customFormat="1" ht="11.25">
      <c r="B189" s="206"/>
      <c r="C189" s="207"/>
      <c r="D189" s="196" t="s">
        <v>232</v>
      </c>
      <c r="E189" s="208" t="s">
        <v>35</v>
      </c>
      <c r="F189" s="209" t="s">
        <v>234</v>
      </c>
      <c r="G189" s="207"/>
      <c r="H189" s="210">
        <v>385.364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232</v>
      </c>
      <c r="AU189" s="216" t="s">
        <v>89</v>
      </c>
      <c r="AV189" s="14" t="s">
        <v>161</v>
      </c>
      <c r="AW189" s="14" t="s">
        <v>40</v>
      </c>
      <c r="AX189" s="14" t="s">
        <v>21</v>
      </c>
      <c r="AY189" s="216" t="s">
        <v>142</v>
      </c>
    </row>
    <row r="190" spans="1:65" s="2" customFormat="1" ht="14.45" customHeight="1">
      <c r="A190" s="36"/>
      <c r="B190" s="37"/>
      <c r="C190" s="176" t="s">
        <v>407</v>
      </c>
      <c r="D190" s="176" t="s">
        <v>145</v>
      </c>
      <c r="E190" s="177" t="s">
        <v>408</v>
      </c>
      <c r="F190" s="178" t="s">
        <v>409</v>
      </c>
      <c r="G190" s="179" t="s">
        <v>237</v>
      </c>
      <c r="H190" s="180">
        <v>27.526</v>
      </c>
      <c r="I190" s="181"/>
      <c r="J190" s="182">
        <f>ROUND(I190*H190,2)</f>
        <v>0</v>
      </c>
      <c r="K190" s="178" t="s">
        <v>149</v>
      </c>
      <c r="L190" s="41"/>
      <c r="M190" s="183" t="s">
        <v>35</v>
      </c>
      <c r="N190" s="184" t="s">
        <v>51</v>
      </c>
      <c r="O190" s="66"/>
      <c r="P190" s="185">
        <f>O190*H190</f>
        <v>0</v>
      </c>
      <c r="Q190" s="185">
        <v>0</v>
      </c>
      <c r="R190" s="185">
        <f>Q190*H190</f>
        <v>0</v>
      </c>
      <c r="S190" s="185">
        <v>0</v>
      </c>
      <c r="T190" s="18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7" t="s">
        <v>161</v>
      </c>
      <c r="AT190" s="187" t="s">
        <v>145</v>
      </c>
      <c r="AU190" s="187" t="s">
        <v>89</v>
      </c>
      <c r="AY190" s="18" t="s">
        <v>142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8" t="s">
        <v>21</v>
      </c>
      <c r="BK190" s="188">
        <f>ROUND(I190*H190,2)</f>
        <v>0</v>
      </c>
      <c r="BL190" s="18" t="s">
        <v>161</v>
      </c>
      <c r="BM190" s="187" t="s">
        <v>410</v>
      </c>
    </row>
    <row r="191" spans="1:65" s="2" customFormat="1" ht="24.2" customHeight="1">
      <c r="A191" s="36"/>
      <c r="B191" s="37"/>
      <c r="C191" s="176" t="s">
        <v>411</v>
      </c>
      <c r="D191" s="176" t="s">
        <v>145</v>
      </c>
      <c r="E191" s="177" t="s">
        <v>412</v>
      </c>
      <c r="F191" s="178" t="s">
        <v>413</v>
      </c>
      <c r="G191" s="179" t="s">
        <v>237</v>
      </c>
      <c r="H191" s="180">
        <v>27.526</v>
      </c>
      <c r="I191" s="181"/>
      <c r="J191" s="182">
        <f>ROUND(I191*H191,2)</f>
        <v>0</v>
      </c>
      <c r="K191" s="178" t="s">
        <v>149</v>
      </c>
      <c r="L191" s="41"/>
      <c r="M191" s="183" t="s">
        <v>35</v>
      </c>
      <c r="N191" s="184" t="s">
        <v>51</v>
      </c>
      <c r="O191" s="66"/>
      <c r="P191" s="185">
        <f>O191*H191</f>
        <v>0</v>
      </c>
      <c r="Q191" s="185">
        <v>0</v>
      </c>
      <c r="R191" s="185">
        <f>Q191*H191</f>
        <v>0</v>
      </c>
      <c r="S191" s="185">
        <v>0</v>
      </c>
      <c r="T191" s="18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7" t="s">
        <v>161</v>
      </c>
      <c r="AT191" s="187" t="s">
        <v>145</v>
      </c>
      <c r="AU191" s="187" t="s">
        <v>89</v>
      </c>
      <c r="AY191" s="18" t="s">
        <v>142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8" t="s">
        <v>21</v>
      </c>
      <c r="BK191" s="188">
        <f>ROUND(I191*H191,2)</f>
        <v>0</v>
      </c>
      <c r="BL191" s="18" t="s">
        <v>161</v>
      </c>
      <c r="BM191" s="187" t="s">
        <v>414</v>
      </c>
    </row>
    <row r="192" spans="2:63" s="12" customFormat="1" ht="22.9" customHeight="1">
      <c r="B192" s="160"/>
      <c r="C192" s="161"/>
      <c r="D192" s="162" t="s">
        <v>79</v>
      </c>
      <c r="E192" s="174" t="s">
        <v>415</v>
      </c>
      <c r="F192" s="174" t="s">
        <v>416</v>
      </c>
      <c r="G192" s="161"/>
      <c r="H192" s="161"/>
      <c r="I192" s="164"/>
      <c r="J192" s="175">
        <f>BK192</f>
        <v>0</v>
      </c>
      <c r="K192" s="161"/>
      <c r="L192" s="166"/>
      <c r="M192" s="167"/>
      <c r="N192" s="168"/>
      <c r="O192" s="168"/>
      <c r="P192" s="169">
        <f>P193</f>
        <v>0</v>
      </c>
      <c r="Q192" s="168"/>
      <c r="R192" s="169">
        <f>R193</f>
        <v>0</v>
      </c>
      <c r="S192" s="168"/>
      <c r="T192" s="170">
        <f>T193</f>
        <v>0</v>
      </c>
      <c r="AR192" s="171" t="s">
        <v>21</v>
      </c>
      <c r="AT192" s="172" t="s">
        <v>79</v>
      </c>
      <c r="AU192" s="172" t="s">
        <v>21</v>
      </c>
      <c r="AY192" s="171" t="s">
        <v>142</v>
      </c>
      <c r="BK192" s="173">
        <f>BK193</f>
        <v>0</v>
      </c>
    </row>
    <row r="193" spans="1:65" s="2" customFormat="1" ht="24.2" customHeight="1">
      <c r="A193" s="36"/>
      <c r="B193" s="37"/>
      <c r="C193" s="176" t="s">
        <v>417</v>
      </c>
      <c r="D193" s="176" t="s">
        <v>145</v>
      </c>
      <c r="E193" s="177" t="s">
        <v>418</v>
      </c>
      <c r="F193" s="178" t="s">
        <v>419</v>
      </c>
      <c r="G193" s="179" t="s">
        <v>237</v>
      </c>
      <c r="H193" s="180">
        <v>17.124</v>
      </c>
      <c r="I193" s="181"/>
      <c r="J193" s="182">
        <f>ROUND(I193*H193,2)</f>
        <v>0</v>
      </c>
      <c r="K193" s="178" t="s">
        <v>149</v>
      </c>
      <c r="L193" s="41"/>
      <c r="M193" s="183" t="s">
        <v>35</v>
      </c>
      <c r="N193" s="184" t="s">
        <v>51</v>
      </c>
      <c r="O193" s="66"/>
      <c r="P193" s="185">
        <f>O193*H193</f>
        <v>0</v>
      </c>
      <c r="Q193" s="185">
        <v>0</v>
      </c>
      <c r="R193" s="185">
        <f>Q193*H193</f>
        <v>0</v>
      </c>
      <c r="S193" s="185">
        <v>0</v>
      </c>
      <c r="T193" s="18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7" t="s">
        <v>161</v>
      </c>
      <c r="AT193" s="187" t="s">
        <v>145</v>
      </c>
      <c r="AU193" s="187" t="s">
        <v>89</v>
      </c>
      <c r="AY193" s="18" t="s">
        <v>142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18" t="s">
        <v>21</v>
      </c>
      <c r="BK193" s="188">
        <f>ROUND(I193*H193,2)</f>
        <v>0</v>
      </c>
      <c r="BL193" s="18" t="s">
        <v>161</v>
      </c>
      <c r="BM193" s="187" t="s">
        <v>420</v>
      </c>
    </row>
    <row r="194" spans="2:63" s="12" customFormat="1" ht="25.9" customHeight="1">
      <c r="B194" s="160"/>
      <c r="C194" s="161"/>
      <c r="D194" s="162" t="s">
        <v>79</v>
      </c>
      <c r="E194" s="163" t="s">
        <v>421</v>
      </c>
      <c r="F194" s="163" t="s">
        <v>422</v>
      </c>
      <c r="G194" s="161"/>
      <c r="H194" s="161"/>
      <c r="I194" s="164"/>
      <c r="J194" s="165">
        <f>BK194</f>
        <v>0</v>
      </c>
      <c r="K194" s="161"/>
      <c r="L194" s="166"/>
      <c r="M194" s="167"/>
      <c r="N194" s="168"/>
      <c r="O194" s="168"/>
      <c r="P194" s="169">
        <f>SUM(P195:P217)</f>
        <v>0</v>
      </c>
      <c r="Q194" s="168"/>
      <c r="R194" s="169">
        <f>SUM(R195:R217)</f>
        <v>4.81014356</v>
      </c>
      <c r="S194" s="168"/>
      <c r="T194" s="170">
        <f>SUM(T195:T217)</f>
        <v>3.47561294</v>
      </c>
      <c r="AR194" s="171" t="s">
        <v>89</v>
      </c>
      <c r="AT194" s="172" t="s">
        <v>79</v>
      </c>
      <c r="AU194" s="172" t="s">
        <v>80</v>
      </c>
      <c r="AY194" s="171" t="s">
        <v>142</v>
      </c>
      <c r="BK194" s="173">
        <f>SUM(BK195:BK217)</f>
        <v>0</v>
      </c>
    </row>
    <row r="195" spans="1:65" s="2" customFormat="1" ht="14.45" customHeight="1">
      <c r="A195" s="36"/>
      <c r="B195" s="37"/>
      <c r="C195" s="176" t="s">
        <v>29</v>
      </c>
      <c r="D195" s="176" t="s">
        <v>145</v>
      </c>
      <c r="E195" s="177" t="s">
        <v>423</v>
      </c>
      <c r="F195" s="178" t="s">
        <v>424</v>
      </c>
      <c r="G195" s="179" t="s">
        <v>255</v>
      </c>
      <c r="H195" s="180">
        <v>433.101</v>
      </c>
      <c r="I195" s="181"/>
      <c r="J195" s="182">
        <f>ROUND(I195*H195,2)</f>
        <v>0</v>
      </c>
      <c r="K195" s="178" t="s">
        <v>149</v>
      </c>
      <c r="L195" s="41"/>
      <c r="M195" s="183" t="s">
        <v>35</v>
      </c>
      <c r="N195" s="184" t="s">
        <v>51</v>
      </c>
      <c r="O195" s="66"/>
      <c r="P195" s="185">
        <f>O195*H195</f>
        <v>0</v>
      </c>
      <c r="Q195" s="185">
        <v>0</v>
      </c>
      <c r="R195" s="185">
        <f>Q195*H195</f>
        <v>0</v>
      </c>
      <c r="S195" s="185">
        <v>0.00594</v>
      </c>
      <c r="T195" s="186">
        <f>S195*H195</f>
        <v>2.57261994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7" t="s">
        <v>303</v>
      </c>
      <c r="AT195" s="187" t="s">
        <v>145</v>
      </c>
      <c r="AU195" s="187" t="s">
        <v>21</v>
      </c>
      <c r="AY195" s="18" t="s">
        <v>142</v>
      </c>
      <c r="BE195" s="188">
        <f>IF(N195="základní",J195,0)</f>
        <v>0</v>
      </c>
      <c r="BF195" s="188">
        <f>IF(N195="snížená",J195,0)</f>
        <v>0</v>
      </c>
      <c r="BG195" s="188">
        <f>IF(N195="zákl. přenesená",J195,0)</f>
        <v>0</v>
      </c>
      <c r="BH195" s="188">
        <f>IF(N195="sníž. přenesená",J195,0)</f>
        <v>0</v>
      </c>
      <c r="BI195" s="188">
        <f>IF(N195="nulová",J195,0)</f>
        <v>0</v>
      </c>
      <c r="BJ195" s="18" t="s">
        <v>21</v>
      </c>
      <c r="BK195" s="188">
        <f>ROUND(I195*H195,2)</f>
        <v>0</v>
      </c>
      <c r="BL195" s="18" t="s">
        <v>303</v>
      </c>
      <c r="BM195" s="187" t="s">
        <v>425</v>
      </c>
    </row>
    <row r="196" spans="1:65" s="2" customFormat="1" ht="14.45" customHeight="1">
      <c r="A196" s="36"/>
      <c r="B196" s="37"/>
      <c r="C196" s="176" t="s">
        <v>426</v>
      </c>
      <c r="D196" s="176" t="s">
        <v>145</v>
      </c>
      <c r="E196" s="177" t="s">
        <v>427</v>
      </c>
      <c r="F196" s="178" t="s">
        <v>428</v>
      </c>
      <c r="G196" s="179" t="s">
        <v>292</v>
      </c>
      <c r="H196" s="180">
        <v>42.85</v>
      </c>
      <c r="I196" s="181"/>
      <c r="J196" s="182">
        <f>ROUND(I196*H196,2)</f>
        <v>0</v>
      </c>
      <c r="K196" s="178" t="s">
        <v>149</v>
      </c>
      <c r="L196" s="41"/>
      <c r="M196" s="183" t="s">
        <v>35</v>
      </c>
      <c r="N196" s="184" t="s">
        <v>51</v>
      </c>
      <c r="O196" s="66"/>
      <c r="P196" s="185">
        <f>O196*H196</f>
        <v>0</v>
      </c>
      <c r="Q196" s="185">
        <v>0</v>
      </c>
      <c r="R196" s="185">
        <f>Q196*H196</f>
        <v>0</v>
      </c>
      <c r="S196" s="185">
        <v>0.00338</v>
      </c>
      <c r="T196" s="186">
        <f>S196*H196</f>
        <v>0.14483300000000002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7" t="s">
        <v>303</v>
      </c>
      <c r="AT196" s="187" t="s">
        <v>145</v>
      </c>
      <c r="AU196" s="187" t="s">
        <v>21</v>
      </c>
      <c r="AY196" s="18" t="s">
        <v>142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18" t="s">
        <v>21</v>
      </c>
      <c r="BK196" s="188">
        <f>ROUND(I196*H196,2)</f>
        <v>0</v>
      </c>
      <c r="BL196" s="18" t="s">
        <v>303</v>
      </c>
      <c r="BM196" s="187" t="s">
        <v>429</v>
      </c>
    </row>
    <row r="197" spans="1:65" s="2" customFormat="1" ht="14.45" customHeight="1">
      <c r="A197" s="36"/>
      <c r="B197" s="37"/>
      <c r="C197" s="176" t="s">
        <v>430</v>
      </c>
      <c r="D197" s="176" t="s">
        <v>145</v>
      </c>
      <c r="E197" s="177" t="s">
        <v>431</v>
      </c>
      <c r="F197" s="178" t="s">
        <v>432</v>
      </c>
      <c r="G197" s="179" t="s">
        <v>292</v>
      </c>
      <c r="H197" s="180">
        <v>54</v>
      </c>
      <c r="I197" s="181"/>
      <c r="J197" s="182">
        <f>ROUND(I197*H197,2)</f>
        <v>0</v>
      </c>
      <c r="K197" s="178" t="s">
        <v>149</v>
      </c>
      <c r="L197" s="41"/>
      <c r="M197" s="183" t="s">
        <v>35</v>
      </c>
      <c r="N197" s="184" t="s">
        <v>51</v>
      </c>
      <c r="O197" s="66"/>
      <c r="P197" s="185">
        <f>O197*H197</f>
        <v>0</v>
      </c>
      <c r="Q197" s="185">
        <v>0</v>
      </c>
      <c r="R197" s="185">
        <f>Q197*H197</f>
        <v>0</v>
      </c>
      <c r="S197" s="185">
        <v>0.00191</v>
      </c>
      <c r="T197" s="186">
        <f>S197*H197</f>
        <v>0.10314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7" t="s">
        <v>303</v>
      </c>
      <c r="AT197" s="187" t="s">
        <v>145</v>
      </c>
      <c r="AU197" s="187" t="s">
        <v>21</v>
      </c>
      <c r="AY197" s="18" t="s">
        <v>142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8" t="s">
        <v>21</v>
      </c>
      <c r="BK197" s="188">
        <f>ROUND(I197*H197,2)</f>
        <v>0</v>
      </c>
      <c r="BL197" s="18" t="s">
        <v>303</v>
      </c>
      <c r="BM197" s="187" t="s">
        <v>433</v>
      </c>
    </row>
    <row r="198" spans="1:65" s="2" customFormat="1" ht="14.45" customHeight="1">
      <c r="A198" s="36"/>
      <c r="B198" s="37"/>
      <c r="C198" s="176" t="s">
        <v>434</v>
      </c>
      <c r="D198" s="176" t="s">
        <v>145</v>
      </c>
      <c r="E198" s="177" t="s">
        <v>435</v>
      </c>
      <c r="F198" s="178" t="s">
        <v>436</v>
      </c>
      <c r="G198" s="179" t="s">
        <v>292</v>
      </c>
      <c r="H198" s="180">
        <v>54</v>
      </c>
      <c r="I198" s="181"/>
      <c r="J198" s="182">
        <f>ROUND(I198*H198,2)</f>
        <v>0</v>
      </c>
      <c r="K198" s="178" t="s">
        <v>149</v>
      </c>
      <c r="L198" s="41"/>
      <c r="M198" s="183" t="s">
        <v>35</v>
      </c>
      <c r="N198" s="184" t="s">
        <v>51</v>
      </c>
      <c r="O198" s="66"/>
      <c r="P198" s="185">
        <f>O198*H198</f>
        <v>0</v>
      </c>
      <c r="Q198" s="185">
        <v>0</v>
      </c>
      <c r="R198" s="185">
        <f>Q198*H198</f>
        <v>0</v>
      </c>
      <c r="S198" s="185">
        <v>0.01213</v>
      </c>
      <c r="T198" s="186">
        <f>S198*H198</f>
        <v>0.65502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7" t="s">
        <v>303</v>
      </c>
      <c r="AT198" s="187" t="s">
        <v>145</v>
      </c>
      <c r="AU198" s="187" t="s">
        <v>21</v>
      </c>
      <c r="AY198" s="18" t="s">
        <v>142</v>
      </c>
      <c r="BE198" s="188">
        <f>IF(N198="základní",J198,0)</f>
        <v>0</v>
      </c>
      <c r="BF198" s="188">
        <f>IF(N198="snížená",J198,0)</f>
        <v>0</v>
      </c>
      <c r="BG198" s="188">
        <f>IF(N198="zákl. přenesená",J198,0)</f>
        <v>0</v>
      </c>
      <c r="BH198" s="188">
        <f>IF(N198="sníž. přenesená",J198,0)</f>
        <v>0</v>
      </c>
      <c r="BI198" s="188">
        <f>IF(N198="nulová",J198,0)</f>
        <v>0</v>
      </c>
      <c r="BJ198" s="18" t="s">
        <v>21</v>
      </c>
      <c r="BK198" s="188">
        <f>ROUND(I198*H198,2)</f>
        <v>0</v>
      </c>
      <c r="BL198" s="18" t="s">
        <v>303</v>
      </c>
      <c r="BM198" s="187" t="s">
        <v>437</v>
      </c>
    </row>
    <row r="199" spans="1:65" s="2" customFormat="1" ht="37.9" customHeight="1">
      <c r="A199" s="36"/>
      <c r="B199" s="37"/>
      <c r="C199" s="176" t="s">
        <v>438</v>
      </c>
      <c r="D199" s="176" t="s">
        <v>145</v>
      </c>
      <c r="E199" s="177" t="s">
        <v>439</v>
      </c>
      <c r="F199" s="178" t="s">
        <v>440</v>
      </c>
      <c r="G199" s="179" t="s">
        <v>255</v>
      </c>
      <c r="H199" s="180">
        <v>433.101</v>
      </c>
      <c r="I199" s="181"/>
      <c r="J199" s="182">
        <f>ROUND(I199*H199,2)</f>
        <v>0</v>
      </c>
      <c r="K199" s="178" t="s">
        <v>149</v>
      </c>
      <c r="L199" s="41"/>
      <c r="M199" s="183" t="s">
        <v>35</v>
      </c>
      <c r="N199" s="184" t="s">
        <v>51</v>
      </c>
      <c r="O199" s="66"/>
      <c r="P199" s="185">
        <f>O199*H199</f>
        <v>0</v>
      </c>
      <c r="Q199" s="185">
        <v>0.00756</v>
      </c>
      <c r="R199" s="185">
        <f>Q199*H199</f>
        <v>3.27424356</v>
      </c>
      <c r="S199" s="185">
        <v>0</v>
      </c>
      <c r="T199" s="18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7" t="s">
        <v>303</v>
      </c>
      <c r="AT199" s="187" t="s">
        <v>145</v>
      </c>
      <c r="AU199" s="187" t="s">
        <v>21</v>
      </c>
      <c r="AY199" s="18" t="s">
        <v>142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8" t="s">
        <v>21</v>
      </c>
      <c r="BK199" s="188">
        <f>ROUND(I199*H199,2)</f>
        <v>0</v>
      </c>
      <c r="BL199" s="18" t="s">
        <v>303</v>
      </c>
      <c r="BM199" s="187" t="s">
        <v>441</v>
      </c>
    </row>
    <row r="200" spans="2:51" s="13" customFormat="1" ht="11.25">
      <c r="B200" s="194"/>
      <c r="C200" s="195"/>
      <c r="D200" s="196" t="s">
        <v>232</v>
      </c>
      <c r="E200" s="197" t="s">
        <v>35</v>
      </c>
      <c r="F200" s="198" t="s">
        <v>442</v>
      </c>
      <c r="G200" s="195"/>
      <c r="H200" s="199">
        <v>393.728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232</v>
      </c>
      <c r="AU200" s="205" t="s">
        <v>21</v>
      </c>
      <c r="AV200" s="13" t="s">
        <v>89</v>
      </c>
      <c r="AW200" s="13" t="s">
        <v>40</v>
      </c>
      <c r="AX200" s="13" t="s">
        <v>80</v>
      </c>
      <c r="AY200" s="205" t="s">
        <v>142</v>
      </c>
    </row>
    <row r="201" spans="2:51" s="14" customFormat="1" ht="11.25">
      <c r="B201" s="206"/>
      <c r="C201" s="207"/>
      <c r="D201" s="196" t="s">
        <v>232</v>
      </c>
      <c r="E201" s="208" t="s">
        <v>35</v>
      </c>
      <c r="F201" s="209" t="s">
        <v>234</v>
      </c>
      <c r="G201" s="207"/>
      <c r="H201" s="210">
        <v>393.728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232</v>
      </c>
      <c r="AU201" s="216" t="s">
        <v>21</v>
      </c>
      <c r="AV201" s="14" t="s">
        <v>161</v>
      </c>
      <c r="AW201" s="14" t="s">
        <v>40</v>
      </c>
      <c r="AX201" s="14" t="s">
        <v>21</v>
      </c>
      <c r="AY201" s="216" t="s">
        <v>142</v>
      </c>
    </row>
    <row r="202" spans="2:51" s="13" customFormat="1" ht="11.25">
      <c r="B202" s="194"/>
      <c r="C202" s="195"/>
      <c r="D202" s="196" t="s">
        <v>232</v>
      </c>
      <c r="E202" s="195"/>
      <c r="F202" s="198" t="s">
        <v>443</v>
      </c>
      <c r="G202" s="195"/>
      <c r="H202" s="199">
        <v>433.101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232</v>
      </c>
      <c r="AU202" s="205" t="s">
        <v>21</v>
      </c>
      <c r="AV202" s="13" t="s">
        <v>89</v>
      </c>
      <c r="AW202" s="13" t="s">
        <v>4</v>
      </c>
      <c r="AX202" s="13" t="s">
        <v>21</v>
      </c>
      <c r="AY202" s="205" t="s">
        <v>142</v>
      </c>
    </row>
    <row r="203" spans="1:65" s="2" customFormat="1" ht="14.45" customHeight="1">
      <c r="A203" s="36"/>
      <c r="B203" s="37"/>
      <c r="C203" s="176" t="s">
        <v>444</v>
      </c>
      <c r="D203" s="176" t="s">
        <v>145</v>
      </c>
      <c r="E203" s="177" t="s">
        <v>445</v>
      </c>
      <c r="F203" s="178" t="s">
        <v>446</v>
      </c>
      <c r="G203" s="179" t="s">
        <v>292</v>
      </c>
      <c r="H203" s="180">
        <v>42.85</v>
      </c>
      <c r="I203" s="181"/>
      <c r="J203" s="182">
        <f>ROUND(I203*H203,2)</f>
        <v>0</v>
      </c>
      <c r="K203" s="178" t="s">
        <v>149</v>
      </c>
      <c r="L203" s="41"/>
      <c r="M203" s="183" t="s">
        <v>35</v>
      </c>
      <c r="N203" s="184" t="s">
        <v>51</v>
      </c>
      <c r="O203" s="66"/>
      <c r="P203" s="185">
        <f>O203*H203</f>
        <v>0</v>
      </c>
      <c r="Q203" s="185">
        <v>0.00359</v>
      </c>
      <c r="R203" s="185">
        <f>Q203*H203</f>
        <v>0.1538315</v>
      </c>
      <c r="S203" s="185">
        <v>0</v>
      </c>
      <c r="T203" s="18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7" t="s">
        <v>303</v>
      </c>
      <c r="AT203" s="187" t="s">
        <v>145</v>
      </c>
      <c r="AU203" s="187" t="s">
        <v>21</v>
      </c>
      <c r="AY203" s="18" t="s">
        <v>142</v>
      </c>
      <c r="BE203" s="188">
        <f>IF(N203="základní",J203,0)</f>
        <v>0</v>
      </c>
      <c r="BF203" s="188">
        <f>IF(N203="snížená",J203,0)</f>
        <v>0</v>
      </c>
      <c r="BG203" s="188">
        <f>IF(N203="zákl. přenesená",J203,0)</f>
        <v>0</v>
      </c>
      <c r="BH203" s="188">
        <f>IF(N203="sníž. přenesená",J203,0)</f>
        <v>0</v>
      </c>
      <c r="BI203" s="188">
        <f>IF(N203="nulová",J203,0)</f>
        <v>0</v>
      </c>
      <c r="BJ203" s="18" t="s">
        <v>21</v>
      </c>
      <c r="BK203" s="188">
        <f>ROUND(I203*H203,2)</f>
        <v>0</v>
      </c>
      <c r="BL203" s="18" t="s">
        <v>303</v>
      </c>
      <c r="BM203" s="187" t="s">
        <v>447</v>
      </c>
    </row>
    <row r="204" spans="1:65" s="2" customFormat="1" ht="24.2" customHeight="1">
      <c r="A204" s="36"/>
      <c r="B204" s="37"/>
      <c r="C204" s="176" t="s">
        <v>448</v>
      </c>
      <c r="D204" s="176" t="s">
        <v>145</v>
      </c>
      <c r="E204" s="177" t="s">
        <v>449</v>
      </c>
      <c r="F204" s="178" t="s">
        <v>450</v>
      </c>
      <c r="G204" s="179" t="s">
        <v>292</v>
      </c>
      <c r="H204" s="180">
        <v>54</v>
      </c>
      <c r="I204" s="181"/>
      <c r="J204" s="182">
        <f>ROUND(I204*H204,2)</f>
        <v>0</v>
      </c>
      <c r="K204" s="178" t="s">
        <v>149</v>
      </c>
      <c r="L204" s="41"/>
      <c r="M204" s="183" t="s">
        <v>35</v>
      </c>
      <c r="N204" s="184" t="s">
        <v>51</v>
      </c>
      <c r="O204" s="66"/>
      <c r="P204" s="185">
        <f>O204*H204</f>
        <v>0</v>
      </c>
      <c r="Q204" s="185">
        <v>0.00406</v>
      </c>
      <c r="R204" s="185">
        <f>Q204*H204</f>
        <v>0.21924000000000002</v>
      </c>
      <c r="S204" s="185">
        <v>0</v>
      </c>
      <c r="T204" s="18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7" t="s">
        <v>303</v>
      </c>
      <c r="AT204" s="187" t="s">
        <v>145</v>
      </c>
      <c r="AU204" s="187" t="s">
        <v>21</v>
      </c>
      <c r="AY204" s="18" t="s">
        <v>142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8" t="s">
        <v>21</v>
      </c>
      <c r="BK204" s="188">
        <f>ROUND(I204*H204,2)</f>
        <v>0</v>
      </c>
      <c r="BL204" s="18" t="s">
        <v>303</v>
      </c>
      <c r="BM204" s="187" t="s">
        <v>451</v>
      </c>
    </row>
    <row r="205" spans="1:65" s="2" customFormat="1" ht="24.2" customHeight="1">
      <c r="A205" s="36"/>
      <c r="B205" s="37"/>
      <c r="C205" s="176" t="s">
        <v>452</v>
      </c>
      <c r="D205" s="176" t="s">
        <v>145</v>
      </c>
      <c r="E205" s="177" t="s">
        <v>453</v>
      </c>
      <c r="F205" s="178" t="s">
        <v>454</v>
      </c>
      <c r="G205" s="179" t="s">
        <v>292</v>
      </c>
      <c r="H205" s="180">
        <v>53.51</v>
      </c>
      <c r="I205" s="181"/>
      <c r="J205" s="182">
        <f>ROUND(I205*H205,2)</f>
        <v>0</v>
      </c>
      <c r="K205" s="178" t="s">
        <v>149</v>
      </c>
      <c r="L205" s="41"/>
      <c r="M205" s="183" t="s">
        <v>35</v>
      </c>
      <c r="N205" s="184" t="s">
        <v>51</v>
      </c>
      <c r="O205" s="66"/>
      <c r="P205" s="185">
        <f>O205*H205</f>
        <v>0</v>
      </c>
      <c r="Q205" s="185">
        <v>0.00565</v>
      </c>
      <c r="R205" s="185">
        <f>Q205*H205</f>
        <v>0.3023315</v>
      </c>
      <c r="S205" s="185">
        <v>0</v>
      </c>
      <c r="T205" s="18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7" t="s">
        <v>303</v>
      </c>
      <c r="AT205" s="187" t="s">
        <v>145</v>
      </c>
      <c r="AU205" s="187" t="s">
        <v>21</v>
      </c>
      <c r="AY205" s="18" t="s">
        <v>142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18" t="s">
        <v>21</v>
      </c>
      <c r="BK205" s="188">
        <f>ROUND(I205*H205,2)</f>
        <v>0</v>
      </c>
      <c r="BL205" s="18" t="s">
        <v>303</v>
      </c>
      <c r="BM205" s="187" t="s">
        <v>455</v>
      </c>
    </row>
    <row r="206" spans="2:51" s="13" customFormat="1" ht="11.25">
      <c r="B206" s="194"/>
      <c r="C206" s="195"/>
      <c r="D206" s="196" t="s">
        <v>232</v>
      </c>
      <c r="E206" s="197" t="s">
        <v>35</v>
      </c>
      <c r="F206" s="198" t="s">
        <v>456</v>
      </c>
      <c r="G206" s="195"/>
      <c r="H206" s="199">
        <v>53.51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232</v>
      </c>
      <c r="AU206" s="205" t="s">
        <v>21</v>
      </c>
      <c r="AV206" s="13" t="s">
        <v>89</v>
      </c>
      <c r="AW206" s="13" t="s">
        <v>40</v>
      </c>
      <c r="AX206" s="13" t="s">
        <v>80</v>
      </c>
      <c r="AY206" s="205" t="s">
        <v>142</v>
      </c>
    </row>
    <row r="207" spans="2:51" s="14" customFormat="1" ht="11.25">
      <c r="B207" s="206"/>
      <c r="C207" s="207"/>
      <c r="D207" s="196" t="s">
        <v>232</v>
      </c>
      <c r="E207" s="208" t="s">
        <v>35</v>
      </c>
      <c r="F207" s="209" t="s">
        <v>234</v>
      </c>
      <c r="G207" s="207"/>
      <c r="H207" s="210">
        <v>53.51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232</v>
      </c>
      <c r="AU207" s="216" t="s">
        <v>21</v>
      </c>
      <c r="AV207" s="14" t="s">
        <v>161</v>
      </c>
      <c r="AW207" s="14" t="s">
        <v>40</v>
      </c>
      <c r="AX207" s="14" t="s">
        <v>21</v>
      </c>
      <c r="AY207" s="216" t="s">
        <v>142</v>
      </c>
    </row>
    <row r="208" spans="1:65" s="2" customFormat="1" ht="24.2" customHeight="1">
      <c r="A208" s="36"/>
      <c r="B208" s="37"/>
      <c r="C208" s="176" t="s">
        <v>457</v>
      </c>
      <c r="D208" s="176" t="s">
        <v>145</v>
      </c>
      <c r="E208" s="177" t="s">
        <v>458</v>
      </c>
      <c r="F208" s="178" t="s">
        <v>459</v>
      </c>
      <c r="G208" s="179" t="s">
        <v>292</v>
      </c>
      <c r="H208" s="180">
        <v>39.9</v>
      </c>
      <c r="I208" s="181"/>
      <c r="J208" s="182">
        <f aca="true" t="shared" si="0" ref="J208:J217">ROUND(I208*H208,2)</f>
        <v>0</v>
      </c>
      <c r="K208" s="178" t="s">
        <v>149</v>
      </c>
      <c r="L208" s="41"/>
      <c r="M208" s="183" t="s">
        <v>35</v>
      </c>
      <c r="N208" s="184" t="s">
        <v>51</v>
      </c>
      <c r="O208" s="66"/>
      <c r="P208" s="185">
        <f aca="true" t="shared" si="1" ref="P208:P217">O208*H208</f>
        <v>0</v>
      </c>
      <c r="Q208" s="185">
        <v>0.00358</v>
      </c>
      <c r="R208" s="185">
        <f aca="true" t="shared" si="2" ref="R208:R217">Q208*H208</f>
        <v>0.142842</v>
      </c>
      <c r="S208" s="185">
        <v>0</v>
      </c>
      <c r="T208" s="186">
        <f aca="true" t="shared" si="3" ref="T208:T217"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7" t="s">
        <v>303</v>
      </c>
      <c r="AT208" s="187" t="s">
        <v>145</v>
      </c>
      <c r="AU208" s="187" t="s">
        <v>21</v>
      </c>
      <c r="AY208" s="18" t="s">
        <v>142</v>
      </c>
      <c r="BE208" s="188">
        <f aca="true" t="shared" si="4" ref="BE208:BE217">IF(N208="základní",J208,0)</f>
        <v>0</v>
      </c>
      <c r="BF208" s="188">
        <f aca="true" t="shared" si="5" ref="BF208:BF217">IF(N208="snížená",J208,0)</f>
        <v>0</v>
      </c>
      <c r="BG208" s="188">
        <f aca="true" t="shared" si="6" ref="BG208:BG217">IF(N208="zákl. přenesená",J208,0)</f>
        <v>0</v>
      </c>
      <c r="BH208" s="188">
        <f aca="true" t="shared" si="7" ref="BH208:BH217">IF(N208="sníž. přenesená",J208,0)</f>
        <v>0</v>
      </c>
      <c r="BI208" s="188">
        <f aca="true" t="shared" si="8" ref="BI208:BI217">IF(N208="nulová",J208,0)</f>
        <v>0</v>
      </c>
      <c r="BJ208" s="18" t="s">
        <v>21</v>
      </c>
      <c r="BK208" s="188">
        <f aca="true" t="shared" si="9" ref="BK208:BK217">ROUND(I208*H208,2)</f>
        <v>0</v>
      </c>
      <c r="BL208" s="18" t="s">
        <v>303</v>
      </c>
      <c r="BM208" s="187" t="s">
        <v>460</v>
      </c>
    </row>
    <row r="209" spans="1:65" s="2" customFormat="1" ht="24.2" customHeight="1">
      <c r="A209" s="36"/>
      <c r="B209" s="37"/>
      <c r="C209" s="176" t="s">
        <v>461</v>
      </c>
      <c r="D209" s="176" t="s">
        <v>145</v>
      </c>
      <c r="E209" s="177" t="s">
        <v>462</v>
      </c>
      <c r="F209" s="178" t="s">
        <v>463</v>
      </c>
      <c r="G209" s="179" t="s">
        <v>292</v>
      </c>
      <c r="H209" s="180">
        <v>33.61</v>
      </c>
      <c r="I209" s="181"/>
      <c r="J209" s="182">
        <f t="shared" si="0"/>
        <v>0</v>
      </c>
      <c r="K209" s="178" t="s">
        <v>149</v>
      </c>
      <c r="L209" s="41"/>
      <c r="M209" s="183" t="s">
        <v>35</v>
      </c>
      <c r="N209" s="184" t="s">
        <v>51</v>
      </c>
      <c r="O209" s="66"/>
      <c r="P209" s="185">
        <f t="shared" si="1"/>
        <v>0</v>
      </c>
      <c r="Q209" s="185">
        <v>0.0035</v>
      </c>
      <c r="R209" s="185">
        <f t="shared" si="2"/>
        <v>0.117635</v>
      </c>
      <c r="S209" s="185">
        <v>0</v>
      </c>
      <c r="T209" s="186">
        <f t="shared" si="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7" t="s">
        <v>303</v>
      </c>
      <c r="AT209" s="187" t="s">
        <v>145</v>
      </c>
      <c r="AU209" s="187" t="s">
        <v>21</v>
      </c>
      <c r="AY209" s="18" t="s">
        <v>142</v>
      </c>
      <c r="BE209" s="188">
        <f t="shared" si="4"/>
        <v>0</v>
      </c>
      <c r="BF209" s="188">
        <f t="shared" si="5"/>
        <v>0</v>
      </c>
      <c r="BG209" s="188">
        <f t="shared" si="6"/>
        <v>0</v>
      </c>
      <c r="BH209" s="188">
        <f t="shared" si="7"/>
        <v>0</v>
      </c>
      <c r="BI209" s="188">
        <f t="shared" si="8"/>
        <v>0</v>
      </c>
      <c r="BJ209" s="18" t="s">
        <v>21</v>
      </c>
      <c r="BK209" s="188">
        <f t="shared" si="9"/>
        <v>0</v>
      </c>
      <c r="BL209" s="18" t="s">
        <v>303</v>
      </c>
      <c r="BM209" s="187" t="s">
        <v>464</v>
      </c>
    </row>
    <row r="210" spans="1:65" s="2" customFormat="1" ht="24.2" customHeight="1">
      <c r="A210" s="36"/>
      <c r="B210" s="37"/>
      <c r="C210" s="176" t="s">
        <v>465</v>
      </c>
      <c r="D210" s="176" t="s">
        <v>145</v>
      </c>
      <c r="E210" s="177" t="s">
        <v>466</v>
      </c>
      <c r="F210" s="178" t="s">
        <v>467</v>
      </c>
      <c r="G210" s="179" t="s">
        <v>255</v>
      </c>
      <c r="H210" s="180">
        <v>6</v>
      </c>
      <c r="I210" s="181"/>
      <c r="J210" s="182">
        <f t="shared" si="0"/>
        <v>0</v>
      </c>
      <c r="K210" s="178" t="s">
        <v>149</v>
      </c>
      <c r="L210" s="41"/>
      <c r="M210" s="183" t="s">
        <v>35</v>
      </c>
      <c r="N210" s="184" t="s">
        <v>51</v>
      </c>
      <c r="O210" s="66"/>
      <c r="P210" s="185">
        <f t="shared" si="1"/>
        <v>0</v>
      </c>
      <c r="Q210" s="185">
        <v>0.01082</v>
      </c>
      <c r="R210" s="185">
        <f t="shared" si="2"/>
        <v>0.06492</v>
      </c>
      <c r="S210" s="185">
        <v>0</v>
      </c>
      <c r="T210" s="186">
        <f t="shared" si="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7" t="s">
        <v>303</v>
      </c>
      <c r="AT210" s="187" t="s">
        <v>145</v>
      </c>
      <c r="AU210" s="187" t="s">
        <v>21</v>
      </c>
      <c r="AY210" s="18" t="s">
        <v>142</v>
      </c>
      <c r="BE210" s="188">
        <f t="shared" si="4"/>
        <v>0</v>
      </c>
      <c r="BF210" s="188">
        <f t="shared" si="5"/>
        <v>0</v>
      </c>
      <c r="BG210" s="188">
        <f t="shared" si="6"/>
        <v>0</v>
      </c>
      <c r="BH210" s="188">
        <f t="shared" si="7"/>
        <v>0</v>
      </c>
      <c r="BI210" s="188">
        <f t="shared" si="8"/>
        <v>0</v>
      </c>
      <c r="BJ210" s="18" t="s">
        <v>21</v>
      </c>
      <c r="BK210" s="188">
        <f t="shared" si="9"/>
        <v>0</v>
      </c>
      <c r="BL210" s="18" t="s">
        <v>303</v>
      </c>
      <c r="BM210" s="187" t="s">
        <v>468</v>
      </c>
    </row>
    <row r="211" spans="1:65" s="2" customFormat="1" ht="24.2" customHeight="1">
      <c r="A211" s="36"/>
      <c r="B211" s="37"/>
      <c r="C211" s="176" t="s">
        <v>469</v>
      </c>
      <c r="D211" s="176" t="s">
        <v>145</v>
      </c>
      <c r="E211" s="177" t="s">
        <v>470</v>
      </c>
      <c r="F211" s="178" t="s">
        <v>471</v>
      </c>
      <c r="G211" s="179" t="s">
        <v>177</v>
      </c>
      <c r="H211" s="180">
        <v>1</v>
      </c>
      <c r="I211" s="181"/>
      <c r="J211" s="182">
        <f t="shared" si="0"/>
        <v>0</v>
      </c>
      <c r="K211" s="178" t="s">
        <v>149</v>
      </c>
      <c r="L211" s="41"/>
      <c r="M211" s="183" t="s">
        <v>35</v>
      </c>
      <c r="N211" s="184" t="s">
        <v>51</v>
      </c>
      <c r="O211" s="66"/>
      <c r="P211" s="185">
        <f t="shared" si="1"/>
        <v>0</v>
      </c>
      <c r="Q211" s="185">
        <v>0.00781</v>
      </c>
      <c r="R211" s="185">
        <f t="shared" si="2"/>
        <v>0.00781</v>
      </c>
      <c r="S211" s="185">
        <v>0</v>
      </c>
      <c r="T211" s="186">
        <f t="shared" si="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7" t="s">
        <v>303</v>
      </c>
      <c r="AT211" s="187" t="s">
        <v>145</v>
      </c>
      <c r="AU211" s="187" t="s">
        <v>21</v>
      </c>
      <c r="AY211" s="18" t="s">
        <v>142</v>
      </c>
      <c r="BE211" s="188">
        <f t="shared" si="4"/>
        <v>0</v>
      </c>
      <c r="BF211" s="188">
        <f t="shared" si="5"/>
        <v>0</v>
      </c>
      <c r="BG211" s="188">
        <f t="shared" si="6"/>
        <v>0</v>
      </c>
      <c r="BH211" s="188">
        <f t="shared" si="7"/>
        <v>0</v>
      </c>
      <c r="BI211" s="188">
        <f t="shared" si="8"/>
        <v>0</v>
      </c>
      <c r="BJ211" s="18" t="s">
        <v>21</v>
      </c>
      <c r="BK211" s="188">
        <f t="shared" si="9"/>
        <v>0</v>
      </c>
      <c r="BL211" s="18" t="s">
        <v>303</v>
      </c>
      <c r="BM211" s="187" t="s">
        <v>472</v>
      </c>
    </row>
    <row r="212" spans="1:65" s="2" customFormat="1" ht="24.2" customHeight="1">
      <c r="A212" s="36"/>
      <c r="B212" s="37"/>
      <c r="C212" s="176" t="s">
        <v>473</v>
      </c>
      <c r="D212" s="176" t="s">
        <v>145</v>
      </c>
      <c r="E212" s="177" t="s">
        <v>474</v>
      </c>
      <c r="F212" s="178" t="s">
        <v>475</v>
      </c>
      <c r="G212" s="179" t="s">
        <v>177</v>
      </c>
      <c r="H212" s="180">
        <v>1</v>
      </c>
      <c r="I212" s="181"/>
      <c r="J212" s="182">
        <f t="shared" si="0"/>
        <v>0</v>
      </c>
      <c r="K212" s="178" t="s">
        <v>149</v>
      </c>
      <c r="L212" s="41"/>
      <c r="M212" s="183" t="s">
        <v>35</v>
      </c>
      <c r="N212" s="184" t="s">
        <v>51</v>
      </c>
      <c r="O212" s="66"/>
      <c r="P212" s="185">
        <f t="shared" si="1"/>
        <v>0</v>
      </c>
      <c r="Q212" s="185">
        <v>0.01043</v>
      </c>
      <c r="R212" s="185">
        <f t="shared" si="2"/>
        <v>0.01043</v>
      </c>
      <c r="S212" s="185">
        <v>0</v>
      </c>
      <c r="T212" s="186">
        <f t="shared" si="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7" t="s">
        <v>303</v>
      </c>
      <c r="AT212" s="187" t="s">
        <v>145</v>
      </c>
      <c r="AU212" s="187" t="s">
        <v>21</v>
      </c>
      <c r="AY212" s="18" t="s">
        <v>142</v>
      </c>
      <c r="BE212" s="188">
        <f t="shared" si="4"/>
        <v>0</v>
      </c>
      <c r="BF212" s="188">
        <f t="shared" si="5"/>
        <v>0</v>
      </c>
      <c r="BG212" s="188">
        <f t="shared" si="6"/>
        <v>0</v>
      </c>
      <c r="BH212" s="188">
        <f t="shared" si="7"/>
        <v>0</v>
      </c>
      <c r="BI212" s="188">
        <f t="shared" si="8"/>
        <v>0</v>
      </c>
      <c r="BJ212" s="18" t="s">
        <v>21</v>
      </c>
      <c r="BK212" s="188">
        <f t="shared" si="9"/>
        <v>0</v>
      </c>
      <c r="BL212" s="18" t="s">
        <v>303</v>
      </c>
      <c r="BM212" s="187" t="s">
        <v>476</v>
      </c>
    </row>
    <row r="213" spans="1:65" s="2" customFormat="1" ht="24.2" customHeight="1">
      <c r="A213" s="36"/>
      <c r="B213" s="37"/>
      <c r="C213" s="176" t="s">
        <v>477</v>
      </c>
      <c r="D213" s="176" t="s">
        <v>145</v>
      </c>
      <c r="E213" s="177" t="s">
        <v>478</v>
      </c>
      <c r="F213" s="178" t="s">
        <v>479</v>
      </c>
      <c r="G213" s="179" t="s">
        <v>292</v>
      </c>
      <c r="H213" s="180">
        <v>53</v>
      </c>
      <c r="I213" s="181"/>
      <c r="J213" s="182">
        <f t="shared" si="0"/>
        <v>0</v>
      </c>
      <c r="K213" s="178" t="s">
        <v>149</v>
      </c>
      <c r="L213" s="41"/>
      <c r="M213" s="183" t="s">
        <v>35</v>
      </c>
      <c r="N213" s="184" t="s">
        <v>51</v>
      </c>
      <c r="O213" s="66"/>
      <c r="P213" s="185">
        <f t="shared" si="1"/>
        <v>0</v>
      </c>
      <c r="Q213" s="185">
        <v>0.00969</v>
      </c>
      <c r="R213" s="185">
        <f t="shared" si="2"/>
        <v>0.5135700000000001</v>
      </c>
      <c r="S213" s="185">
        <v>0</v>
      </c>
      <c r="T213" s="186">
        <f t="shared" si="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7" t="s">
        <v>303</v>
      </c>
      <c r="AT213" s="187" t="s">
        <v>145</v>
      </c>
      <c r="AU213" s="187" t="s">
        <v>21</v>
      </c>
      <c r="AY213" s="18" t="s">
        <v>142</v>
      </c>
      <c r="BE213" s="188">
        <f t="shared" si="4"/>
        <v>0</v>
      </c>
      <c r="BF213" s="188">
        <f t="shared" si="5"/>
        <v>0</v>
      </c>
      <c r="BG213" s="188">
        <f t="shared" si="6"/>
        <v>0</v>
      </c>
      <c r="BH213" s="188">
        <f t="shared" si="7"/>
        <v>0</v>
      </c>
      <c r="BI213" s="188">
        <f t="shared" si="8"/>
        <v>0</v>
      </c>
      <c r="BJ213" s="18" t="s">
        <v>21</v>
      </c>
      <c r="BK213" s="188">
        <f t="shared" si="9"/>
        <v>0</v>
      </c>
      <c r="BL213" s="18" t="s">
        <v>303</v>
      </c>
      <c r="BM213" s="187" t="s">
        <v>480</v>
      </c>
    </row>
    <row r="214" spans="1:65" s="2" customFormat="1" ht="24.2" customHeight="1">
      <c r="A214" s="36"/>
      <c r="B214" s="37"/>
      <c r="C214" s="176" t="s">
        <v>481</v>
      </c>
      <c r="D214" s="176" t="s">
        <v>145</v>
      </c>
      <c r="E214" s="177" t="s">
        <v>482</v>
      </c>
      <c r="F214" s="178" t="s">
        <v>483</v>
      </c>
      <c r="G214" s="179" t="s">
        <v>177</v>
      </c>
      <c r="H214" s="180">
        <v>7</v>
      </c>
      <c r="I214" s="181"/>
      <c r="J214" s="182">
        <f t="shared" si="0"/>
        <v>0</v>
      </c>
      <c r="K214" s="178" t="s">
        <v>149</v>
      </c>
      <c r="L214" s="41"/>
      <c r="M214" s="183" t="s">
        <v>35</v>
      </c>
      <c r="N214" s="184" t="s">
        <v>51</v>
      </c>
      <c r="O214" s="66"/>
      <c r="P214" s="185">
        <f t="shared" si="1"/>
        <v>0</v>
      </c>
      <c r="Q214" s="185">
        <v>0.00047</v>
      </c>
      <c r="R214" s="185">
        <f t="shared" si="2"/>
        <v>0.00329</v>
      </c>
      <c r="S214" s="185">
        <v>0</v>
      </c>
      <c r="T214" s="186">
        <f t="shared" si="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7" t="s">
        <v>303</v>
      </c>
      <c r="AT214" s="187" t="s">
        <v>145</v>
      </c>
      <c r="AU214" s="187" t="s">
        <v>21</v>
      </c>
      <c r="AY214" s="18" t="s">
        <v>142</v>
      </c>
      <c r="BE214" s="188">
        <f t="shared" si="4"/>
        <v>0</v>
      </c>
      <c r="BF214" s="188">
        <f t="shared" si="5"/>
        <v>0</v>
      </c>
      <c r="BG214" s="188">
        <f t="shared" si="6"/>
        <v>0</v>
      </c>
      <c r="BH214" s="188">
        <f t="shared" si="7"/>
        <v>0</v>
      </c>
      <c r="BI214" s="188">
        <f t="shared" si="8"/>
        <v>0</v>
      </c>
      <c r="BJ214" s="18" t="s">
        <v>21</v>
      </c>
      <c r="BK214" s="188">
        <f t="shared" si="9"/>
        <v>0</v>
      </c>
      <c r="BL214" s="18" t="s">
        <v>303</v>
      </c>
      <c r="BM214" s="187" t="s">
        <v>484</v>
      </c>
    </row>
    <row r="215" spans="1:65" s="2" customFormat="1" ht="14.45" customHeight="1">
      <c r="A215" s="36"/>
      <c r="B215" s="37"/>
      <c r="C215" s="176" t="s">
        <v>485</v>
      </c>
      <c r="D215" s="176" t="s">
        <v>145</v>
      </c>
      <c r="E215" s="177" t="s">
        <v>486</v>
      </c>
      <c r="F215" s="178" t="s">
        <v>487</v>
      </c>
      <c r="G215" s="179" t="s">
        <v>292</v>
      </c>
      <c r="H215" s="180">
        <v>20.8</v>
      </c>
      <c r="I215" s="181"/>
      <c r="J215" s="182">
        <f t="shared" si="0"/>
        <v>0</v>
      </c>
      <c r="K215" s="178" t="s">
        <v>149</v>
      </c>
      <c r="L215" s="41"/>
      <c r="M215" s="183" t="s">
        <v>35</v>
      </c>
      <c r="N215" s="184" t="s">
        <v>51</v>
      </c>
      <c r="O215" s="66"/>
      <c r="P215" s="185">
        <f t="shared" si="1"/>
        <v>0</v>
      </c>
      <c r="Q215" s="185">
        <v>0</v>
      </c>
      <c r="R215" s="185">
        <f t="shared" si="2"/>
        <v>0</v>
      </c>
      <c r="S215" s="185">
        <v>0</v>
      </c>
      <c r="T215" s="186">
        <f t="shared" si="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7" t="s">
        <v>303</v>
      </c>
      <c r="AT215" s="187" t="s">
        <v>145</v>
      </c>
      <c r="AU215" s="187" t="s">
        <v>21</v>
      </c>
      <c r="AY215" s="18" t="s">
        <v>142</v>
      </c>
      <c r="BE215" s="188">
        <f t="shared" si="4"/>
        <v>0</v>
      </c>
      <c r="BF215" s="188">
        <f t="shared" si="5"/>
        <v>0</v>
      </c>
      <c r="BG215" s="188">
        <f t="shared" si="6"/>
        <v>0</v>
      </c>
      <c r="BH215" s="188">
        <f t="shared" si="7"/>
        <v>0</v>
      </c>
      <c r="BI215" s="188">
        <f t="shared" si="8"/>
        <v>0</v>
      </c>
      <c r="BJ215" s="18" t="s">
        <v>21</v>
      </c>
      <c r="BK215" s="188">
        <f t="shared" si="9"/>
        <v>0</v>
      </c>
      <c r="BL215" s="18" t="s">
        <v>303</v>
      </c>
      <c r="BM215" s="187" t="s">
        <v>488</v>
      </c>
    </row>
    <row r="216" spans="1:65" s="2" customFormat="1" ht="14.45" customHeight="1">
      <c r="A216" s="36"/>
      <c r="B216" s="37"/>
      <c r="C216" s="176" t="s">
        <v>489</v>
      </c>
      <c r="D216" s="176" t="s">
        <v>145</v>
      </c>
      <c r="E216" s="177" t="s">
        <v>490</v>
      </c>
      <c r="F216" s="178" t="s">
        <v>491</v>
      </c>
      <c r="G216" s="179" t="s">
        <v>237</v>
      </c>
      <c r="H216" s="180">
        <v>2.29</v>
      </c>
      <c r="I216" s="181"/>
      <c r="J216" s="182">
        <f t="shared" si="0"/>
        <v>0</v>
      </c>
      <c r="K216" s="178" t="s">
        <v>149</v>
      </c>
      <c r="L216" s="41"/>
      <c r="M216" s="183" t="s">
        <v>35</v>
      </c>
      <c r="N216" s="184" t="s">
        <v>51</v>
      </c>
      <c r="O216" s="66"/>
      <c r="P216" s="185">
        <f t="shared" si="1"/>
        <v>0</v>
      </c>
      <c r="Q216" s="185">
        <v>0</v>
      </c>
      <c r="R216" s="185">
        <f t="shared" si="2"/>
        <v>0</v>
      </c>
      <c r="S216" s="185">
        <v>0</v>
      </c>
      <c r="T216" s="186">
        <f t="shared" si="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7" t="s">
        <v>303</v>
      </c>
      <c r="AT216" s="187" t="s">
        <v>145</v>
      </c>
      <c r="AU216" s="187" t="s">
        <v>21</v>
      </c>
      <c r="AY216" s="18" t="s">
        <v>142</v>
      </c>
      <c r="BE216" s="188">
        <f t="shared" si="4"/>
        <v>0</v>
      </c>
      <c r="BF216" s="188">
        <f t="shared" si="5"/>
        <v>0</v>
      </c>
      <c r="BG216" s="188">
        <f t="shared" si="6"/>
        <v>0</v>
      </c>
      <c r="BH216" s="188">
        <f t="shared" si="7"/>
        <v>0</v>
      </c>
      <c r="BI216" s="188">
        <f t="shared" si="8"/>
        <v>0</v>
      </c>
      <c r="BJ216" s="18" t="s">
        <v>21</v>
      </c>
      <c r="BK216" s="188">
        <f t="shared" si="9"/>
        <v>0</v>
      </c>
      <c r="BL216" s="18" t="s">
        <v>303</v>
      </c>
      <c r="BM216" s="187" t="s">
        <v>492</v>
      </c>
    </row>
    <row r="217" spans="1:65" s="2" customFormat="1" ht="24.2" customHeight="1">
      <c r="A217" s="36"/>
      <c r="B217" s="37"/>
      <c r="C217" s="176" t="s">
        <v>493</v>
      </c>
      <c r="D217" s="176" t="s">
        <v>145</v>
      </c>
      <c r="E217" s="177" t="s">
        <v>494</v>
      </c>
      <c r="F217" s="178" t="s">
        <v>495</v>
      </c>
      <c r="G217" s="179" t="s">
        <v>237</v>
      </c>
      <c r="H217" s="180">
        <v>0.166</v>
      </c>
      <c r="I217" s="181"/>
      <c r="J217" s="182">
        <f t="shared" si="0"/>
        <v>0</v>
      </c>
      <c r="K217" s="178" t="s">
        <v>149</v>
      </c>
      <c r="L217" s="41"/>
      <c r="M217" s="183" t="s">
        <v>35</v>
      </c>
      <c r="N217" s="184" t="s">
        <v>51</v>
      </c>
      <c r="O217" s="66"/>
      <c r="P217" s="185">
        <f t="shared" si="1"/>
        <v>0</v>
      </c>
      <c r="Q217" s="185">
        <v>0</v>
      </c>
      <c r="R217" s="185">
        <f t="shared" si="2"/>
        <v>0</v>
      </c>
      <c r="S217" s="185">
        <v>0</v>
      </c>
      <c r="T217" s="186">
        <f t="shared" si="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7" t="s">
        <v>303</v>
      </c>
      <c r="AT217" s="187" t="s">
        <v>145</v>
      </c>
      <c r="AU217" s="187" t="s">
        <v>21</v>
      </c>
      <c r="AY217" s="18" t="s">
        <v>142</v>
      </c>
      <c r="BE217" s="188">
        <f t="shared" si="4"/>
        <v>0</v>
      </c>
      <c r="BF217" s="188">
        <f t="shared" si="5"/>
        <v>0</v>
      </c>
      <c r="BG217" s="188">
        <f t="shared" si="6"/>
        <v>0</v>
      </c>
      <c r="BH217" s="188">
        <f t="shared" si="7"/>
        <v>0</v>
      </c>
      <c r="BI217" s="188">
        <f t="shared" si="8"/>
        <v>0</v>
      </c>
      <c r="BJ217" s="18" t="s">
        <v>21</v>
      </c>
      <c r="BK217" s="188">
        <f t="shared" si="9"/>
        <v>0</v>
      </c>
      <c r="BL217" s="18" t="s">
        <v>303</v>
      </c>
      <c r="BM217" s="187" t="s">
        <v>496</v>
      </c>
    </row>
    <row r="218" spans="2:63" s="12" customFormat="1" ht="25.9" customHeight="1">
      <c r="B218" s="160"/>
      <c r="C218" s="161"/>
      <c r="D218" s="162" t="s">
        <v>79</v>
      </c>
      <c r="E218" s="163" t="s">
        <v>497</v>
      </c>
      <c r="F218" s="163" t="s">
        <v>498</v>
      </c>
      <c r="G218" s="161"/>
      <c r="H218" s="161"/>
      <c r="I218" s="164"/>
      <c r="J218" s="165">
        <f>BK218</f>
        <v>0</v>
      </c>
      <c r="K218" s="161"/>
      <c r="L218" s="166"/>
      <c r="M218" s="167"/>
      <c r="N218" s="168"/>
      <c r="O218" s="168"/>
      <c r="P218" s="169">
        <f>P219+P234+P242+P249+P268+P274+P282+P291</f>
        <v>0</v>
      </c>
      <c r="Q218" s="168"/>
      <c r="R218" s="169">
        <f>R219+R234+R242+R249+R268+R274+R282+R291</f>
        <v>9.095239199999998</v>
      </c>
      <c r="S218" s="168"/>
      <c r="T218" s="170">
        <f>T219+T234+T242+T249+T268+T274+T282+T291</f>
        <v>6.288</v>
      </c>
      <c r="AR218" s="171" t="s">
        <v>89</v>
      </c>
      <c r="AT218" s="172" t="s">
        <v>79</v>
      </c>
      <c r="AU218" s="172" t="s">
        <v>80</v>
      </c>
      <c r="AY218" s="171" t="s">
        <v>142</v>
      </c>
      <c r="BK218" s="173">
        <f>BK219+BK234+BK242+BK249+BK268+BK274+BK282+BK291</f>
        <v>0</v>
      </c>
    </row>
    <row r="219" spans="2:63" s="12" customFormat="1" ht="22.9" customHeight="1">
      <c r="B219" s="160"/>
      <c r="C219" s="161"/>
      <c r="D219" s="162" t="s">
        <v>79</v>
      </c>
      <c r="E219" s="174" t="s">
        <v>499</v>
      </c>
      <c r="F219" s="174" t="s">
        <v>500</v>
      </c>
      <c r="G219" s="161"/>
      <c r="H219" s="161"/>
      <c r="I219" s="164"/>
      <c r="J219" s="175">
        <f>BK219</f>
        <v>0</v>
      </c>
      <c r="K219" s="161"/>
      <c r="L219" s="166"/>
      <c r="M219" s="167"/>
      <c r="N219" s="168"/>
      <c r="O219" s="168"/>
      <c r="P219" s="169">
        <f>SUM(P220:P233)</f>
        <v>0</v>
      </c>
      <c r="Q219" s="168"/>
      <c r="R219" s="169">
        <f>SUM(R220:R233)</f>
        <v>2.4269119999999997</v>
      </c>
      <c r="S219" s="168"/>
      <c r="T219" s="170">
        <f>SUM(T220:T233)</f>
        <v>6.288</v>
      </c>
      <c r="AR219" s="171" t="s">
        <v>89</v>
      </c>
      <c r="AT219" s="172" t="s">
        <v>79</v>
      </c>
      <c r="AU219" s="172" t="s">
        <v>21</v>
      </c>
      <c r="AY219" s="171" t="s">
        <v>142</v>
      </c>
      <c r="BK219" s="173">
        <f>SUM(BK220:BK233)</f>
        <v>0</v>
      </c>
    </row>
    <row r="220" spans="1:65" s="2" customFormat="1" ht="24.2" customHeight="1">
      <c r="A220" s="36"/>
      <c r="B220" s="37"/>
      <c r="C220" s="176" t="s">
        <v>501</v>
      </c>
      <c r="D220" s="176" t="s">
        <v>145</v>
      </c>
      <c r="E220" s="177" t="s">
        <v>502</v>
      </c>
      <c r="F220" s="178" t="s">
        <v>503</v>
      </c>
      <c r="G220" s="179" t="s">
        <v>255</v>
      </c>
      <c r="H220" s="180">
        <v>262</v>
      </c>
      <c r="I220" s="181"/>
      <c r="J220" s="182">
        <f>ROUND(I220*H220,2)</f>
        <v>0</v>
      </c>
      <c r="K220" s="178" t="s">
        <v>149</v>
      </c>
      <c r="L220" s="41"/>
      <c r="M220" s="183" t="s">
        <v>35</v>
      </c>
      <c r="N220" s="184" t="s">
        <v>51</v>
      </c>
      <c r="O220" s="66"/>
      <c r="P220" s="185">
        <f>O220*H220</f>
        <v>0</v>
      </c>
      <c r="Q220" s="185">
        <v>0</v>
      </c>
      <c r="R220" s="185">
        <f>Q220*H220</f>
        <v>0</v>
      </c>
      <c r="S220" s="185">
        <v>0</v>
      </c>
      <c r="T220" s="18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7" t="s">
        <v>303</v>
      </c>
      <c r="AT220" s="187" t="s">
        <v>145</v>
      </c>
      <c r="AU220" s="187" t="s">
        <v>89</v>
      </c>
      <c r="AY220" s="18" t="s">
        <v>142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8" t="s">
        <v>21</v>
      </c>
      <c r="BK220" s="188">
        <f>ROUND(I220*H220,2)</f>
        <v>0</v>
      </c>
      <c r="BL220" s="18" t="s">
        <v>303</v>
      </c>
      <c r="BM220" s="187" t="s">
        <v>504</v>
      </c>
    </row>
    <row r="221" spans="1:65" s="2" customFormat="1" ht="14.45" customHeight="1">
      <c r="A221" s="36"/>
      <c r="B221" s="37"/>
      <c r="C221" s="217" t="s">
        <v>505</v>
      </c>
      <c r="D221" s="217" t="s">
        <v>239</v>
      </c>
      <c r="E221" s="218" t="s">
        <v>506</v>
      </c>
      <c r="F221" s="219" t="s">
        <v>507</v>
      </c>
      <c r="G221" s="220" t="s">
        <v>255</v>
      </c>
      <c r="H221" s="221">
        <v>275.1</v>
      </c>
      <c r="I221" s="222"/>
      <c r="J221" s="223">
        <f>ROUND(I221*H221,2)</f>
        <v>0</v>
      </c>
      <c r="K221" s="219" t="s">
        <v>149</v>
      </c>
      <c r="L221" s="224"/>
      <c r="M221" s="225" t="s">
        <v>35</v>
      </c>
      <c r="N221" s="226" t="s">
        <v>51</v>
      </c>
      <c r="O221" s="66"/>
      <c r="P221" s="185">
        <f>O221*H221</f>
        <v>0</v>
      </c>
      <c r="Q221" s="185">
        <v>0.00262</v>
      </c>
      <c r="R221" s="185">
        <f>Q221*H221</f>
        <v>0.720762</v>
      </c>
      <c r="S221" s="185">
        <v>0</v>
      </c>
      <c r="T221" s="18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7" t="s">
        <v>376</v>
      </c>
      <c r="AT221" s="187" t="s">
        <v>239</v>
      </c>
      <c r="AU221" s="187" t="s">
        <v>89</v>
      </c>
      <c r="AY221" s="18" t="s">
        <v>142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8" t="s">
        <v>21</v>
      </c>
      <c r="BK221" s="188">
        <f>ROUND(I221*H221,2)</f>
        <v>0</v>
      </c>
      <c r="BL221" s="18" t="s">
        <v>303</v>
      </c>
      <c r="BM221" s="187" t="s">
        <v>508</v>
      </c>
    </row>
    <row r="222" spans="2:51" s="13" customFormat="1" ht="11.25">
      <c r="B222" s="194"/>
      <c r="C222" s="195"/>
      <c r="D222" s="196" t="s">
        <v>232</v>
      </c>
      <c r="E222" s="195"/>
      <c r="F222" s="198" t="s">
        <v>509</v>
      </c>
      <c r="G222" s="195"/>
      <c r="H222" s="199">
        <v>275.1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232</v>
      </c>
      <c r="AU222" s="205" t="s">
        <v>89</v>
      </c>
      <c r="AV222" s="13" t="s">
        <v>89</v>
      </c>
      <c r="AW222" s="13" t="s">
        <v>4</v>
      </c>
      <c r="AX222" s="13" t="s">
        <v>21</v>
      </c>
      <c r="AY222" s="205" t="s">
        <v>142</v>
      </c>
    </row>
    <row r="223" spans="1:65" s="2" customFormat="1" ht="24.2" customHeight="1">
      <c r="A223" s="36"/>
      <c r="B223" s="37"/>
      <c r="C223" s="176" t="s">
        <v>510</v>
      </c>
      <c r="D223" s="176" t="s">
        <v>145</v>
      </c>
      <c r="E223" s="177" t="s">
        <v>511</v>
      </c>
      <c r="F223" s="178" t="s">
        <v>512</v>
      </c>
      <c r="G223" s="179" t="s">
        <v>255</v>
      </c>
      <c r="H223" s="180">
        <v>262</v>
      </c>
      <c r="I223" s="181"/>
      <c r="J223" s="182">
        <f>ROUND(I223*H223,2)</f>
        <v>0</v>
      </c>
      <c r="K223" s="178" t="s">
        <v>149</v>
      </c>
      <c r="L223" s="41"/>
      <c r="M223" s="183" t="s">
        <v>35</v>
      </c>
      <c r="N223" s="184" t="s">
        <v>51</v>
      </c>
      <c r="O223" s="66"/>
      <c r="P223" s="185">
        <f>O223*H223</f>
        <v>0</v>
      </c>
      <c r="Q223" s="185">
        <v>0</v>
      </c>
      <c r="R223" s="185">
        <f>Q223*H223</f>
        <v>0</v>
      </c>
      <c r="S223" s="185">
        <v>0</v>
      </c>
      <c r="T223" s="18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7" t="s">
        <v>303</v>
      </c>
      <c r="AT223" s="187" t="s">
        <v>145</v>
      </c>
      <c r="AU223" s="187" t="s">
        <v>89</v>
      </c>
      <c r="AY223" s="18" t="s">
        <v>142</v>
      </c>
      <c r="BE223" s="188">
        <f>IF(N223="základní",J223,0)</f>
        <v>0</v>
      </c>
      <c r="BF223" s="188">
        <f>IF(N223="snížená",J223,0)</f>
        <v>0</v>
      </c>
      <c r="BG223" s="188">
        <f>IF(N223="zákl. přenesená",J223,0)</f>
        <v>0</v>
      </c>
      <c r="BH223" s="188">
        <f>IF(N223="sníž. přenesená",J223,0)</f>
        <v>0</v>
      </c>
      <c r="BI223" s="188">
        <f>IF(N223="nulová",J223,0)</f>
        <v>0</v>
      </c>
      <c r="BJ223" s="18" t="s">
        <v>21</v>
      </c>
      <c r="BK223" s="188">
        <f>ROUND(I223*H223,2)</f>
        <v>0</v>
      </c>
      <c r="BL223" s="18" t="s">
        <v>303</v>
      </c>
      <c r="BM223" s="187" t="s">
        <v>513</v>
      </c>
    </row>
    <row r="224" spans="1:65" s="2" customFormat="1" ht="14.45" customHeight="1">
      <c r="A224" s="36"/>
      <c r="B224" s="37"/>
      <c r="C224" s="217" t="s">
        <v>514</v>
      </c>
      <c r="D224" s="217" t="s">
        <v>239</v>
      </c>
      <c r="E224" s="218" t="s">
        <v>515</v>
      </c>
      <c r="F224" s="219" t="s">
        <v>516</v>
      </c>
      <c r="G224" s="220" t="s">
        <v>255</v>
      </c>
      <c r="H224" s="221">
        <v>275.1</v>
      </c>
      <c r="I224" s="222"/>
      <c r="J224" s="223">
        <f>ROUND(I224*H224,2)</f>
        <v>0</v>
      </c>
      <c r="K224" s="219" t="s">
        <v>149</v>
      </c>
      <c r="L224" s="224"/>
      <c r="M224" s="225" t="s">
        <v>35</v>
      </c>
      <c r="N224" s="226" t="s">
        <v>51</v>
      </c>
      <c r="O224" s="66"/>
      <c r="P224" s="185">
        <f>O224*H224</f>
        <v>0</v>
      </c>
      <c r="Q224" s="185">
        <v>0.0036</v>
      </c>
      <c r="R224" s="185">
        <f>Q224*H224</f>
        <v>0.99036</v>
      </c>
      <c r="S224" s="185">
        <v>0</v>
      </c>
      <c r="T224" s="18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7" t="s">
        <v>376</v>
      </c>
      <c r="AT224" s="187" t="s">
        <v>239</v>
      </c>
      <c r="AU224" s="187" t="s">
        <v>89</v>
      </c>
      <c r="AY224" s="18" t="s">
        <v>142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8" t="s">
        <v>21</v>
      </c>
      <c r="BK224" s="188">
        <f>ROUND(I224*H224,2)</f>
        <v>0</v>
      </c>
      <c r="BL224" s="18" t="s">
        <v>303</v>
      </c>
      <c r="BM224" s="187" t="s">
        <v>517</v>
      </c>
    </row>
    <row r="225" spans="2:51" s="13" customFormat="1" ht="11.25">
      <c r="B225" s="194"/>
      <c r="C225" s="195"/>
      <c r="D225" s="196" t="s">
        <v>232</v>
      </c>
      <c r="E225" s="195"/>
      <c r="F225" s="198" t="s">
        <v>509</v>
      </c>
      <c r="G225" s="195"/>
      <c r="H225" s="199">
        <v>275.1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232</v>
      </c>
      <c r="AU225" s="205" t="s">
        <v>89</v>
      </c>
      <c r="AV225" s="13" t="s">
        <v>89</v>
      </c>
      <c r="AW225" s="13" t="s">
        <v>4</v>
      </c>
      <c r="AX225" s="13" t="s">
        <v>21</v>
      </c>
      <c r="AY225" s="205" t="s">
        <v>142</v>
      </c>
    </row>
    <row r="226" spans="1:65" s="2" customFormat="1" ht="24.2" customHeight="1">
      <c r="A226" s="36"/>
      <c r="B226" s="37"/>
      <c r="C226" s="176" t="s">
        <v>518</v>
      </c>
      <c r="D226" s="176" t="s">
        <v>145</v>
      </c>
      <c r="E226" s="177" t="s">
        <v>511</v>
      </c>
      <c r="F226" s="178" t="s">
        <v>512</v>
      </c>
      <c r="G226" s="179" t="s">
        <v>255</v>
      </c>
      <c r="H226" s="180">
        <v>262</v>
      </c>
      <c r="I226" s="181"/>
      <c r="J226" s="182">
        <f>ROUND(I226*H226,2)</f>
        <v>0</v>
      </c>
      <c r="K226" s="178" t="s">
        <v>149</v>
      </c>
      <c r="L226" s="41"/>
      <c r="M226" s="183" t="s">
        <v>35</v>
      </c>
      <c r="N226" s="184" t="s">
        <v>51</v>
      </c>
      <c r="O226" s="66"/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7" t="s">
        <v>303</v>
      </c>
      <c r="AT226" s="187" t="s">
        <v>145</v>
      </c>
      <c r="AU226" s="187" t="s">
        <v>89</v>
      </c>
      <c r="AY226" s="18" t="s">
        <v>142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8" t="s">
        <v>21</v>
      </c>
      <c r="BK226" s="188">
        <f>ROUND(I226*H226,2)</f>
        <v>0</v>
      </c>
      <c r="BL226" s="18" t="s">
        <v>303</v>
      </c>
      <c r="BM226" s="187" t="s">
        <v>519</v>
      </c>
    </row>
    <row r="227" spans="1:65" s="2" customFormat="1" ht="14.45" customHeight="1">
      <c r="A227" s="36"/>
      <c r="B227" s="37"/>
      <c r="C227" s="217" t="s">
        <v>520</v>
      </c>
      <c r="D227" s="217" t="s">
        <v>239</v>
      </c>
      <c r="E227" s="218" t="s">
        <v>521</v>
      </c>
      <c r="F227" s="219" t="s">
        <v>522</v>
      </c>
      <c r="G227" s="220" t="s">
        <v>255</v>
      </c>
      <c r="H227" s="221">
        <v>275.1</v>
      </c>
      <c r="I227" s="222"/>
      <c r="J227" s="223">
        <f>ROUND(I227*H227,2)</f>
        <v>0</v>
      </c>
      <c r="K227" s="219" t="s">
        <v>149</v>
      </c>
      <c r="L227" s="224"/>
      <c r="M227" s="225" t="s">
        <v>35</v>
      </c>
      <c r="N227" s="226" t="s">
        <v>51</v>
      </c>
      <c r="O227" s="66"/>
      <c r="P227" s="185">
        <f>O227*H227</f>
        <v>0</v>
      </c>
      <c r="Q227" s="185">
        <v>0.0023</v>
      </c>
      <c r="R227" s="185">
        <f>Q227*H227</f>
        <v>0.63273</v>
      </c>
      <c r="S227" s="185">
        <v>0</v>
      </c>
      <c r="T227" s="18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376</v>
      </c>
      <c r="AT227" s="187" t="s">
        <v>239</v>
      </c>
      <c r="AU227" s="187" t="s">
        <v>89</v>
      </c>
      <c r="AY227" s="18" t="s">
        <v>142</v>
      </c>
      <c r="BE227" s="188">
        <f>IF(N227="základní",J227,0)</f>
        <v>0</v>
      </c>
      <c r="BF227" s="188">
        <f>IF(N227="snížená",J227,0)</f>
        <v>0</v>
      </c>
      <c r="BG227" s="188">
        <f>IF(N227="zákl. přenesená",J227,0)</f>
        <v>0</v>
      </c>
      <c r="BH227" s="188">
        <f>IF(N227="sníž. přenesená",J227,0)</f>
        <v>0</v>
      </c>
      <c r="BI227" s="188">
        <f>IF(N227="nulová",J227,0)</f>
        <v>0</v>
      </c>
      <c r="BJ227" s="18" t="s">
        <v>21</v>
      </c>
      <c r="BK227" s="188">
        <f>ROUND(I227*H227,2)</f>
        <v>0</v>
      </c>
      <c r="BL227" s="18" t="s">
        <v>303</v>
      </c>
      <c r="BM227" s="187" t="s">
        <v>523</v>
      </c>
    </row>
    <row r="228" spans="2:51" s="13" customFormat="1" ht="11.25">
      <c r="B228" s="194"/>
      <c r="C228" s="195"/>
      <c r="D228" s="196" t="s">
        <v>232</v>
      </c>
      <c r="E228" s="195"/>
      <c r="F228" s="198" t="s">
        <v>509</v>
      </c>
      <c r="G228" s="195"/>
      <c r="H228" s="199">
        <v>275.1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232</v>
      </c>
      <c r="AU228" s="205" t="s">
        <v>89</v>
      </c>
      <c r="AV228" s="13" t="s">
        <v>89</v>
      </c>
      <c r="AW228" s="13" t="s">
        <v>4</v>
      </c>
      <c r="AX228" s="13" t="s">
        <v>21</v>
      </c>
      <c r="AY228" s="205" t="s">
        <v>142</v>
      </c>
    </row>
    <row r="229" spans="1:65" s="2" customFormat="1" ht="24.2" customHeight="1">
      <c r="A229" s="36"/>
      <c r="B229" s="37"/>
      <c r="C229" s="176" t="s">
        <v>524</v>
      </c>
      <c r="D229" s="176" t="s">
        <v>145</v>
      </c>
      <c r="E229" s="177" t="s">
        <v>525</v>
      </c>
      <c r="F229" s="178" t="s">
        <v>526</v>
      </c>
      <c r="G229" s="179" t="s">
        <v>255</v>
      </c>
      <c r="H229" s="180">
        <v>262</v>
      </c>
      <c r="I229" s="181"/>
      <c r="J229" s="182">
        <f>ROUND(I229*H229,2)</f>
        <v>0</v>
      </c>
      <c r="K229" s="178" t="s">
        <v>149</v>
      </c>
      <c r="L229" s="41"/>
      <c r="M229" s="183" t="s">
        <v>35</v>
      </c>
      <c r="N229" s="184" t="s">
        <v>51</v>
      </c>
      <c r="O229" s="66"/>
      <c r="P229" s="185">
        <f>O229*H229</f>
        <v>0</v>
      </c>
      <c r="Q229" s="185">
        <v>0</v>
      </c>
      <c r="R229" s="185">
        <f>Q229*H229</f>
        <v>0</v>
      </c>
      <c r="S229" s="185">
        <v>0.024</v>
      </c>
      <c r="T229" s="186">
        <f>S229*H229</f>
        <v>6.288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7" t="s">
        <v>303</v>
      </c>
      <c r="AT229" s="187" t="s">
        <v>145</v>
      </c>
      <c r="AU229" s="187" t="s">
        <v>89</v>
      </c>
      <c r="AY229" s="18" t="s">
        <v>142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18" t="s">
        <v>21</v>
      </c>
      <c r="BK229" s="188">
        <f>ROUND(I229*H229,2)</f>
        <v>0</v>
      </c>
      <c r="BL229" s="18" t="s">
        <v>303</v>
      </c>
      <c r="BM229" s="187" t="s">
        <v>527</v>
      </c>
    </row>
    <row r="230" spans="1:65" s="2" customFormat="1" ht="24.2" customHeight="1">
      <c r="A230" s="36"/>
      <c r="B230" s="37"/>
      <c r="C230" s="176" t="s">
        <v>528</v>
      </c>
      <c r="D230" s="176" t="s">
        <v>145</v>
      </c>
      <c r="E230" s="177" t="s">
        <v>529</v>
      </c>
      <c r="F230" s="178" t="s">
        <v>530</v>
      </c>
      <c r="G230" s="179" t="s">
        <v>292</v>
      </c>
      <c r="H230" s="180">
        <v>92</v>
      </c>
      <c r="I230" s="181"/>
      <c r="J230" s="182">
        <f>ROUND(I230*H230,2)</f>
        <v>0</v>
      </c>
      <c r="K230" s="178" t="s">
        <v>149</v>
      </c>
      <c r="L230" s="41"/>
      <c r="M230" s="183" t="s">
        <v>35</v>
      </c>
      <c r="N230" s="184" t="s">
        <v>51</v>
      </c>
      <c r="O230" s="66"/>
      <c r="P230" s="185">
        <f>O230*H230</f>
        <v>0</v>
      </c>
      <c r="Q230" s="185">
        <v>3E-05</v>
      </c>
      <c r="R230" s="185">
        <f>Q230*H230</f>
        <v>0.00276</v>
      </c>
      <c r="S230" s="185">
        <v>0</v>
      </c>
      <c r="T230" s="18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7" t="s">
        <v>303</v>
      </c>
      <c r="AT230" s="187" t="s">
        <v>145</v>
      </c>
      <c r="AU230" s="187" t="s">
        <v>89</v>
      </c>
      <c r="AY230" s="18" t="s">
        <v>142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8" t="s">
        <v>21</v>
      </c>
      <c r="BK230" s="188">
        <f>ROUND(I230*H230,2)</f>
        <v>0</v>
      </c>
      <c r="BL230" s="18" t="s">
        <v>303</v>
      </c>
      <c r="BM230" s="187" t="s">
        <v>531</v>
      </c>
    </row>
    <row r="231" spans="1:65" s="2" customFormat="1" ht="14.45" customHeight="1">
      <c r="A231" s="36"/>
      <c r="B231" s="37"/>
      <c r="C231" s="217" t="s">
        <v>532</v>
      </c>
      <c r="D231" s="217" t="s">
        <v>239</v>
      </c>
      <c r="E231" s="218" t="s">
        <v>533</v>
      </c>
      <c r="F231" s="219" t="s">
        <v>534</v>
      </c>
      <c r="G231" s="220" t="s">
        <v>229</v>
      </c>
      <c r="H231" s="221">
        <v>0.146</v>
      </c>
      <c r="I231" s="222"/>
      <c r="J231" s="223">
        <f>ROUND(I231*H231,2)</f>
        <v>0</v>
      </c>
      <c r="K231" s="219" t="s">
        <v>149</v>
      </c>
      <c r="L231" s="224"/>
      <c r="M231" s="225" t="s">
        <v>35</v>
      </c>
      <c r="N231" s="226" t="s">
        <v>51</v>
      </c>
      <c r="O231" s="66"/>
      <c r="P231" s="185">
        <f>O231*H231</f>
        <v>0</v>
      </c>
      <c r="Q231" s="185">
        <v>0.55</v>
      </c>
      <c r="R231" s="185">
        <f>Q231*H231</f>
        <v>0.0803</v>
      </c>
      <c r="S231" s="185">
        <v>0</v>
      </c>
      <c r="T231" s="18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7" t="s">
        <v>376</v>
      </c>
      <c r="AT231" s="187" t="s">
        <v>239</v>
      </c>
      <c r="AU231" s="187" t="s">
        <v>89</v>
      </c>
      <c r="AY231" s="18" t="s">
        <v>142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8" t="s">
        <v>21</v>
      </c>
      <c r="BK231" s="188">
        <f>ROUND(I231*H231,2)</f>
        <v>0</v>
      </c>
      <c r="BL231" s="18" t="s">
        <v>303</v>
      </c>
      <c r="BM231" s="187" t="s">
        <v>535</v>
      </c>
    </row>
    <row r="232" spans="2:51" s="13" customFormat="1" ht="11.25">
      <c r="B232" s="194"/>
      <c r="C232" s="195"/>
      <c r="D232" s="196" t="s">
        <v>232</v>
      </c>
      <c r="E232" s="195"/>
      <c r="F232" s="198" t="s">
        <v>536</v>
      </c>
      <c r="G232" s="195"/>
      <c r="H232" s="199">
        <v>0.146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232</v>
      </c>
      <c r="AU232" s="205" t="s">
        <v>89</v>
      </c>
      <c r="AV232" s="13" t="s">
        <v>89</v>
      </c>
      <c r="AW232" s="13" t="s">
        <v>4</v>
      </c>
      <c r="AX232" s="13" t="s">
        <v>21</v>
      </c>
      <c r="AY232" s="205" t="s">
        <v>142</v>
      </c>
    </row>
    <row r="233" spans="1:65" s="2" customFormat="1" ht="24.2" customHeight="1">
      <c r="A233" s="36"/>
      <c r="B233" s="37"/>
      <c r="C233" s="176" t="s">
        <v>537</v>
      </c>
      <c r="D233" s="176" t="s">
        <v>145</v>
      </c>
      <c r="E233" s="177" t="s">
        <v>538</v>
      </c>
      <c r="F233" s="178" t="s">
        <v>539</v>
      </c>
      <c r="G233" s="179" t="s">
        <v>237</v>
      </c>
      <c r="H233" s="180">
        <v>2.427</v>
      </c>
      <c r="I233" s="181"/>
      <c r="J233" s="182">
        <f>ROUND(I233*H233,2)</f>
        <v>0</v>
      </c>
      <c r="K233" s="178" t="s">
        <v>149</v>
      </c>
      <c r="L233" s="41"/>
      <c r="M233" s="183" t="s">
        <v>35</v>
      </c>
      <c r="N233" s="184" t="s">
        <v>51</v>
      </c>
      <c r="O233" s="66"/>
      <c r="P233" s="185">
        <f>O233*H233</f>
        <v>0</v>
      </c>
      <c r="Q233" s="185">
        <v>0</v>
      </c>
      <c r="R233" s="185">
        <f>Q233*H233</f>
        <v>0</v>
      </c>
      <c r="S233" s="185">
        <v>0</v>
      </c>
      <c r="T233" s="18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7" t="s">
        <v>303</v>
      </c>
      <c r="AT233" s="187" t="s">
        <v>145</v>
      </c>
      <c r="AU233" s="187" t="s">
        <v>89</v>
      </c>
      <c r="AY233" s="18" t="s">
        <v>142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18" t="s">
        <v>21</v>
      </c>
      <c r="BK233" s="188">
        <f>ROUND(I233*H233,2)</f>
        <v>0</v>
      </c>
      <c r="BL233" s="18" t="s">
        <v>303</v>
      </c>
      <c r="BM233" s="187" t="s">
        <v>540</v>
      </c>
    </row>
    <row r="234" spans="2:63" s="12" customFormat="1" ht="22.9" customHeight="1">
      <c r="B234" s="160"/>
      <c r="C234" s="161"/>
      <c r="D234" s="162" t="s">
        <v>79</v>
      </c>
      <c r="E234" s="174" t="s">
        <v>541</v>
      </c>
      <c r="F234" s="174" t="s">
        <v>542</v>
      </c>
      <c r="G234" s="161"/>
      <c r="H234" s="161"/>
      <c r="I234" s="164"/>
      <c r="J234" s="175">
        <f>BK234</f>
        <v>0</v>
      </c>
      <c r="K234" s="161"/>
      <c r="L234" s="166"/>
      <c r="M234" s="167"/>
      <c r="N234" s="168"/>
      <c r="O234" s="168"/>
      <c r="P234" s="169">
        <f>SUM(P235:P241)</f>
        <v>0</v>
      </c>
      <c r="Q234" s="168"/>
      <c r="R234" s="169">
        <f>SUM(R235:R241)</f>
        <v>3.0184</v>
      </c>
      <c r="S234" s="168"/>
      <c r="T234" s="170">
        <f>SUM(T235:T241)</f>
        <v>0</v>
      </c>
      <c r="AR234" s="171" t="s">
        <v>89</v>
      </c>
      <c r="AT234" s="172" t="s">
        <v>79</v>
      </c>
      <c r="AU234" s="172" t="s">
        <v>21</v>
      </c>
      <c r="AY234" s="171" t="s">
        <v>142</v>
      </c>
      <c r="BK234" s="173">
        <f>SUM(BK235:BK241)</f>
        <v>0</v>
      </c>
    </row>
    <row r="235" spans="1:65" s="2" customFormat="1" ht="24.2" customHeight="1">
      <c r="A235" s="36"/>
      <c r="B235" s="37"/>
      <c r="C235" s="176" t="s">
        <v>543</v>
      </c>
      <c r="D235" s="176" t="s">
        <v>145</v>
      </c>
      <c r="E235" s="177" t="s">
        <v>544</v>
      </c>
      <c r="F235" s="178" t="s">
        <v>545</v>
      </c>
      <c r="G235" s="179" t="s">
        <v>292</v>
      </c>
      <c r="H235" s="180">
        <v>30</v>
      </c>
      <c r="I235" s="181"/>
      <c r="J235" s="182">
        <f>ROUND(I235*H235,2)</f>
        <v>0</v>
      </c>
      <c r="K235" s="178" t="s">
        <v>149</v>
      </c>
      <c r="L235" s="41"/>
      <c r="M235" s="183" t="s">
        <v>35</v>
      </c>
      <c r="N235" s="184" t="s">
        <v>51</v>
      </c>
      <c r="O235" s="66"/>
      <c r="P235" s="185">
        <f>O235*H235</f>
        <v>0</v>
      </c>
      <c r="Q235" s="185">
        <v>0</v>
      </c>
      <c r="R235" s="185">
        <f>Q235*H235</f>
        <v>0</v>
      </c>
      <c r="S235" s="185">
        <v>0</v>
      </c>
      <c r="T235" s="18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7" t="s">
        <v>303</v>
      </c>
      <c r="AT235" s="187" t="s">
        <v>145</v>
      </c>
      <c r="AU235" s="187" t="s">
        <v>89</v>
      </c>
      <c r="AY235" s="18" t="s">
        <v>142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8" t="s">
        <v>21</v>
      </c>
      <c r="BK235" s="188">
        <f>ROUND(I235*H235,2)</f>
        <v>0</v>
      </c>
      <c r="BL235" s="18" t="s">
        <v>303</v>
      </c>
      <c r="BM235" s="187" t="s">
        <v>546</v>
      </c>
    </row>
    <row r="236" spans="1:65" s="2" customFormat="1" ht="14.45" customHeight="1">
      <c r="A236" s="36"/>
      <c r="B236" s="37"/>
      <c r="C236" s="217" t="s">
        <v>547</v>
      </c>
      <c r="D236" s="217" t="s">
        <v>239</v>
      </c>
      <c r="E236" s="218" t="s">
        <v>548</v>
      </c>
      <c r="F236" s="219" t="s">
        <v>549</v>
      </c>
      <c r="G236" s="220" t="s">
        <v>229</v>
      </c>
      <c r="H236" s="221">
        <v>0.739</v>
      </c>
      <c r="I236" s="222"/>
      <c r="J236" s="223">
        <f>ROUND(I236*H236,2)</f>
        <v>0</v>
      </c>
      <c r="K236" s="219" t="s">
        <v>149</v>
      </c>
      <c r="L236" s="224"/>
      <c r="M236" s="225" t="s">
        <v>35</v>
      </c>
      <c r="N236" s="226" t="s">
        <v>51</v>
      </c>
      <c r="O236" s="66"/>
      <c r="P236" s="185">
        <f>O236*H236</f>
        <v>0</v>
      </c>
      <c r="Q236" s="185">
        <v>0.55</v>
      </c>
      <c r="R236" s="185">
        <f>Q236*H236</f>
        <v>0.40645000000000003</v>
      </c>
      <c r="S236" s="185">
        <v>0</v>
      </c>
      <c r="T236" s="18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7" t="s">
        <v>376</v>
      </c>
      <c r="AT236" s="187" t="s">
        <v>239</v>
      </c>
      <c r="AU236" s="187" t="s">
        <v>89</v>
      </c>
      <c r="AY236" s="18" t="s">
        <v>142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8" t="s">
        <v>21</v>
      </c>
      <c r="BK236" s="188">
        <f>ROUND(I236*H236,2)</f>
        <v>0</v>
      </c>
      <c r="BL236" s="18" t="s">
        <v>303</v>
      </c>
      <c r="BM236" s="187" t="s">
        <v>550</v>
      </c>
    </row>
    <row r="237" spans="2:51" s="13" customFormat="1" ht="11.25">
      <c r="B237" s="194"/>
      <c r="C237" s="195"/>
      <c r="D237" s="196" t="s">
        <v>232</v>
      </c>
      <c r="E237" s="195"/>
      <c r="F237" s="198" t="s">
        <v>551</v>
      </c>
      <c r="G237" s="195"/>
      <c r="H237" s="199">
        <v>0.739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232</v>
      </c>
      <c r="AU237" s="205" t="s">
        <v>89</v>
      </c>
      <c r="AV237" s="13" t="s">
        <v>89</v>
      </c>
      <c r="AW237" s="13" t="s">
        <v>4</v>
      </c>
      <c r="AX237" s="13" t="s">
        <v>21</v>
      </c>
      <c r="AY237" s="205" t="s">
        <v>142</v>
      </c>
    </row>
    <row r="238" spans="1:65" s="2" customFormat="1" ht="24.2" customHeight="1">
      <c r="A238" s="36"/>
      <c r="B238" s="37"/>
      <c r="C238" s="176" t="s">
        <v>552</v>
      </c>
      <c r="D238" s="176" t="s">
        <v>145</v>
      </c>
      <c r="E238" s="177" t="s">
        <v>553</v>
      </c>
      <c r="F238" s="178" t="s">
        <v>554</v>
      </c>
      <c r="G238" s="179" t="s">
        <v>255</v>
      </c>
      <c r="H238" s="180">
        <v>194</v>
      </c>
      <c r="I238" s="181"/>
      <c r="J238" s="182">
        <f>ROUND(I238*H238,2)</f>
        <v>0</v>
      </c>
      <c r="K238" s="178" t="s">
        <v>149</v>
      </c>
      <c r="L238" s="41"/>
      <c r="M238" s="183" t="s">
        <v>35</v>
      </c>
      <c r="N238" s="184" t="s">
        <v>51</v>
      </c>
      <c r="O238" s="66"/>
      <c r="P238" s="185">
        <f>O238*H238</f>
        <v>0</v>
      </c>
      <c r="Q238" s="185">
        <v>0</v>
      </c>
      <c r="R238" s="185">
        <f>Q238*H238</f>
        <v>0</v>
      </c>
      <c r="S238" s="185">
        <v>0</v>
      </c>
      <c r="T238" s="18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7" t="s">
        <v>161</v>
      </c>
      <c r="AT238" s="187" t="s">
        <v>145</v>
      </c>
      <c r="AU238" s="187" t="s">
        <v>89</v>
      </c>
      <c r="AY238" s="18" t="s">
        <v>142</v>
      </c>
      <c r="BE238" s="188">
        <f>IF(N238="základní",J238,0)</f>
        <v>0</v>
      </c>
      <c r="BF238" s="188">
        <f>IF(N238="snížená",J238,0)</f>
        <v>0</v>
      </c>
      <c r="BG238" s="188">
        <f>IF(N238="zákl. přenesená",J238,0)</f>
        <v>0</v>
      </c>
      <c r="BH238" s="188">
        <f>IF(N238="sníž. přenesená",J238,0)</f>
        <v>0</v>
      </c>
      <c r="BI238" s="188">
        <f>IF(N238="nulová",J238,0)</f>
        <v>0</v>
      </c>
      <c r="BJ238" s="18" t="s">
        <v>21</v>
      </c>
      <c r="BK238" s="188">
        <f>ROUND(I238*H238,2)</f>
        <v>0</v>
      </c>
      <c r="BL238" s="18" t="s">
        <v>161</v>
      </c>
      <c r="BM238" s="187" t="s">
        <v>555</v>
      </c>
    </row>
    <row r="239" spans="1:65" s="2" customFormat="1" ht="14.45" customHeight="1">
      <c r="A239" s="36"/>
      <c r="B239" s="37"/>
      <c r="C239" s="217" t="s">
        <v>556</v>
      </c>
      <c r="D239" s="217" t="s">
        <v>239</v>
      </c>
      <c r="E239" s="218" t="s">
        <v>557</v>
      </c>
      <c r="F239" s="219" t="s">
        <v>558</v>
      </c>
      <c r="G239" s="220" t="s">
        <v>229</v>
      </c>
      <c r="H239" s="221">
        <v>4.749</v>
      </c>
      <c r="I239" s="222"/>
      <c r="J239" s="223">
        <f>ROUND(I239*H239,2)</f>
        <v>0</v>
      </c>
      <c r="K239" s="219" t="s">
        <v>149</v>
      </c>
      <c r="L239" s="224"/>
      <c r="M239" s="225" t="s">
        <v>35</v>
      </c>
      <c r="N239" s="226" t="s">
        <v>51</v>
      </c>
      <c r="O239" s="66"/>
      <c r="P239" s="185">
        <f>O239*H239</f>
        <v>0</v>
      </c>
      <c r="Q239" s="185">
        <v>0.55</v>
      </c>
      <c r="R239" s="185">
        <f>Q239*H239</f>
        <v>2.61195</v>
      </c>
      <c r="S239" s="185">
        <v>0</v>
      </c>
      <c r="T239" s="18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7" t="s">
        <v>174</v>
      </c>
      <c r="AT239" s="187" t="s">
        <v>239</v>
      </c>
      <c r="AU239" s="187" t="s">
        <v>89</v>
      </c>
      <c r="AY239" s="18" t="s">
        <v>142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8" t="s">
        <v>21</v>
      </c>
      <c r="BK239" s="188">
        <f>ROUND(I239*H239,2)</f>
        <v>0</v>
      </c>
      <c r="BL239" s="18" t="s">
        <v>161</v>
      </c>
      <c r="BM239" s="187" t="s">
        <v>559</v>
      </c>
    </row>
    <row r="240" spans="2:51" s="13" customFormat="1" ht="11.25">
      <c r="B240" s="194"/>
      <c r="C240" s="195"/>
      <c r="D240" s="196" t="s">
        <v>232</v>
      </c>
      <c r="E240" s="195"/>
      <c r="F240" s="198" t="s">
        <v>560</v>
      </c>
      <c r="G240" s="195"/>
      <c r="H240" s="199">
        <v>4.749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232</v>
      </c>
      <c r="AU240" s="205" t="s">
        <v>89</v>
      </c>
      <c r="AV240" s="13" t="s">
        <v>89</v>
      </c>
      <c r="AW240" s="13" t="s">
        <v>4</v>
      </c>
      <c r="AX240" s="13" t="s">
        <v>21</v>
      </c>
      <c r="AY240" s="205" t="s">
        <v>142</v>
      </c>
    </row>
    <row r="241" spans="1:65" s="2" customFormat="1" ht="24.2" customHeight="1">
      <c r="A241" s="36"/>
      <c r="B241" s="37"/>
      <c r="C241" s="176" t="s">
        <v>561</v>
      </c>
      <c r="D241" s="176" t="s">
        <v>145</v>
      </c>
      <c r="E241" s="177" t="s">
        <v>562</v>
      </c>
      <c r="F241" s="178" t="s">
        <v>563</v>
      </c>
      <c r="G241" s="179" t="s">
        <v>237</v>
      </c>
      <c r="H241" s="180">
        <v>0.406</v>
      </c>
      <c r="I241" s="181"/>
      <c r="J241" s="182">
        <f>ROUND(I241*H241,2)</f>
        <v>0</v>
      </c>
      <c r="K241" s="178" t="s">
        <v>149</v>
      </c>
      <c r="L241" s="41"/>
      <c r="M241" s="183" t="s">
        <v>35</v>
      </c>
      <c r="N241" s="184" t="s">
        <v>51</v>
      </c>
      <c r="O241" s="66"/>
      <c r="P241" s="185">
        <f>O241*H241</f>
        <v>0</v>
      </c>
      <c r="Q241" s="185">
        <v>0</v>
      </c>
      <c r="R241" s="185">
        <f>Q241*H241</f>
        <v>0</v>
      </c>
      <c r="S241" s="185">
        <v>0</v>
      </c>
      <c r="T241" s="18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7" t="s">
        <v>303</v>
      </c>
      <c r="AT241" s="187" t="s">
        <v>145</v>
      </c>
      <c r="AU241" s="187" t="s">
        <v>89</v>
      </c>
      <c r="AY241" s="18" t="s">
        <v>142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8" t="s">
        <v>21</v>
      </c>
      <c r="BK241" s="188">
        <f>ROUND(I241*H241,2)</f>
        <v>0</v>
      </c>
      <c r="BL241" s="18" t="s">
        <v>303</v>
      </c>
      <c r="BM241" s="187" t="s">
        <v>564</v>
      </c>
    </row>
    <row r="242" spans="2:63" s="12" customFormat="1" ht="22.9" customHeight="1">
      <c r="B242" s="160"/>
      <c r="C242" s="161"/>
      <c r="D242" s="162" t="s">
        <v>79</v>
      </c>
      <c r="E242" s="174" t="s">
        <v>565</v>
      </c>
      <c r="F242" s="174" t="s">
        <v>566</v>
      </c>
      <c r="G242" s="161"/>
      <c r="H242" s="161"/>
      <c r="I242" s="164"/>
      <c r="J242" s="175">
        <f>BK242</f>
        <v>0</v>
      </c>
      <c r="K242" s="161"/>
      <c r="L242" s="166"/>
      <c r="M242" s="167"/>
      <c r="N242" s="168"/>
      <c r="O242" s="168"/>
      <c r="P242" s="169">
        <f>SUM(P243:P248)</f>
        <v>0</v>
      </c>
      <c r="Q242" s="168"/>
      <c r="R242" s="169">
        <f>SUM(R243:R248)</f>
        <v>0.128601</v>
      </c>
      <c r="S242" s="168"/>
      <c r="T242" s="170">
        <f>SUM(T243:T248)</f>
        <v>0</v>
      </c>
      <c r="AR242" s="171" t="s">
        <v>89</v>
      </c>
      <c r="AT242" s="172" t="s">
        <v>79</v>
      </c>
      <c r="AU242" s="172" t="s">
        <v>21</v>
      </c>
      <c r="AY242" s="171" t="s">
        <v>142</v>
      </c>
      <c r="BK242" s="173">
        <f>SUM(BK243:BK248)</f>
        <v>0</v>
      </c>
    </row>
    <row r="243" spans="1:65" s="2" customFormat="1" ht="24.2" customHeight="1">
      <c r="A243" s="36"/>
      <c r="B243" s="37"/>
      <c r="C243" s="176" t="s">
        <v>567</v>
      </c>
      <c r="D243" s="176" t="s">
        <v>145</v>
      </c>
      <c r="E243" s="177" t="s">
        <v>568</v>
      </c>
      <c r="F243" s="178" t="s">
        <v>569</v>
      </c>
      <c r="G243" s="179" t="s">
        <v>255</v>
      </c>
      <c r="H243" s="180">
        <v>867</v>
      </c>
      <c r="I243" s="181"/>
      <c r="J243" s="182">
        <f>ROUND(I243*H243,2)</f>
        <v>0</v>
      </c>
      <c r="K243" s="178" t="s">
        <v>149</v>
      </c>
      <c r="L243" s="41"/>
      <c r="M243" s="183" t="s">
        <v>35</v>
      </c>
      <c r="N243" s="184" t="s">
        <v>51</v>
      </c>
      <c r="O243" s="66"/>
      <c r="P243" s="185">
        <f>O243*H243</f>
        <v>0</v>
      </c>
      <c r="Q243" s="185">
        <v>0</v>
      </c>
      <c r="R243" s="185">
        <f>Q243*H243</f>
        <v>0</v>
      </c>
      <c r="S243" s="185">
        <v>0</v>
      </c>
      <c r="T243" s="18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7" t="s">
        <v>303</v>
      </c>
      <c r="AT243" s="187" t="s">
        <v>145</v>
      </c>
      <c r="AU243" s="187" t="s">
        <v>89</v>
      </c>
      <c r="AY243" s="18" t="s">
        <v>142</v>
      </c>
      <c r="BE243" s="188">
        <f>IF(N243="základní",J243,0)</f>
        <v>0</v>
      </c>
      <c r="BF243" s="188">
        <f>IF(N243="snížená",J243,0)</f>
        <v>0</v>
      </c>
      <c r="BG243" s="188">
        <f>IF(N243="zákl. přenesená",J243,0)</f>
        <v>0</v>
      </c>
      <c r="BH243" s="188">
        <f>IF(N243="sníž. přenesená",J243,0)</f>
        <v>0</v>
      </c>
      <c r="BI243" s="188">
        <f>IF(N243="nulová",J243,0)</f>
        <v>0</v>
      </c>
      <c r="BJ243" s="18" t="s">
        <v>21</v>
      </c>
      <c r="BK243" s="188">
        <f>ROUND(I243*H243,2)</f>
        <v>0</v>
      </c>
      <c r="BL243" s="18" t="s">
        <v>303</v>
      </c>
      <c r="BM243" s="187" t="s">
        <v>570</v>
      </c>
    </row>
    <row r="244" spans="1:65" s="2" customFormat="1" ht="14.45" customHeight="1">
      <c r="A244" s="36"/>
      <c r="B244" s="37"/>
      <c r="C244" s="217" t="s">
        <v>571</v>
      </c>
      <c r="D244" s="217" t="s">
        <v>239</v>
      </c>
      <c r="E244" s="218" t="s">
        <v>572</v>
      </c>
      <c r="F244" s="219" t="s">
        <v>573</v>
      </c>
      <c r="G244" s="220" t="s">
        <v>255</v>
      </c>
      <c r="H244" s="221">
        <v>476.3</v>
      </c>
      <c r="I244" s="222"/>
      <c r="J244" s="223">
        <f>ROUND(I244*H244,2)</f>
        <v>0</v>
      </c>
      <c r="K244" s="219" t="s">
        <v>149</v>
      </c>
      <c r="L244" s="224"/>
      <c r="M244" s="225" t="s">
        <v>35</v>
      </c>
      <c r="N244" s="226" t="s">
        <v>51</v>
      </c>
      <c r="O244" s="66"/>
      <c r="P244" s="185">
        <f>O244*H244</f>
        <v>0</v>
      </c>
      <c r="Q244" s="185">
        <v>0.00014</v>
      </c>
      <c r="R244" s="185">
        <f>Q244*H244</f>
        <v>0.06668199999999999</v>
      </c>
      <c r="S244" s="185">
        <v>0</v>
      </c>
      <c r="T244" s="186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7" t="s">
        <v>376</v>
      </c>
      <c r="AT244" s="187" t="s">
        <v>239</v>
      </c>
      <c r="AU244" s="187" t="s">
        <v>89</v>
      </c>
      <c r="AY244" s="18" t="s">
        <v>142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18" t="s">
        <v>21</v>
      </c>
      <c r="BK244" s="188">
        <f>ROUND(I244*H244,2)</f>
        <v>0</v>
      </c>
      <c r="BL244" s="18" t="s">
        <v>303</v>
      </c>
      <c r="BM244" s="187" t="s">
        <v>574</v>
      </c>
    </row>
    <row r="245" spans="2:51" s="13" customFormat="1" ht="11.25">
      <c r="B245" s="194"/>
      <c r="C245" s="195"/>
      <c r="D245" s="196" t="s">
        <v>232</v>
      </c>
      <c r="E245" s="195"/>
      <c r="F245" s="198" t="s">
        <v>575</v>
      </c>
      <c r="G245" s="195"/>
      <c r="H245" s="199">
        <v>476.3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232</v>
      </c>
      <c r="AU245" s="205" t="s">
        <v>89</v>
      </c>
      <c r="AV245" s="13" t="s">
        <v>89</v>
      </c>
      <c r="AW245" s="13" t="s">
        <v>4</v>
      </c>
      <c r="AX245" s="13" t="s">
        <v>21</v>
      </c>
      <c r="AY245" s="205" t="s">
        <v>142</v>
      </c>
    </row>
    <row r="246" spans="1:65" s="2" customFormat="1" ht="24.2" customHeight="1">
      <c r="A246" s="36"/>
      <c r="B246" s="37"/>
      <c r="C246" s="217" t="s">
        <v>576</v>
      </c>
      <c r="D246" s="217" t="s">
        <v>239</v>
      </c>
      <c r="E246" s="218" t="s">
        <v>577</v>
      </c>
      <c r="F246" s="219" t="s">
        <v>578</v>
      </c>
      <c r="G246" s="220" t="s">
        <v>255</v>
      </c>
      <c r="H246" s="221">
        <v>476.3</v>
      </c>
      <c r="I246" s="222"/>
      <c r="J246" s="223">
        <f>ROUND(I246*H246,2)</f>
        <v>0</v>
      </c>
      <c r="K246" s="219" t="s">
        <v>149</v>
      </c>
      <c r="L246" s="224"/>
      <c r="M246" s="225" t="s">
        <v>35</v>
      </c>
      <c r="N246" s="226" t="s">
        <v>51</v>
      </c>
      <c r="O246" s="66"/>
      <c r="P246" s="185">
        <f>O246*H246</f>
        <v>0</v>
      </c>
      <c r="Q246" s="185">
        <v>0.00013</v>
      </c>
      <c r="R246" s="185">
        <f>Q246*H246</f>
        <v>0.061918999999999995</v>
      </c>
      <c r="S246" s="185">
        <v>0</v>
      </c>
      <c r="T246" s="186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7" t="s">
        <v>376</v>
      </c>
      <c r="AT246" s="187" t="s">
        <v>239</v>
      </c>
      <c r="AU246" s="187" t="s">
        <v>89</v>
      </c>
      <c r="AY246" s="18" t="s">
        <v>142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8" t="s">
        <v>21</v>
      </c>
      <c r="BK246" s="188">
        <f>ROUND(I246*H246,2)</f>
        <v>0</v>
      </c>
      <c r="BL246" s="18" t="s">
        <v>303</v>
      </c>
      <c r="BM246" s="187" t="s">
        <v>579</v>
      </c>
    </row>
    <row r="247" spans="2:51" s="13" customFormat="1" ht="11.25">
      <c r="B247" s="194"/>
      <c r="C247" s="195"/>
      <c r="D247" s="196" t="s">
        <v>232</v>
      </c>
      <c r="E247" s="195"/>
      <c r="F247" s="198" t="s">
        <v>575</v>
      </c>
      <c r="G247" s="195"/>
      <c r="H247" s="199">
        <v>476.3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232</v>
      </c>
      <c r="AU247" s="205" t="s">
        <v>89</v>
      </c>
      <c r="AV247" s="13" t="s">
        <v>89</v>
      </c>
      <c r="AW247" s="13" t="s">
        <v>4</v>
      </c>
      <c r="AX247" s="13" t="s">
        <v>21</v>
      </c>
      <c r="AY247" s="205" t="s">
        <v>142</v>
      </c>
    </row>
    <row r="248" spans="1:65" s="2" customFormat="1" ht="24.2" customHeight="1">
      <c r="A248" s="36"/>
      <c r="B248" s="37"/>
      <c r="C248" s="176" t="s">
        <v>580</v>
      </c>
      <c r="D248" s="176" t="s">
        <v>145</v>
      </c>
      <c r="E248" s="177" t="s">
        <v>581</v>
      </c>
      <c r="F248" s="178" t="s">
        <v>582</v>
      </c>
      <c r="G248" s="179" t="s">
        <v>237</v>
      </c>
      <c r="H248" s="180">
        <v>0.129</v>
      </c>
      <c r="I248" s="181"/>
      <c r="J248" s="182">
        <f>ROUND(I248*H248,2)</f>
        <v>0</v>
      </c>
      <c r="K248" s="178" t="s">
        <v>149</v>
      </c>
      <c r="L248" s="41"/>
      <c r="M248" s="183" t="s">
        <v>35</v>
      </c>
      <c r="N248" s="184" t="s">
        <v>51</v>
      </c>
      <c r="O248" s="66"/>
      <c r="P248" s="185">
        <f>O248*H248</f>
        <v>0</v>
      </c>
      <c r="Q248" s="185">
        <v>0</v>
      </c>
      <c r="R248" s="185">
        <f>Q248*H248</f>
        <v>0</v>
      </c>
      <c r="S248" s="185">
        <v>0</v>
      </c>
      <c r="T248" s="18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7" t="s">
        <v>303</v>
      </c>
      <c r="AT248" s="187" t="s">
        <v>145</v>
      </c>
      <c r="AU248" s="187" t="s">
        <v>89</v>
      </c>
      <c r="AY248" s="18" t="s">
        <v>142</v>
      </c>
      <c r="BE248" s="188">
        <f>IF(N248="základní",J248,0)</f>
        <v>0</v>
      </c>
      <c r="BF248" s="188">
        <f>IF(N248="snížená",J248,0)</f>
        <v>0</v>
      </c>
      <c r="BG248" s="188">
        <f>IF(N248="zákl. přenesená",J248,0)</f>
        <v>0</v>
      </c>
      <c r="BH248" s="188">
        <f>IF(N248="sníž. přenesená",J248,0)</f>
        <v>0</v>
      </c>
      <c r="BI248" s="188">
        <f>IF(N248="nulová",J248,0)</f>
        <v>0</v>
      </c>
      <c r="BJ248" s="18" t="s">
        <v>21</v>
      </c>
      <c r="BK248" s="188">
        <f>ROUND(I248*H248,2)</f>
        <v>0</v>
      </c>
      <c r="BL248" s="18" t="s">
        <v>303</v>
      </c>
      <c r="BM248" s="187" t="s">
        <v>583</v>
      </c>
    </row>
    <row r="249" spans="2:63" s="12" customFormat="1" ht="22.9" customHeight="1">
      <c r="B249" s="160"/>
      <c r="C249" s="161"/>
      <c r="D249" s="162" t="s">
        <v>79</v>
      </c>
      <c r="E249" s="174" t="s">
        <v>584</v>
      </c>
      <c r="F249" s="174" t="s">
        <v>585</v>
      </c>
      <c r="G249" s="161"/>
      <c r="H249" s="161"/>
      <c r="I249" s="164"/>
      <c r="J249" s="175">
        <f>BK249</f>
        <v>0</v>
      </c>
      <c r="K249" s="161"/>
      <c r="L249" s="166"/>
      <c r="M249" s="167"/>
      <c r="N249" s="168"/>
      <c r="O249" s="168"/>
      <c r="P249" s="169">
        <f>SUM(P250:P267)</f>
        <v>0</v>
      </c>
      <c r="Q249" s="168"/>
      <c r="R249" s="169">
        <f>SUM(R250:R267)</f>
        <v>2.3742915</v>
      </c>
      <c r="S249" s="168"/>
      <c r="T249" s="170">
        <f>SUM(T250:T267)</f>
        <v>0</v>
      </c>
      <c r="AR249" s="171" t="s">
        <v>89</v>
      </c>
      <c r="AT249" s="172" t="s">
        <v>79</v>
      </c>
      <c r="AU249" s="172" t="s">
        <v>21</v>
      </c>
      <c r="AY249" s="171" t="s">
        <v>142</v>
      </c>
      <c r="BK249" s="173">
        <f>SUM(BK250:BK267)</f>
        <v>0</v>
      </c>
    </row>
    <row r="250" spans="1:65" s="2" customFormat="1" ht="14.45" customHeight="1">
      <c r="A250" s="36"/>
      <c r="B250" s="37"/>
      <c r="C250" s="176" t="s">
        <v>586</v>
      </c>
      <c r="D250" s="176" t="s">
        <v>145</v>
      </c>
      <c r="E250" s="177" t="s">
        <v>587</v>
      </c>
      <c r="F250" s="178" t="s">
        <v>588</v>
      </c>
      <c r="G250" s="179" t="s">
        <v>255</v>
      </c>
      <c r="H250" s="180">
        <v>47.825</v>
      </c>
      <c r="I250" s="181"/>
      <c r="J250" s="182">
        <f>ROUND(I250*H250,2)</f>
        <v>0</v>
      </c>
      <c r="K250" s="178" t="s">
        <v>149</v>
      </c>
      <c r="L250" s="41"/>
      <c r="M250" s="183" t="s">
        <v>35</v>
      </c>
      <c r="N250" s="184" t="s">
        <v>51</v>
      </c>
      <c r="O250" s="66"/>
      <c r="P250" s="185">
        <f>O250*H250</f>
        <v>0</v>
      </c>
      <c r="Q250" s="185">
        <v>0.00026</v>
      </c>
      <c r="R250" s="185">
        <f>Q250*H250</f>
        <v>0.0124345</v>
      </c>
      <c r="S250" s="185">
        <v>0</v>
      </c>
      <c r="T250" s="18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7" t="s">
        <v>303</v>
      </c>
      <c r="AT250" s="187" t="s">
        <v>145</v>
      </c>
      <c r="AU250" s="187" t="s">
        <v>89</v>
      </c>
      <c r="AY250" s="18" t="s">
        <v>142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8" t="s">
        <v>21</v>
      </c>
      <c r="BK250" s="188">
        <f>ROUND(I250*H250,2)</f>
        <v>0</v>
      </c>
      <c r="BL250" s="18" t="s">
        <v>303</v>
      </c>
      <c r="BM250" s="187" t="s">
        <v>589</v>
      </c>
    </row>
    <row r="251" spans="2:51" s="13" customFormat="1" ht="11.25">
      <c r="B251" s="194"/>
      <c r="C251" s="195"/>
      <c r="D251" s="196" t="s">
        <v>232</v>
      </c>
      <c r="E251" s="197" t="s">
        <v>35</v>
      </c>
      <c r="F251" s="198" t="s">
        <v>590</v>
      </c>
      <c r="G251" s="195"/>
      <c r="H251" s="199">
        <v>47.825</v>
      </c>
      <c r="I251" s="200"/>
      <c r="J251" s="195"/>
      <c r="K251" s="195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232</v>
      </c>
      <c r="AU251" s="205" t="s">
        <v>89</v>
      </c>
      <c r="AV251" s="13" t="s">
        <v>89</v>
      </c>
      <c r="AW251" s="13" t="s">
        <v>40</v>
      </c>
      <c r="AX251" s="13" t="s">
        <v>80</v>
      </c>
      <c r="AY251" s="205" t="s">
        <v>142</v>
      </c>
    </row>
    <row r="252" spans="2:51" s="14" customFormat="1" ht="11.25">
      <c r="B252" s="206"/>
      <c r="C252" s="207"/>
      <c r="D252" s="196" t="s">
        <v>232</v>
      </c>
      <c r="E252" s="208" t="s">
        <v>35</v>
      </c>
      <c r="F252" s="209" t="s">
        <v>234</v>
      </c>
      <c r="G252" s="207"/>
      <c r="H252" s="210">
        <v>47.825</v>
      </c>
      <c r="I252" s="211"/>
      <c r="J252" s="207"/>
      <c r="K252" s="207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232</v>
      </c>
      <c r="AU252" s="216" t="s">
        <v>89</v>
      </c>
      <c r="AV252" s="14" t="s">
        <v>161</v>
      </c>
      <c r="AW252" s="14" t="s">
        <v>40</v>
      </c>
      <c r="AX252" s="14" t="s">
        <v>21</v>
      </c>
      <c r="AY252" s="216" t="s">
        <v>142</v>
      </c>
    </row>
    <row r="253" spans="1:65" s="2" customFormat="1" ht="14.45" customHeight="1">
      <c r="A253" s="36"/>
      <c r="B253" s="37"/>
      <c r="C253" s="217" t="s">
        <v>591</v>
      </c>
      <c r="D253" s="217" t="s">
        <v>239</v>
      </c>
      <c r="E253" s="218" t="s">
        <v>592</v>
      </c>
      <c r="F253" s="219" t="s">
        <v>593</v>
      </c>
      <c r="G253" s="220" t="s">
        <v>255</v>
      </c>
      <c r="H253" s="221">
        <v>47.825</v>
      </c>
      <c r="I253" s="222"/>
      <c r="J253" s="223">
        <f aca="true" t="shared" si="10" ref="J253:J267">ROUND(I253*H253,2)</f>
        <v>0</v>
      </c>
      <c r="K253" s="219" t="s">
        <v>149</v>
      </c>
      <c r="L253" s="224"/>
      <c r="M253" s="225" t="s">
        <v>35</v>
      </c>
      <c r="N253" s="226" t="s">
        <v>51</v>
      </c>
      <c r="O253" s="66"/>
      <c r="P253" s="185">
        <f aca="true" t="shared" si="11" ref="P253:P267">O253*H253</f>
        <v>0</v>
      </c>
      <c r="Q253" s="185">
        <v>0.03796</v>
      </c>
      <c r="R253" s="185">
        <f aca="true" t="shared" si="12" ref="R253:R267">Q253*H253</f>
        <v>1.8154370000000002</v>
      </c>
      <c r="S253" s="185">
        <v>0</v>
      </c>
      <c r="T253" s="186">
        <f aca="true" t="shared" si="13" ref="T253:T267"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7" t="s">
        <v>376</v>
      </c>
      <c r="AT253" s="187" t="s">
        <v>239</v>
      </c>
      <c r="AU253" s="187" t="s">
        <v>89</v>
      </c>
      <c r="AY253" s="18" t="s">
        <v>142</v>
      </c>
      <c r="BE253" s="188">
        <f aca="true" t="shared" si="14" ref="BE253:BE267">IF(N253="základní",J253,0)</f>
        <v>0</v>
      </c>
      <c r="BF253" s="188">
        <f aca="true" t="shared" si="15" ref="BF253:BF267">IF(N253="snížená",J253,0)</f>
        <v>0</v>
      </c>
      <c r="BG253" s="188">
        <f aca="true" t="shared" si="16" ref="BG253:BG267">IF(N253="zákl. přenesená",J253,0)</f>
        <v>0</v>
      </c>
      <c r="BH253" s="188">
        <f aca="true" t="shared" si="17" ref="BH253:BH267">IF(N253="sníž. přenesená",J253,0)</f>
        <v>0</v>
      </c>
      <c r="BI253" s="188">
        <f aca="true" t="shared" si="18" ref="BI253:BI267">IF(N253="nulová",J253,0)</f>
        <v>0</v>
      </c>
      <c r="BJ253" s="18" t="s">
        <v>21</v>
      </c>
      <c r="BK253" s="188">
        <f aca="true" t="shared" si="19" ref="BK253:BK267">ROUND(I253*H253,2)</f>
        <v>0</v>
      </c>
      <c r="BL253" s="18" t="s">
        <v>303</v>
      </c>
      <c r="BM253" s="187" t="s">
        <v>594</v>
      </c>
    </row>
    <row r="254" spans="1:65" s="2" customFormat="1" ht="24.2" customHeight="1">
      <c r="A254" s="36"/>
      <c r="B254" s="37"/>
      <c r="C254" s="176" t="s">
        <v>595</v>
      </c>
      <c r="D254" s="176" t="s">
        <v>145</v>
      </c>
      <c r="E254" s="177" t="s">
        <v>596</v>
      </c>
      <c r="F254" s="178" t="s">
        <v>597</v>
      </c>
      <c r="G254" s="179" t="s">
        <v>177</v>
      </c>
      <c r="H254" s="180">
        <v>1</v>
      </c>
      <c r="I254" s="181"/>
      <c r="J254" s="182">
        <f t="shared" si="10"/>
        <v>0</v>
      </c>
      <c r="K254" s="178" t="s">
        <v>149</v>
      </c>
      <c r="L254" s="41"/>
      <c r="M254" s="183" t="s">
        <v>35</v>
      </c>
      <c r="N254" s="184" t="s">
        <v>51</v>
      </c>
      <c r="O254" s="66"/>
      <c r="P254" s="185">
        <f t="shared" si="11"/>
        <v>0</v>
      </c>
      <c r="Q254" s="185">
        <v>0</v>
      </c>
      <c r="R254" s="185">
        <f t="shared" si="12"/>
        <v>0</v>
      </c>
      <c r="S254" s="185">
        <v>0</v>
      </c>
      <c r="T254" s="186">
        <f t="shared" si="1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7" t="s">
        <v>303</v>
      </c>
      <c r="AT254" s="187" t="s">
        <v>145</v>
      </c>
      <c r="AU254" s="187" t="s">
        <v>89</v>
      </c>
      <c r="AY254" s="18" t="s">
        <v>142</v>
      </c>
      <c r="BE254" s="188">
        <f t="shared" si="14"/>
        <v>0</v>
      </c>
      <c r="BF254" s="188">
        <f t="shared" si="15"/>
        <v>0</v>
      </c>
      <c r="BG254" s="188">
        <f t="shared" si="16"/>
        <v>0</v>
      </c>
      <c r="BH254" s="188">
        <f t="shared" si="17"/>
        <v>0</v>
      </c>
      <c r="BI254" s="188">
        <f t="shared" si="18"/>
        <v>0</v>
      </c>
      <c r="BJ254" s="18" t="s">
        <v>21</v>
      </c>
      <c r="BK254" s="188">
        <f t="shared" si="19"/>
        <v>0</v>
      </c>
      <c r="BL254" s="18" t="s">
        <v>303</v>
      </c>
      <c r="BM254" s="187" t="s">
        <v>598</v>
      </c>
    </row>
    <row r="255" spans="1:65" s="2" customFormat="1" ht="14.45" customHeight="1">
      <c r="A255" s="36"/>
      <c r="B255" s="37"/>
      <c r="C255" s="217" t="s">
        <v>599</v>
      </c>
      <c r="D255" s="217" t="s">
        <v>239</v>
      </c>
      <c r="E255" s="218" t="s">
        <v>600</v>
      </c>
      <c r="F255" s="219" t="s">
        <v>601</v>
      </c>
      <c r="G255" s="220" t="s">
        <v>177</v>
      </c>
      <c r="H255" s="221">
        <v>1</v>
      </c>
      <c r="I255" s="222"/>
      <c r="J255" s="223">
        <f t="shared" si="10"/>
        <v>0</v>
      </c>
      <c r="K255" s="219" t="s">
        <v>149</v>
      </c>
      <c r="L255" s="224"/>
      <c r="M255" s="225" t="s">
        <v>35</v>
      </c>
      <c r="N255" s="226" t="s">
        <v>51</v>
      </c>
      <c r="O255" s="66"/>
      <c r="P255" s="185">
        <f t="shared" si="11"/>
        <v>0</v>
      </c>
      <c r="Q255" s="185">
        <v>0.041</v>
      </c>
      <c r="R255" s="185">
        <f t="shared" si="12"/>
        <v>0.041</v>
      </c>
      <c r="S255" s="185">
        <v>0</v>
      </c>
      <c r="T255" s="186">
        <f t="shared" si="1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7" t="s">
        <v>376</v>
      </c>
      <c r="AT255" s="187" t="s">
        <v>239</v>
      </c>
      <c r="AU255" s="187" t="s">
        <v>89</v>
      </c>
      <c r="AY255" s="18" t="s">
        <v>142</v>
      </c>
      <c r="BE255" s="188">
        <f t="shared" si="14"/>
        <v>0</v>
      </c>
      <c r="BF255" s="188">
        <f t="shared" si="15"/>
        <v>0</v>
      </c>
      <c r="BG255" s="188">
        <f t="shared" si="16"/>
        <v>0</v>
      </c>
      <c r="BH255" s="188">
        <f t="shared" si="17"/>
        <v>0</v>
      </c>
      <c r="BI255" s="188">
        <f t="shared" si="18"/>
        <v>0</v>
      </c>
      <c r="BJ255" s="18" t="s">
        <v>21</v>
      </c>
      <c r="BK255" s="188">
        <f t="shared" si="19"/>
        <v>0</v>
      </c>
      <c r="BL255" s="18" t="s">
        <v>303</v>
      </c>
      <c r="BM255" s="187" t="s">
        <v>602</v>
      </c>
    </row>
    <row r="256" spans="1:65" s="2" customFormat="1" ht="24.2" customHeight="1">
      <c r="A256" s="36"/>
      <c r="B256" s="37"/>
      <c r="C256" s="176" t="s">
        <v>603</v>
      </c>
      <c r="D256" s="176" t="s">
        <v>145</v>
      </c>
      <c r="E256" s="177" t="s">
        <v>604</v>
      </c>
      <c r="F256" s="178" t="s">
        <v>605</v>
      </c>
      <c r="G256" s="179" t="s">
        <v>177</v>
      </c>
      <c r="H256" s="180">
        <v>2</v>
      </c>
      <c r="I256" s="181"/>
      <c r="J256" s="182">
        <f t="shared" si="10"/>
        <v>0</v>
      </c>
      <c r="K256" s="178" t="s">
        <v>149</v>
      </c>
      <c r="L256" s="41"/>
      <c r="M256" s="183" t="s">
        <v>35</v>
      </c>
      <c r="N256" s="184" t="s">
        <v>51</v>
      </c>
      <c r="O256" s="66"/>
      <c r="P256" s="185">
        <f t="shared" si="11"/>
        <v>0</v>
      </c>
      <c r="Q256" s="185">
        <v>0</v>
      </c>
      <c r="R256" s="185">
        <f t="shared" si="12"/>
        <v>0</v>
      </c>
      <c r="S256" s="185">
        <v>0</v>
      </c>
      <c r="T256" s="186">
        <f t="shared" si="1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7" t="s">
        <v>303</v>
      </c>
      <c r="AT256" s="187" t="s">
        <v>145</v>
      </c>
      <c r="AU256" s="187" t="s">
        <v>89</v>
      </c>
      <c r="AY256" s="18" t="s">
        <v>142</v>
      </c>
      <c r="BE256" s="188">
        <f t="shared" si="14"/>
        <v>0</v>
      </c>
      <c r="BF256" s="188">
        <f t="shared" si="15"/>
        <v>0</v>
      </c>
      <c r="BG256" s="188">
        <f t="shared" si="16"/>
        <v>0</v>
      </c>
      <c r="BH256" s="188">
        <f t="shared" si="17"/>
        <v>0</v>
      </c>
      <c r="BI256" s="188">
        <f t="shared" si="18"/>
        <v>0</v>
      </c>
      <c r="BJ256" s="18" t="s">
        <v>21</v>
      </c>
      <c r="BK256" s="188">
        <f t="shared" si="19"/>
        <v>0</v>
      </c>
      <c r="BL256" s="18" t="s">
        <v>303</v>
      </c>
      <c r="BM256" s="187" t="s">
        <v>606</v>
      </c>
    </row>
    <row r="257" spans="1:65" s="2" customFormat="1" ht="14.45" customHeight="1">
      <c r="A257" s="36"/>
      <c r="B257" s="37"/>
      <c r="C257" s="217" t="s">
        <v>607</v>
      </c>
      <c r="D257" s="217" t="s">
        <v>239</v>
      </c>
      <c r="E257" s="218" t="s">
        <v>608</v>
      </c>
      <c r="F257" s="219" t="s">
        <v>609</v>
      </c>
      <c r="G257" s="220" t="s">
        <v>177</v>
      </c>
      <c r="H257" s="221">
        <v>2</v>
      </c>
      <c r="I257" s="222"/>
      <c r="J257" s="223">
        <f t="shared" si="10"/>
        <v>0</v>
      </c>
      <c r="K257" s="219" t="s">
        <v>149</v>
      </c>
      <c r="L257" s="224"/>
      <c r="M257" s="225" t="s">
        <v>35</v>
      </c>
      <c r="N257" s="226" t="s">
        <v>51</v>
      </c>
      <c r="O257" s="66"/>
      <c r="P257" s="185">
        <f t="shared" si="11"/>
        <v>0</v>
      </c>
      <c r="Q257" s="185">
        <v>0.045</v>
      </c>
      <c r="R257" s="185">
        <f t="shared" si="12"/>
        <v>0.09</v>
      </c>
      <c r="S257" s="185">
        <v>0</v>
      </c>
      <c r="T257" s="186">
        <f t="shared" si="1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7" t="s">
        <v>376</v>
      </c>
      <c r="AT257" s="187" t="s">
        <v>239</v>
      </c>
      <c r="AU257" s="187" t="s">
        <v>89</v>
      </c>
      <c r="AY257" s="18" t="s">
        <v>142</v>
      </c>
      <c r="BE257" s="188">
        <f t="shared" si="14"/>
        <v>0</v>
      </c>
      <c r="BF257" s="188">
        <f t="shared" si="15"/>
        <v>0</v>
      </c>
      <c r="BG257" s="188">
        <f t="shared" si="16"/>
        <v>0</v>
      </c>
      <c r="BH257" s="188">
        <f t="shared" si="17"/>
        <v>0</v>
      </c>
      <c r="BI257" s="188">
        <f t="shared" si="18"/>
        <v>0</v>
      </c>
      <c r="BJ257" s="18" t="s">
        <v>21</v>
      </c>
      <c r="BK257" s="188">
        <f t="shared" si="19"/>
        <v>0</v>
      </c>
      <c r="BL257" s="18" t="s">
        <v>303</v>
      </c>
      <c r="BM257" s="187" t="s">
        <v>610</v>
      </c>
    </row>
    <row r="258" spans="1:65" s="2" customFormat="1" ht="24.2" customHeight="1">
      <c r="A258" s="36"/>
      <c r="B258" s="37"/>
      <c r="C258" s="176" t="s">
        <v>611</v>
      </c>
      <c r="D258" s="176" t="s">
        <v>145</v>
      </c>
      <c r="E258" s="177" t="s">
        <v>612</v>
      </c>
      <c r="F258" s="178" t="s">
        <v>613</v>
      </c>
      <c r="G258" s="179" t="s">
        <v>177</v>
      </c>
      <c r="H258" s="180">
        <v>1</v>
      </c>
      <c r="I258" s="181"/>
      <c r="J258" s="182">
        <f t="shared" si="10"/>
        <v>0</v>
      </c>
      <c r="K258" s="178" t="s">
        <v>149</v>
      </c>
      <c r="L258" s="41"/>
      <c r="M258" s="183" t="s">
        <v>35</v>
      </c>
      <c r="N258" s="184" t="s">
        <v>51</v>
      </c>
      <c r="O258" s="66"/>
      <c r="P258" s="185">
        <f t="shared" si="11"/>
        <v>0</v>
      </c>
      <c r="Q258" s="185">
        <v>0</v>
      </c>
      <c r="R258" s="185">
        <f t="shared" si="12"/>
        <v>0</v>
      </c>
      <c r="S258" s="185">
        <v>0</v>
      </c>
      <c r="T258" s="186">
        <f t="shared" si="1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7" t="s">
        <v>303</v>
      </c>
      <c r="AT258" s="187" t="s">
        <v>145</v>
      </c>
      <c r="AU258" s="187" t="s">
        <v>89</v>
      </c>
      <c r="AY258" s="18" t="s">
        <v>142</v>
      </c>
      <c r="BE258" s="188">
        <f t="shared" si="14"/>
        <v>0</v>
      </c>
      <c r="BF258" s="188">
        <f t="shared" si="15"/>
        <v>0</v>
      </c>
      <c r="BG258" s="188">
        <f t="shared" si="16"/>
        <v>0</v>
      </c>
      <c r="BH258" s="188">
        <f t="shared" si="17"/>
        <v>0</v>
      </c>
      <c r="BI258" s="188">
        <f t="shared" si="18"/>
        <v>0</v>
      </c>
      <c r="BJ258" s="18" t="s">
        <v>21</v>
      </c>
      <c r="BK258" s="188">
        <f t="shared" si="19"/>
        <v>0</v>
      </c>
      <c r="BL258" s="18" t="s">
        <v>303</v>
      </c>
      <c r="BM258" s="187" t="s">
        <v>614</v>
      </c>
    </row>
    <row r="259" spans="1:65" s="2" customFormat="1" ht="14.45" customHeight="1">
      <c r="A259" s="36"/>
      <c r="B259" s="37"/>
      <c r="C259" s="217" t="s">
        <v>615</v>
      </c>
      <c r="D259" s="217" t="s">
        <v>239</v>
      </c>
      <c r="E259" s="218" t="s">
        <v>616</v>
      </c>
      <c r="F259" s="219" t="s">
        <v>617</v>
      </c>
      <c r="G259" s="220" t="s">
        <v>177</v>
      </c>
      <c r="H259" s="221">
        <v>1</v>
      </c>
      <c r="I259" s="222"/>
      <c r="J259" s="223">
        <f t="shared" si="10"/>
        <v>0</v>
      </c>
      <c r="K259" s="219" t="s">
        <v>149</v>
      </c>
      <c r="L259" s="224"/>
      <c r="M259" s="225" t="s">
        <v>35</v>
      </c>
      <c r="N259" s="226" t="s">
        <v>51</v>
      </c>
      <c r="O259" s="66"/>
      <c r="P259" s="185">
        <f t="shared" si="11"/>
        <v>0</v>
      </c>
      <c r="Q259" s="185">
        <v>0.054</v>
      </c>
      <c r="R259" s="185">
        <f t="shared" si="12"/>
        <v>0.054</v>
      </c>
      <c r="S259" s="185">
        <v>0</v>
      </c>
      <c r="T259" s="186">
        <f t="shared" si="1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7" t="s">
        <v>376</v>
      </c>
      <c r="AT259" s="187" t="s">
        <v>239</v>
      </c>
      <c r="AU259" s="187" t="s">
        <v>89</v>
      </c>
      <c r="AY259" s="18" t="s">
        <v>142</v>
      </c>
      <c r="BE259" s="188">
        <f t="shared" si="14"/>
        <v>0</v>
      </c>
      <c r="BF259" s="188">
        <f t="shared" si="15"/>
        <v>0</v>
      </c>
      <c r="BG259" s="188">
        <f t="shared" si="16"/>
        <v>0</v>
      </c>
      <c r="BH259" s="188">
        <f t="shared" si="17"/>
        <v>0</v>
      </c>
      <c r="BI259" s="188">
        <f t="shared" si="18"/>
        <v>0</v>
      </c>
      <c r="BJ259" s="18" t="s">
        <v>21</v>
      </c>
      <c r="BK259" s="188">
        <f t="shared" si="19"/>
        <v>0</v>
      </c>
      <c r="BL259" s="18" t="s">
        <v>303</v>
      </c>
      <c r="BM259" s="187" t="s">
        <v>618</v>
      </c>
    </row>
    <row r="260" spans="1:65" s="2" customFormat="1" ht="14.45" customHeight="1">
      <c r="A260" s="36"/>
      <c r="B260" s="37"/>
      <c r="C260" s="176" t="s">
        <v>619</v>
      </c>
      <c r="D260" s="176" t="s">
        <v>145</v>
      </c>
      <c r="E260" s="177" t="s">
        <v>620</v>
      </c>
      <c r="F260" s="178" t="s">
        <v>621</v>
      </c>
      <c r="G260" s="179" t="s">
        <v>177</v>
      </c>
      <c r="H260" s="180">
        <v>4</v>
      </c>
      <c r="I260" s="181"/>
      <c r="J260" s="182">
        <f t="shared" si="10"/>
        <v>0</v>
      </c>
      <c r="K260" s="178" t="s">
        <v>149</v>
      </c>
      <c r="L260" s="41"/>
      <c r="M260" s="183" t="s">
        <v>35</v>
      </c>
      <c r="N260" s="184" t="s">
        <v>51</v>
      </c>
      <c r="O260" s="66"/>
      <c r="P260" s="185">
        <f t="shared" si="11"/>
        <v>0</v>
      </c>
      <c r="Q260" s="185">
        <v>0</v>
      </c>
      <c r="R260" s="185">
        <f t="shared" si="12"/>
        <v>0</v>
      </c>
      <c r="S260" s="185">
        <v>0</v>
      </c>
      <c r="T260" s="186">
        <f t="shared" si="1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7" t="s">
        <v>303</v>
      </c>
      <c r="AT260" s="187" t="s">
        <v>145</v>
      </c>
      <c r="AU260" s="187" t="s">
        <v>89</v>
      </c>
      <c r="AY260" s="18" t="s">
        <v>142</v>
      </c>
      <c r="BE260" s="188">
        <f t="shared" si="14"/>
        <v>0</v>
      </c>
      <c r="BF260" s="188">
        <f t="shared" si="15"/>
        <v>0</v>
      </c>
      <c r="BG260" s="188">
        <f t="shared" si="16"/>
        <v>0</v>
      </c>
      <c r="BH260" s="188">
        <f t="shared" si="17"/>
        <v>0</v>
      </c>
      <c r="BI260" s="188">
        <f t="shared" si="18"/>
        <v>0</v>
      </c>
      <c r="BJ260" s="18" t="s">
        <v>21</v>
      </c>
      <c r="BK260" s="188">
        <f t="shared" si="19"/>
        <v>0</v>
      </c>
      <c r="BL260" s="18" t="s">
        <v>303</v>
      </c>
      <c r="BM260" s="187" t="s">
        <v>622</v>
      </c>
    </row>
    <row r="261" spans="1:65" s="2" customFormat="1" ht="14.45" customHeight="1">
      <c r="A261" s="36"/>
      <c r="B261" s="37"/>
      <c r="C261" s="217" t="s">
        <v>623</v>
      </c>
      <c r="D261" s="217" t="s">
        <v>239</v>
      </c>
      <c r="E261" s="218" t="s">
        <v>624</v>
      </c>
      <c r="F261" s="219" t="s">
        <v>625</v>
      </c>
      <c r="G261" s="220" t="s">
        <v>177</v>
      </c>
      <c r="H261" s="221">
        <v>4</v>
      </c>
      <c r="I261" s="222"/>
      <c r="J261" s="223">
        <f t="shared" si="10"/>
        <v>0</v>
      </c>
      <c r="K261" s="219" t="s">
        <v>149</v>
      </c>
      <c r="L261" s="224"/>
      <c r="M261" s="225" t="s">
        <v>35</v>
      </c>
      <c r="N261" s="226" t="s">
        <v>51</v>
      </c>
      <c r="O261" s="66"/>
      <c r="P261" s="185">
        <f t="shared" si="11"/>
        <v>0</v>
      </c>
      <c r="Q261" s="185">
        <v>0.0014</v>
      </c>
      <c r="R261" s="185">
        <f t="shared" si="12"/>
        <v>0.0056</v>
      </c>
      <c r="S261" s="185">
        <v>0</v>
      </c>
      <c r="T261" s="186">
        <f t="shared" si="1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7" t="s">
        <v>376</v>
      </c>
      <c r="AT261" s="187" t="s">
        <v>239</v>
      </c>
      <c r="AU261" s="187" t="s">
        <v>89</v>
      </c>
      <c r="AY261" s="18" t="s">
        <v>142</v>
      </c>
      <c r="BE261" s="188">
        <f t="shared" si="14"/>
        <v>0</v>
      </c>
      <c r="BF261" s="188">
        <f t="shared" si="15"/>
        <v>0</v>
      </c>
      <c r="BG261" s="188">
        <f t="shared" si="16"/>
        <v>0</v>
      </c>
      <c r="BH261" s="188">
        <f t="shared" si="17"/>
        <v>0</v>
      </c>
      <c r="BI261" s="188">
        <f t="shared" si="18"/>
        <v>0</v>
      </c>
      <c r="BJ261" s="18" t="s">
        <v>21</v>
      </c>
      <c r="BK261" s="188">
        <f t="shared" si="19"/>
        <v>0</v>
      </c>
      <c r="BL261" s="18" t="s">
        <v>303</v>
      </c>
      <c r="BM261" s="187" t="s">
        <v>626</v>
      </c>
    </row>
    <row r="262" spans="1:65" s="2" customFormat="1" ht="24.2" customHeight="1">
      <c r="A262" s="36"/>
      <c r="B262" s="37"/>
      <c r="C262" s="176" t="s">
        <v>627</v>
      </c>
      <c r="D262" s="176" t="s">
        <v>145</v>
      </c>
      <c r="E262" s="177" t="s">
        <v>628</v>
      </c>
      <c r="F262" s="178" t="s">
        <v>629</v>
      </c>
      <c r="G262" s="179" t="s">
        <v>177</v>
      </c>
      <c r="H262" s="180">
        <v>1</v>
      </c>
      <c r="I262" s="181"/>
      <c r="J262" s="182">
        <f t="shared" si="10"/>
        <v>0</v>
      </c>
      <c r="K262" s="178" t="s">
        <v>149</v>
      </c>
      <c r="L262" s="41"/>
      <c r="M262" s="183" t="s">
        <v>35</v>
      </c>
      <c r="N262" s="184" t="s">
        <v>51</v>
      </c>
      <c r="O262" s="66"/>
      <c r="P262" s="185">
        <f t="shared" si="11"/>
        <v>0</v>
      </c>
      <c r="Q262" s="185">
        <v>0</v>
      </c>
      <c r="R262" s="185">
        <f t="shared" si="12"/>
        <v>0</v>
      </c>
      <c r="S262" s="185">
        <v>0</v>
      </c>
      <c r="T262" s="186">
        <f t="shared" si="1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7" t="s">
        <v>303</v>
      </c>
      <c r="AT262" s="187" t="s">
        <v>145</v>
      </c>
      <c r="AU262" s="187" t="s">
        <v>89</v>
      </c>
      <c r="AY262" s="18" t="s">
        <v>142</v>
      </c>
      <c r="BE262" s="188">
        <f t="shared" si="14"/>
        <v>0</v>
      </c>
      <c r="BF262" s="188">
        <f t="shared" si="15"/>
        <v>0</v>
      </c>
      <c r="BG262" s="188">
        <f t="shared" si="16"/>
        <v>0</v>
      </c>
      <c r="BH262" s="188">
        <f t="shared" si="17"/>
        <v>0</v>
      </c>
      <c r="BI262" s="188">
        <f t="shared" si="18"/>
        <v>0</v>
      </c>
      <c r="BJ262" s="18" t="s">
        <v>21</v>
      </c>
      <c r="BK262" s="188">
        <f t="shared" si="19"/>
        <v>0</v>
      </c>
      <c r="BL262" s="18" t="s">
        <v>303</v>
      </c>
      <c r="BM262" s="187" t="s">
        <v>630</v>
      </c>
    </row>
    <row r="263" spans="1:65" s="2" customFormat="1" ht="14.45" customHeight="1">
      <c r="A263" s="36"/>
      <c r="B263" s="37"/>
      <c r="C263" s="217" t="s">
        <v>631</v>
      </c>
      <c r="D263" s="217" t="s">
        <v>239</v>
      </c>
      <c r="E263" s="218" t="s">
        <v>632</v>
      </c>
      <c r="F263" s="219" t="s">
        <v>633</v>
      </c>
      <c r="G263" s="220" t="s">
        <v>177</v>
      </c>
      <c r="H263" s="221">
        <v>1</v>
      </c>
      <c r="I263" s="222"/>
      <c r="J263" s="223">
        <f t="shared" si="10"/>
        <v>0</v>
      </c>
      <c r="K263" s="219" t="s">
        <v>149</v>
      </c>
      <c r="L263" s="224"/>
      <c r="M263" s="225" t="s">
        <v>35</v>
      </c>
      <c r="N263" s="226" t="s">
        <v>51</v>
      </c>
      <c r="O263" s="66"/>
      <c r="P263" s="185">
        <f t="shared" si="11"/>
        <v>0</v>
      </c>
      <c r="Q263" s="185">
        <v>0.0047</v>
      </c>
      <c r="R263" s="185">
        <f t="shared" si="12"/>
        <v>0.0047</v>
      </c>
      <c r="S263" s="185">
        <v>0</v>
      </c>
      <c r="T263" s="186">
        <f t="shared" si="1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7" t="s">
        <v>376</v>
      </c>
      <c r="AT263" s="187" t="s">
        <v>239</v>
      </c>
      <c r="AU263" s="187" t="s">
        <v>89</v>
      </c>
      <c r="AY263" s="18" t="s">
        <v>142</v>
      </c>
      <c r="BE263" s="188">
        <f t="shared" si="14"/>
        <v>0</v>
      </c>
      <c r="BF263" s="188">
        <f t="shared" si="15"/>
        <v>0</v>
      </c>
      <c r="BG263" s="188">
        <f t="shared" si="16"/>
        <v>0</v>
      </c>
      <c r="BH263" s="188">
        <f t="shared" si="17"/>
        <v>0</v>
      </c>
      <c r="BI263" s="188">
        <f t="shared" si="18"/>
        <v>0</v>
      </c>
      <c r="BJ263" s="18" t="s">
        <v>21</v>
      </c>
      <c r="BK263" s="188">
        <f t="shared" si="19"/>
        <v>0</v>
      </c>
      <c r="BL263" s="18" t="s">
        <v>303</v>
      </c>
      <c r="BM263" s="187" t="s">
        <v>634</v>
      </c>
    </row>
    <row r="264" spans="1:65" s="2" customFormat="1" ht="24.2" customHeight="1">
      <c r="A264" s="36"/>
      <c r="B264" s="37"/>
      <c r="C264" s="176" t="s">
        <v>635</v>
      </c>
      <c r="D264" s="176" t="s">
        <v>145</v>
      </c>
      <c r="E264" s="177" t="s">
        <v>636</v>
      </c>
      <c r="F264" s="178" t="s">
        <v>637</v>
      </c>
      <c r="G264" s="179" t="s">
        <v>177</v>
      </c>
      <c r="H264" s="180">
        <v>12</v>
      </c>
      <c r="I264" s="181"/>
      <c r="J264" s="182">
        <f t="shared" si="10"/>
        <v>0</v>
      </c>
      <c r="K264" s="178" t="s">
        <v>149</v>
      </c>
      <c r="L264" s="41"/>
      <c r="M264" s="183" t="s">
        <v>35</v>
      </c>
      <c r="N264" s="184" t="s">
        <v>51</v>
      </c>
      <c r="O264" s="66"/>
      <c r="P264" s="185">
        <f t="shared" si="11"/>
        <v>0</v>
      </c>
      <c r="Q264" s="185">
        <v>0.00026</v>
      </c>
      <c r="R264" s="185">
        <f t="shared" si="12"/>
        <v>0.0031199999999999995</v>
      </c>
      <c r="S264" s="185">
        <v>0</v>
      </c>
      <c r="T264" s="186">
        <f t="shared" si="1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7" t="s">
        <v>303</v>
      </c>
      <c r="AT264" s="187" t="s">
        <v>145</v>
      </c>
      <c r="AU264" s="187" t="s">
        <v>89</v>
      </c>
      <c r="AY264" s="18" t="s">
        <v>142</v>
      </c>
      <c r="BE264" s="188">
        <f t="shared" si="14"/>
        <v>0</v>
      </c>
      <c r="BF264" s="188">
        <f t="shared" si="15"/>
        <v>0</v>
      </c>
      <c r="BG264" s="188">
        <f t="shared" si="16"/>
        <v>0</v>
      </c>
      <c r="BH264" s="188">
        <f t="shared" si="17"/>
        <v>0</v>
      </c>
      <c r="BI264" s="188">
        <f t="shared" si="18"/>
        <v>0</v>
      </c>
      <c r="BJ264" s="18" t="s">
        <v>21</v>
      </c>
      <c r="BK264" s="188">
        <f t="shared" si="19"/>
        <v>0</v>
      </c>
      <c r="BL264" s="18" t="s">
        <v>303</v>
      </c>
      <c r="BM264" s="187" t="s">
        <v>638</v>
      </c>
    </row>
    <row r="265" spans="1:65" s="2" customFormat="1" ht="24.2" customHeight="1">
      <c r="A265" s="36"/>
      <c r="B265" s="37"/>
      <c r="C265" s="217" t="s">
        <v>639</v>
      </c>
      <c r="D265" s="217" t="s">
        <v>239</v>
      </c>
      <c r="E265" s="218" t="s">
        <v>640</v>
      </c>
      <c r="F265" s="219" t="s">
        <v>641</v>
      </c>
      <c r="G265" s="220" t="s">
        <v>177</v>
      </c>
      <c r="H265" s="221">
        <v>7</v>
      </c>
      <c r="I265" s="222"/>
      <c r="J265" s="223">
        <f t="shared" si="10"/>
        <v>0</v>
      </c>
      <c r="K265" s="219" t="s">
        <v>149</v>
      </c>
      <c r="L265" s="224"/>
      <c r="M265" s="225" t="s">
        <v>35</v>
      </c>
      <c r="N265" s="226" t="s">
        <v>51</v>
      </c>
      <c r="O265" s="66"/>
      <c r="P265" s="185">
        <f t="shared" si="11"/>
        <v>0</v>
      </c>
      <c r="Q265" s="185">
        <v>0.029</v>
      </c>
      <c r="R265" s="185">
        <f t="shared" si="12"/>
        <v>0.203</v>
      </c>
      <c r="S265" s="185">
        <v>0</v>
      </c>
      <c r="T265" s="186">
        <f t="shared" si="1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7" t="s">
        <v>376</v>
      </c>
      <c r="AT265" s="187" t="s">
        <v>239</v>
      </c>
      <c r="AU265" s="187" t="s">
        <v>89</v>
      </c>
      <c r="AY265" s="18" t="s">
        <v>142</v>
      </c>
      <c r="BE265" s="188">
        <f t="shared" si="14"/>
        <v>0</v>
      </c>
      <c r="BF265" s="188">
        <f t="shared" si="15"/>
        <v>0</v>
      </c>
      <c r="BG265" s="188">
        <f t="shared" si="16"/>
        <v>0</v>
      </c>
      <c r="BH265" s="188">
        <f t="shared" si="17"/>
        <v>0</v>
      </c>
      <c r="BI265" s="188">
        <f t="shared" si="18"/>
        <v>0</v>
      </c>
      <c r="BJ265" s="18" t="s">
        <v>21</v>
      </c>
      <c r="BK265" s="188">
        <f t="shared" si="19"/>
        <v>0</v>
      </c>
      <c r="BL265" s="18" t="s">
        <v>303</v>
      </c>
      <c r="BM265" s="187" t="s">
        <v>642</v>
      </c>
    </row>
    <row r="266" spans="1:65" s="2" customFormat="1" ht="24.2" customHeight="1">
      <c r="A266" s="36"/>
      <c r="B266" s="37"/>
      <c r="C266" s="217" t="s">
        <v>643</v>
      </c>
      <c r="D266" s="217" t="s">
        <v>239</v>
      </c>
      <c r="E266" s="218" t="s">
        <v>644</v>
      </c>
      <c r="F266" s="219" t="s">
        <v>645</v>
      </c>
      <c r="G266" s="220" t="s">
        <v>177</v>
      </c>
      <c r="H266" s="221">
        <v>5</v>
      </c>
      <c r="I266" s="222"/>
      <c r="J266" s="223">
        <f t="shared" si="10"/>
        <v>0</v>
      </c>
      <c r="K266" s="219" t="s">
        <v>149</v>
      </c>
      <c r="L266" s="224"/>
      <c r="M266" s="225" t="s">
        <v>35</v>
      </c>
      <c r="N266" s="226" t="s">
        <v>51</v>
      </c>
      <c r="O266" s="66"/>
      <c r="P266" s="185">
        <f t="shared" si="11"/>
        <v>0</v>
      </c>
      <c r="Q266" s="185">
        <v>0.029</v>
      </c>
      <c r="R266" s="185">
        <f t="shared" si="12"/>
        <v>0.14500000000000002</v>
      </c>
      <c r="S266" s="185">
        <v>0</v>
      </c>
      <c r="T266" s="186">
        <f t="shared" si="1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7" t="s">
        <v>376</v>
      </c>
      <c r="AT266" s="187" t="s">
        <v>239</v>
      </c>
      <c r="AU266" s="187" t="s">
        <v>89</v>
      </c>
      <c r="AY266" s="18" t="s">
        <v>142</v>
      </c>
      <c r="BE266" s="188">
        <f t="shared" si="14"/>
        <v>0</v>
      </c>
      <c r="BF266" s="188">
        <f t="shared" si="15"/>
        <v>0</v>
      </c>
      <c r="BG266" s="188">
        <f t="shared" si="16"/>
        <v>0</v>
      </c>
      <c r="BH266" s="188">
        <f t="shared" si="17"/>
        <v>0</v>
      </c>
      <c r="BI266" s="188">
        <f t="shared" si="18"/>
        <v>0</v>
      </c>
      <c r="BJ266" s="18" t="s">
        <v>21</v>
      </c>
      <c r="BK266" s="188">
        <f t="shared" si="19"/>
        <v>0</v>
      </c>
      <c r="BL266" s="18" t="s">
        <v>303</v>
      </c>
      <c r="BM266" s="187" t="s">
        <v>646</v>
      </c>
    </row>
    <row r="267" spans="1:65" s="2" customFormat="1" ht="24.2" customHeight="1">
      <c r="A267" s="36"/>
      <c r="B267" s="37"/>
      <c r="C267" s="176" t="s">
        <v>647</v>
      </c>
      <c r="D267" s="176" t="s">
        <v>145</v>
      </c>
      <c r="E267" s="177" t="s">
        <v>648</v>
      </c>
      <c r="F267" s="178" t="s">
        <v>649</v>
      </c>
      <c r="G267" s="179" t="s">
        <v>237</v>
      </c>
      <c r="H267" s="180">
        <v>2.374</v>
      </c>
      <c r="I267" s="181"/>
      <c r="J267" s="182">
        <f t="shared" si="10"/>
        <v>0</v>
      </c>
      <c r="K267" s="178" t="s">
        <v>149</v>
      </c>
      <c r="L267" s="41"/>
      <c r="M267" s="183" t="s">
        <v>35</v>
      </c>
      <c r="N267" s="184" t="s">
        <v>51</v>
      </c>
      <c r="O267" s="66"/>
      <c r="P267" s="185">
        <f t="shared" si="11"/>
        <v>0</v>
      </c>
      <c r="Q267" s="185">
        <v>0</v>
      </c>
      <c r="R267" s="185">
        <f t="shared" si="12"/>
        <v>0</v>
      </c>
      <c r="S267" s="185">
        <v>0</v>
      </c>
      <c r="T267" s="186">
        <f t="shared" si="1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7" t="s">
        <v>303</v>
      </c>
      <c r="AT267" s="187" t="s">
        <v>145</v>
      </c>
      <c r="AU267" s="187" t="s">
        <v>89</v>
      </c>
      <c r="AY267" s="18" t="s">
        <v>142</v>
      </c>
      <c r="BE267" s="188">
        <f t="shared" si="14"/>
        <v>0</v>
      </c>
      <c r="BF267" s="188">
        <f t="shared" si="15"/>
        <v>0</v>
      </c>
      <c r="BG267" s="188">
        <f t="shared" si="16"/>
        <v>0</v>
      </c>
      <c r="BH267" s="188">
        <f t="shared" si="17"/>
        <v>0</v>
      </c>
      <c r="BI267" s="188">
        <f t="shared" si="18"/>
        <v>0</v>
      </c>
      <c r="BJ267" s="18" t="s">
        <v>21</v>
      </c>
      <c r="BK267" s="188">
        <f t="shared" si="19"/>
        <v>0</v>
      </c>
      <c r="BL267" s="18" t="s">
        <v>303</v>
      </c>
      <c r="BM267" s="187" t="s">
        <v>650</v>
      </c>
    </row>
    <row r="268" spans="2:63" s="12" customFormat="1" ht="22.9" customHeight="1">
      <c r="B268" s="160"/>
      <c r="C268" s="161"/>
      <c r="D268" s="162" t="s">
        <v>79</v>
      </c>
      <c r="E268" s="174" t="s">
        <v>651</v>
      </c>
      <c r="F268" s="174" t="s">
        <v>652</v>
      </c>
      <c r="G268" s="161"/>
      <c r="H268" s="161"/>
      <c r="I268" s="164"/>
      <c r="J268" s="175">
        <f>BK268</f>
        <v>0</v>
      </c>
      <c r="K268" s="161"/>
      <c r="L268" s="166"/>
      <c r="M268" s="167"/>
      <c r="N268" s="168"/>
      <c r="O268" s="168"/>
      <c r="P268" s="169">
        <f>SUM(P269:P273)</f>
        <v>0</v>
      </c>
      <c r="Q268" s="168"/>
      <c r="R268" s="169">
        <f>SUM(R269:R273)</f>
        <v>0.0081</v>
      </c>
      <c r="S268" s="168"/>
      <c r="T268" s="170">
        <f>SUM(T269:T273)</f>
        <v>0</v>
      </c>
      <c r="AR268" s="171" t="s">
        <v>89</v>
      </c>
      <c r="AT268" s="172" t="s">
        <v>79</v>
      </c>
      <c r="AU268" s="172" t="s">
        <v>21</v>
      </c>
      <c r="AY268" s="171" t="s">
        <v>142</v>
      </c>
      <c r="BK268" s="173">
        <f>SUM(BK269:BK273)</f>
        <v>0</v>
      </c>
    </row>
    <row r="269" spans="1:65" s="2" customFormat="1" ht="14.45" customHeight="1">
      <c r="A269" s="36"/>
      <c r="B269" s="37"/>
      <c r="C269" s="176" t="s">
        <v>653</v>
      </c>
      <c r="D269" s="176" t="s">
        <v>145</v>
      </c>
      <c r="E269" s="177" t="s">
        <v>654</v>
      </c>
      <c r="F269" s="178" t="s">
        <v>655</v>
      </c>
      <c r="G269" s="179" t="s">
        <v>177</v>
      </c>
      <c r="H269" s="180">
        <v>1</v>
      </c>
      <c r="I269" s="181"/>
      <c r="J269" s="182">
        <f>ROUND(I269*H269,2)</f>
        <v>0</v>
      </c>
      <c r="K269" s="178" t="s">
        <v>149</v>
      </c>
      <c r="L269" s="41"/>
      <c r="M269" s="183" t="s">
        <v>35</v>
      </c>
      <c r="N269" s="184" t="s">
        <v>51</v>
      </c>
      <c r="O269" s="66"/>
      <c r="P269" s="185">
        <f>O269*H269</f>
        <v>0</v>
      </c>
      <c r="Q269" s="185">
        <v>0</v>
      </c>
      <c r="R269" s="185">
        <f>Q269*H269</f>
        <v>0</v>
      </c>
      <c r="S269" s="185">
        <v>0</v>
      </c>
      <c r="T269" s="186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7" t="s">
        <v>303</v>
      </c>
      <c r="AT269" s="187" t="s">
        <v>145</v>
      </c>
      <c r="AU269" s="187" t="s">
        <v>89</v>
      </c>
      <c r="AY269" s="18" t="s">
        <v>142</v>
      </c>
      <c r="BE269" s="188">
        <f>IF(N269="základní",J269,0)</f>
        <v>0</v>
      </c>
      <c r="BF269" s="188">
        <f>IF(N269="snížená",J269,0)</f>
        <v>0</v>
      </c>
      <c r="BG269" s="188">
        <f>IF(N269="zákl. přenesená",J269,0)</f>
        <v>0</v>
      </c>
      <c r="BH269" s="188">
        <f>IF(N269="sníž. přenesená",J269,0)</f>
        <v>0</v>
      </c>
      <c r="BI269" s="188">
        <f>IF(N269="nulová",J269,0)</f>
        <v>0</v>
      </c>
      <c r="BJ269" s="18" t="s">
        <v>21</v>
      </c>
      <c r="BK269" s="188">
        <f>ROUND(I269*H269,2)</f>
        <v>0</v>
      </c>
      <c r="BL269" s="18" t="s">
        <v>303</v>
      </c>
      <c r="BM269" s="187" t="s">
        <v>656</v>
      </c>
    </row>
    <row r="270" spans="1:65" s="2" customFormat="1" ht="14.45" customHeight="1">
      <c r="A270" s="36"/>
      <c r="B270" s="37"/>
      <c r="C270" s="176" t="s">
        <v>657</v>
      </c>
      <c r="D270" s="176" t="s">
        <v>145</v>
      </c>
      <c r="E270" s="177" t="s">
        <v>658</v>
      </c>
      <c r="F270" s="178" t="s">
        <v>659</v>
      </c>
      <c r="G270" s="179" t="s">
        <v>292</v>
      </c>
      <c r="H270" s="180">
        <v>1</v>
      </c>
      <c r="I270" s="181"/>
      <c r="J270" s="182">
        <f>ROUND(I270*H270,2)</f>
        <v>0</v>
      </c>
      <c r="K270" s="178" t="s">
        <v>149</v>
      </c>
      <c r="L270" s="41"/>
      <c r="M270" s="183" t="s">
        <v>35</v>
      </c>
      <c r="N270" s="184" t="s">
        <v>51</v>
      </c>
      <c r="O270" s="66"/>
      <c r="P270" s="185">
        <f>O270*H270</f>
        <v>0</v>
      </c>
      <c r="Q270" s="185">
        <v>0</v>
      </c>
      <c r="R270" s="185">
        <f>Q270*H270</f>
        <v>0</v>
      </c>
      <c r="S270" s="185">
        <v>0</v>
      </c>
      <c r="T270" s="18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7" t="s">
        <v>303</v>
      </c>
      <c r="AT270" s="187" t="s">
        <v>145</v>
      </c>
      <c r="AU270" s="187" t="s">
        <v>89</v>
      </c>
      <c r="AY270" s="18" t="s">
        <v>142</v>
      </c>
      <c r="BE270" s="188">
        <f>IF(N270="základní",J270,0)</f>
        <v>0</v>
      </c>
      <c r="BF270" s="188">
        <f>IF(N270="snížená",J270,0)</f>
        <v>0</v>
      </c>
      <c r="BG270" s="188">
        <f>IF(N270="zákl. přenesená",J270,0)</f>
        <v>0</v>
      </c>
      <c r="BH270" s="188">
        <f>IF(N270="sníž. přenesená",J270,0)</f>
        <v>0</v>
      </c>
      <c r="BI270" s="188">
        <f>IF(N270="nulová",J270,0)</f>
        <v>0</v>
      </c>
      <c r="BJ270" s="18" t="s">
        <v>21</v>
      </c>
      <c r="BK270" s="188">
        <f>ROUND(I270*H270,2)</f>
        <v>0</v>
      </c>
      <c r="BL270" s="18" t="s">
        <v>303</v>
      </c>
      <c r="BM270" s="187" t="s">
        <v>660</v>
      </c>
    </row>
    <row r="271" spans="1:65" s="2" customFormat="1" ht="14.45" customHeight="1">
      <c r="A271" s="36"/>
      <c r="B271" s="37"/>
      <c r="C271" s="176" t="s">
        <v>661</v>
      </c>
      <c r="D271" s="176" t="s">
        <v>145</v>
      </c>
      <c r="E271" s="177" t="s">
        <v>662</v>
      </c>
      <c r="F271" s="178" t="s">
        <v>663</v>
      </c>
      <c r="G271" s="179" t="s">
        <v>177</v>
      </c>
      <c r="H271" s="180">
        <v>1</v>
      </c>
      <c r="I271" s="181"/>
      <c r="J271" s="182">
        <f>ROUND(I271*H271,2)</f>
        <v>0</v>
      </c>
      <c r="K271" s="178" t="s">
        <v>149</v>
      </c>
      <c r="L271" s="41"/>
      <c r="M271" s="183" t="s">
        <v>35</v>
      </c>
      <c r="N271" s="184" t="s">
        <v>51</v>
      </c>
      <c r="O271" s="66"/>
      <c r="P271" s="185">
        <f>O271*H271</f>
        <v>0</v>
      </c>
      <c r="Q271" s="185">
        <v>0</v>
      </c>
      <c r="R271" s="185">
        <f>Q271*H271</f>
        <v>0</v>
      </c>
      <c r="S271" s="185">
        <v>0</v>
      </c>
      <c r="T271" s="18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7" t="s">
        <v>303</v>
      </c>
      <c r="AT271" s="187" t="s">
        <v>145</v>
      </c>
      <c r="AU271" s="187" t="s">
        <v>89</v>
      </c>
      <c r="AY271" s="18" t="s">
        <v>142</v>
      </c>
      <c r="BE271" s="188">
        <f>IF(N271="základní",J271,0)</f>
        <v>0</v>
      </c>
      <c r="BF271" s="188">
        <f>IF(N271="snížená",J271,0)</f>
        <v>0</v>
      </c>
      <c r="BG271" s="188">
        <f>IF(N271="zákl. přenesená",J271,0)</f>
        <v>0</v>
      </c>
      <c r="BH271" s="188">
        <f>IF(N271="sníž. přenesená",J271,0)</f>
        <v>0</v>
      </c>
      <c r="BI271" s="188">
        <f>IF(N271="nulová",J271,0)</f>
        <v>0</v>
      </c>
      <c r="BJ271" s="18" t="s">
        <v>21</v>
      </c>
      <c r="BK271" s="188">
        <f>ROUND(I271*H271,2)</f>
        <v>0</v>
      </c>
      <c r="BL271" s="18" t="s">
        <v>303</v>
      </c>
      <c r="BM271" s="187" t="s">
        <v>664</v>
      </c>
    </row>
    <row r="272" spans="1:65" s="2" customFormat="1" ht="24.2" customHeight="1">
      <c r="A272" s="36"/>
      <c r="B272" s="37"/>
      <c r="C272" s="217" t="s">
        <v>665</v>
      </c>
      <c r="D272" s="217" t="s">
        <v>239</v>
      </c>
      <c r="E272" s="218" t="s">
        <v>666</v>
      </c>
      <c r="F272" s="219" t="s">
        <v>667</v>
      </c>
      <c r="G272" s="220" t="s">
        <v>177</v>
      </c>
      <c r="H272" s="221">
        <v>1</v>
      </c>
      <c r="I272" s="222"/>
      <c r="J272" s="223">
        <f>ROUND(I272*H272,2)</f>
        <v>0</v>
      </c>
      <c r="K272" s="219" t="s">
        <v>149</v>
      </c>
      <c r="L272" s="224"/>
      <c r="M272" s="225" t="s">
        <v>35</v>
      </c>
      <c r="N272" s="226" t="s">
        <v>51</v>
      </c>
      <c r="O272" s="66"/>
      <c r="P272" s="185">
        <f>O272*H272</f>
        <v>0</v>
      </c>
      <c r="Q272" s="185">
        <v>0.0081</v>
      </c>
      <c r="R272" s="185">
        <f>Q272*H272</f>
        <v>0.0081</v>
      </c>
      <c r="S272" s="185">
        <v>0</v>
      </c>
      <c r="T272" s="186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7" t="s">
        <v>376</v>
      </c>
      <c r="AT272" s="187" t="s">
        <v>239</v>
      </c>
      <c r="AU272" s="187" t="s">
        <v>89</v>
      </c>
      <c r="AY272" s="18" t="s">
        <v>142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8" t="s">
        <v>21</v>
      </c>
      <c r="BK272" s="188">
        <f>ROUND(I272*H272,2)</f>
        <v>0</v>
      </c>
      <c r="BL272" s="18" t="s">
        <v>303</v>
      </c>
      <c r="BM272" s="187" t="s">
        <v>668</v>
      </c>
    </row>
    <row r="273" spans="1:65" s="2" customFormat="1" ht="24.2" customHeight="1">
      <c r="A273" s="36"/>
      <c r="B273" s="37"/>
      <c r="C273" s="176" t="s">
        <v>669</v>
      </c>
      <c r="D273" s="176" t="s">
        <v>145</v>
      </c>
      <c r="E273" s="177" t="s">
        <v>670</v>
      </c>
      <c r="F273" s="178" t="s">
        <v>671</v>
      </c>
      <c r="G273" s="179" t="s">
        <v>237</v>
      </c>
      <c r="H273" s="180">
        <v>0.008</v>
      </c>
      <c r="I273" s="181"/>
      <c r="J273" s="182">
        <f>ROUND(I273*H273,2)</f>
        <v>0</v>
      </c>
      <c r="K273" s="178" t="s">
        <v>149</v>
      </c>
      <c r="L273" s="41"/>
      <c r="M273" s="183" t="s">
        <v>35</v>
      </c>
      <c r="N273" s="184" t="s">
        <v>51</v>
      </c>
      <c r="O273" s="66"/>
      <c r="P273" s="185">
        <f>O273*H273</f>
        <v>0</v>
      </c>
      <c r="Q273" s="185">
        <v>0</v>
      </c>
      <c r="R273" s="185">
        <f>Q273*H273</f>
        <v>0</v>
      </c>
      <c r="S273" s="185">
        <v>0</v>
      </c>
      <c r="T273" s="186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7" t="s">
        <v>303</v>
      </c>
      <c r="AT273" s="187" t="s">
        <v>145</v>
      </c>
      <c r="AU273" s="187" t="s">
        <v>89</v>
      </c>
      <c r="AY273" s="18" t="s">
        <v>142</v>
      </c>
      <c r="BE273" s="188">
        <f>IF(N273="základní",J273,0)</f>
        <v>0</v>
      </c>
      <c r="BF273" s="188">
        <f>IF(N273="snížená",J273,0)</f>
        <v>0</v>
      </c>
      <c r="BG273" s="188">
        <f>IF(N273="zákl. přenesená",J273,0)</f>
        <v>0</v>
      </c>
      <c r="BH273" s="188">
        <f>IF(N273="sníž. přenesená",J273,0)</f>
        <v>0</v>
      </c>
      <c r="BI273" s="188">
        <f>IF(N273="nulová",J273,0)</f>
        <v>0</v>
      </c>
      <c r="BJ273" s="18" t="s">
        <v>21</v>
      </c>
      <c r="BK273" s="188">
        <f>ROUND(I273*H273,2)</f>
        <v>0</v>
      </c>
      <c r="BL273" s="18" t="s">
        <v>303</v>
      </c>
      <c r="BM273" s="187" t="s">
        <v>672</v>
      </c>
    </row>
    <row r="274" spans="2:63" s="12" customFormat="1" ht="22.9" customHeight="1">
      <c r="B274" s="160"/>
      <c r="C274" s="161"/>
      <c r="D274" s="162" t="s">
        <v>79</v>
      </c>
      <c r="E274" s="174" t="s">
        <v>673</v>
      </c>
      <c r="F274" s="174" t="s">
        <v>674</v>
      </c>
      <c r="G274" s="161"/>
      <c r="H274" s="161"/>
      <c r="I274" s="164"/>
      <c r="J274" s="175">
        <f>BK274</f>
        <v>0</v>
      </c>
      <c r="K274" s="161"/>
      <c r="L274" s="166"/>
      <c r="M274" s="167"/>
      <c r="N274" s="168"/>
      <c r="O274" s="168"/>
      <c r="P274" s="169">
        <f>SUM(P275:P281)</f>
        <v>0</v>
      </c>
      <c r="Q274" s="168"/>
      <c r="R274" s="169">
        <f>SUM(R275:R281)</f>
        <v>0.35483600000000004</v>
      </c>
      <c r="S274" s="168"/>
      <c r="T274" s="170">
        <f>SUM(T275:T281)</f>
        <v>0</v>
      </c>
      <c r="AR274" s="171" t="s">
        <v>89</v>
      </c>
      <c r="AT274" s="172" t="s">
        <v>79</v>
      </c>
      <c r="AU274" s="172" t="s">
        <v>21</v>
      </c>
      <c r="AY274" s="171" t="s">
        <v>142</v>
      </c>
      <c r="BK274" s="173">
        <f>SUM(BK275:BK281)</f>
        <v>0</v>
      </c>
    </row>
    <row r="275" spans="1:65" s="2" customFormat="1" ht="24.2" customHeight="1">
      <c r="A275" s="36"/>
      <c r="B275" s="37"/>
      <c r="C275" s="176" t="s">
        <v>675</v>
      </c>
      <c r="D275" s="176" t="s">
        <v>145</v>
      </c>
      <c r="E275" s="177" t="s">
        <v>676</v>
      </c>
      <c r="F275" s="178" t="s">
        <v>677</v>
      </c>
      <c r="G275" s="179" t="s">
        <v>292</v>
      </c>
      <c r="H275" s="180">
        <v>9.84</v>
      </c>
      <c r="I275" s="181"/>
      <c r="J275" s="182">
        <f>ROUND(I275*H275,2)</f>
        <v>0</v>
      </c>
      <c r="K275" s="178" t="s">
        <v>149</v>
      </c>
      <c r="L275" s="41"/>
      <c r="M275" s="183" t="s">
        <v>35</v>
      </c>
      <c r="N275" s="184" t="s">
        <v>51</v>
      </c>
      <c r="O275" s="66"/>
      <c r="P275" s="185">
        <f>O275*H275</f>
        <v>0</v>
      </c>
      <c r="Q275" s="185">
        <v>0.0137</v>
      </c>
      <c r="R275" s="185">
        <f>Q275*H275</f>
        <v>0.134808</v>
      </c>
      <c r="S275" s="185">
        <v>0</v>
      </c>
      <c r="T275" s="18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7" t="s">
        <v>303</v>
      </c>
      <c r="AT275" s="187" t="s">
        <v>145</v>
      </c>
      <c r="AU275" s="187" t="s">
        <v>89</v>
      </c>
      <c r="AY275" s="18" t="s">
        <v>142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8" t="s">
        <v>21</v>
      </c>
      <c r="BK275" s="188">
        <f>ROUND(I275*H275,2)</f>
        <v>0</v>
      </c>
      <c r="BL275" s="18" t="s">
        <v>303</v>
      </c>
      <c r="BM275" s="187" t="s">
        <v>678</v>
      </c>
    </row>
    <row r="276" spans="1:65" s="2" customFormat="1" ht="24.2" customHeight="1">
      <c r="A276" s="36"/>
      <c r="B276" s="37"/>
      <c r="C276" s="176" t="s">
        <v>679</v>
      </c>
      <c r="D276" s="176" t="s">
        <v>145</v>
      </c>
      <c r="E276" s="177" t="s">
        <v>680</v>
      </c>
      <c r="F276" s="178" t="s">
        <v>681</v>
      </c>
      <c r="G276" s="179" t="s">
        <v>292</v>
      </c>
      <c r="H276" s="180">
        <v>9.84</v>
      </c>
      <c r="I276" s="181"/>
      <c r="J276" s="182">
        <f>ROUND(I276*H276,2)</f>
        <v>0</v>
      </c>
      <c r="K276" s="178" t="s">
        <v>149</v>
      </c>
      <c r="L276" s="41"/>
      <c r="M276" s="183" t="s">
        <v>35</v>
      </c>
      <c r="N276" s="184" t="s">
        <v>51</v>
      </c>
      <c r="O276" s="66"/>
      <c r="P276" s="185">
        <f>O276*H276</f>
        <v>0</v>
      </c>
      <c r="Q276" s="185">
        <v>0.0078</v>
      </c>
      <c r="R276" s="185">
        <f>Q276*H276</f>
        <v>0.076752</v>
      </c>
      <c r="S276" s="185">
        <v>0</v>
      </c>
      <c r="T276" s="186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7" t="s">
        <v>303</v>
      </c>
      <c r="AT276" s="187" t="s">
        <v>145</v>
      </c>
      <c r="AU276" s="187" t="s">
        <v>89</v>
      </c>
      <c r="AY276" s="18" t="s">
        <v>142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18" t="s">
        <v>21</v>
      </c>
      <c r="BK276" s="188">
        <f>ROUND(I276*H276,2)</f>
        <v>0</v>
      </c>
      <c r="BL276" s="18" t="s">
        <v>303</v>
      </c>
      <c r="BM276" s="187" t="s">
        <v>682</v>
      </c>
    </row>
    <row r="277" spans="1:65" s="2" customFormat="1" ht="14.45" customHeight="1">
      <c r="A277" s="36"/>
      <c r="B277" s="37"/>
      <c r="C277" s="217" t="s">
        <v>683</v>
      </c>
      <c r="D277" s="217" t="s">
        <v>239</v>
      </c>
      <c r="E277" s="218" t="s">
        <v>684</v>
      </c>
      <c r="F277" s="219" t="s">
        <v>685</v>
      </c>
      <c r="G277" s="220" t="s">
        <v>292</v>
      </c>
      <c r="H277" s="221">
        <v>10.234</v>
      </c>
      <c r="I277" s="222"/>
      <c r="J277" s="223">
        <f>ROUND(I277*H277,2)</f>
        <v>0</v>
      </c>
      <c r="K277" s="219" t="s">
        <v>149</v>
      </c>
      <c r="L277" s="224"/>
      <c r="M277" s="225" t="s">
        <v>35</v>
      </c>
      <c r="N277" s="226" t="s">
        <v>51</v>
      </c>
      <c r="O277" s="66"/>
      <c r="P277" s="185">
        <f>O277*H277</f>
        <v>0</v>
      </c>
      <c r="Q277" s="185">
        <v>0.014</v>
      </c>
      <c r="R277" s="185">
        <f>Q277*H277</f>
        <v>0.14327600000000001</v>
      </c>
      <c r="S277" s="185">
        <v>0</v>
      </c>
      <c r="T277" s="18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7" t="s">
        <v>376</v>
      </c>
      <c r="AT277" s="187" t="s">
        <v>239</v>
      </c>
      <c r="AU277" s="187" t="s">
        <v>89</v>
      </c>
      <c r="AY277" s="18" t="s">
        <v>142</v>
      </c>
      <c r="BE277" s="188">
        <f>IF(N277="základní",J277,0)</f>
        <v>0</v>
      </c>
      <c r="BF277" s="188">
        <f>IF(N277="snížená",J277,0)</f>
        <v>0</v>
      </c>
      <c r="BG277" s="188">
        <f>IF(N277="zákl. přenesená",J277,0)</f>
        <v>0</v>
      </c>
      <c r="BH277" s="188">
        <f>IF(N277="sníž. přenesená",J277,0)</f>
        <v>0</v>
      </c>
      <c r="BI277" s="188">
        <f>IF(N277="nulová",J277,0)</f>
        <v>0</v>
      </c>
      <c r="BJ277" s="18" t="s">
        <v>21</v>
      </c>
      <c r="BK277" s="188">
        <f>ROUND(I277*H277,2)</f>
        <v>0</v>
      </c>
      <c r="BL277" s="18" t="s">
        <v>303</v>
      </c>
      <c r="BM277" s="187" t="s">
        <v>686</v>
      </c>
    </row>
    <row r="278" spans="2:51" s="13" customFormat="1" ht="11.25">
      <c r="B278" s="194"/>
      <c r="C278" s="195"/>
      <c r="D278" s="196" t="s">
        <v>232</v>
      </c>
      <c r="E278" s="197" t="s">
        <v>35</v>
      </c>
      <c r="F278" s="198" t="s">
        <v>687</v>
      </c>
      <c r="G278" s="195"/>
      <c r="H278" s="199">
        <v>9.84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232</v>
      </c>
      <c r="AU278" s="205" t="s">
        <v>89</v>
      </c>
      <c r="AV278" s="13" t="s">
        <v>89</v>
      </c>
      <c r="AW278" s="13" t="s">
        <v>40</v>
      </c>
      <c r="AX278" s="13" t="s">
        <v>80</v>
      </c>
      <c r="AY278" s="205" t="s">
        <v>142</v>
      </c>
    </row>
    <row r="279" spans="2:51" s="14" customFormat="1" ht="11.25">
      <c r="B279" s="206"/>
      <c r="C279" s="207"/>
      <c r="D279" s="196" t="s">
        <v>232</v>
      </c>
      <c r="E279" s="208" t="s">
        <v>35</v>
      </c>
      <c r="F279" s="209" t="s">
        <v>234</v>
      </c>
      <c r="G279" s="207"/>
      <c r="H279" s="210">
        <v>9.84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232</v>
      </c>
      <c r="AU279" s="216" t="s">
        <v>89</v>
      </c>
      <c r="AV279" s="14" t="s">
        <v>161</v>
      </c>
      <c r="AW279" s="14" t="s">
        <v>40</v>
      </c>
      <c r="AX279" s="14" t="s">
        <v>21</v>
      </c>
      <c r="AY279" s="216" t="s">
        <v>142</v>
      </c>
    </row>
    <row r="280" spans="2:51" s="13" customFormat="1" ht="11.25">
      <c r="B280" s="194"/>
      <c r="C280" s="195"/>
      <c r="D280" s="196" t="s">
        <v>232</v>
      </c>
      <c r="E280" s="195"/>
      <c r="F280" s="198" t="s">
        <v>688</v>
      </c>
      <c r="G280" s="195"/>
      <c r="H280" s="199">
        <v>10.234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232</v>
      </c>
      <c r="AU280" s="205" t="s">
        <v>89</v>
      </c>
      <c r="AV280" s="13" t="s">
        <v>89</v>
      </c>
      <c r="AW280" s="13" t="s">
        <v>4</v>
      </c>
      <c r="AX280" s="13" t="s">
        <v>21</v>
      </c>
      <c r="AY280" s="205" t="s">
        <v>142</v>
      </c>
    </row>
    <row r="281" spans="1:65" s="2" customFormat="1" ht="24.2" customHeight="1">
      <c r="A281" s="36"/>
      <c r="B281" s="37"/>
      <c r="C281" s="176" t="s">
        <v>689</v>
      </c>
      <c r="D281" s="176" t="s">
        <v>145</v>
      </c>
      <c r="E281" s="177" t="s">
        <v>690</v>
      </c>
      <c r="F281" s="178" t="s">
        <v>691</v>
      </c>
      <c r="G281" s="179" t="s">
        <v>237</v>
      </c>
      <c r="H281" s="180">
        <v>0.355</v>
      </c>
      <c r="I281" s="181"/>
      <c r="J281" s="182">
        <f>ROUND(I281*H281,2)</f>
        <v>0</v>
      </c>
      <c r="K281" s="178" t="s">
        <v>149</v>
      </c>
      <c r="L281" s="41"/>
      <c r="M281" s="183" t="s">
        <v>35</v>
      </c>
      <c r="N281" s="184" t="s">
        <v>51</v>
      </c>
      <c r="O281" s="66"/>
      <c r="P281" s="185">
        <f>O281*H281</f>
        <v>0</v>
      </c>
      <c r="Q281" s="185">
        <v>0</v>
      </c>
      <c r="R281" s="185">
        <f>Q281*H281</f>
        <v>0</v>
      </c>
      <c r="S281" s="185">
        <v>0</v>
      </c>
      <c r="T281" s="186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7" t="s">
        <v>303</v>
      </c>
      <c r="AT281" s="187" t="s">
        <v>145</v>
      </c>
      <c r="AU281" s="187" t="s">
        <v>89</v>
      </c>
      <c r="AY281" s="18" t="s">
        <v>142</v>
      </c>
      <c r="BE281" s="188">
        <f>IF(N281="základní",J281,0)</f>
        <v>0</v>
      </c>
      <c r="BF281" s="188">
        <f>IF(N281="snížená",J281,0)</f>
        <v>0</v>
      </c>
      <c r="BG281" s="188">
        <f>IF(N281="zákl. přenesená",J281,0)</f>
        <v>0</v>
      </c>
      <c r="BH281" s="188">
        <f>IF(N281="sníž. přenesená",J281,0)</f>
        <v>0</v>
      </c>
      <c r="BI281" s="188">
        <f>IF(N281="nulová",J281,0)</f>
        <v>0</v>
      </c>
      <c r="BJ281" s="18" t="s">
        <v>21</v>
      </c>
      <c r="BK281" s="188">
        <f>ROUND(I281*H281,2)</f>
        <v>0</v>
      </c>
      <c r="BL281" s="18" t="s">
        <v>303</v>
      </c>
      <c r="BM281" s="187" t="s">
        <v>692</v>
      </c>
    </row>
    <row r="282" spans="2:63" s="12" customFormat="1" ht="22.9" customHeight="1">
      <c r="B282" s="160"/>
      <c r="C282" s="161"/>
      <c r="D282" s="162" t="s">
        <v>79</v>
      </c>
      <c r="E282" s="174" t="s">
        <v>693</v>
      </c>
      <c r="F282" s="174" t="s">
        <v>694</v>
      </c>
      <c r="G282" s="161"/>
      <c r="H282" s="161"/>
      <c r="I282" s="164"/>
      <c r="J282" s="175">
        <f>BK282</f>
        <v>0</v>
      </c>
      <c r="K282" s="161"/>
      <c r="L282" s="166"/>
      <c r="M282" s="167"/>
      <c r="N282" s="168"/>
      <c r="O282" s="168"/>
      <c r="P282" s="169">
        <f>SUM(P283:P290)</f>
        <v>0</v>
      </c>
      <c r="Q282" s="168"/>
      <c r="R282" s="169">
        <f>SUM(R283:R290)</f>
        <v>0.6156787</v>
      </c>
      <c r="S282" s="168"/>
      <c r="T282" s="170">
        <f>SUM(T283:T290)</f>
        <v>0</v>
      </c>
      <c r="AR282" s="171" t="s">
        <v>89</v>
      </c>
      <c r="AT282" s="172" t="s">
        <v>79</v>
      </c>
      <c r="AU282" s="172" t="s">
        <v>21</v>
      </c>
      <c r="AY282" s="171" t="s">
        <v>142</v>
      </c>
      <c r="BK282" s="173">
        <f>SUM(BK283:BK290)</f>
        <v>0</v>
      </c>
    </row>
    <row r="283" spans="1:65" s="2" customFormat="1" ht="24.2" customHeight="1">
      <c r="A283" s="36"/>
      <c r="B283" s="37"/>
      <c r="C283" s="176" t="s">
        <v>695</v>
      </c>
      <c r="D283" s="176" t="s">
        <v>145</v>
      </c>
      <c r="E283" s="177" t="s">
        <v>696</v>
      </c>
      <c r="F283" s="178" t="s">
        <v>697</v>
      </c>
      <c r="G283" s="179" t="s">
        <v>255</v>
      </c>
      <c r="H283" s="180">
        <v>73.619</v>
      </c>
      <c r="I283" s="181"/>
      <c r="J283" s="182">
        <f>ROUND(I283*H283,2)</f>
        <v>0</v>
      </c>
      <c r="K283" s="178" t="s">
        <v>149</v>
      </c>
      <c r="L283" s="41"/>
      <c r="M283" s="183" t="s">
        <v>35</v>
      </c>
      <c r="N283" s="184" t="s">
        <v>51</v>
      </c>
      <c r="O283" s="66"/>
      <c r="P283" s="185">
        <f>O283*H283</f>
        <v>0</v>
      </c>
      <c r="Q283" s="185">
        <v>0.0083</v>
      </c>
      <c r="R283" s="185">
        <f>Q283*H283</f>
        <v>0.6110377</v>
      </c>
      <c r="S283" s="185">
        <v>0</v>
      </c>
      <c r="T283" s="186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7" t="s">
        <v>303</v>
      </c>
      <c r="AT283" s="187" t="s">
        <v>145</v>
      </c>
      <c r="AU283" s="187" t="s">
        <v>89</v>
      </c>
      <c r="AY283" s="18" t="s">
        <v>142</v>
      </c>
      <c r="BE283" s="188">
        <f>IF(N283="základní",J283,0)</f>
        <v>0</v>
      </c>
      <c r="BF283" s="188">
        <f>IF(N283="snížená",J283,0)</f>
        <v>0</v>
      </c>
      <c r="BG283" s="188">
        <f>IF(N283="zákl. přenesená",J283,0)</f>
        <v>0</v>
      </c>
      <c r="BH283" s="188">
        <f>IF(N283="sníž. přenesená",J283,0)</f>
        <v>0</v>
      </c>
      <c r="BI283" s="188">
        <f>IF(N283="nulová",J283,0)</f>
        <v>0</v>
      </c>
      <c r="BJ283" s="18" t="s">
        <v>21</v>
      </c>
      <c r="BK283" s="188">
        <f>ROUND(I283*H283,2)</f>
        <v>0</v>
      </c>
      <c r="BL283" s="18" t="s">
        <v>303</v>
      </c>
      <c r="BM283" s="187" t="s">
        <v>698</v>
      </c>
    </row>
    <row r="284" spans="2:51" s="13" customFormat="1" ht="11.25">
      <c r="B284" s="194"/>
      <c r="C284" s="195"/>
      <c r="D284" s="196" t="s">
        <v>232</v>
      </c>
      <c r="E284" s="197" t="s">
        <v>35</v>
      </c>
      <c r="F284" s="198" t="s">
        <v>699</v>
      </c>
      <c r="G284" s="195"/>
      <c r="H284" s="199">
        <v>68.783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232</v>
      </c>
      <c r="AU284" s="205" t="s">
        <v>89</v>
      </c>
      <c r="AV284" s="13" t="s">
        <v>89</v>
      </c>
      <c r="AW284" s="13" t="s">
        <v>40</v>
      </c>
      <c r="AX284" s="13" t="s">
        <v>80</v>
      </c>
      <c r="AY284" s="205" t="s">
        <v>142</v>
      </c>
    </row>
    <row r="285" spans="2:51" s="13" customFormat="1" ht="11.25">
      <c r="B285" s="194"/>
      <c r="C285" s="195"/>
      <c r="D285" s="196" t="s">
        <v>232</v>
      </c>
      <c r="E285" s="197" t="s">
        <v>35</v>
      </c>
      <c r="F285" s="198" t="s">
        <v>700</v>
      </c>
      <c r="G285" s="195"/>
      <c r="H285" s="199">
        <v>4.836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232</v>
      </c>
      <c r="AU285" s="205" t="s">
        <v>89</v>
      </c>
      <c r="AV285" s="13" t="s">
        <v>89</v>
      </c>
      <c r="AW285" s="13" t="s">
        <v>40</v>
      </c>
      <c r="AX285" s="13" t="s">
        <v>80</v>
      </c>
      <c r="AY285" s="205" t="s">
        <v>142</v>
      </c>
    </row>
    <row r="286" spans="2:51" s="14" customFormat="1" ht="11.25">
      <c r="B286" s="206"/>
      <c r="C286" s="207"/>
      <c r="D286" s="196" t="s">
        <v>232</v>
      </c>
      <c r="E286" s="208" t="s">
        <v>35</v>
      </c>
      <c r="F286" s="209" t="s">
        <v>234</v>
      </c>
      <c r="G286" s="207"/>
      <c r="H286" s="210">
        <v>73.619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232</v>
      </c>
      <c r="AU286" s="216" t="s">
        <v>89</v>
      </c>
      <c r="AV286" s="14" t="s">
        <v>161</v>
      </c>
      <c r="AW286" s="14" t="s">
        <v>40</v>
      </c>
      <c r="AX286" s="14" t="s">
        <v>21</v>
      </c>
      <c r="AY286" s="216" t="s">
        <v>142</v>
      </c>
    </row>
    <row r="287" spans="1:65" s="2" customFormat="1" ht="14.45" customHeight="1">
      <c r="A287" s="36"/>
      <c r="B287" s="37"/>
      <c r="C287" s="176" t="s">
        <v>701</v>
      </c>
      <c r="D287" s="176" t="s">
        <v>145</v>
      </c>
      <c r="E287" s="177" t="s">
        <v>702</v>
      </c>
      <c r="F287" s="178" t="s">
        <v>703</v>
      </c>
      <c r="G287" s="179" t="s">
        <v>292</v>
      </c>
      <c r="H287" s="180">
        <v>65</v>
      </c>
      <c r="I287" s="181"/>
      <c r="J287" s="182">
        <f>ROUND(I287*H287,2)</f>
        <v>0</v>
      </c>
      <c r="K287" s="178" t="s">
        <v>149</v>
      </c>
      <c r="L287" s="41"/>
      <c r="M287" s="183" t="s">
        <v>35</v>
      </c>
      <c r="N287" s="184" t="s">
        <v>51</v>
      </c>
      <c r="O287" s="66"/>
      <c r="P287" s="185">
        <f>O287*H287</f>
        <v>0</v>
      </c>
      <c r="Q287" s="185">
        <v>0</v>
      </c>
      <c r="R287" s="185">
        <f>Q287*H287</f>
        <v>0</v>
      </c>
      <c r="S287" s="185">
        <v>0</v>
      </c>
      <c r="T287" s="18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7" t="s">
        <v>303</v>
      </c>
      <c r="AT287" s="187" t="s">
        <v>145</v>
      </c>
      <c r="AU287" s="187" t="s">
        <v>89</v>
      </c>
      <c r="AY287" s="18" t="s">
        <v>142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8" t="s">
        <v>21</v>
      </c>
      <c r="BK287" s="188">
        <f>ROUND(I287*H287,2)</f>
        <v>0</v>
      </c>
      <c r="BL287" s="18" t="s">
        <v>303</v>
      </c>
      <c r="BM287" s="187" t="s">
        <v>704</v>
      </c>
    </row>
    <row r="288" spans="1:65" s="2" customFormat="1" ht="14.45" customHeight="1">
      <c r="A288" s="36"/>
      <c r="B288" s="37"/>
      <c r="C288" s="217" t="s">
        <v>705</v>
      </c>
      <c r="D288" s="217" t="s">
        <v>239</v>
      </c>
      <c r="E288" s="218" t="s">
        <v>706</v>
      </c>
      <c r="F288" s="219" t="s">
        <v>707</v>
      </c>
      <c r="G288" s="220" t="s">
        <v>292</v>
      </c>
      <c r="H288" s="221">
        <v>66.3</v>
      </c>
      <c r="I288" s="222"/>
      <c r="J288" s="223">
        <f>ROUND(I288*H288,2)</f>
        <v>0</v>
      </c>
      <c r="K288" s="219" t="s">
        <v>149</v>
      </c>
      <c r="L288" s="224"/>
      <c r="M288" s="225" t="s">
        <v>35</v>
      </c>
      <c r="N288" s="226" t="s">
        <v>51</v>
      </c>
      <c r="O288" s="66"/>
      <c r="P288" s="185">
        <f>O288*H288</f>
        <v>0</v>
      </c>
      <c r="Q288" s="185">
        <v>7E-05</v>
      </c>
      <c r="R288" s="185">
        <f>Q288*H288</f>
        <v>0.004640999999999999</v>
      </c>
      <c r="S288" s="185">
        <v>0</v>
      </c>
      <c r="T288" s="186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7" t="s">
        <v>376</v>
      </c>
      <c r="AT288" s="187" t="s">
        <v>239</v>
      </c>
      <c r="AU288" s="187" t="s">
        <v>89</v>
      </c>
      <c r="AY288" s="18" t="s">
        <v>142</v>
      </c>
      <c r="BE288" s="188">
        <f>IF(N288="základní",J288,0)</f>
        <v>0</v>
      </c>
      <c r="BF288" s="188">
        <f>IF(N288="snížená",J288,0)</f>
        <v>0</v>
      </c>
      <c r="BG288" s="188">
        <f>IF(N288="zákl. přenesená",J288,0)</f>
        <v>0</v>
      </c>
      <c r="BH288" s="188">
        <f>IF(N288="sníž. přenesená",J288,0)</f>
        <v>0</v>
      </c>
      <c r="BI288" s="188">
        <f>IF(N288="nulová",J288,0)</f>
        <v>0</v>
      </c>
      <c r="BJ288" s="18" t="s">
        <v>21</v>
      </c>
      <c r="BK288" s="188">
        <f>ROUND(I288*H288,2)</f>
        <v>0</v>
      </c>
      <c r="BL288" s="18" t="s">
        <v>303</v>
      </c>
      <c r="BM288" s="187" t="s">
        <v>708</v>
      </c>
    </row>
    <row r="289" spans="2:51" s="13" customFormat="1" ht="11.25">
      <c r="B289" s="194"/>
      <c r="C289" s="195"/>
      <c r="D289" s="196" t="s">
        <v>232</v>
      </c>
      <c r="E289" s="195"/>
      <c r="F289" s="198" t="s">
        <v>709</v>
      </c>
      <c r="G289" s="195"/>
      <c r="H289" s="199">
        <v>66.3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232</v>
      </c>
      <c r="AU289" s="205" t="s">
        <v>89</v>
      </c>
      <c r="AV289" s="13" t="s">
        <v>89</v>
      </c>
      <c r="AW289" s="13" t="s">
        <v>4</v>
      </c>
      <c r="AX289" s="13" t="s">
        <v>21</v>
      </c>
      <c r="AY289" s="205" t="s">
        <v>142</v>
      </c>
    </row>
    <row r="290" spans="1:65" s="2" customFormat="1" ht="24.2" customHeight="1">
      <c r="A290" s="36"/>
      <c r="B290" s="37"/>
      <c r="C290" s="176" t="s">
        <v>710</v>
      </c>
      <c r="D290" s="176" t="s">
        <v>145</v>
      </c>
      <c r="E290" s="177" t="s">
        <v>711</v>
      </c>
      <c r="F290" s="178" t="s">
        <v>712</v>
      </c>
      <c r="G290" s="179" t="s">
        <v>237</v>
      </c>
      <c r="H290" s="180">
        <v>0.616</v>
      </c>
      <c r="I290" s="181"/>
      <c r="J290" s="182">
        <f>ROUND(I290*H290,2)</f>
        <v>0</v>
      </c>
      <c r="K290" s="178" t="s">
        <v>149</v>
      </c>
      <c r="L290" s="41"/>
      <c r="M290" s="183" t="s">
        <v>35</v>
      </c>
      <c r="N290" s="184" t="s">
        <v>51</v>
      </c>
      <c r="O290" s="66"/>
      <c r="P290" s="185">
        <f>O290*H290</f>
        <v>0</v>
      </c>
      <c r="Q290" s="185">
        <v>0</v>
      </c>
      <c r="R290" s="185">
        <f>Q290*H290</f>
        <v>0</v>
      </c>
      <c r="S290" s="185">
        <v>0</v>
      </c>
      <c r="T290" s="186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7" t="s">
        <v>303</v>
      </c>
      <c r="AT290" s="187" t="s">
        <v>145</v>
      </c>
      <c r="AU290" s="187" t="s">
        <v>89</v>
      </c>
      <c r="AY290" s="18" t="s">
        <v>142</v>
      </c>
      <c r="BE290" s="188">
        <f>IF(N290="základní",J290,0)</f>
        <v>0</v>
      </c>
      <c r="BF290" s="188">
        <f>IF(N290="snížená",J290,0)</f>
        <v>0</v>
      </c>
      <c r="BG290" s="188">
        <f>IF(N290="zákl. přenesená",J290,0)</f>
        <v>0</v>
      </c>
      <c r="BH290" s="188">
        <f>IF(N290="sníž. přenesená",J290,0)</f>
        <v>0</v>
      </c>
      <c r="BI290" s="188">
        <f>IF(N290="nulová",J290,0)</f>
        <v>0</v>
      </c>
      <c r="BJ290" s="18" t="s">
        <v>21</v>
      </c>
      <c r="BK290" s="188">
        <f>ROUND(I290*H290,2)</f>
        <v>0</v>
      </c>
      <c r="BL290" s="18" t="s">
        <v>303</v>
      </c>
      <c r="BM290" s="187" t="s">
        <v>713</v>
      </c>
    </row>
    <row r="291" spans="2:63" s="12" customFormat="1" ht="22.9" customHeight="1">
      <c r="B291" s="160"/>
      <c r="C291" s="161"/>
      <c r="D291" s="162" t="s">
        <v>79</v>
      </c>
      <c r="E291" s="174" t="s">
        <v>714</v>
      </c>
      <c r="F291" s="174" t="s">
        <v>715</v>
      </c>
      <c r="G291" s="161"/>
      <c r="H291" s="161"/>
      <c r="I291" s="164"/>
      <c r="J291" s="175">
        <f>BK291</f>
        <v>0</v>
      </c>
      <c r="K291" s="161"/>
      <c r="L291" s="166"/>
      <c r="M291" s="167"/>
      <c r="N291" s="168"/>
      <c r="O291" s="168"/>
      <c r="P291" s="169">
        <f>SUM(P292:P296)</f>
        <v>0</v>
      </c>
      <c r="Q291" s="168"/>
      <c r="R291" s="169">
        <f>SUM(R292:R296)</f>
        <v>0.16842</v>
      </c>
      <c r="S291" s="168"/>
      <c r="T291" s="170">
        <f>SUM(T292:T296)</f>
        <v>0</v>
      </c>
      <c r="AR291" s="171" t="s">
        <v>89</v>
      </c>
      <c r="AT291" s="172" t="s">
        <v>79</v>
      </c>
      <c r="AU291" s="172" t="s">
        <v>21</v>
      </c>
      <c r="AY291" s="171" t="s">
        <v>142</v>
      </c>
      <c r="BK291" s="173">
        <f>SUM(BK292:BK296)</f>
        <v>0</v>
      </c>
    </row>
    <row r="292" spans="1:65" s="2" customFormat="1" ht="14.45" customHeight="1">
      <c r="A292" s="36"/>
      <c r="B292" s="37"/>
      <c r="C292" s="176" t="s">
        <v>716</v>
      </c>
      <c r="D292" s="176" t="s">
        <v>145</v>
      </c>
      <c r="E292" s="177" t="s">
        <v>717</v>
      </c>
      <c r="F292" s="178" t="s">
        <v>718</v>
      </c>
      <c r="G292" s="179" t="s">
        <v>255</v>
      </c>
      <c r="H292" s="180">
        <v>194</v>
      </c>
      <c r="I292" s="181"/>
      <c r="J292" s="182">
        <f>ROUND(I292*H292,2)</f>
        <v>0</v>
      </c>
      <c r="K292" s="178" t="s">
        <v>149</v>
      </c>
      <c r="L292" s="41"/>
      <c r="M292" s="183" t="s">
        <v>35</v>
      </c>
      <c r="N292" s="184" t="s">
        <v>51</v>
      </c>
      <c r="O292" s="66"/>
      <c r="P292" s="185">
        <f>O292*H292</f>
        <v>0</v>
      </c>
      <c r="Q292" s="185">
        <v>2E-05</v>
      </c>
      <c r="R292" s="185">
        <f>Q292*H292</f>
        <v>0.00388</v>
      </c>
      <c r="S292" s="185">
        <v>0</v>
      </c>
      <c r="T292" s="18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7" t="s">
        <v>303</v>
      </c>
      <c r="AT292" s="187" t="s">
        <v>145</v>
      </c>
      <c r="AU292" s="187" t="s">
        <v>89</v>
      </c>
      <c r="AY292" s="18" t="s">
        <v>142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8" t="s">
        <v>21</v>
      </c>
      <c r="BK292" s="188">
        <f>ROUND(I292*H292,2)</f>
        <v>0</v>
      </c>
      <c r="BL292" s="18" t="s">
        <v>303</v>
      </c>
      <c r="BM292" s="187" t="s">
        <v>719</v>
      </c>
    </row>
    <row r="293" spans="1:65" s="2" customFormat="1" ht="14.45" customHeight="1">
      <c r="A293" s="36"/>
      <c r="B293" s="37"/>
      <c r="C293" s="176" t="s">
        <v>720</v>
      </c>
      <c r="D293" s="176" t="s">
        <v>145</v>
      </c>
      <c r="E293" s="177" t="s">
        <v>721</v>
      </c>
      <c r="F293" s="178" t="s">
        <v>722</v>
      </c>
      <c r="G293" s="179" t="s">
        <v>255</v>
      </c>
      <c r="H293" s="180">
        <v>433</v>
      </c>
      <c r="I293" s="181"/>
      <c r="J293" s="182">
        <f>ROUND(I293*H293,2)</f>
        <v>0</v>
      </c>
      <c r="K293" s="178" t="s">
        <v>149</v>
      </c>
      <c r="L293" s="41"/>
      <c r="M293" s="183" t="s">
        <v>35</v>
      </c>
      <c r="N293" s="184" t="s">
        <v>51</v>
      </c>
      <c r="O293" s="66"/>
      <c r="P293" s="185">
        <f>O293*H293</f>
        <v>0</v>
      </c>
      <c r="Q293" s="185">
        <v>0</v>
      </c>
      <c r="R293" s="185">
        <f>Q293*H293</f>
        <v>0</v>
      </c>
      <c r="S293" s="185">
        <v>0</v>
      </c>
      <c r="T293" s="18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7" t="s">
        <v>303</v>
      </c>
      <c r="AT293" s="187" t="s">
        <v>145</v>
      </c>
      <c r="AU293" s="187" t="s">
        <v>89</v>
      </c>
      <c r="AY293" s="18" t="s">
        <v>142</v>
      </c>
      <c r="BE293" s="188">
        <f>IF(N293="základní",J293,0)</f>
        <v>0</v>
      </c>
      <c r="BF293" s="188">
        <f>IF(N293="snížená",J293,0)</f>
        <v>0</v>
      </c>
      <c r="BG293" s="188">
        <f>IF(N293="zákl. přenesená",J293,0)</f>
        <v>0</v>
      </c>
      <c r="BH293" s="188">
        <f>IF(N293="sníž. přenesená",J293,0)</f>
        <v>0</v>
      </c>
      <c r="BI293" s="188">
        <f>IF(N293="nulová",J293,0)</f>
        <v>0</v>
      </c>
      <c r="BJ293" s="18" t="s">
        <v>21</v>
      </c>
      <c r="BK293" s="188">
        <f>ROUND(I293*H293,2)</f>
        <v>0</v>
      </c>
      <c r="BL293" s="18" t="s">
        <v>303</v>
      </c>
      <c r="BM293" s="187" t="s">
        <v>723</v>
      </c>
    </row>
    <row r="294" spans="1:65" s="2" customFormat="1" ht="24.2" customHeight="1">
      <c r="A294" s="36"/>
      <c r="B294" s="37"/>
      <c r="C294" s="176" t="s">
        <v>724</v>
      </c>
      <c r="D294" s="176" t="s">
        <v>145</v>
      </c>
      <c r="E294" s="177" t="s">
        <v>725</v>
      </c>
      <c r="F294" s="178" t="s">
        <v>726</v>
      </c>
      <c r="G294" s="179" t="s">
        <v>255</v>
      </c>
      <c r="H294" s="180">
        <v>433</v>
      </c>
      <c r="I294" s="181"/>
      <c r="J294" s="182">
        <f>ROUND(I294*H294,2)</f>
        <v>0</v>
      </c>
      <c r="K294" s="178" t="s">
        <v>149</v>
      </c>
      <c r="L294" s="41"/>
      <c r="M294" s="183" t="s">
        <v>35</v>
      </c>
      <c r="N294" s="184" t="s">
        <v>51</v>
      </c>
      <c r="O294" s="66"/>
      <c r="P294" s="185">
        <f>O294*H294</f>
        <v>0</v>
      </c>
      <c r="Q294" s="185">
        <v>0.00014</v>
      </c>
      <c r="R294" s="185">
        <f>Q294*H294</f>
        <v>0.06061999999999999</v>
      </c>
      <c r="S294" s="185">
        <v>0</v>
      </c>
      <c r="T294" s="18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7" t="s">
        <v>303</v>
      </c>
      <c r="AT294" s="187" t="s">
        <v>145</v>
      </c>
      <c r="AU294" s="187" t="s">
        <v>89</v>
      </c>
      <c r="AY294" s="18" t="s">
        <v>142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18" t="s">
        <v>21</v>
      </c>
      <c r="BK294" s="188">
        <f>ROUND(I294*H294,2)</f>
        <v>0</v>
      </c>
      <c r="BL294" s="18" t="s">
        <v>303</v>
      </c>
      <c r="BM294" s="187" t="s">
        <v>727</v>
      </c>
    </row>
    <row r="295" spans="1:65" s="2" customFormat="1" ht="14.45" customHeight="1">
      <c r="A295" s="36"/>
      <c r="B295" s="37"/>
      <c r="C295" s="176" t="s">
        <v>728</v>
      </c>
      <c r="D295" s="176" t="s">
        <v>145</v>
      </c>
      <c r="E295" s="177" t="s">
        <v>729</v>
      </c>
      <c r="F295" s="178" t="s">
        <v>730</v>
      </c>
      <c r="G295" s="179" t="s">
        <v>255</v>
      </c>
      <c r="H295" s="180">
        <v>433</v>
      </c>
      <c r="I295" s="181"/>
      <c r="J295" s="182">
        <f>ROUND(I295*H295,2)</f>
        <v>0</v>
      </c>
      <c r="K295" s="178" t="s">
        <v>149</v>
      </c>
      <c r="L295" s="41"/>
      <c r="M295" s="183" t="s">
        <v>35</v>
      </c>
      <c r="N295" s="184" t="s">
        <v>51</v>
      </c>
      <c r="O295" s="66"/>
      <c r="P295" s="185">
        <f>O295*H295</f>
        <v>0</v>
      </c>
      <c r="Q295" s="185">
        <v>0.00013</v>
      </c>
      <c r="R295" s="185">
        <f>Q295*H295</f>
        <v>0.05628999999999999</v>
      </c>
      <c r="S295" s="185">
        <v>0</v>
      </c>
      <c r="T295" s="18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7" t="s">
        <v>303</v>
      </c>
      <c r="AT295" s="187" t="s">
        <v>145</v>
      </c>
      <c r="AU295" s="187" t="s">
        <v>89</v>
      </c>
      <c r="AY295" s="18" t="s">
        <v>142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18" t="s">
        <v>21</v>
      </c>
      <c r="BK295" s="188">
        <f>ROUND(I295*H295,2)</f>
        <v>0</v>
      </c>
      <c r="BL295" s="18" t="s">
        <v>303</v>
      </c>
      <c r="BM295" s="187" t="s">
        <v>731</v>
      </c>
    </row>
    <row r="296" spans="1:65" s="2" customFormat="1" ht="14.45" customHeight="1">
      <c r="A296" s="36"/>
      <c r="B296" s="37"/>
      <c r="C296" s="176" t="s">
        <v>732</v>
      </c>
      <c r="D296" s="176" t="s">
        <v>145</v>
      </c>
      <c r="E296" s="177" t="s">
        <v>733</v>
      </c>
      <c r="F296" s="178" t="s">
        <v>734</v>
      </c>
      <c r="G296" s="179" t="s">
        <v>255</v>
      </c>
      <c r="H296" s="180">
        <v>433</v>
      </c>
      <c r="I296" s="181"/>
      <c r="J296" s="182">
        <f>ROUND(I296*H296,2)</f>
        <v>0</v>
      </c>
      <c r="K296" s="178" t="s">
        <v>149</v>
      </c>
      <c r="L296" s="41"/>
      <c r="M296" s="183" t="s">
        <v>35</v>
      </c>
      <c r="N296" s="184" t="s">
        <v>51</v>
      </c>
      <c r="O296" s="66"/>
      <c r="P296" s="185">
        <f>O296*H296</f>
        <v>0</v>
      </c>
      <c r="Q296" s="185">
        <v>0.00011</v>
      </c>
      <c r="R296" s="185">
        <f>Q296*H296</f>
        <v>0.04763</v>
      </c>
      <c r="S296" s="185">
        <v>0</v>
      </c>
      <c r="T296" s="186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7" t="s">
        <v>303</v>
      </c>
      <c r="AT296" s="187" t="s">
        <v>145</v>
      </c>
      <c r="AU296" s="187" t="s">
        <v>89</v>
      </c>
      <c r="AY296" s="18" t="s">
        <v>142</v>
      </c>
      <c r="BE296" s="188">
        <f>IF(N296="základní",J296,0)</f>
        <v>0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18" t="s">
        <v>21</v>
      </c>
      <c r="BK296" s="188">
        <f>ROUND(I296*H296,2)</f>
        <v>0</v>
      </c>
      <c r="BL296" s="18" t="s">
        <v>303</v>
      </c>
      <c r="BM296" s="187" t="s">
        <v>735</v>
      </c>
    </row>
    <row r="297" spans="2:63" s="12" customFormat="1" ht="25.9" customHeight="1">
      <c r="B297" s="160"/>
      <c r="C297" s="161"/>
      <c r="D297" s="162" t="s">
        <v>79</v>
      </c>
      <c r="E297" s="163" t="s">
        <v>736</v>
      </c>
      <c r="F297" s="163" t="s">
        <v>737</v>
      </c>
      <c r="G297" s="161"/>
      <c r="H297" s="161"/>
      <c r="I297" s="164"/>
      <c r="J297" s="165">
        <f>BK297</f>
        <v>0</v>
      </c>
      <c r="K297" s="161"/>
      <c r="L297" s="166"/>
      <c r="M297" s="167"/>
      <c r="N297" s="168"/>
      <c r="O297" s="168"/>
      <c r="P297" s="169">
        <f>P298</f>
        <v>0</v>
      </c>
      <c r="Q297" s="168"/>
      <c r="R297" s="169">
        <f>R298</f>
        <v>0</v>
      </c>
      <c r="S297" s="168"/>
      <c r="T297" s="170">
        <f>T298</f>
        <v>0</v>
      </c>
      <c r="AR297" s="171" t="s">
        <v>161</v>
      </c>
      <c r="AT297" s="172" t="s">
        <v>79</v>
      </c>
      <c r="AU297" s="172" t="s">
        <v>80</v>
      </c>
      <c r="AY297" s="171" t="s">
        <v>142</v>
      </c>
      <c r="BK297" s="173">
        <f>BK298</f>
        <v>0</v>
      </c>
    </row>
    <row r="298" spans="1:65" s="2" customFormat="1" ht="14.45" customHeight="1">
      <c r="A298" s="36"/>
      <c r="B298" s="37"/>
      <c r="C298" s="176" t="s">
        <v>738</v>
      </c>
      <c r="D298" s="176" t="s">
        <v>145</v>
      </c>
      <c r="E298" s="177" t="s">
        <v>739</v>
      </c>
      <c r="F298" s="178" t="s">
        <v>740</v>
      </c>
      <c r="G298" s="179" t="s">
        <v>741</v>
      </c>
      <c r="H298" s="180">
        <v>80</v>
      </c>
      <c r="I298" s="181"/>
      <c r="J298" s="182">
        <f>ROUND(I298*H298,2)</f>
        <v>0</v>
      </c>
      <c r="K298" s="178" t="s">
        <v>149</v>
      </c>
      <c r="L298" s="41"/>
      <c r="M298" s="189" t="s">
        <v>35</v>
      </c>
      <c r="N298" s="190" t="s">
        <v>51</v>
      </c>
      <c r="O298" s="191"/>
      <c r="P298" s="192">
        <f>O298*H298</f>
        <v>0</v>
      </c>
      <c r="Q298" s="192">
        <v>0</v>
      </c>
      <c r="R298" s="192">
        <f>Q298*H298</f>
        <v>0</v>
      </c>
      <c r="S298" s="192">
        <v>0</v>
      </c>
      <c r="T298" s="193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742</v>
      </c>
      <c r="AT298" s="187" t="s">
        <v>145</v>
      </c>
      <c r="AU298" s="187" t="s">
        <v>21</v>
      </c>
      <c r="AY298" s="18" t="s">
        <v>142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8" t="s">
        <v>21</v>
      </c>
      <c r="BK298" s="188">
        <f>ROUND(I298*H298,2)</f>
        <v>0</v>
      </c>
      <c r="BL298" s="18" t="s">
        <v>742</v>
      </c>
      <c r="BM298" s="187" t="s">
        <v>743</v>
      </c>
    </row>
    <row r="299" spans="1:31" s="2" customFormat="1" ht="6.95" customHeight="1">
      <c r="A299" s="36"/>
      <c r="B299" s="49"/>
      <c r="C299" s="50"/>
      <c r="D299" s="50"/>
      <c r="E299" s="50"/>
      <c r="F299" s="50"/>
      <c r="G299" s="50"/>
      <c r="H299" s="50"/>
      <c r="I299" s="50"/>
      <c r="J299" s="50"/>
      <c r="K299" s="50"/>
      <c r="L299" s="41"/>
      <c r="M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</row>
  </sheetData>
  <sheetProtection algorithmName="SHA-512" hashValue="GhkXjYqNtyKyswyTDUk70mXTirL/JViqXvW67PtTHrFvyZm9RsQdkgll91OFnHxXZWnt7lfi+nqcHX4DCDknyQ==" saltValue="g2BKWxxJtcEXf9UQikUZV9DN1H/up6Djds0x7vImjnH8PgNddSuWhJFX2q4viqQx6OVdwRZ3fuOy4NDm4o5ONw==" spinCount="100000" sheet="1" objects="1" scenarios="1" formatColumns="0" formatRows="0" autoFilter="0"/>
  <autoFilter ref="C95:K298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92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89</v>
      </c>
    </row>
    <row r="4" spans="2:46" s="1" customFormat="1" ht="24.95" customHeight="1">
      <c r="B4" s="21"/>
      <c r="D4" s="104" t="s">
        <v>117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Úprava objektu Radniční č.p.13 na kancelářské prostory,Frýdek-Místek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6" t="s">
        <v>205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9" t="s">
        <v>744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35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6" t="s">
        <v>22</v>
      </c>
      <c r="E12" s="36"/>
      <c r="F12" s="108" t="s">
        <v>39</v>
      </c>
      <c r="G12" s="36"/>
      <c r="H12" s="36"/>
      <c r="I12" s="106" t="s">
        <v>24</v>
      </c>
      <c r="J12" s="109" t="str">
        <f>'Rekapitulace stavby'!AN8</f>
        <v>17. 7. 2020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>00296643</v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Statutární město Frýdek-Místek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36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38</v>
      </c>
      <c r="E20" s="36"/>
      <c r="F20" s="36"/>
      <c r="G20" s="36"/>
      <c r="H20" s="36"/>
      <c r="I20" s="106" t="s">
        <v>31</v>
      </c>
      <c r="J20" s="108" t="str">
        <f>IF('Rekapitulace stavby'!AN16="","",'Rekapitulace stavby'!AN16)</f>
        <v/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tr">
        <f>IF('Rekapitulace stavby'!E17="","",'Rekapitulace stavby'!E17)</f>
        <v xml:space="preserve"> </v>
      </c>
      <c r="F21" s="36"/>
      <c r="G21" s="36"/>
      <c r="H21" s="36"/>
      <c r="I21" s="106" t="s">
        <v>34</v>
      </c>
      <c r="J21" s="108" t="str">
        <f>IF('Rekapitulace stavby'!AN17="","",'Rekapitulace stavby'!AN17)</f>
        <v/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41</v>
      </c>
      <c r="E23" s="36"/>
      <c r="F23" s="36"/>
      <c r="G23" s="36"/>
      <c r="H23" s="36"/>
      <c r="I23" s="106" t="s">
        <v>31</v>
      </c>
      <c r="J23" s="108" t="str">
        <f>IF('Rekapitulace stavby'!AN19="","",'Rekapitulace stavby'!AN19)</f>
        <v>63307111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tr">
        <f>IF('Rekapitulace stavby'!E20="","",'Rekapitulace stavby'!E20)</f>
        <v xml:space="preserve">Lenka Jerakasová </v>
      </c>
      <c r="F24" s="36"/>
      <c r="G24" s="36"/>
      <c r="H24" s="36"/>
      <c r="I24" s="106" t="s">
        <v>34</v>
      </c>
      <c r="J24" s="108" t="str">
        <f>IF('Rekapitulace stavby'!AN20="","",'Rekapitulace stavby'!AN20)</f>
        <v/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44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35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46</v>
      </c>
      <c r="E30" s="36"/>
      <c r="F30" s="36"/>
      <c r="G30" s="36"/>
      <c r="H30" s="36"/>
      <c r="I30" s="36"/>
      <c r="J30" s="117">
        <f>ROUND(J97,2)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48</v>
      </c>
      <c r="G32" s="36"/>
      <c r="H32" s="36"/>
      <c r="I32" s="118" t="s">
        <v>47</v>
      </c>
      <c r="J32" s="118" t="s">
        <v>49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50</v>
      </c>
      <c r="E33" s="106" t="s">
        <v>51</v>
      </c>
      <c r="F33" s="120">
        <f>ROUND((SUM(BE97:BE371)),2)</f>
        <v>0</v>
      </c>
      <c r="G33" s="36"/>
      <c r="H33" s="36"/>
      <c r="I33" s="121">
        <v>0.21</v>
      </c>
      <c r="J33" s="120">
        <f>ROUND(((SUM(BE97:BE371))*I33),2)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52</v>
      </c>
      <c r="F34" s="120">
        <f>ROUND((SUM(BF97:BF371)),2)</f>
        <v>0</v>
      </c>
      <c r="G34" s="36"/>
      <c r="H34" s="36"/>
      <c r="I34" s="121">
        <v>0.15</v>
      </c>
      <c r="J34" s="120">
        <f>ROUND(((SUM(BF97:BF371))*I34),2)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6" t="s">
        <v>53</v>
      </c>
      <c r="F35" s="120">
        <f>ROUND((SUM(BG97:BG371)),2)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6" t="s">
        <v>54</v>
      </c>
      <c r="F36" s="120">
        <f>ROUND((SUM(BH97:BH371)),2)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6" t="s">
        <v>55</v>
      </c>
      <c r="F37" s="120">
        <f>ROUND((SUM(BI97:BI371)),2)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56</v>
      </c>
      <c r="E39" s="124"/>
      <c r="F39" s="124"/>
      <c r="G39" s="125" t="s">
        <v>57</v>
      </c>
      <c r="H39" s="126" t="s">
        <v>58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118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7" t="str">
        <f>E7</f>
        <v>Úprava objektu Radniční č.p.13 na kancelářské prostory,Frýdek-Místek</v>
      </c>
      <c r="F48" s="368"/>
      <c r="G48" s="368"/>
      <c r="H48" s="368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205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3" t="str">
        <f>E9</f>
        <v xml:space="preserve">200101/D.1.1.2 - Architektonicko stavební řešení - úpravy vnitřní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17. 7. 2020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Statutární město Frýdek-Místek </v>
      </c>
      <c r="G54" s="38"/>
      <c r="H54" s="38"/>
      <c r="I54" s="30" t="s">
        <v>38</v>
      </c>
      <c r="J54" s="34" t="str">
        <f>E21</f>
        <v xml:space="preserve">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41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119</v>
      </c>
      <c r="D57" s="134"/>
      <c r="E57" s="134"/>
      <c r="F57" s="134"/>
      <c r="G57" s="134"/>
      <c r="H57" s="134"/>
      <c r="I57" s="134"/>
      <c r="J57" s="135" t="s">
        <v>120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78</v>
      </c>
      <c r="D59" s="38"/>
      <c r="E59" s="38"/>
      <c r="F59" s="38"/>
      <c r="G59" s="38"/>
      <c r="H59" s="38"/>
      <c r="I59" s="38"/>
      <c r="J59" s="79">
        <f>J97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121</v>
      </c>
    </row>
    <row r="60" spans="2:12" s="9" customFormat="1" ht="24.95" customHeight="1">
      <c r="B60" s="137"/>
      <c r="C60" s="138"/>
      <c r="D60" s="139" t="s">
        <v>207</v>
      </c>
      <c r="E60" s="140"/>
      <c r="F60" s="140"/>
      <c r="G60" s="140"/>
      <c r="H60" s="140"/>
      <c r="I60" s="140"/>
      <c r="J60" s="141">
        <f>J98</f>
        <v>0</v>
      </c>
      <c r="K60" s="138"/>
      <c r="L60" s="142"/>
    </row>
    <row r="61" spans="2:12" s="10" customFormat="1" ht="19.9" customHeight="1">
      <c r="B61" s="143"/>
      <c r="C61" s="144"/>
      <c r="D61" s="145" t="s">
        <v>208</v>
      </c>
      <c r="E61" s="146"/>
      <c r="F61" s="146"/>
      <c r="G61" s="146"/>
      <c r="H61" s="146"/>
      <c r="I61" s="146"/>
      <c r="J61" s="147">
        <f>J99</f>
        <v>0</v>
      </c>
      <c r="K61" s="144"/>
      <c r="L61" s="148"/>
    </row>
    <row r="62" spans="2:12" s="10" customFormat="1" ht="19.9" customHeight="1">
      <c r="B62" s="143"/>
      <c r="C62" s="144"/>
      <c r="D62" s="145" t="s">
        <v>209</v>
      </c>
      <c r="E62" s="146"/>
      <c r="F62" s="146"/>
      <c r="G62" s="146"/>
      <c r="H62" s="146"/>
      <c r="I62" s="146"/>
      <c r="J62" s="147">
        <f>J122</f>
        <v>0</v>
      </c>
      <c r="K62" s="144"/>
      <c r="L62" s="148"/>
    </row>
    <row r="63" spans="2:12" s="10" customFormat="1" ht="19.9" customHeight="1">
      <c r="B63" s="143"/>
      <c r="C63" s="144"/>
      <c r="D63" s="145" t="s">
        <v>745</v>
      </c>
      <c r="E63" s="146"/>
      <c r="F63" s="146"/>
      <c r="G63" s="146"/>
      <c r="H63" s="146"/>
      <c r="I63" s="146"/>
      <c r="J63" s="147">
        <f>J144</f>
        <v>0</v>
      </c>
      <c r="K63" s="144"/>
      <c r="L63" s="148"/>
    </row>
    <row r="64" spans="2:12" s="10" customFormat="1" ht="19.9" customHeight="1">
      <c r="B64" s="143"/>
      <c r="C64" s="144"/>
      <c r="D64" s="145" t="s">
        <v>210</v>
      </c>
      <c r="E64" s="146"/>
      <c r="F64" s="146"/>
      <c r="G64" s="146"/>
      <c r="H64" s="146"/>
      <c r="I64" s="146"/>
      <c r="J64" s="147">
        <f>J146</f>
        <v>0</v>
      </c>
      <c r="K64" s="144"/>
      <c r="L64" s="148"/>
    </row>
    <row r="65" spans="2:12" s="10" customFormat="1" ht="19.9" customHeight="1">
      <c r="B65" s="143"/>
      <c r="C65" s="144"/>
      <c r="D65" s="145" t="s">
        <v>211</v>
      </c>
      <c r="E65" s="146"/>
      <c r="F65" s="146"/>
      <c r="G65" s="146"/>
      <c r="H65" s="146"/>
      <c r="I65" s="146"/>
      <c r="J65" s="147">
        <f>J174</f>
        <v>0</v>
      </c>
      <c r="K65" s="144"/>
      <c r="L65" s="148"/>
    </row>
    <row r="66" spans="2:12" s="10" customFormat="1" ht="19.9" customHeight="1">
      <c r="B66" s="143"/>
      <c r="C66" s="144"/>
      <c r="D66" s="145" t="s">
        <v>212</v>
      </c>
      <c r="E66" s="146"/>
      <c r="F66" s="146"/>
      <c r="G66" s="146"/>
      <c r="H66" s="146"/>
      <c r="I66" s="146"/>
      <c r="J66" s="147">
        <f>J180</f>
        <v>0</v>
      </c>
      <c r="K66" s="144"/>
      <c r="L66" s="148"/>
    </row>
    <row r="67" spans="2:12" s="9" customFormat="1" ht="24.95" customHeight="1">
      <c r="B67" s="137"/>
      <c r="C67" s="138"/>
      <c r="D67" s="139" t="s">
        <v>214</v>
      </c>
      <c r="E67" s="140"/>
      <c r="F67" s="140"/>
      <c r="G67" s="140"/>
      <c r="H67" s="140"/>
      <c r="I67" s="140"/>
      <c r="J67" s="141">
        <f>J182</f>
        <v>0</v>
      </c>
      <c r="K67" s="138"/>
      <c r="L67" s="142"/>
    </row>
    <row r="68" spans="2:12" s="10" customFormat="1" ht="19.9" customHeight="1">
      <c r="B68" s="143"/>
      <c r="C68" s="144"/>
      <c r="D68" s="145" t="s">
        <v>746</v>
      </c>
      <c r="E68" s="146"/>
      <c r="F68" s="146"/>
      <c r="G68" s="146"/>
      <c r="H68" s="146"/>
      <c r="I68" s="146"/>
      <c r="J68" s="147">
        <f>J183</f>
        <v>0</v>
      </c>
      <c r="K68" s="144"/>
      <c r="L68" s="148"/>
    </row>
    <row r="69" spans="2:12" s="10" customFormat="1" ht="19.9" customHeight="1">
      <c r="B69" s="143"/>
      <c r="C69" s="144"/>
      <c r="D69" s="145" t="s">
        <v>218</v>
      </c>
      <c r="E69" s="146"/>
      <c r="F69" s="146"/>
      <c r="G69" s="146"/>
      <c r="H69" s="146"/>
      <c r="I69" s="146"/>
      <c r="J69" s="147">
        <f>J218</f>
        <v>0</v>
      </c>
      <c r="K69" s="144"/>
      <c r="L69" s="148"/>
    </row>
    <row r="70" spans="2:12" s="10" customFormat="1" ht="19.9" customHeight="1">
      <c r="B70" s="143"/>
      <c r="C70" s="144"/>
      <c r="D70" s="145" t="s">
        <v>219</v>
      </c>
      <c r="E70" s="146"/>
      <c r="F70" s="146"/>
      <c r="G70" s="146"/>
      <c r="H70" s="146"/>
      <c r="I70" s="146"/>
      <c r="J70" s="147">
        <f>J256</f>
        <v>0</v>
      </c>
      <c r="K70" s="144"/>
      <c r="L70" s="148"/>
    </row>
    <row r="71" spans="2:12" s="10" customFormat="1" ht="19.9" customHeight="1">
      <c r="B71" s="143"/>
      <c r="C71" s="144"/>
      <c r="D71" s="145" t="s">
        <v>747</v>
      </c>
      <c r="E71" s="146"/>
      <c r="F71" s="146"/>
      <c r="G71" s="146"/>
      <c r="H71" s="146"/>
      <c r="I71" s="146"/>
      <c r="J71" s="147">
        <f>J259</f>
        <v>0</v>
      </c>
      <c r="K71" s="144"/>
      <c r="L71" s="148"/>
    </row>
    <row r="72" spans="2:12" s="10" customFormat="1" ht="19.9" customHeight="1">
      <c r="B72" s="143"/>
      <c r="C72" s="144"/>
      <c r="D72" s="145" t="s">
        <v>748</v>
      </c>
      <c r="E72" s="146"/>
      <c r="F72" s="146"/>
      <c r="G72" s="146"/>
      <c r="H72" s="146"/>
      <c r="I72" s="146"/>
      <c r="J72" s="147">
        <f>J300</f>
        <v>0</v>
      </c>
      <c r="K72" s="144"/>
      <c r="L72" s="148"/>
    </row>
    <row r="73" spans="2:12" s="10" customFormat="1" ht="19.9" customHeight="1">
      <c r="B73" s="143"/>
      <c r="C73" s="144"/>
      <c r="D73" s="145" t="s">
        <v>749</v>
      </c>
      <c r="E73" s="146"/>
      <c r="F73" s="146"/>
      <c r="G73" s="146"/>
      <c r="H73" s="146"/>
      <c r="I73" s="146"/>
      <c r="J73" s="147">
        <f>J329</f>
        <v>0</v>
      </c>
      <c r="K73" s="144"/>
      <c r="L73" s="148"/>
    </row>
    <row r="74" spans="2:12" s="10" customFormat="1" ht="19.9" customHeight="1">
      <c r="B74" s="143"/>
      <c r="C74" s="144"/>
      <c r="D74" s="145" t="s">
        <v>750</v>
      </c>
      <c r="E74" s="146"/>
      <c r="F74" s="146"/>
      <c r="G74" s="146"/>
      <c r="H74" s="146"/>
      <c r="I74" s="146"/>
      <c r="J74" s="147">
        <f>J338</f>
        <v>0</v>
      </c>
      <c r="K74" s="144"/>
      <c r="L74" s="148"/>
    </row>
    <row r="75" spans="2:12" s="10" customFormat="1" ht="19.9" customHeight="1">
      <c r="B75" s="143"/>
      <c r="C75" s="144"/>
      <c r="D75" s="145" t="s">
        <v>222</v>
      </c>
      <c r="E75" s="146"/>
      <c r="F75" s="146"/>
      <c r="G75" s="146"/>
      <c r="H75" s="146"/>
      <c r="I75" s="146"/>
      <c r="J75" s="147">
        <f>J352</f>
        <v>0</v>
      </c>
      <c r="K75" s="144"/>
      <c r="L75" s="148"/>
    </row>
    <row r="76" spans="2:12" s="10" customFormat="1" ht="19.9" customHeight="1">
      <c r="B76" s="143"/>
      <c r="C76" s="144"/>
      <c r="D76" s="145" t="s">
        <v>751</v>
      </c>
      <c r="E76" s="146"/>
      <c r="F76" s="146"/>
      <c r="G76" s="146"/>
      <c r="H76" s="146"/>
      <c r="I76" s="146"/>
      <c r="J76" s="147">
        <f>J356</f>
        <v>0</v>
      </c>
      <c r="K76" s="144"/>
      <c r="L76" s="148"/>
    </row>
    <row r="77" spans="2:12" s="9" customFormat="1" ht="24.95" customHeight="1">
      <c r="B77" s="137"/>
      <c r="C77" s="138"/>
      <c r="D77" s="139" t="s">
        <v>223</v>
      </c>
      <c r="E77" s="140"/>
      <c r="F77" s="140"/>
      <c r="G77" s="140"/>
      <c r="H77" s="140"/>
      <c r="I77" s="140"/>
      <c r="J77" s="141">
        <f>J369</f>
        <v>0</v>
      </c>
      <c r="K77" s="138"/>
      <c r="L77" s="142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7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7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07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4" t="s">
        <v>126</v>
      </c>
      <c r="D84" s="38"/>
      <c r="E84" s="38"/>
      <c r="F84" s="38"/>
      <c r="G84" s="38"/>
      <c r="H84" s="38"/>
      <c r="I84" s="38"/>
      <c r="J84" s="38"/>
      <c r="K84" s="38"/>
      <c r="L84" s="107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7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16</v>
      </c>
      <c r="D86" s="38"/>
      <c r="E86" s="38"/>
      <c r="F86" s="38"/>
      <c r="G86" s="38"/>
      <c r="H86" s="38"/>
      <c r="I86" s="38"/>
      <c r="J86" s="38"/>
      <c r="K86" s="38"/>
      <c r="L86" s="107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67" t="str">
        <f>E7</f>
        <v>Úprava objektu Radniční č.p.13 na kancelářské prostory,Frýdek-Místek</v>
      </c>
      <c r="F87" s="368"/>
      <c r="G87" s="368"/>
      <c r="H87" s="368"/>
      <c r="I87" s="38"/>
      <c r="J87" s="38"/>
      <c r="K87" s="38"/>
      <c r="L87" s="107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205</v>
      </c>
      <c r="D88" s="38"/>
      <c r="E88" s="38"/>
      <c r="F88" s="38"/>
      <c r="G88" s="38"/>
      <c r="H88" s="38"/>
      <c r="I88" s="38"/>
      <c r="J88" s="38"/>
      <c r="K88" s="38"/>
      <c r="L88" s="107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23" t="str">
        <f>E9</f>
        <v xml:space="preserve">200101/D.1.1.2 - Architektonicko stavební řešení - úpravy vnitřní </v>
      </c>
      <c r="F89" s="364"/>
      <c r="G89" s="364"/>
      <c r="H89" s="364"/>
      <c r="I89" s="38"/>
      <c r="J89" s="38"/>
      <c r="K89" s="38"/>
      <c r="L89" s="107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7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22</v>
      </c>
      <c r="D91" s="38"/>
      <c r="E91" s="38"/>
      <c r="F91" s="28" t="str">
        <f>F12</f>
        <v xml:space="preserve"> </v>
      </c>
      <c r="G91" s="38"/>
      <c r="H91" s="38"/>
      <c r="I91" s="30" t="s">
        <v>24</v>
      </c>
      <c r="J91" s="61" t="str">
        <f>IF(J12="","",J12)</f>
        <v>17. 7. 2020</v>
      </c>
      <c r="K91" s="38"/>
      <c r="L91" s="107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7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0" t="s">
        <v>30</v>
      </c>
      <c r="D93" s="38"/>
      <c r="E93" s="38"/>
      <c r="F93" s="28" t="str">
        <f>E15</f>
        <v xml:space="preserve">Statutární město Frýdek-Místek </v>
      </c>
      <c r="G93" s="38"/>
      <c r="H93" s="38"/>
      <c r="I93" s="30" t="s">
        <v>38</v>
      </c>
      <c r="J93" s="34" t="str">
        <f>E21</f>
        <v xml:space="preserve"> </v>
      </c>
      <c r="K93" s="38"/>
      <c r="L93" s="107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0" t="s">
        <v>36</v>
      </c>
      <c r="D94" s="38"/>
      <c r="E94" s="38"/>
      <c r="F94" s="28" t="str">
        <f>IF(E18="","",E18)</f>
        <v>Vyplň údaj</v>
      </c>
      <c r="G94" s="38"/>
      <c r="H94" s="38"/>
      <c r="I94" s="30" t="s">
        <v>41</v>
      </c>
      <c r="J94" s="34" t="str">
        <f>E24</f>
        <v xml:space="preserve">Lenka Jerakasová </v>
      </c>
      <c r="K94" s="38"/>
      <c r="L94" s="107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7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49"/>
      <c r="B96" s="150"/>
      <c r="C96" s="151" t="s">
        <v>127</v>
      </c>
      <c r="D96" s="152" t="s">
        <v>65</v>
      </c>
      <c r="E96" s="152" t="s">
        <v>61</v>
      </c>
      <c r="F96" s="152" t="s">
        <v>62</v>
      </c>
      <c r="G96" s="152" t="s">
        <v>128</v>
      </c>
      <c r="H96" s="152" t="s">
        <v>129</v>
      </c>
      <c r="I96" s="152" t="s">
        <v>130</v>
      </c>
      <c r="J96" s="152" t="s">
        <v>120</v>
      </c>
      <c r="K96" s="153" t="s">
        <v>131</v>
      </c>
      <c r="L96" s="154"/>
      <c r="M96" s="70" t="s">
        <v>35</v>
      </c>
      <c r="N96" s="71" t="s">
        <v>50</v>
      </c>
      <c r="O96" s="71" t="s">
        <v>132</v>
      </c>
      <c r="P96" s="71" t="s">
        <v>133</v>
      </c>
      <c r="Q96" s="71" t="s">
        <v>134</v>
      </c>
      <c r="R96" s="71" t="s">
        <v>135</v>
      </c>
      <c r="S96" s="71" t="s">
        <v>136</v>
      </c>
      <c r="T96" s="72" t="s">
        <v>137</v>
      </c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</row>
    <row r="97" spans="1:63" s="2" customFormat="1" ht="22.9" customHeight="1">
      <c r="A97" s="36"/>
      <c r="B97" s="37"/>
      <c r="C97" s="77" t="s">
        <v>138</v>
      </c>
      <c r="D97" s="38"/>
      <c r="E97" s="38"/>
      <c r="F97" s="38"/>
      <c r="G97" s="38"/>
      <c r="H97" s="38"/>
      <c r="I97" s="38"/>
      <c r="J97" s="155">
        <f>BK97</f>
        <v>0</v>
      </c>
      <c r="K97" s="38"/>
      <c r="L97" s="41"/>
      <c r="M97" s="73"/>
      <c r="N97" s="156"/>
      <c r="O97" s="74"/>
      <c r="P97" s="157">
        <f>P98+P182+P369</f>
        <v>0</v>
      </c>
      <c r="Q97" s="74"/>
      <c r="R97" s="157">
        <f>R98+R182+R369</f>
        <v>95.22664552</v>
      </c>
      <c r="S97" s="74"/>
      <c r="T97" s="158">
        <f>T98+T182+T369</f>
        <v>81.44816005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8" t="s">
        <v>79</v>
      </c>
      <c r="AU97" s="18" t="s">
        <v>121</v>
      </c>
      <c r="BK97" s="159">
        <f>BK98+BK182+BK369</f>
        <v>0</v>
      </c>
    </row>
    <row r="98" spans="2:63" s="12" customFormat="1" ht="25.9" customHeight="1">
      <c r="B98" s="160"/>
      <c r="C98" s="161"/>
      <c r="D98" s="162" t="s">
        <v>79</v>
      </c>
      <c r="E98" s="163" t="s">
        <v>224</v>
      </c>
      <c r="F98" s="163" t="s">
        <v>225</v>
      </c>
      <c r="G98" s="161"/>
      <c r="H98" s="161"/>
      <c r="I98" s="164"/>
      <c r="J98" s="165">
        <f>BK98</f>
        <v>0</v>
      </c>
      <c r="K98" s="161"/>
      <c r="L98" s="166"/>
      <c r="M98" s="167"/>
      <c r="N98" s="168"/>
      <c r="O98" s="168"/>
      <c r="P98" s="169">
        <f>P99+P122+P144+P146+P174+P180</f>
        <v>0</v>
      </c>
      <c r="Q98" s="168"/>
      <c r="R98" s="169">
        <f>R99+R122+R144+R146+R174+R180</f>
        <v>68.00444902000001</v>
      </c>
      <c r="S98" s="168"/>
      <c r="T98" s="170">
        <f>T99+T122+T144+T146+T174+T180</f>
        <v>56.0041412</v>
      </c>
      <c r="AR98" s="171" t="s">
        <v>21</v>
      </c>
      <c r="AT98" s="172" t="s">
        <v>79</v>
      </c>
      <c r="AU98" s="172" t="s">
        <v>80</v>
      </c>
      <c r="AY98" s="171" t="s">
        <v>142</v>
      </c>
      <c r="BK98" s="173">
        <f>BK99+BK122+BK144+BK146+BK174+BK180</f>
        <v>0</v>
      </c>
    </row>
    <row r="99" spans="2:63" s="12" customFormat="1" ht="22.9" customHeight="1">
      <c r="B99" s="160"/>
      <c r="C99" s="161"/>
      <c r="D99" s="162" t="s">
        <v>79</v>
      </c>
      <c r="E99" s="174" t="s">
        <v>156</v>
      </c>
      <c r="F99" s="174" t="s">
        <v>226</v>
      </c>
      <c r="G99" s="161"/>
      <c r="H99" s="161"/>
      <c r="I99" s="164"/>
      <c r="J99" s="175">
        <f>BK99</f>
        <v>0</v>
      </c>
      <c r="K99" s="161"/>
      <c r="L99" s="166"/>
      <c r="M99" s="167"/>
      <c r="N99" s="168"/>
      <c r="O99" s="168"/>
      <c r="P99" s="169">
        <f>SUM(P100:P121)</f>
        <v>0</v>
      </c>
      <c r="Q99" s="168"/>
      <c r="R99" s="169">
        <f>SUM(R100:R121)</f>
        <v>28.374344620000002</v>
      </c>
      <c r="S99" s="168"/>
      <c r="T99" s="170">
        <f>SUM(T100:T121)</f>
        <v>0</v>
      </c>
      <c r="AR99" s="171" t="s">
        <v>21</v>
      </c>
      <c r="AT99" s="172" t="s">
        <v>79</v>
      </c>
      <c r="AU99" s="172" t="s">
        <v>21</v>
      </c>
      <c r="AY99" s="171" t="s">
        <v>142</v>
      </c>
      <c r="BK99" s="173">
        <f>SUM(BK100:BK121)</f>
        <v>0</v>
      </c>
    </row>
    <row r="100" spans="1:65" s="2" customFormat="1" ht="24.2" customHeight="1">
      <c r="A100" s="36"/>
      <c r="B100" s="37"/>
      <c r="C100" s="176" t="s">
        <v>21</v>
      </c>
      <c r="D100" s="176" t="s">
        <v>145</v>
      </c>
      <c r="E100" s="177" t="s">
        <v>752</v>
      </c>
      <c r="F100" s="178" t="s">
        <v>753</v>
      </c>
      <c r="G100" s="179" t="s">
        <v>255</v>
      </c>
      <c r="H100" s="180">
        <v>16.682</v>
      </c>
      <c r="I100" s="181"/>
      <c r="J100" s="182">
        <f>ROUND(I100*H100,2)</f>
        <v>0</v>
      </c>
      <c r="K100" s="178" t="s">
        <v>149</v>
      </c>
      <c r="L100" s="41"/>
      <c r="M100" s="183" t="s">
        <v>35</v>
      </c>
      <c r="N100" s="184" t="s">
        <v>51</v>
      </c>
      <c r="O100" s="66"/>
      <c r="P100" s="185">
        <f>O100*H100</f>
        <v>0</v>
      </c>
      <c r="Q100" s="185">
        <v>0.17351</v>
      </c>
      <c r="R100" s="185">
        <f>Q100*H100</f>
        <v>2.8944938199999997</v>
      </c>
      <c r="S100" s="185">
        <v>0</v>
      </c>
      <c r="T100" s="18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7" t="s">
        <v>161</v>
      </c>
      <c r="AT100" s="187" t="s">
        <v>145</v>
      </c>
      <c r="AU100" s="187" t="s">
        <v>89</v>
      </c>
      <c r="AY100" s="18" t="s">
        <v>142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8" t="s">
        <v>21</v>
      </c>
      <c r="BK100" s="188">
        <f>ROUND(I100*H100,2)</f>
        <v>0</v>
      </c>
      <c r="BL100" s="18" t="s">
        <v>161</v>
      </c>
      <c r="BM100" s="187" t="s">
        <v>754</v>
      </c>
    </row>
    <row r="101" spans="2:51" s="13" customFormat="1" ht="11.25">
      <c r="B101" s="194"/>
      <c r="C101" s="195"/>
      <c r="D101" s="196" t="s">
        <v>232</v>
      </c>
      <c r="E101" s="197" t="s">
        <v>35</v>
      </c>
      <c r="F101" s="198" t="s">
        <v>755</v>
      </c>
      <c r="G101" s="195"/>
      <c r="H101" s="199">
        <v>16.682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232</v>
      </c>
      <c r="AU101" s="205" t="s">
        <v>89</v>
      </c>
      <c r="AV101" s="13" t="s">
        <v>89</v>
      </c>
      <c r="AW101" s="13" t="s">
        <v>40</v>
      </c>
      <c r="AX101" s="13" t="s">
        <v>80</v>
      </c>
      <c r="AY101" s="205" t="s">
        <v>142</v>
      </c>
    </row>
    <row r="102" spans="2:51" s="14" customFormat="1" ht="11.25">
      <c r="B102" s="206"/>
      <c r="C102" s="207"/>
      <c r="D102" s="196" t="s">
        <v>232</v>
      </c>
      <c r="E102" s="208" t="s">
        <v>35</v>
      </c>
      <c r="F102" s="209" t="s">
        <v>234</v>
      </c>
      <c r="G102" s="207"/>
      <c r="H102" s="210">
        <v>16.682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232</v>
      </c>
      <c r="AU102" s="216" t="s">
        <v>89</v>
      </c>
      <c r="AV102" s="14" t="s">
        <v>161</v>
      </c>
      <c r="AW102" s="14" t="s">
        <v>40</v>
      </c>
      <c r="AX102" s="14" t="s">
        <v>21</v>
      </c>
      <c r="AY102" s="216" t="s">
        <v>142</v>
      </c>
    </row>
    <row r="103" spans="1:65" s="2" customFormat="1" ht="24.2" customHeight="1">
      <c r="A103" s="36"/>
      <c r="B103" s="37"/>
      <c r="C103" s="176" t="s">
        <v>89</v>
      </c>
      <c r="D103" s="176" t="s">
        <v>145</v>
      </c>
      <c r="E103" s="177" t="s">
        <v>756</v>
      </c>
      <c r="F103" s="178" t="s">
        <v>757</v>
      </c>
      <c r="G103" s="179" t="s">
        <v>255</v>
      </c>
      <c r="H103" s="180">
        <v>4.62</v>
      </c>
      <c r="I103" s="181"/>
      <c r="J103" s="182">
        <f>ROUND(I103*H103,2)</f>
        <v>0</v>
      </c>
      <c r="K103" s="178" t="s">
        <v>149</v>
      </c>
      <c r="L103" s="41"/>
      <c r="M103" s="183" t="s">
        <v>35</v>
      </c>
      <c r="N103" s="184" t="s">
        <v>51</v>
      </c>
      <c r="O103" s="66"/>
      <c r="P103" s="185">
        <f>O103*H103</f>
        <v>0</v>
      </c>
      <c r="Q103" s="185">
        <v>0.23892</v>
      </c>
      <c r="R103" s="185">
        <f>Q103*H103</f>
        <v>1.1038104</v>
      </c>
      <c r="S103" s="185">
        <v>0</v>
      </c>
      <c r="T103" s="18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7" t="s">
        <v>161</v>
      </c>
      <c r="AT103" s="187" t="s">
        <v>145</v>
      </c>
      <c r="AU103" s="187" t="s">
        <v>89</v>
      </c>
      <c r="AY103" s="18" t="s">
        <v>142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8" t="s">
        <v>21</v>
      </c>
      <c r="BK103" s="188">
        <f>ROUND(I103*H103,2)</f>
        <v>0</v>
      </c>
      <c r="BL103" s="18" t="s">
        <v>161</v>
      </c>
      <c r="BM103" s="187" t="s">
        <v>758</v>
      </c>
    </row>
    <row r="104" spans="2:51" s="13" customFormat="1" ht="11.25">
      <c r="B104" s="194"/>
      <c r="C104" s="195"/>
      <c r="D104" s="196" t="s">
        <v>232</v>
      </c>
      <c r="E104" s="197" t="s">
        <v>35</v>
      </c>
      <c r="F104" s="198" t="s">
        <v>759</v>
      </c>
      <c r="G104" s="195"/>
      <c r="H104" s="199">
        <v>4.62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232</v>
      </c>
      <c r="AU104" s="205" t="s">
        <v>89</v>
      </c>
      <c r="AV104" s="13" t="s">
        <v>89</v>
      </c>
      <c r="AW104" s="13" t="s">
        <v>40</v>
      </c>
      <c r="AX104" s="13" t="s">
        <v>80</v>
      </c>
      <c r="AY104" s="205" t="s">
        <v>142</v>
      </c>
    </row>
    <row r="105" spans="2:51" s="14" customFormat="1" ht="11.25">
      <c r="B105" s="206"/>
      <c r="C105" s="207"/>
      <c r="D105" s="196" t="s">
        <v>232</v>
      </c>
      <c r="E105" s="208" t="s">
        <v>35</v>
      </c>
      <c r="F105" s="209" t="s">
        <v>234</v>
      </c>
      <c r="G105" s="207"/>
      <c r="H105" s="210">
        <v>4.62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232</v>
      </c>
      <c r="AU105" s="216" t="s">
        <v>89</v>
      </c>
      <c r="AV105" s="14" t="s">
        <v>161</v>
      </c>
      <c r="AW105" s="14" t="s">
        <v>40</v>
      </c>
      <c r="AX105" s="14" t="s">
        <v>21</v>
      </c>
      <c r="AY105" s="216" t="s">
        <v>142</v>
      </c>
    </row>
    <row r="106" spans="1:65" s="2" customFormat="1" ht="14.45" customHeight="1">
      <c r="A106" s="36"/>
      <c r="B106" s="37"/>
      <c r="C106" s="176" t="s">
        <v>156</v>
      </c>
      <c r="D106" s="176" t="s">
        <v>145</v>
      </c>
      <c r="E106" s="177" t="s">
        <v>760</v>
      </c>
      <c r="F106" s="178" t="s">
        <v>761</v>
      </c>
      <c r="G106" s="179" t="s">
        <v>177</v>
      </c>
      <c r="H106" s="180">
        <v>2</v>
      </c>
      <c r="I106" s="181"/>
      <c r="J106" s="182">
        <f>ROUND(I106*H106,2)</f>
        <v>0</v>
      </c>
      <c r="K106" s="178" t="s">
        <v>149</v>
      </c>
      <c r="L106" s="41"/>
      <c r="M106" s="183" t="s">
        <v>35</v>
      </c>
      <c r="N106" s="184" t="s">
        <v>51</v>
      </c>
      <c r="O106" s="66"/>
      <c r="P106" s="185">
        <f>O106*H106</f>
        <v>0</v>
      </c>
      <c r="Q106" s="185">
        <v>0.02278</v>
      </c>
      <c r="R106" s="185">
        <f>Q106*H106</f>
        <v>0.04556</v>
      </c>
      <c r="S106" s="185">
        <v>0</v>
      </c>
      <c r="T106" s="18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161</v>
      </c>
      <c r="AT106" s="187" t="s">
        <v>145</v>
      </c>
      <c r="AU106" s="187" t="s">
        <v>89</v>
      </c>
      <c r="AY106" s="18" t="s">
        <v>142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21</v>
      </c>
      <c r="BK106" s="188">
        <f>ROUND(I106*H106,2)</f>
        <v>0</v>
      </c>
      <c r="BL106" s="18" t="s">
        <v>161</v>
      </c>
      <c r="BM106" s="187" t="s">
        <v>762</v>
      </c>
    </row>
    <row r="107" spans="1:65" s="2" customFormat="1" ht="14.45" customHeight="1">
      <c r="A107" s="36"/>
      <c r="B107" s="37"/>
      <c r="C107" s="176" t="s">
        <v>161</v>
      </c>
      <c r="D107" s="176" t="s">
        <v>145</v>
      </c>
      <c r="E107" s="177" t="s">
        <v>763</v>
      </c>
      <c r="F107" s="178" t="s">
        <v>764</v>
      </c>
      <c r="G107" s="179" t="s">
        <v>177</v>
      </c>
      <c r="H107" s="180">
        <v>4</v>
      </c>
      <c r="I107" s="181"/>
      <c r="J107" s="182">
        <f>ROUND(I107*H107,2)</f>
        <v>0</v>
      </c>
      <c r="K107" s="178" t="s">
        <v>149</v>
      </c>
      <c r="L107" s="41"/>
      <c r="M107" s="183" t="s">
        <v>35</v>
      </c>
      <c r="N107" s="184" t="s">
        <v>51</v>
      </c>
      <c r="O107" s="66"/>
      <c r="P107" s="185">
        <f>O107*H107</f>
        <v>0</v>
      </c>
      <c r="Q107" s="185">
        <v>0.02126</v>
      </c>
      <c r="R107" s="185">
        <f>Q107*H107</f>
        <v>0.08504</v>
      </c>
      <c r="S107" s="185">
        <v>0</v>
      </c>
      <c r="T107" s="18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161</v>
      </c>
      <c r="AT107" s="187" t="s">
        <v>145</v>
      </c>
      <c r="AU107" s="187" t="s">
        <v>89</v>
      </c>
      <c r="AY107" s="18" t="s">
        <v>142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8" t="s">
        <v>21</v>
      </c>
      <c r="BK107" s="188">
        <f>ROUND(I107*H107,2)</f>
        <v>0</v>
      </c>
      <c r="BL107" s="18" t="s">
        <v>161</v>
      </c>
      <c r="BM107" s="187" t="s">
        <v>765</v>
      </c>
    </row>
    <row r="108" spans="1:65" s="2" customFormat="1" ht="14.45" customHeight="1">
      <c r="A108" s="36"/>
      <c r="B108" s="37"/>
      <c r="C108" s="176" t="s">
        <v>141</v>
      </c>
      <c r="D108" s="176" t="s">
        <v>145</v>
      </c>
      <c r="E108" s="177" t="s">
        <v>766</v>
      </c>
      <c r="F108" s="178" t="s">
        <v>767</v>
      </c>
      <c r="G108" s="179" t="s">
        <v>177</v>
      </c>
      <c r="H108" s="180">
        <v>17</v>
      </c>
      <c r="I108" s="181"/>
      <c r="J108" s="182">
        <f>ROUND(I108*H108,2)</f>
        <v>0</v>
      </c>
      <c r="K108" s="178" t="s">
        <v>149</v>
      </c>
      <c r="L108" s="41"/>
      <c r="M108" s="183" t="s">
        <v>35</v>
      </c>
      <c r="N108" s="184" t="s">
        <v>51</v>
      </c>
      <c r="O108" s="66"/>
      <c r="P108" s="185">
        <f>O108*H108</f>
        <v>0</v>
      </c>
      <c r="Q108" s="185">
        <v>0.02693</v>
      </c>
      <c r="R108" s="185">
        <f>Q108*H108</f>
        <v>0.45781</v>
      </c>
      <c r="S108" s="185">
        <v>0</v>
      </c>
      <c r="T108" s="18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161</v>
      </c>
      <c r="AT108" s="187" t="s">
        <v>145</v>
      </c>
      <c r="AU108" s="187" t="s">
        <v>89</v>
      </c>
      <c r="AY108" s="18" t="s">
        <v>142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8" t="s">
        <v>21</v>
      </c>
      <c r="BK108" s="188">
        <f>ROUND(I108*H108,2)</f>
        <v>0</v>
      </c>
      <c r="BL108" s="18" t="s">
        <v>161</v>
      </c>
      <c r="BM108" s="187" t="s">
        <v>768</v>
      </c>
    </row>
    <row r="109" spans="1:65" s="2" customFormat="1" ht="14.45" customHeight="1">
      <c r="A109" s="36"/>
      <c r="B109" s="37"/>
      <c r="C109" s="176" t="s">
        <v>251</v>
      </c>
      <c r="D109" s="176" t="s">
        <v>145</v>
      </c>
      <c r="E109" s="177" t="s">
        <v>769</v>
      </c>
      <c r="F109" s="178" t="s">
        <v>770</v>
      </c>
      <c r="G109" s="179" t="s">
        <v>177</v>
      </c>
      <c r="H109" s="180">
        <v>3</v>
      </c>
      <c r="I109" s="181"/>
      <c r="J109" s="182">
        <f>ROUND(I109*H109,2)</f>
        <v>0</v>
      </c>
      <c r="K109" s="178" t="s">
        <v>149</v>
      </c>
      <c r="L109" s="41"/>
      <c r="M109" s="183" t="s">
        <v>35</v>
      </c>
      <c r="N109" s="184" t="s">
        <v>51</v>
      </c>
      <c r="O109" s="66"/>
      <c r="P109" s="185">
        <f>O109*H109</f>
        <v>0</v>
      </c>
      <c r="Q109" s="185">
        <v>0.042</v>
      </c>
      <c r="R109" s="185">
        <f>Q109*H109</f>
        <v>0.126</v>
      </c>
      <c r="S109" s="185">
        <v>0</v>
      </c>
      <c r="T109" s="18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161</v>
      </c>
      <c r="AT109" s="187" t="s">
        <v>145</v>
      </c>
      <c r="AU109" s="187" t="s">
        <v>89</v>
      </c>
      <c r="AY109" s="18" t="s">
        <v>142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21</v>
      </c>
      <c r="BK109" s="188">
        <f>ROUND(I109*H109,2)</f>
        <v>0</v>
      </c>
      <c r="BL109" s="18" t="s">
        <v>161</v>
      </c>
      <c r="BM109" s="187" t="s">
        <v>771</v>
      </c>
    </row>
    <row r="110" spans="1:65" s="2" customFormat="1" ht="14.45" customHeight="1">
      <c r="A110" s="36"/>
      <c r="B110" s="37"/>
      <c r="C110" s="176" t="s">
        <v>170</v>
      </c>
      <c r="D110" s="176" t="s">
        <v>145</v>
      </c>
      <c r="E110" s="177" t="s">
        <v>772</v>
      </c>
      <c r="F110" s="178" t="s">
        <v>773</v>
      </c>
      <c r="G110" s="179" t="s">
        <v>255</v>
      </c>
      <c r="H110" s="180">
        <v>8.58</v>
      </c>
      <c r="I110" s="181"/>
      <c r="J110" s="182">
        <f>ROUND(I110*H110,2)</f>
        <v>0</v>
      </c>
      <c r="K110" s="178" t="s">
        <v>149</v>
      </c>
      <c r="L110" s="41"/>
      <c r="M110" s="183" t="s">
        <v>35</v>
      </c>
      <c r="N110" s="184" t="s">
        <v>51</v>
      </c>
      <c r="O110" s="66"/>
      <c r="P110" s="185">
        <f>O110*H110</f>
        <v>0</v>
      </c>
      <c r="Q110" s="185">
        <v>0.01244</v>
      </c>
      <c r="R110" s="185">
        <f>Q110*H110</f>
        <v>0.1067352</v>
      </c>
      <c r="S110" s="185">
        <v>0</v>
      </c>
      <c r="T110" s="18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161</v>
      </c>
      <c r="AT110" s="187" t="s">
        <v>145</v>
      </c>
      <c r="AU110" s="187" t="s">
        <v>89</v>
      </c>
      <c r="AY110" s="18" t="s">
        <v>142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8" t="s">
        <v>21</v>
      </c>
      <c r="BK110" s="188">
        <f>ROUND(I110*H110,2)</f>
        <v>0</v>
      </c>
      <c r="BL110" s="18" t="s">
        <v>161</v>
      </c>
      <c r="BM110" s="187" t="s">
        <v>774</v>
      </c>
    </row>
    <row r="111" spans="2:51" s="13" customFormat="1" ht="11.25">
      <c r="B111" s="194"/>
      <c r="C111" s="195"/>
      <c r="D111" s="196" t="s">
        <v>232</v>
      </c>
      <c r="E111" s="197" t="s">
        <v>35</v>
      </c>
      <c r="F111" s="198" t="s">
        <v>775</v>
      </c>
      <c r="G111" s="195"/>
      <c r="H111" s="199">
        <v>8.58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232</v>
      </c>
      <c r="AU111" s="205" t="s">
        <v>89</v>
      </c>
      <c r="AV111" s="13" t="s">
        <v>89</v>
      </c>
      <c r="AW111" s="13" t="s">
        <v>40</v>
      </c>
      <c r="AX111" s="13" t="s">
        <v>80</v>
      </c>
      <c r="AY111" s="205" t="s">
        <v>142</v>
      </c>
    </row>
    <row r="112" spans="2:51" s="14" customFormat="1" ht="11.25">
      <c r="B112" s="206"/>
      <c r="C112" s="207"/>
      <c r="D112" s="196" t="s">
        <v>232</v>
      </c>
      <c r="E112" s="208" t="s">
        <v>35</v>
      </c>
      <c r="F112" s="209" t="s">
        <v>234</v>
      </c>
      <c r="G112" s="207"/>
      <c r="H112" s="210">
        <v>8.58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232</v>
      </c>
      <c r="AU112" s="216" t="s">
        <v>89</v>
      </c>
      <c r="AV112" s="14" t="s">
        <v>161</v>
      </c>
      <c r="AW112" s="14" t="s">
        <v>40</v>
      </c>
      <c r="AX112" s="14" t="s">
        <v>21</v>
      </c>
      <c r="AY112" s="216" t="s">
        <v>142</v>
      </c>
    </row>
    <row r="113" spans="1:65" s="2" customFormat="1" ht="24.2" customHeight="1">
      <c r="A113" s="36"/>
      <c r="B113" s="37"/>
      <c r="C113" s="176" t="s">
        <v>174</v>
      </c>
      <c r="D113" s="176" t="s">
        <v>145</v>
      </c>
      <c r="E113" s="177" t="s">
        <v>776</v>
      </c>
      <c r="F113" s="178" t="s">
        <v>777</v>
      </c>
      <c r="G113" s="179" t="s">
        <v>255</v>
      </c>
      <c r="H113" s="180">
        <v>311.12</v>
      </c>
      <c r="I113" s="181"/>
      <c r="J113" s="182">
        <f>ROUND(I113*H113,2)</f>
        <v>0</v>
      </c>
      <c r="K113" s="178" t="s">
        <v>149</v>
      </c>
      <c r="L113" s="41"/>
      <c r="M113" s="183" t="s">
        <v>35</v>
      </c>
      <c r="N113" s="184" t="s">
        <v>51</v>
      </c>
      <c r="O113" s="66"/>
      <c r="P113" s="185">
        <f>O113*H113</f>
        <v>0</v>
      </c>
      <c r="Q113" s="185">
        <v>0.07571</v>
      </c>
      <c r="R113" s="185">
        <f>Q113*H113</f>
        <v>23.5548952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161</v>
      </c>
      <c r="AT113" s="187" t="s">
        <v>145</v>
      </c>
      <c r="AU113" s="187" t="s">
        <v>89</v>
      </c>
      <c r="AY113" s="18" t="s">
        <v>142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8" t="s">
        <v>21</v>
      </c>
      <c r="BK113" s="188">
        <f>ROUND(I113*H113,2)</f>
        <v>0</v>
      </c>
      <c r="BL113" s="18" t="s">
        <v>161</v>
      </c>
      <c r="BM113" s="187" t="s">
        <v>778</v>
      </c>
    </row>
    <row r="114" spans="2:51" s="15" customFormat="1" ht="11.25">
      <c r="B114" s="227"/>
      <c r="C114" s="228"/>
      <c r="D114" s="196" t="s">
        <v>232</v>
      </c>
      <c r="E114" s="229" t="s">
        <v>35</v>
      </c>
      <c r="F114" s="230" t="s">
        <v>779</v>
      </c>
      <c r="G114" s="228"/>
      <c r="H114" s="229" t="s">
        <v>35</v>
      </c>
      <c r="I114" s="231"/>
      <c r="J114" s="228"/>
      <c r="K114" s="228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232</v>
      </c>
      <c r="AU114" s="236" t="s">
        <v>89</v>
      </c>
      <c r="AV114" s="15" t="s">
        <v>21</v>
      </c>
      <c r="AW114" s="15" t="s">
        <v>40</v>
      </c>
      <c r="AX114" s="15" t="s">
        <v>80</v>
      </c>
      <c r="AY114" s="236" t="s">
        <v>142</v>
      </c>
    </row>
    <row r="115" spans="2:51" s="13" customFormat="1" ht="11.25">
      <c r="B115" s="194"/>
      <c r="C115" s="195"/>
      <c r="D115" s="196" t="s">
        <v>232</v>
      </c>
      <c r="E115" s="197" t="s">
        <v>35</v>
      </c>
      <c r="F115" s="198" t="s">
        <v>780</v>
      </c>
      <c r="G115" s="195"/>
      <c r="H115" s="199">
        <v>113.289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232</v>
      </c>
      <c r="AU115" s="205" t="s">
        <v>89</v>
      </c>
      <c r="AV115" s="13" t="s">
        <v>89</v>
      </c>
      <c r="AW115" s="13" t="s">
        <v>40</v>
      </c>
      <c r="AX115" s="13" t="s">
        <v>80</v>
      </c>
      <c r="AY115" s="205" t="s">
        <v>142</v>
      </c>
    </row>
    <row r="116" spans="2:51" s="15" customFormat="1" ht="11.25">
      <c r="B116" s="227"/>
      <c r="C116" s="228"/>
      <c r="D116" s="196" t="s">
        <v>232</v>
      </c>
      <c r="E116" s="229" t="s">
        <v>35</v>
      </c>
      <c r="F116" s="230" t="s">
        <v>781</v>
      </c>
      <c r="G116" s="228"/>
      <c r="H116" s="229" t="s">
        <v>35</v>
      </c>
      <c r="I116" s="231"/>
      <c r="J116" s="228"/>
      <c r="K116" s="228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232</v>
      </c>
      <c r="AU116" s="236" t="s">
        <v>89</v>
      </c>
      <c r="AV116" s="15" t="s">
        <v>21</v>
      </c>
      <c r="AW116" s="15" t="s">
        <v>40</v>
      </c>
      <c r="AX116" s="15" t="s">
        <v>80</v>
      </c>
      <c r="AY116" s="236" t="s">
        <v>142</v>
      </c>
    </row>
    <row r="117" spans="2:51" s="13" customFormat="1" ht="11.25">
      <c r="B117" s="194"/>
      <c r="C117" s="195"/>
      <c r="D117" s="196" t="s">
        <v>232</v>
      </c>
      <c r="E117" s="197" t="s">
        <v>35</v>
      </c>
      <c r="F117" s="198" t="s">
        <v>782</v>
      </c>
      <c r="G117" s="195"/>
      <c r="H117" s="199">
        <v>98.496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232</v>
      </c>
      <c r="AU117" s="205" t="s">
        <v>89</v>
      </c>
      <c r="AV117" s="13" t="s">
        <v>89</v>
      </c>
      <c r="AW117" s="13" t="s">
        <v>40</v>
      </c>
      <c r="AX117" s="13" t="s">
        <v>80</v>
      </c>
      <c r="AY117" s="205" t="s">
        <v>142</v>
      </c>
    </row>
    <row r="118" spans="2:51" s="15" customFormat="1" ht="11.25">
      <c r="B118" s="227"/>
      <c r="C118" s="228"/>
      <c r="D118" s="196" t="s">
        <v>232</v>
      </c>
      <c r="E118" s="229" t="s">
        <v>35</v>
      </c>
      <c r="F118" s="230" t="s">
        <v>385</v>
      </c>
      <c r="G118" s="228"/>
      <c r="H118" s="229" t="s">
        <v>35</v>
      </c>
      <c r="I118" s="231"/>
      <c r="J118" s="228"/>
      <c r="K118" s="228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232</v>
      </c>
      <c r="AU118" s="236" t="s">
        <v>89</v>
      </c>
      <c r="AV118" s="15" t="s">
        <v>21</v>
      </c>
      <c r="AW118" s="15" t="s">
        <v>40</v>
      </c>
      <c r="AX118" s="15" t="s">
        <v>80</v>
      </c>
      <c r="AY118" s="236" t="s">
        <v>142</v>
      </c>
    </row>
    <row r="119" spans="2:51" s="13" customFormat="1" ht="11.25">
      <c r="B119" s="194"/>
      <c r="C119" s="195"/>
      <c r="D119" s="196" t="s">
        <v>232</v>
      </c>
      <c r="E119" s="197" t="s">
        <v>35</v>
      </c>
      <c r="F119" s="198" t="s">
        <v>783</v>
      </c>
      <c r="G119" s="195"/>
      <c r="H119" s="199">
        <v>77.015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232</v>
      </c>
      <c r="AU119" s="205" t="s">
        <v>89</v>
      </c>
      <c r="AV119" s="13" t="s">
        <v>89</v>
      </c>
      <c r="AW119" s="13" t="s">
        <v>40</v>
      </c>
      <c r="AX119" s="13" t="s">
        <v>80</v>
      </c>
      <c r="AY119" s="205" t="s">
        <v>142</v>
      </c>
    </row>
    <row r="120" spans="2:51" s="13" customFormat="1" ht="11.25">
      <c r="B120" s="194"/>
      <c r="C120" s="195"/>
      <c r="D120" s="196" t="s">
        <v>232</v>
      </c>
      <c r="E120" s="197" t="s">
        <v>35</v>
      </c>
      <c r="F120" s="198" t="s">
        <v>784</v>
      </c>
      <c r="G120" s="195"/>
      <c r="H120" s="199">
        <v>22.32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232</v>
      </c>
      <c r="AU120" s="205" t="s">
        <v>89</v>
      </c>
      <c r="AV120" s="13" t="s">
        <v>89</v>
      </c>
      <c r="AW120" s="13" t="s">
        <v>40</v>
      </c>
      <c r="AX120" s="13" t="s">
        <v>80</v>
      </c>
      <c r="AY120" s="205" t="s">
        <v>142</v>
      </c>
    </row>
    <row r="121" spans="2:51" s="14" customFormat="1" ht="11.25">
      <c r="B121" s="206"/>
      <c r="C121" s="207"/>
      <c r="D121" s="196" t="s">
        <v>232</v>
      </c>
      <c r="E121" s="208" t="s">
        <v>35</v>
      </c>
      <c r="F121" s="209" t="s">
        <v>234</v>
      </c>
      <c r="G121" s="207"/>
      <c r="H121" s="210">
        <v>311.12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232</v>
      </c>
      <c r="AU121" s="216" t="s">
        <v>89</v>
      </c>
      <c r="AV121" s="14" t="s">
        <v>161</v>
      </c>
      <c r="AW121" s="14" t="s">
        <v>40</v>
      </c>
      <c r="AX121" s="14" t="s">
        <v>21</v>
      </c>
      <c r="AY121" s="216" t="s">
        <v>142</v>
      </c>
    </row>
    <row r="122" spans="2:63" s="12" customFormat="1" ht="22.9" customHeight="1">
      <c r="B122" s="160"/>
      <c r="C122" s="161"/>
      <c r="D122" s="162" t="s">
        <v>79</v>
      </c>
      <c r="E122" s="174" t="s">
        <v>251</v>
      </c>
      <c r="F122" s="174" t="s">
        <v>252</v>
      </c>
      <c r="G122" s="161"/>
      <c r="H122" s="161"/>
      <c r="I122" s="164"/>
      <c r="J122" s="175">
        <f>BK122</f>
        <v>0</v>
      </c>
      <c r="K122" s="161"/>
      <c r="L122" s="166"/>
      <c r="M122" s="167"/>
      <c r="N122" s="168"/>
      <c r="O122" s="168"/>
      <c r="P122" s="169">
        <f>SUM(P123:P143)</f>
        <v>0</v>
      </c>
      <c r="Q122" s="168"/>
      <c r="R122" s="169">
        <f>SUM(R123:R143)</f>
        <v>39.3506544</v>
      </c>
      <c r="S122" s="168"/>
      <c r="T122" s="170">
        <f>SUM(T123:T143)</f>
        <v>0</v>
      </c>
      <c r="AR122" s="171" t="s">
        <v>21</v>
      </c>
      <c r="AT122" s="172" t="s">
        <v>79</v>
      </c>
      <c r="AU122" s="172" t="s">
        <v>21</v>
      </c>
      <c r="AY122" s="171" t="s">
        <v>142</v>
      </c>
      <c r="BK122" s="173">
        <f>SUM(BK123:BK143)</f>
        <v>0</v>
      </c>
    </row>
    <row r="123" spans="1:65" s="2" customFormat="1" ht="14.45" customHeight="1">
      <c r="A123" s="36"/>
      <c r="B123" s="37"/>
      <c r="C123" s="176" t="s">
        <v>179</v>
      </c>
      <c r="D123" s="176" t="s">
        <v>145</v>
      </c>
      <c r="E123" s="177" t="s">
        <v>785</v>
      </c>
      <c r="F123" s="178" t="s">
        <v>786</v>
      </c>
      <c r="G123" s="179" t="s">
        <v>255</v>
      </c>
      <c r="H123" s="180">
        <v>100.38</v>
      </c>
      <c r="I123" s="181"/>
      <c r="J123" s="182">
        <f>ROUND(I123*H123,2)</f>
        <v>0</v>
      </c>
      <c r="K123" s="178" t="s">
        <v>149</v>
      </c>
      <c r="L123" s="41"/>
      <c r="M123" s="183" t="s">
        <v>35</v>
      </c>
      <c r="N123" s="184" t="s">
        <v>51</v>
      </c>
      <c r="O123" s="66"/>
      <c r="P123" s="185">
        <f>O123*H123</f>
        <v>0</v>
      </c>
      <c r="Q123" s="185">
        <v>0.00026</v>
      </c>
      <c r="R123" s="185">
        <f>Q123*H123</f>
        <v>0.026098799999999995</v>
      </c>
      <c r="S123" s="185">
        <v>0</v>
      </c>
      <c r="T123" s="18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7" t="s">
        <v>161</v>
      </c>
      <c r="AT123" s="187" t="s">
        <v>145</v>
      </c>
      <c r="AU123" s="187" t="s">
        <v>89</v>
      </c>
      <c r="AY123" s="18" t="s">
        <v>142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8" t="s">
        <v>21</v>
      </c>
      <c r="BK123" s="188">
        <f>ROUND(I123*H123,2)</f>
        <v>0</v>
      </c>
      <c r="BL123" s="18" t="s">
        <v>161</v>
      </c>
      <c r="BM123" s="187" t="s">
        <v>787</v>
      </c>
    </row>
    <row r="124" spans="1:65" s="2" customFormat="1" ht="24.2" customHeight="1">
      <c r="A124" s="36"/>
      <c r="B124" s="37"/>
      <c r="C124" s="176" t="s">
        <v>183</v>
      </c>
      <c r="D124" s="176" t="s">
        <v>145</v>
      </c>
      <c r="E124" s="177" t="s">
        <v>788</v>
      </c>
      <c r="F124" s="178" t="s">
        <v>789</v>
      </c>
      <c r="G124" s="179" t="s">
        <v>255</v>
      </c>
      <c r="H124" s="180">
        <v>1548.06</v>
      </c>
      <c r="I124" s="181"/>
      <c r="J124" s="182">
        <f>ROUND(I124*H124,2)</f>
        <v>0</v>
      </c>
      <c r="K124" s="178" t="s">
        <v>149</v>
      </c>
      <c r="L124" s="41"/>
      <c r="M124" s="183" t="s">
        <v>35</v>
      </c>
      <c r="N124" s="184" t="s">
        <v>51</v>
      </c>
      <c r="O124" s="66"/>
      <c r="P124" s="185">
        <f>O124*H124</f>
        <v>0</v>
      </c>
      <c r="Q124" s="185">
        <v>0.00438</v>
      </c>
      <c r="R124" s="185">
        <f>Q124*H124</f>
        <v>6.7805028</v>
      </c>
      <c r="S124" s="185">
        <v>0</v>
      </c>
      <c r="T124" s="18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161</v>
      </c>
      <c r="AT124" s="187" t="s">
        <v>145</v>
      </c>
      <c r="AU124" s="187" t="s">
        <v>89</v>
      </c>
      <c r="AY124" s="18" t="s">
        <v>142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8" t="s">
        <v>21</v>
      </c>
      <c r="BK124" s="188">
        <f>ROUND(I124*H124,2)</f>
        <v>0</v>
      </c>
      <c r="BL124" s="18" t="s">
        <v>161</v>
      </c>
      <c r="BM124" s="187" t="s">
        <v>790</v>
      </c>
    </row>
    <row r="125" spans="2:51" s="13" customFormat="1" ht="11.25">
      <c r="B125" s="194"/>
      <c r="C125" s="195"/>
      <c r="D125" s="196" t="s">
        <v>232</v>
      </c>
      <c r="E125" s="197" t="s">
        <v>35</v>
      </c>
      <c r="F125" s="198" t="s">
        <v>791</v>
      </c>
      <c r="G125" s="195"/>
      <c r="H125" s="199">
        <v>664.844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232</v>
      </c>
      <c r="AU125" s="205" t="s">
        <v>89</v>
      </c>
      <c r="AV125" s="13" t="s">
        <v>89</v>
      </c>
      <c r="AW125" s="13" t="s">
        <v>40</v>
      </c>
      <c r="AX125" s="13" t="s">
        <v>80</v>
      </c>
      <c r="AY125" s="205" t="s">
        <v>142</v>
      </c>
    </row>
    <row r="126" spans="2:51" s="13" customFormat="1" ht="11.25">
      <c r="B126" s="194"/>
      <c r="C126" s="195"/>
      <c r="D126" s="196" t="s">
        <v>232</v>
      </c>
      <c r="E126" s="197" t="s">
        <v>35</v>
      </c>
      <c r="F126" s="198" t="s">
        <v>792</v>
      </c>
      <c r="G126" s="195"/>
      <c r="H126" s="199">
        <v>-21.816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232</v>
      </c>
      <c r="AU126" s="205" t="s">
        <v>89</v>
      </c>
      <c r="AV126" s="13" t="s">
        <v>89</v>
      </c>
      <c r="AW126" s="13" t="s">
        <v>40</v>
      </c>
      <c r="AX126" s="13" t="s">
        <v>80</v>
      </c>
      <c r="AY126" s="205" t="s">
        <v>142</v>
      </c>
    </row>
    <row r="127" spans="2:51" s="13" customFormat="1" ht="11.25">
      <c r="B127" s="194"/>
      <c r="C127" s="195"/>
      <c r="D127" s="196" t="s">
        <v>232</v>
      </c>
      <c r="E127" s="197" t="s">
        <v>35</v>
      </c>
      <c r="F127" s="198" t="s">
        <v>793</v>
      </c>
      <c r="G127" s="195"/>
      <c r="H127" s="199">
        <v>-1.414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232</v>
      </c>
      <c r="AU127" s="205" t="s">
        <v>89</v>
      </c>
      <c r="AV127" s="13" t="s">
        <v>89</v>
      </c>
      <c r="AW127" s="13" t="s">
        <v>40</v>
      </c>
      <c r="AX127" s="13" t="s">
        <v>80</v>
      </c>
      <c r="AY127" s="205" t="s">
        <v>142</v>
      </c>
    </row>
    <row r="128" spans="2:51" s="13" customFormat="1" ht="11.25">
      <c r="B128" s="194"/>
      <c r="C128" s="195"/>
      <c r="D128" s="196" t="s">
        <v>232</v>
      </c>
      <c r="E128" s="197" t="s">
        <v>35</v>
      </c>
      <c r="F128" s="198" t="s">
        <v>794</v>
      </c>
      <c r="G128" s="195"/>
      <c r="H128" s="199">
        <v>-11.312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232</v>
      </c>
      <c r="AU128" s="205" t="s">
        <v>89</v>
      </c>
      <c r="AV128" s="13" t="s">
        <v>89</v>
      </c>
      <c r="AW128" s="13" t="s">
        <v>40</v>
      </c>
      <c r="AX128" s="13" t="s">
        <v>80</v>
      </c>
      <c r="AY128" s="205" t="s">
        <v>142</v>
      </c>
    </row>
    <row r="129" spans="2:51" s="13" customFormat="1" ht="11.25">
      <c r="B129" s="194"/>
      <c r="C129" s="195"/>
      <c r="D129" s="196" t="s">
        <v>232</v>
      </c>
      <c r="E129" s="197" t="s">
        <v>35</v>
      </c>
      <c r="F129" s="198" t="s">
        <v>795</v>
      </c>
      <c r="G129" s="195"/>
      <c r="H129" s="199">
        <v>-4.242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232</v>
      </c>
      <c r="AU129" s="205" t="s">
        <v>89</v>
      </c>
      <c r="AV129" s="13" t="s">
        <v>89</v>
      </c>
      <c r="AW129" s="13" t="s">
        <v>40</v>
      </c>
      <c r="AX129" s="13" t="s">
        <v>80</v>
      </c>
      <c r="AY129" s="205" t="s">
        <v>142</v>
      </c>
    </row>
    <row r="130" spans="2:51" s="15" customFormat="1" ht="11.25">
      <c r="B130" s="227"/>
      <c r="C130" s="228"/>
      <c r="D130" s="196" t="s">
        <v>232</v>
      </c>
      <c r="E130" s="229" t="s">
        <v>35</v>
      </c>
      <c r="F130" s="230" t="s">
        <v>796</v>
      </c>
      <c r="G130" s="228"/>
      <c r="H130" s="229" t="s">
        <v>35</v>
      </c>
      <c r="I130" s="231"/>
      <c r="J130" s="228"/>
      <c r="K130" s="228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232</v>
      </c>
      <c r="AU130" s="236" t="s">
        <v>89</v>
      </c>
      <c r="AV130" s="15" t="s">
        <v>21</v>
      </c>
      <c r="AW130" s="15" t="s">
        <v>40</v>
      </c>
      <c r="AX130" s="15" t="s">
        <v>80</v>
      </c>
      <c r="AY130" s="236" t="s">
        <v>142</v>
      </c>
    </row>
    <row r="131" spans="2:51" s="13" customFormat="1" ht="11.25">
      <c r="B131" s="194"/>
      <c r="C131" s="195"/>
      <c r="D131" s="196" t="s">
        <v>232</v>
      </c>
      <c r="E131" s="197" t="s">
        <v>35</v>
      </c>
      <c r="F131" s="198" t="s">
        <v>797</v>
      </c>
      <c r="G131" s="195"/>
      <c r="H131" s="199">
        <v>922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232</v>
      </c>
      <c r="AU131" s="205" t="s">
        <v>89</v>
      </c>
      <c r="AV131" s="13" t="s">
        <v>89</v>
      </c>
      <c r="AW131" s="13" t="s">
        <v>40</v>
      </c>
      <c r="AX131" s="13" t="s">
        <v>80</v>
      </c>
      <c r="AY131" s="205" t="s">
        <v>142</v>
      </c>
    </row>
    <row r="132" spans="2:51" s="14" customFormat="1" ht="11.25">
      <c r="B132" s="206"/>
      <c r="C132" s="207"/>
      <c r="D132" s="196" t="s">
        <v>232</v>
      </c>
      <c r="E132" s="208" t="s">
        <v>35</v>
      </c>
      <c r="F132" s="209" t="s">
        <v>234</v>
      </c>
      <c r="G132" s="207"/>
      <c r="H132" s="210">
        <v>1548.06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232</v>
      </c>
      <c r="AU132" s="216" t="s">
        <v>89</v>
      </c>
      <c r="AV132" s="14" t="s">
        <v>161</v>
      </c>
      <c r="AW132" s="14" t="s">
        <v>40</v>
      </c>
      <c r="AX132" s="14" t="s">
        <v>21</v>
      </c>
      <c r="AY132" s="216" t="s">
        <v>142</v>
      </c>
    </row>
    <row r="133" spans="1:65" s="2" customFormat="1" ht="24.2" customHeight="1">
      <c r="A133" s="36"/>
      <c r="B133" s="37"/>
      <c r="C133" s="176" t="s">
        <v>187</v>
      </c>
      <c r="D133" s="176" t="s">
        <v>145</v>
      </c>
      <c r="E133" s="177" t="s">
        <v>798</v>
      </c>
      <c r="F133" s="178" t="s">
        <v>799</v>
      </c>
      <c r="G133" s="179" t="s">
        <v>255</v>
      </c>
      <c r="H133" s="180">
        <v>626.06</v>
      </c>
      <c r="I133" s="181"/>
      <c r="J133" s="182">
        <f>ROUND(I133*H133,2)</f>
        <v>0</v>
      </c>
      <c r="K133" s="178" t="s">
        <v>149</v>
      </c>
      <c r="L133" s="41"/>
      <c r="M133" s="183" t="s">
        <v>35</v>
      </c>
      <c r="N133" s="184" t="s">
        <v>51</v>
      </c>
      <c r="O133" s="66"/>
      <c r="P133" s="185">
        <f>O133*H133</f>
        <v>0</v>
      </c>
      <c r="Q133" s="185">
        <v>0.01838</v>
      </c>
      <c r="R133" s="185">
        <f>Q133*H133</f>
        <v>11.5069828</v>
      </c>
      <c r="S133" s="185">
        <v>0</v>
      </c>
      <c r="T133" s="18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161</v>
      </c>
      <c r="AT133" s="187" t="s">
        <v>145</v>
      </c>
      <c r="AU133" s="187" t="s">
        <v>89</v>
      </c>
      <c r="AY133" s="18" t="s">
        <v>142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8" t="s">
        <v>21</v>
      </c>
      <c r="BK133" s="188">
        <f>ROUND(I133*H133,2)</f>
        <v>0</v>
      </c>
      <c r="BL133" s="18" t="s">
        <v>161</v>
      </c>
      <c r="BM133" s="187" t="s">
        <v>800</v>
      </c>
    </row>
    <row r="134" spans="1:65" s="2" customFormat="1" ht="24.2" customHeight="1">
      <c r="A134" s="36"/>
      <c r="B134" s="37"/>
      <c r="C134" s="176" t="s">
        <v>191</v>
      </c>
      <c r="D134" s="176" t="s">
        <v>145</v>
      </c>
      <c r="E134" s="177" t="s">
        <v>801</v>
      </c>
      <c r="F134" s="178" t="s">
        <v>802</v>
      </c>
      <c r="G134" s="179" t="s">
        <v>255</v>
      </c>
      <c r="H134" s="180">
        <v>922</v>
      </c>
      <c r="I134" s="181"/>
      <c r="J134" s="182">
        <f>ROUND(I134*H134,2)</f>
        <v>0</v>
      </c>
      <c r="K134" s="178" t="s">
        <v>149</v>
      </c>
      <c r="L134" s="41"/>
      <c r="M134" s="183" t="s">
        <v>35</v>
      </c>
      <c r="N134" s="184" t="s">
        <v>51</v>
      </c>
      <c r="O134" s="66"/>
      <c r="P134" s="185">
        <f>O134*H134</f>
        <v>0</v>
      </c>
      <c r="Q134" s="185">
        <v>0.017</v>
      </c>
      <c r="R134" s="185">
        <f>Q134*H134</f>
        <v>15.674000000000001</v>
      </c>
      <c r="S134" s="185">
        <v>0</v>
      </c>
      <c r="T134" s="18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7" t="s">
        <v>161</v>
      </c>
      <c r="AT134" s="187" t="s">
        <v>145</v>
      </c>
      <c r="AU134" s="187" t="s">
        <v>89</v>
      </c>
      <c r="AY134" s="18" t="s">
        <v>142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8" t="s">
        <v>21</v>
      </c>
      <c r="BK134" s="188">
        <f>ROUND(I134*H134,2)</f>
        <v>0</v>
      </c>
      <c r="BL134" s="18" t="s">
        <v>161</v>
      </c>
      <c r="BM134" s="187" t="s">
        <v>803</v>
      </c>
    </row>
    <row r="135" spans="1:65" s="2" customFormat="1" ht="14.45" customHeight="1">
      <c r="A135" s="36"/>
      <c r="B135" s="37"/>
      <c r="C135" s="176" t="s">
        <v>195</v>
      </c>
      <c r="D135" s="176" t="s">
        <v>145</v>
      </c>
      <c r="E135" s="177" t="s">
        <v>804</v>
      </c>
      <c r="F135" s="178" t="s">
        <v>805</v>
      </c>
      <c r="G135" s="179" t="s">
        <v>255</v>
      </c>
      <c r="H135" s="180">
        <v>100.38</v>
      </c>
      <c r="I135" s="181"/>
      <c r="J135" s="182">
        <f>ROUND(I135*H135,2)</f>
        <v>0</v>
      </c>
      <c r="K135" s="178" t="s">
        <v>149</v>
      </c>
      <c r="L135" s="41"/>
      <c r="M135" s="183" t="s">
        <v>35</v>
      </c>
      <c r="N135" s="184" t="s">
        <v>51</v>
      </c>
      <c r="O135" s="66"/>
      <c r="P135" s="185">
        <f>O135*H135</f>
        <v>0</v>
      </c>
      <c r="Q135" s="185">
        <v>0.0425</v>
      </c>
      <c r="R135" s="185">
        <f>Q135*H135</f>
        <v>4.2661500000000006</v>
      </c>
      <c r="S135" s="185">
        <v>0</v>
      </c>
      <c r="T135" s="18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7" t="s">
        <v>161</v>
      </c>
      <c r="AT135" s="187" t="s">
        <v>145</v>
      </c>
      <c r="AU135" s="187" t="s">
        <v>89</v>
      </c>
      <c r="AY135" s="18" t="s">
        <v>142</v>
      </c>
      <c r="BE135" s="188">
        <f>IF(N135="základní",J135,0)</f>
        <v>0</v>
      </c>
      <c r="BF135" s="188">
        <f>IF(N135="snížená",J135,0)</f>
        <v>0</v>
      </c>
      <c r="BG135" s="188">
        <f>IF(N135="zákl. přenesená",J135,0)</f>
        <v>0</v>
      </c>
      <c r="BH135" s="188">
        <f>IF(N135="sníž. přenesená",J135,0)</f>
        <v>0</v>
      </c>
      <c r="BI135" s="188">
        <f>IF(N135="nulová",J135,0)</f>
        <v>0</v>
      </c>
      <c r="BJ135" s="18" t="s">
        <v>21</v>
      </c>
      <c r="BK135" s="188">
        <f>ROUND(I135*H135,2)</f>
        <v>0</v>
      </c>
      <c r="BL135" s="18" t="s">
        <v>161</v>
      </c>
      <c r="BM135" s="187" t="s">
        <v>806</v>
      </c>
    </row>
    <row r="136" spans="2:51" s="15" customFormat="1" ht="11.25">
      <c r="B136" s="227"/>
      <c r="C136" s="228"/>
      <c r="D136" s="196" t="s">
        <v>232</v>
      </c>
      <c r="E136" s="229" t="s">
        <v>35</v>
      </c>
      <c r="F136" s="230" t="s">
        <v>807</v>
      </c>
      <c r="G136" s="228"/>
      <c r="H136" s="229" t="s">
        <v>35</v>
      </c>
      <c r="I136" s="231"/>
      <c r="J136" s="228"/>
      <c r="K136" s="228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232</v>
      </c>
      <c r="AU136" s="236" t="s">
        <v>89</v>
      </c>
      <c r="AV136" s="15" t="s">
        <v>21</v>
      </c>
      <c r="AW136" s="15" t="s">
        <v>40</v>
      </c>
      <c r="AX136" s="15" t="s">
        <v>80</v>
      </c>
      <c r="AY136" s="236" t="s">
        <v>142</v>
      </c>
    </row>
    <row r="137" spans="2:51" s="13" customFormat="1" ht="11.25">
      <c r="B137" s="194"/>
      <c r="C137" s="195"/>
      <c r="D137" s="196" t="s">
        <v>232</v>
      </c>
      <c r="E137" s="197" t="s">
        <v>35</v>
      </c>
      <c r="F137" s="198" t="s">
        <v>808</v>
      </c>
      <c r="G137" s="195"/>
      <c r="H137" s="199">
        <v>100.38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232</v>
      </c>
      <c r="AU137" s="205" t="s">
        <v>89</v>
      </c>
      <c r="AV137" s="13" t="s">
        <v>89</v>
      </c>
      <c r="AW137" s="13" t="s">
        <v>40</v>
      </c>
      <c r="AX137" s="13" t="s">
        <v>80</v>
      </c>
      <c r="AY137" s="205" t="s">
        <v>142</v>
      </c>
    </row>
    <row r="138" spans="2:51" s="14" customFormat="1" ht="11.25">
      <c r="B138" s="206"/>
      <c r="C138" s="207"/>
      <c r="D138" s="196" t="s">
        <v>232</v>
      </c>
      <c r="E138" s="208" t="s">
        <v>35</v>
      </c>
      <c r="F138" s="209" t="s">
        <v>234</v>
      </c>
      <c r="G138" s="207"/>
      <c r="H138" s="210">
        <v>100.38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232</v>
      </c>
      <c r="AU138" s="216" t="s">
        <v>89</v>
      </c>
      <c r="AV138" s="14" t="s">
        <v>161</v>
      </c>
      <c r="AW138" s="14" t="s">
        <v>40</v>
      </c>
      <c r="AX138" s="14" t="s">
        <v>21</v>
      </c>
      <c r="AY138" s="216" t="s">
        <v>142</v>
      </c>
    </row>
    <row r="139" spans="1:65" s="2" customFormat="1" ht="24.2" customHeight="1">
      <c r="A139" s="36"/>
      <c r="B139" s="37"/>
      <c r="C139" s="176" t="s">
        <v>201</v>
      </c>
      <c r="D139" s="176" t="s">
        <v>145</v>
      </c>
      <c r="E139" s="177" t="s">
        <v>809</v>
      </c>
      <c r="F139" s="178" t="s">
        <v>810</v>
      </c>
      <c r="G139" s="179" t="s">
        <v>177</v>
      </c>
      <c r="H139" s="180">
        <v>5</v>
      </c>
      <c r="I139" s="181"/>
      <c r="J139" s="182">
        <f>ROUND(I139*H139,2)</f>
        <v>0</v>
      </c>
      <c r="K139" s="178" t="s">
        <v>149</v>
      </c>
      <c r="L139" s="41"/>
      <c r="M139" s="183" t="s">
        <v>35</v>
      </c>
      <c r="N139" s="184" t="s">
        <v>51</v>
      </c>
      <c r="O139" s="66"/>
      <c r="P139" s="185">
        <f>O139*H139</f>
        <v>0</v>
      </c>
      <c r="Q139" s="185">
        <v>0.01777</v>
      </c>
      <c r="R139" s="185">
        <f>Q139*H139</f>
        <v>0.08885000000000001</v>
      </c>
      <c r="S139" s="185">
        <v>0</v>
      </c>
      <c r="T139" s="18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7" t="s">
        <v>161</v>
      </c>
      <c r="AT139" s="187" t="s">
        <v>145</v>
      </c>
      <c r="AU139" s="187" t="s">
        <v>89</v>
      </c>
      <c r="AY139" s="18" t="s">
        <v>142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8" t="s">
        <v>21</v>
      </c>
      <c r="BK139" s="188">
        <f>ROUND(I139*H139,2)</f>
        <v>0</v>
      </c>
      <c r="BL139" s="18" t="s">
        <v>161</v>
      </c>
      <c r="BM139" s="187" t="s">
        <v>811</v>
      </c>
    </row>
    <row r="140" spans="1:65" s="2" customFormat="1" ht="14.45" customHeight="1">
      <c r="A140" s="36"/>
      <c r="B140" s="37"/>
      <c r="C140" s="217" t="s">
        <v>8</v>
      </c>
      <c r="D140" s="217" t="s">
        <v>239</v>
      </c>
      <c r="E140" s="218" t="s">
        <v>812</v>
      </c>
      <c r="F140" s="219" t="s">
        <v>813</v>
      </c>
      <c r="G140" s="220" t="s">
        <v>177</v>
      </c>
      <c r="H140" s="221">
        <v>5</v>
      </c>
      <c r="I140" s="222"/>
      <c r="J140" s="223">
        <f>ROUND(I140*H140,2)</f>
        <v>0</v>
      </c>
      <c r="K140" s="219" t="s">
        <v>149</v>
      </c>
      <c r="L140" s="224"/>
      <c r="M140" s="225" t="s">
        <v>35</v>
      </c>
      <c r="N140" s="226" t="s">
        <v>51</v>
      </c>
      <c r="O140" s="66"/>
      <c r="P140" s="185">
        <f>O140*H140</f>
        <v>0</v>
      </c>
      <c r="Q140" s="185">
        <v>0.01079</v>
      </c>
      <c r="R140" s="185">
        <f>Q140*H140</f>
        <v>0.05395</v>
      </c>
      <c r="S140" s="185">
        <v>0</v>
      </c>
      <c r="T140" s="18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7" t="s">
        <v>174</v>
      </c>
      <c r="AT140" s="187" t="s">
        <v>239</v>
      </c>
      <c r="AU140" s="187" t="s">
        <v>89</v>
      </c>
      <c r="AY140" s="18" t="s">
        <v>142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8" t="s">
        <v>21</v>
      </c>
      <c r="BK140" s="188">
        <f>ROUND(I140*H140,2)</f>
        <v>0</v>
      </c>
      <c r="BL140" s="18" t="s">
        <v>161</v>
      </c>
      <c r="BM140" s="187" t="s">
        <v>814</v>
      </c>
    </row>
    <row r="141" spans="1:65" s="2" customFormat="1" ht="24.2" customHeight="1">
      <c r="A141" s="36"/>
      <c r="B141" s="37"/>
      <c r="C141" s="176" t="s">
        <v>303</v>
      </c>
      <c r="D141" s="176" t="s">
        <v>145</v>
      </c>
      <c r="E141" s="177" t="s">
        <v>815</v>
      </c>
      <c r="F141" s="178" t="s">
        <v>816</v>
      </c>
      <c r="G141" s="179" t="s">
        <v>177</v>
      </c>
      <c r="H141" s="180">
        <v>1</v>
      </c>
      <c r="I141" s="181"/>
      <c r="J141" s="182">
        <f>ROUND(I141*H141,2)</f>
        <v>0</v>
      </c>
      <c r="K141" s="178" t="s">
        <v>149</v>
      </c>
      <c r="L141" s="41"/>
      <c r="M141" s="183" t="s">
        <v>35</v>
      </c>
      <c r="N141" s="184" t="s">
        <v>51</v>
      </c>
      <c r="O141" s="66"/>
      <c r="P141" s="185">
        <f>O141*H141</f>
        <v>0</v>
      </c>
      <c r="Q141" s="185">
        <v>0.02542</v>
      </c>
      <c r="R141" s="185">
        <f>Q141*H141</f>
        <v>0.02542</v>
      </c>
      <c r="S141" s="185">
        <v>0</v>
      </c>
      <c r="T141" s="18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161</v>
      </c>
      <c r="AT141" s="187" t="s">
        <v>145</v>
      </c>
      <c r="AU141" s="187" t="s">
        <v>89</v>
      </c>
      <c r="AY141" s="18" t="s">
        <v>142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8" t="s">
        <v>21</v>
      </c>
      <c r="BK141" s="188">
        <f>ROUND(I141*H141,2)</f>
        <v>0</v>
      </c>
      <c r="BL141" s="18" t="s">
        <v>161</v>
      </c>
      <c r="BM141" s="187" t="s">
        <v>817</v>
      </c>
    </row>
    <row r="142" spans="1:65" s="2" customFormat="1" ht="24.2" customHeight="1">
      <c r="A142" s="36"/>
      <c r="B142" s="37"/>
      <c r="C142" s="176" t="s">
        <v>308</v>
      </c>
      <c r="D142" s="176" t="s">
        <v>145</v>
      </c>
      <c r="E142" s="177" t="s">
        <v>818</v>
      </c>
      <c r="F142" s="178" t="s">
        <v>819</v>
      </c>
      <c r="G142" s="179" t="s">
        <v>177</v>
      </c>
      <c r="H142" s="180">
        <v>2</v>
      </c>
      <c r="I142" s="181"/>
      <c r="J142" s="182">
        <f>ROUND(I142*H142,2)</f>
        <v>0</v>
      </c>
      <c r="K142" s="178" t="s">
        <v>149</v>
      </c>
      <c r="L142" s="41"/>
      <c r="M142" s="183" t="s">
        <v>35</v>
      </c>
      <c r="N142" s="184" t="s">
        <v>51</v>
      </c>
      <c r="O142" s="66"/>
      <c r="P142" s="185">
        <f>O142*H142</f>
        <v>0</v>
      </c>
      <c r="Q142" s="185">
        <v>0.4417</v>
      </c>
      <c r="R142" s="185">
        <f>Q142*H142</f>
        <v>0.8834</v>
      </c>
      <c r="S142" s="185">
        <v>0</v>
      </c>
      <c r="T142" s="18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7" t="s">
        <v>161</v>
      </c>
      <c r="AT142" s="187" t="s">
        <v>145</v>
      </c>
      <c r="AU142" s="187" t="s">
        <v>89</v>
      </c>
      <c r="AY142" s="18" t="s">
        <v>142</v>
      </c>
      <c r="BE142" s="188">
        <f>IF(N142="základní",J142,0)</f>
        <v>0</v>
      </c>
      <c r="BF142" s="188">
        <f>IF(N142="snížená",J142,0)</f>
        <v>0</v>
      </c>
      <c r="BG142" s="188">
        <f>IF(N142="zákl. přenesená",J142,0)</f>
        <v>0</v>
      </c>
      <c r="BH142" s="188">
        <f>IF(N142="sníž. přenesená",J142,0)</f>
        <v>0</v>
      </c>
      <c r="BI142" s="188">
        <f>IF(N142="nulová",J142,0)</f>
        <v>0</v>
      </c>
      <c r="BJ142" s="18" t="s">
        <v>21</v>
      </c>
      <c r="BK142" s="188">
        <f>ROUND(I142*H142,2)</f>
        <v>0</v>
      </c>
      <c r="BL142" s="18" t="s">
        <v>161</v>
      </c>
      <c r="BM142" s="187" t="s">
        <v>820</v>
      </c>
    </row>
    <row r="143" spans="1:65" s="2" customFormat="1" ht="14.45" customHeight="1">
      <c r="A143" s="36"/>
      <c r="B143" s="37"/>
      <c r="C143" s="217" t="s">
        <v>313</v>
      </c>
      <c r="D143" s="217" t="s">
        <v>239</v>
      </c>
      <c r="E143" s="218" t="s">
        <v>821</v>
      </c>
      <c r="F143" s="219" t="s">
        <v>822</v>
      </c>
      <c r="G143" s="220" t="s">
        <v>177</v>
      </c>
      <c r="H143" s="221">
        <v>2</v>
      </c>
      <c r="I143" s="222"/>
      <c r="J143" s="223">
        <f>ROUND(I143*H143,2)</f>
        <v>0</v>
      </c>
      <c r="K143" s="219" t="s">
        <v>149</v>
      </c>
      <c r="L143" s="224"/>
      <c r="M143" s="225" t="s">
        <v>35</v>
      </c>
      <c r="N143" s="226" t="s">
        <v>51</v>
      </c>
      <c r="O143" s="66"/>
      <c r="P143" s="185">
        <f>O143*H143</f>
        <v>0</v>
      </c>
      <c r="Q143" s="185">
        <v>0.02265</v>
      </c>
      <c r="R143" s="185">
        <f>Q143*H143</f>
        <v>0.0453</v>
      </c>
      <c r="S143" s="185">
        <v>0</v>
      </c>
      <c r="T143" s="18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7" t="s">
        <v>174</v>
      </c>
      <c r="AT143" s="187" t="s">
        <v>239</v>
      </c>
      <c r="AU143" s="187" t="s">
        <v>89</v>
      </c>
      <c r="AY143" s="18" t="s">
        <v>142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8" t="s">
        <v>21</v>
      </c>
      <c r="BK143" s="188">
        <f>ROUND(I143*H143,2)</f>
        <v>0</v>
      </c>
      <c r="BL143" s="18" t="s">
        <v>161</v>
      </c>
      <c r="BM143" s="187" t="s">
        <v>823</v>
      </c>
    </row>
    <row r="144" spans="2:63" s="12" customFormat="1" ht="22.9" customHeight="1">
      <c r="B144" s="160"/>
      <c r="C144" s="161"/>
      <c r="D144" s="162" t="s">
        <v>79</v>
      </c>
      <c r="E144" s="174" t="s">
        <v>174</v>
      </c>
      <c r="F144" s="174" t="s">
        <v>824</v>
      </c>
      <c r="G144" s="161"/>
      <c r="H144" s="161"/>
      <c r="I144" s="164"/>
      <c r="J144" s="175">
        <f>BK144</f>
        <v>0</v>
      </c>
      <c r="K144" s="161"/>
      <c r="L144" s="166"/>
      <c r="M144" s="167"/>
      <c r="N144" s="168"/>
      <c r="O144" s="168"/>
      <c r="P144" s="169">
        <f>P145</f>
        <v>0</v>
      </c>
      <c r="Q144" s="168"/>
      <c r="R144" s="169">
        <f>R145</f>
        <v>0.00093</v>
      </c>
      <c r="S144" s="168"/>
      <c r="T144" s="170">
        <f>T145</f>
        <v>0</v>
      </c>
      <c r="AR144" s="171" t="s">
        <v>21</v>
      </c>
      <c r="AT144" s="172" t="s">
        <v>79</v>
      </c>
      <c r="AU144" s="172" t="s">
        <v>21</v>
      </c>
      <c r="AY144" s="171" t="s">
        <v>142</v>
      </c>
      <c r="BK144" s="173">
        <f>BK145</f>
        <v>0</v>
      </c>
    </row>
    <row r="145" spans="1:65" s="2" customFormat="1" ht="14.45" customHeight="1">
      <c r="A145" s="36"/>
      <c r="B145" s="37"/>
      <c r="C145" s="176" t="s">
        <v>317</v>
      </c>
      <c r="D145" s="176" t="s">
        <v>145</v>
      </c>
      <c r="E145" s="177" t="s">
        <v>825</v>
      </c>
      <c r="F145" s="178" t="s">
        <v>826</v>
      </c>
      <c r="G145" s="179" t="s">
        <v>177</v>
      </c>
      <c r="H145" s="180">
        <v>3</v>
      </c>
      <c r="I145" s="181"/>
      <c r="J145" s="182">
        <f>ROUND(I145*H145,2)</f>
        <v>0</v>
      </c>
      <c r="K145" s="178" t="s">
        <v>35</v>
      </c>
      <c r="L145" s="41"/>
      <c r="M145" s="183" t="s">
        <v>35</v>
      </c>
      <c r="N145" s="184" t="s">
        <v>51</v>
      </c>
      <c r="O145" s="66"/>
      <c r="P145" s="185">
        <f>O145*H145</f>
        <v>0</v>
      </c>
      <c r="Q145" s="185">
        <v>0.00031</v>
      </c>
      <c r="R145" s="185">
        <f>Q145*H145</f>
        <v>0.00093</v>
      </c>
      <c r="S145" s="185">
        <v>0</v>
      </c>
      <c r="T145" s="18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161</v>
      </c>
      <c r="AT145" s="187" t="s">
        <v>145</v>
      </c>
      <c r="AU145" s="187" t="s">
        <v>89</v>
      </c>
      <c r="AY145" s="18" t="s">
        <v>142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8" t="s">
        <v>21</v>
      </c>
      <c r="BK145" s="188">
        <f>ROUND(I145*H145,2)</f>
        <v>0</v>
      </c>
      <c r="BL145" s="18" t="s">
        <v>161</v>
      </c>
      <c r="BM145" s="187" t="s">
        <v>827</v>
      </c>
    </row>
    <row r="146" spans="2:63" s="12" customFormat="1" ht="22.9" customHeight="1">
      <c r="B146" s="160"/>
      <c r="C146" s="161"/>
      <c r="D146" s="162" t="s">
        <v>79</v>
      </c>
      <c r="E146" s="174" t="s">
        <v>179</v>
      </c>
      <c r="F146" s="174" t="s">
        <v>328</v>
      </c>
      <c r="G146" s="161"/>
      <c r="H146" s="161"/>
      <c r="I146" s="164"/>
      <c r="J146" s="175">
        <f>BK146</f>
        <v>0</v>
      </c>
      <c r="K146" s="161"/>
      <c r="L146" s="166"/>
      <c r="M146" s="167"/>
      <c r="N146" s="168"/>
      <c r="O146" s="168"/>
      <c r="P146" s="169">
        <f>SUM(P147:P173)</f>
        <v>0</v>
      </c>
      <c r="Q146" s="168"/>
      <c r="R146" s="169">
        <f>SUM(R147:R173)</f>
        <v>0.27852000000000005</v>
      </c>
      <c r="S146" s="168"/>
      <c r="T146" s="170">
        <f>SUM(T147:T173)</f>
        <v>56.0041412</v>
      </c>
      <c r="AR146" s="171" t="s">
        <v>21</v>
      </c>
      <c r="AT146" s="172" t="s">
        <v>79</v>
      </c>
      <c r="AU146" s="172" t="s">
        <v>21</v>
      </c>
      <c r="AY146" s="171" t="s">
        <v>142</v>
      </c>
      <c r="BK146" s="173">
        <f>SUM(BK147:BK173)</f>
        <v>0</v>
      </c>
    </row>
    <row r="147" spans="1:65" s="2" customFormat="1" ht="14.45" customHeight="1">
      <c r="A147" s="36"/>
      <c r="B147" s="37"/>
      <c r="C147" s="176" t="s">
        <v>321</v>
      </c>
      <c r="D147" s="176" t="s">
        <v>145</v>
      </c>
      <c r="E147" s="177" t="s">
        <v>828</v>
      </c>
      <c r="F147" s="178" t="s">
        <v>829</v>
      </c>
      <c r="G147" s="179" t="s">
        <v>255</v>
      </c>
      <c r="H147" s="180">
        <v>1200</v>
      </c>
      <c r="I147" s="181"/>
      <c r="J147" s="182">
        <f aca="true" t="shared" si="0" ref="J147:J154">ROUND(I147*H147,2)</f>
        <v>0</v>
      </c>
      <c r="K147" s="178" t="s">
        <v>149</v>
      </c>
      <c r="L147" s="41"/>
      <c r="M147" s="183" t="s">
        <v>35</v>
      </c>
      <c r="N147" s="184" t="s">
        <v>51</v>
      </c>
      <c r="O147" s="66"/>
      <c r="P147" s="185">
        <f aca="true" t="shared" si="1" ref="P147:P154">O147*H147</f>
        <v>0</v>
      </c>
      <c r="Q147" s="185">
        <v>0</v>
      </c>
      <c r="R147" s="185">
        <f aca="true" t="shared" si="2" ref="R147:R154">Q147*H147</f>
        <v>0</v>
      </c>
      <c r="S147" s="185">
        <v>0</v>
      </c>
      <c r="T147" s="186">
        <f aca="true" t="shared" si="3" ref="T147:T154"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7" t="s">
        <v>161</v>
      </c>
      <c r="AT147" s="187" t="s">
        <v>145</v>
      </c>
      <c r="AU147" s="187" t="s">
        <v>89</v>
      </c>
      <c r="AY147" s="18" t="s">
        <v>142</v>
      </c>
      <c r="BE147" s="188">
        <f aca="true" t="shared" si="4" ref="BE147:BE154">IF(N147="základní",J147,0)</f>
        <v>0</v>
      </c>
      <c r="BF147" s="188">
        <f aca="true" t="shared" si="5" ref="BF147:BF154">IF(N147="snížená",J147,0)</f>
        <v>0</v>
      </c>
      <c r="BG147" s="188">
        <f aca="true" t="shared" si="6" ref="BG147:BG154">IF(N147="zákl. přenesená",J147,0)</f>
        <v>0</v>
      </c>
      <c r="BH147" s="188">
        <f aca="true" t="shared" si="7" ref="BH147:BH154">IF(N147="sníž. přenesená",J147,0)</f>
        <v>0</v>
      </c>
      <c r="BI147" s="188">
        <f aca="true" t="shared" si="8" ref="BI147:BI154">IF(N147="nulová",J147,0)</f>
        <v>0</v>
      </c>
      <c r="BJ147" s="18" t="s">
        <v>21</v>
      </c>
      <c r="BK147" s="188">
        <f aca="true" t="shared" si="9" ref="BK147:BK154">ROUND(I147*H147,2)</f>
        <v>0</v>
      </c>
      <c r="BL147" s="18" t="s">
        <v>161</v>
      </c>
      <c r="BM147" s="187" t="s">
        <v>830</v>
      </c>
    </row>
    <row r="148" spans="1:65" s="2" customFormat="1" ht="14.45" customHeight="1">
      <c r="A148" s="36"/>
      <c r="B148" s="37"/>
      <c r="C148" s="176" t="s">
        <v>7</v>
      </c>
      <c r="D148" s="176" t="s">
        <v>145</v>
      </c>
      <c r="E148" s="177" t="s">
        <v>831</v>
      </c>
      <c r="F148" s="178" t="s">
        <v>832</v>
      </c>
      <c r="G148" s="179" t="s">
        <v>255</v>
      </c>
      <c r="H148" s="180">
        <v>600</v>
      </c>
      <c r="I148" s="181"/>
      <c r="J148" s="182">
        <f t="shared" si="0"/>
        <v>0</v>
      </c>
      <c r="K148" s="178" t="s">
        <v>149</v>
      </c>
      <c r="L148" s="41"/>
      <c r="M148" s="183" t="s">
        <v>35</v>
      </c>
      <c r="N148" s="184" t="s">
        <v>51</v>
      </c>
      <c r="O148" s="66"/>
      <c r="P148" s="185">
        <f t="shared" si="1"/>
        <v>0</v>
      </c>
      <c r="Q148" s="185">
        <v>1E-05</v>
      </c>
      <c r="R148" s="185">
        <f t="shared" si="2"/>
        <v>0.006</v>
      </c>
      <c r="S148" s="185">
        <v>0</v>
      </c>
      <c r="T148" s="186">
        <f t="shared" si="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7" t="s">
        <v>161</v>
      </c>
      <c r="AT148" s="187" t="s">
        <v>145</v>
      </c>
      <c r="AU148" s="187" t="s">
        <v>89</v>
      </c>
      <c r="AY148" s="18" t="s">
        <v>142</v>
      </c>
      <c r="BE148" s="188">
        <f t="shared" si="4"/>
        <v>0</v>
      </c>
      <c r="BF148" s="188">
        <f t="shared" si="5"/>
        <v>0</v>
      </c>
      <c r="BG148" s="188">
        <f t="shared" si="6"/>
        <v>0</v>
      </c>
      <c r="BH148" s="188">
        <f t="shared" si="7"/>
        <v>0</v>
      </c>
      <c r="BI148" s="188">
        <f t="shared" si="8"/>
        <v>0</v>
      </c>
      <c r="BJ148" s="18" t="s">
        <v>21</v>
      </c>
      <c r="BK148" s="188">
        <f t="shared" si="9"/>
        <v>0</v>
      </c>
      <c r="BL148" s="18" t="s">
        <v>161</v>
      </c>
      <c r="BM148" s="187" t="s">
        <v>833</v>
      </c>
    </row>
    <row r="149" spans="1:65" s="2" customFormat="1" ht="14.45" customHeight="1">
      <c r="A149" s="36"/>
      <c r="B149" s="37"/>
      <c r="C149" s="176" t="s">
        <v>329</v>
      </c>
      <c r="D149" s="176" t="s">
        <v>145</v>
      </c>
      <c r="E149" s="177" t="s">
        <v>834</v>
      </c>
      <c r="F149" s="178" t="s">
        <v>835</v>
      </c>
      <c r="G149" s="179" t="s">
        <v>177</v>
      </c>
      <c r="H149" s="180">
        <v>14</v>
      </c>
      <c r="I149" s="181"/>
      <c r="J149" s="182">
        <f t="shared" si="0"/>
        <v>0</v>
      </c>
      <c r="K149" s="178" t="s">
        <v>149</v>
      </c>
      <c r="L149" s="41"/>
      <c r="M149" s="183" t="s">
        <v>35</v>
      </c>
      <c r="N149" s="184" t="s">
        <v>51</v>
      </c>
      <c r="O149" s="66"/>
      <c r="P149" s="185">
        <f t="shared" si="1"/>
        <v>0</v>
      </c>
      <c r="Q149" s="185">
        <v>0.00018</v>
      </c>
      <c r="R149" s="185">
        <f t="shared" si="2"/>
        <v>0.00252</v>
      </c>
      <c r="S149" s="185">
        <v>0</v>
      </c>
      <c r="T149" s="186">
        <f t="shared" si="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161</v>
      </c>
      <c r="AT149" s="187" t="s">
        <v>145</v>
      </c>
      <c r="AU149" s="187" t="s">
        <v>89</v>
      </c>
      <c r="AY149" s="18" t="s">
        <v>142</v>
      </c>
      <c r="BE149" s="188">
        <f t="shared" si="4"/>
        <v>0</v>
      </c>
      <c r="BF149" s="188">
        <f t="shared" si="5"/>
        <v>0</v>
      </c>
      <c r="BG149" s="188">
        <f t="shared" si="6"/>
        <v>0</v>
      </c>
      <c r="BH149" s="188">
        <f t="shared" si="7"/>
        <v>0</v>
      </c>
      <c r="BI149" s="188">
        <f t="shared" si="8"/>
        <v>0</v>
      </c>
      <c r="BJ149" s="18" t="s">
        <v>21</v>
      </c>
      <c r="BK149" s="188">
        <f t="shared" si="9"/>
        <v>0</v>
      </c>
      <c r="BL149" s="18" t="s">
        <v>161</v>
      </c>
      <c r="BM149" s="187" t="s">
        <v>836</v>
      </c>
    </row>
    <row r="150" spans="1:65" s="2" customFormat="1" ht="14.45" customHeight="1">
      <c r="A150" s="36"/>
      <c r="B150" s="37"/>
      <c r="C150" s="217" t="s">
        <v>334</v>
      </c>
      <c r="D150" s="217" t="s">
        <v>239</v>
      </c>
      <c r="E150" s="218" t="s">
        <v>837</v>
      </c>
      <c r="F150" s="219" t="s">
        <v>838</v>
      </c>
      <c r="G150" s="220" t="s">
        <v>177</v>
      </c>
      <c r="H150" s="221">
        <v>12</v>
      </c>
      <c r="I150" s="222"/>
      <c r="J150" s="223">
        <f t="shared" si="0"/>
        <v>0</v>
      </c>
      <c r="K150" s="219" t="s">
        <v>149</v>
      </c>
      <c r="L150" s="224"/>
      <c r="M150" s="225" t="s">
        <v>35</v>
      </c>
      <c r="N150" s="226" t="s">
        <v>51</v>
      </c>
      <c r="O150" s="66"/>
      <c r="P150" s="185">
        <f t="shared" si="1"/>
        <v>0</v>
      </c>
      <c r="Q150" s="185">
        <v>0.012</v>
      </c>
      <c r="R150" s="185">
        <f t="shared" si="2"/>
        <v>0.14400000000000002</v>
      </c>
      <c r="S150" s="185">
        <v>0</v>
      </c>
      <c r="T150" s="186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7" t="s">
        <v>174</v>
      </c>
      <c r="AT150" s="187" t="s">
        <v>239</v>
      </c>
      <c r="AU150" s="187" t="s">
        <v>89</v>
      </c>
      <c r="AY150" s="18" t="s">
        <v>142</v>
      </c>
      <c r="BE150" s="188">
        <f t="shared" si="4"/>
        <v>0</v>
      </c>
      <c r="BF150" s="188">
        <f t="shared" si="5"/>
        <v>0</v>
      </c>
      <c r="BG150" s="188">
        <f t="shared" si="6"/>
        <v>0</v>
      </c>
      <c r="BH150" s="188">
        <f t="shared" si="7"/>
        <v>0</v>
      </c>
      <c r="BI150" s="188">
        <f t="shared" si="8"/>
        <v>0</v>
      </c>
      <c r="BJ150" s="18" t="s">
        <v>21</v>
      </c>
      <c r="BK150" s="188">
        <f t="shared" si="9"/>
        <v>0</v>
      </c>
      <c r="BL150" s="18" t="s">
        <v>161</v>
      </c>
      <c r="BM150" s="187" t="s">
        <v>839</v>
      </c>
    </row>
    <row r="151" spans="1:65" s="2" customFormat="1" ht="14.45" customHeight="1">
      <c r="A151" s="36"/>
      <c r="B151" s="37"/>
      <c r="C151" s="217" t="s">
        <v>339</v>
      </c>
      <c r="D151" s="217" t="s">
        <v>239</v>
      </c>
      <c r="E151" s="218" t="s">
        <v>840</v>
      </c>
      <c r="F151" s="219" t="s">
        <v>841</v>
      </c>
      <c r="G151" s="220" t="s">
        <v>177</v>
      </c>
      <c r="H151" s="221">
        <v>12</v>
      </c>
      <c r="I151" s="222"/>
      <c r="J151" s="223">
        <f t="shared" si="0"/>
        <v>0</v>
      </c>
      <c r="K151" s="219" t="s">
        <v>149</v>
      </c>
      <c r="L151" s="224"/>
      <c r="M151" s="225" t="s">
        <v>35</v>
      </c>
      <c r="N151" s="226" t="s">
        <v>51</v>
      </c>
      <c r="O151" s="66"/>
      <c r="P151" s="185">
        <f t="shared" si="1"/>
        <v>0</v>
      </c>
      <c r="Q151" s="185">
        <v>0.004</v>
      </c>
      <c r="R151" s="185">
        <f t="shared" si="2"/>
        <v>0.048</v>
      </c>
      <c r="S151" s="185">
        <v>0</v>
      </c>
      <c r="T151" s="186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7" t="s">
        <v>174</v>
      </c>
      <c r="AT151" s="187" t="s">
        <v>239</v>
      </c>
      <c r="AU151" s="187" t="s">
        <v>89</v>
      </c>
      <c r="AY151" s="18" t="s">
        <v>142</v>
      </c>
      <c r="BE151" s="188">
        <f t="shared" si="4"/>
        <v>0</v>
      </c>
      <c r="BF151" s="188">
        <f t="shared" si="5"/>
        <v>0</v>
      </c>
      <c r="BG151" s="188">
        <f t="shared" si="6"/>
        <v>0</v>
      </c>
      <c r="BH151" s="188">
        <f t="shared" si="7"/>
        <v>0</v>
      </c>
      <c r="BI151" s="188">
        <f t="shared" si="8"/>
        <v>0</v>
      </c>
      <c r="BJ151" s="18" t="s">
        <v>21</v>
      </c>
      <c r="BK151" s="188">
        <f t="shared" si="9"/>
        <v>0</v>
      </c>
      <c r="BL151" s="18" t="s">
        <v>161</v>
      </c>
      <c r="BM151" s="187" t="s">
        <v>842</v>
      </c>
    </row>
    <row r="152" spans="1:65" s="2" customFormat="1" ht="14.45" customHeight="1">
      <c r="A152" s="36"/>
      <c r="B152" s="37"/>
      <c r="C152" s="217" t="s">
        <v>343</v>
      </c>
      <c r="D152" s="217" t="s">
        <v>239</v>
      </c>
      <c r="E152" s="218" t="s">
        <v>843</v>
      </c>
      <c r="F152" s="219" t="s">
        <v>844</v>
      </c>
      <c r="G152" s="220" t="s">
        <v>177</v>
      </c>
      <c r="H152" s="221">
        <v>2</v>
      </c>
      <c r="I152" s="222"/>
      <c r="J152" s="223">
        <f t="shared" si="0"/>
        <v>0</v>
      </c>
      <c r="K152" s="219" t="s">
        <v>149</v>
      </c>
      <c r="L152" s="224"/>
      <c r="M152" s="225" t="s">
        <v>35</v>
      </c>
      <c r="N152" s="226" t="s">
        <v>51</v>
      </c>
      <c r="O152" s="66"/>
      <c r="P152" s="185">
        <f t="shared" si="1"/>
        <v>0</v>
      </c>
      <c r="Q152" s="185">
        <v>0.011</v>
      </c>
      <c r="R152" s="185">
        <f t="shared" si="2"/>
        <v>0.022</v>
      </c>
      <c r="S152" s="185">
        <v>0</v>
      </c>
      <c r="T152" s="186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174</v>
      </c>
      <c r="AT152" s="187" t="s">
        <v>239</v>
      </c>
      <c r="AU152" s="187" t="s">
        <v>89</v>
      </c>
      <c r="AY152" s="18" t="s">
        <v>142</v>
      </c>
      <c r="BE152" s="188">
        <f t="shared" si="4"/>
        <v>0</v>
      </c>
      <c r="BF152" s="188">
        <f t="shared" si="5"/>
        <v>0</v>
      </c>
      <c r="BG152" s="188">
        <f t="shared" si="6"/>
        <v>0</v>
      </c>
      <c r="BH152" s="188">
        <f t="shared" si="7"/>
        <v>0</v>
      </c>
      <c r="BI152" s="188">
        <f t="shared" si="8"/>
        <v>0</v>
      </c>
      <c r="BJ152" s="18" t="s">
        <v>21</v>
      </c>
      <c r="BK152" s="188">
        <f t="shared" si="9"/>
        <v>0</v>
      </c>
      <c r="BL152" s="18" t="s">
        <v>161</v>
      </c>
      <c r="BM152" s="187" t="s">
        <v>845</v>
      </c>
    </row>
    <row r="153" spans="1:65" s="2" customFormat="1" ht="14.45" customHeight="1">
      <c r="A153" s="36"/>
      <c r="B153" s="37"/>
      <c r="C153" s="217" t="s">
        <v>347</v>
      </c>
      <c r="D153" s="217" t="s">
        <v>239</v>
      </c>
      <c r="E153" s="218" t="s">
        <v>846</v>
      </c>
      <c r="F153" s="219" t="s">
        <v>847</v>
      </c>
      <c r="G153" s="220" t="s">
        <v>177</v>
      </c>
      <c r="H153" s="221">
        <v>14</v>
      </c>
      <c r="I153" s="222"/>
      <c r="J153" s="223">
        <f t="shared" si="0"/>
        <v>0</v>
      </c>
      <c r="K153" s="219" t="s">
        <v>149</v>
      </c>
      <c r="L153" s="224"/>
      <c r="M153" s="225" t="s">
        <v>35</v>
      </c>
      <c r="N153" s="226" t="s">
        <v>51</v>
      </c>
      <c r="O153" s="66"/>
      <c r="P153" s="185">
        <f t="shared" si="1"/>
        <v>0</v>
      </c>
      <c r="Q153" s="185">
        <v>0.004</v>
      </c>
      <c r="R153" s="185">
        <f t="shared" si="2"/>
        <v>0.056</v>
      </c>
      <c r="S153" s="185">
        <v>0</v>
      </c>
      <c r="T153" s="186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7" t="s">
        <v>174</v>
      </c>
      <c r="AT153" s="187" t="s">
        <v>239</v>
      </c>
      <c r="AU153" s="187" t="s">
        <v>89</v>
      </c>
      <c r="AY153" s="18" t="s">
        <v>142</v>
      </c>
      <c r="BE153" s="188">
        <f t="shared" si="4"/>
        <v>0</v>
      </c>
      <c r="BF153" s="188">
        <f t="shared" si="5"/>
        <v>0</v>
      </c>
      <c r="BG153" s="188">
        <f t="shared" si="6"/>
        <v>0</v>
      </c>
      <c r="BH153" s="188">
        <f t="shared" si="7"/>
        <v>0</v>
      </c>
      <c r="BI153" s="188">
        <f t="shared" si="8"/>
        <v>0</v>
      </c>
      <c r="BJ153" s="18" t="s">
        <v>21</v>
      </c>
      <c r="BK153" s="188">
        <f t="shared" si="9"/>
        <v>0</v>
      </c>
      <c r="BL153" s="18" t="s">
        <v>161</v>
      </c>
      <c r="BM153" s="187" t="s">
        <v>848</v>
      </c>
    </row>
    <row r="154" spans="1:65" s="2" customFormat="1" ht="24.2" customHeight="1">
      <c r="A154" s="36"/>
      <c r="B154" s="37"/>
      <c r="C154" s="176" t="s">
        <v>352</v>
      </c>
      <c r="D154" s="176" t="s">
        <v>145</v>
      </c>
      <c r="E154" s="177" t="s">
        <v>849</v>
      </c>
      <c r="F154" s="178" t="s">
        <v>850</v>
      </c>
      <c r="G154" s="179" t="s">
        <v>255</v>
      </c>
      <c r="H154" s="180">
        <v>131.653</v>
      </c>
      <c r="I154" s="181"/>
      <c r="J154" s="182">
        <f t="shared" si="0"/>
        <v>0</v>
      </c>
      <c r="K154" s="178" t="s">
        <v>149</v>
      </c>
      <c r="L154" s="41"/>
      <c r="M154" s="183" t="s">
        <v>35</v>
      </c>
      <c r="N154" s="184" t="s">
        <v>51</v>
      </c>
      <c r="O154" s="66"/>
      <c r="P154" s="185">
        <f t="shared" si="1"/>
        <v>0</v>
      </c>
      <c r="Q154" s="185">
        <v>0</v>
      </c>
      <c r="R154" s="185">
        <f t="shared" si="2"/>
        <v>0</v>
      </c>
      <c r="S154" s="185">
        <v>0.261</v>
      </c>
      <c r="T154" s="186">
        <f t="shared" si="3"/>
        <v>34.361433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161</v>
      </c>
      <c r="AT154" s="187" t="s">
        <v>145</v>
      </c>
      <c r="AU154" s="187" t="s">
        <v>89</v>
      </c>
      <c r="AY154" s="18" t="s">
        <v>142</v>
      </c>
      <c r="BE154" s="188">
        <f t="shared" si="4"/>
        <v>0</v>
      </c>
      <c r="BF154" s="188">
        <f t="shared" si="5"/>
        <v>0</v>
      </c>
      <c r="BG154" s="188">
        <f t="shared" si="6"/>
        <v>0</v>
      </c>
      <c r="BH154" s="188">
        <f t="shared" si="7"/>
        <v>0</v>
      </c>
      <c r="BI154" s="188">
        <f t="shared" si="8"/>
        <v>0</v>
      </c>
      <c r="BJ154" s="18" t="s">
        <v>21</v>
      </c>
      <c r="BK154" s="188">
        <f t="shared" si="9"/>
        <v>0</v>
      </c>
      <c r="BL154" s="18" t="s">
        <v>161</v>
      </c>
      <c r="BM154" s="187" t="s">
        <v>851</v>
      </c>
    </row>
    <row r="155" spans="2:51" s="13" customFormat="1" ht="11.25">
      <c r="B155" s="194"/>
      <c r="C155" s="195"/>
      <c r="D155" s="196" t="s">
        <v>232</v>
      </c>
      <c r="E155" s="197" t="s">
        <v>35</v>
      </c>
      <c r="F155" s="198" t="s">
        <v>852</v>
      </c>
      <c r="G155" s="195"/>
      <c r="H155" s="199">
        <v>59.473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232</v>
      </c>
      <c r="AU155" s="205" t="s">
        <v>89</v>
      </c>
      <c r="AV155" s="13" t="s">
        <v>89</v>
      </c>
      <c r="AW155" s="13" t="s">
        <v>40</v>
      </c>
      <c r="AX155" s="13" t="s">
        <v>80</v>
      </c>
      <c r="AY155" s="205" t="s">
        <v>142</v>
      </c>
    </row>
    <row r="156" spans="2:51" s="15" customFormat="1" ht="11.25">
      <c r="B156" s="227"/>
      <c r="C156" s="228"/>
      <c r="D156" s="196" t="s">
        <v>232</v>
      </c>
      <c r="E156" s="229" t="s">
        <v>35</v>
      </c>
      <c r="F156" s="230" t="s">
        <v>385</v>
      </c>
      <c r="G156" s="228"/>
      <c r="H156" s="229" t="s">
        <v>35</v>
      </c>
      <c r="I156" s="231"/>
      <c r="J156" s="228"/>
      <c r="K156" s="228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232</v>
      </c>
      <c r="AU156" s="236" t="s">
        <v>89</v>
      </c>
      <c r="AV156" s="15" t="s">
        <v>21</v>
      </c>
      <c r="AW156" s="15" t="s">
        <v>40</v>
      </c>
      <c r="AX156" s="15" t="s">
        <v>80</v>
      </c>
      <c r="AY156" s="236" t="s">
        <v>142</v>
      </c>
    </row>
    <row r="157" spans="2:51" s="13" customFormat="1" ht="11.25">
      <c r="B157" s="194"/>
      <c r="C157" s="195"/>
      <c r="D157" s="196" t="s">
        <v>232</v>
      </c>
      <c r="E157" s="197" t="s">
        <v>35</v>
      </c>
      <c r="F157" s="198" t="s">
        <v>853</v>
      </c>
      <c r="G157" s="195"/>
      <c r="H157" s="199">
        <v>72.18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232</v>
      </c>
      <c r="AU157" s="205" t="s">
        <v>89</v>
      </c>
      <c r="AV157" s="13" t="s">
        <v>89</v>
      </c>
      <c r="AW157" s="13" t="s">
        <v>40</v>
      </c>
      <c r="AX157" s="13" t="s">
        <v>80</v>
      </c>
      <c r="AY157" s="205" t="s">
        <v>142</v>
      </c>
    </row>
    <row r="158" spans="2:51" s="14" customFormat="1" ht="11.25">
      <c r="B158" s="206"/>
      <c r="C158" s="207"/>
      <c r="D158" s="196" t="s">
        <v>232</v>
      </c>
      <c r="E158" s="208" t="s">
        <v>35</v>
      </c>
      <c r="F158" s="209" t="s">
        <v>234</v>
      </c>
      <c r="G158" s="207"/>
      <c r="H158" s="210">
        <v>131.653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232</v>
      </c>
      <c r="AU158" s="216" t="s">
        <v>89</v>
      </c>
      <c r="AV158" s="14" t="s">
        <v>161</v>
      </c>
      <c r="AW158" s="14" t="s">
        <v>40</v>
      </c>
      <c r="AX158" s="14" t="s">
        <v>21</v>
      </c>
      <c r="AY158" s="216" t="s">
        <v>142</v>
      </c>
    </row>
    <row r="159" spans="1:65" s="2" customFormat="1" ht="24.2" customHeight="1">
      <c r="A159" s="36"/>
      <c r="B159" s="37"/>
      <c r="C159" s="176" t="s">
        <v>356</v>
      </c>
      <c r="D159" s="176" t="s">
        <v>145</v>
      </c>
      <c r="E159" s="177" t="s">
        <v>854</v>
      </c>
      <c r="F159" s="178" t="s">
        <v>855</v>
      </c>
      <c r="G159" s="179" t="s">
        <v>148</v>
      </c>
      <c r="H159" s="180">
        <v>1</v>
      </c>
      <c r="I159" s="181"/>
      <c r="J159" s="182">
        <f>ROUND(I159*H159,2)</f>
        <v>0</v>
      </c>
      <c r="K159" s="178" t="s">
        <v>35</v>
      </c>
      <c r="L159" s="41"/>
      <c r="M159" s="183" t="s">
        <v>35</v>
      </c>
      <c r="N159" s="184" t="s">
        <v>51</v>
      </c>
      <c r="O159" s="66"/>
      <c r="P159" s="185">
        <f>O159*H159</f>
        <v>0</v>
      </c>
      <c r="Q159" s="185">
        <v>0</v>
      </c>
      <c r="R159" s="185">
        <f>Q159*H159</f>
        <v>0</v>
      </c>
      <c r="S159" s="185">
        <v>0.113</v>
      </c>
      <c r="T159" s="186">
        <f>S159*H159</f>
        <v>0.113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161</v>
      </c>
      <c r="AT159" s="187" t="s">
        <v>145</v>
      </c>
      <c r="AU159" s="187" t="s">
        <v>89</v>
      </c>
      <c r="AY159" s="18" t="s">
        <v>142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8" t="s">
        <v>21</v>
      </c>
      <c r="BK159" s="188">
        <f>ROUND(I159*H159,2)</f>
        <v>0</v>
      </c>
      <c r="BL159" s="18" t="s">
        <v>161</v>
      </c>
      <c r="BM159" s="187" t="s">
        <v>856</v>
      </c>
    </row>
    <row r="160" spans="1:65" s="2" customFormat="1" ht="14.45" customHeight="1">
      <c r="A160" s="36"/>
      <c r="B160" s="37"/>
      <c r="C160" s="176" t="s">
        <v>361</v>
      </c>
      <c r="D160" s="176" t="s">
        <v>145</v>
      </c>
      <c r="E160" s="177" t="s">
        <v>857</v>
      </c>
      <c r="F160" s="178" t="s">
        <v>858</v>
      </c>
      <c r="G160" s="179" t="s">
        <v>292</v>
      </c>
      <c r="H160" s="180">
        <v>14.2</v>
      </c>
      <c r="I160" s="181"/>
      <c r="J160" s="182">
        <f>ROUND(I160*H160,2)</f>
        <v>0</v>
      </c>
      <c r="K160" s="178" t="s">
        <v>149</v>
      </c>
      <c r="L160" s="41"/>
      <c r="M160" s="183" t="s">
        <v>35</v>
      </c>
      <c r="N160" s="184" t="s">
        <v>51</v>
      </c>
      <c r="O160" s="66"/>
      <c r="P160" s="185">
        <f>O160*H160</f>
        <v>0</v>
      </c>
      <c r="Q160" s="185">
        <v>0</v>
      </c>
      <c r="R160" s="185">
        <f>Q160*H160</f>
        <v>0</v>
      </c>
      <c r="S160" s="185">
        <v>0.03</v>
      </c>
      <c r="T160" s="186">
        <f>S160*H160</f>
        <v>0.426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7" t="s">
        <v>161</v>
      </c>
      <c r="AT160" s="187" t="s">
        <v>145</v>
      </c>
      <c r="AU160" s="187" t="s">
        <v>89</v>
      </c>
      <c r="AY160" s="18" t="s">
        <v>142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8" t="s">
        <v>21</v>
      </c>
      <c r="BK160" s="188">
        <f>ROUND(I160*H160,2)</f>
        <v>0</v>
      </c>
      <c r="BL160" s="18" t="s">
        <v>161</v>
      </c>
      <c r="BM160" s="187" t="s">
        <v>859</v>
      </c>
    </row>
    <row r="161" spans="1:65" s="2" customFormat="1" ht="24.2" customHeight="1">
      <c r="A161" s="36"/>
      <c r="B161" s="37"/>
      <c r="C161" s="176" t="s">
        <v>366</v>
      </c>
      <c r="D161" s="176" t="s">
        <v>145</v>
      </c>
      <c r="E161" s="177" t="s">
        <v>860</v>
      </c>
      <c r="F161" s="178" t="s">
        <v>861</v>
      </c>
      <c r="G161" s="179" t="s">
        <v>229</v>
      </c>
      <c r="H161" s="180">
        <v>8</v>
      </c>
      <c r="I161" s="181"/>
      <c r="J161" s="182">
        <f>ROUND(I161*H161,2)</f>
        <v>0</v>
      </c>
      <c r="K161" s="178" t="s">
        <v>149</v>
      </c>
      <c r="L161" s="41"/>
      <c r="M161" s="183" t="s">
        <v>35</v>
      </c>
      <c r="N161" s="184" t="s">
        <v>51</v>
      </c>
      <c r="O161" s="66"/>
      <c r="P161" s="185">
        <f>O161*H161</f>
        <v>0</v>
      </c>
      <c r="Q161" s="185">
        <v>0</v>
      </c>
      <c r="R161" s="185">
        <f>Q161*H161</f>
        <v>0</v>
      </c>
      <c r="S161" s="185">
        <v>1.8</v>
      </c>
      <c r="T161" s="186">
        <f>S161*H161</f>
        <v>14.4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7" t="s">
        <v>161</v>
      </c>
      <c r="AT161" s="187" t="s">
        <v>145</v>
      </c>
      <c r="AU161" s="187" t="s">
        <v>89</v>
      </c>
      <c r="AY161" s="18" t="s">
        <v>142</v>
      </c>
      <c r="BE161" s="188">
        <f>IF(N161="základní",J161,0)</f>
        <v>0</v>
      </c>
      <c r="BF161" s="188">
        <f>IF(N161="snížená",J161,0)</f>
        <v>0</v>
      </c>
      <c r="BG161" s="188">
        <f>IF(N161="zákl. přenesená",J161,0)</f>
        <v>0</v>
      </c>
      <c r="BH161" s="188">
        <f>IF(N161="sníž. přenesená",J161,0)</f>
        <v>0</v>
      </c>
      <c r="BI161" s="188">
        <f>IF(N161="nulová",J161,0)</f>
        <v>0</v>
      </c>
      <c r="BJ161" s="18" t="s">
        <v>21</v>
      </c>
      <c r="BK161" s="188">
        <f>ROUND(I161*H161,2)</f>
        <v>0</v>
      </c>
      <c r="BL161" s="18" t="s">
        <v>161</v>
      </c>
      <c r="BM161" s="187" t="s">
        <v>862</v>
      </c>
    </row>
    <row r="162" spans="2:51" s="13" customFormat="1" ht="11.25">
      <c r="B162" s="194"/>
      <c r="C162" s="195"/>
      <c r="D162" s="196" t="s">
        <v>232</v>
      </c>
      <c r="E162" s="197" t="s">
        <v>35</v>
      </c>
      <c r="F162" s="198" t="s">
        <v>863</v>
      </c>
      <c r="G162" s="195"/>
      <c r="H162" s="199">
        <v>8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232</v>
      </c>
      <c r="AU162" s="205" t="s">
        <v>89</v>
      </c>
      <c r="AV162" s="13" t="s">
        <v>89</v>
      </c>
      <c r="AW162" s="13" t="s">
        <v>40</v>
      </c>
      <c r="AX162" s="13" t="s">
        <v>80</v>
      </c>
      <c r="AY162" s="205" t="s">
        <v>142</v>
      </c>
    </row>
    <row r="163" spans="2:51" s="14" customFormat="1" ht="11.25">
      <c r="B163" s="206"/>
      <c r="C163" s="207"/>
      <c r="D163" s="196" t="s">
        <v>232</v>
      </c>
      <c r="E163" s="208" t="s">
        <v>35</v>
      </c>
      <c r="F163" s="209" t="s">
        <v>234</v>
      </c>
      <c r="G163" s="207"/>
      <c r="H163" s="210">
        <v>8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232</v>
      </c>
      <c r="AU163" s="216" t="s">
        <v>89</v>
      </c>
      <c r="AV163" s="14" t="s">
        <v>161</v>
      </c>
      <c r="AW163" s="14" t="s">
        <v>40</v>
      </c>
      <c r="AX163" s="14" t="s">
        <v>21</v>
      </c>
      <c r="AY163" s="216" t="s">
        <v>142</v>
      </c>
    </row>
    <row r="164" spans="1:65" s="2" customFormat="1" ht="24.2" customHeight="1">
      <c r="A164" s="36"/>
      <c r="B164" s="37"/>
      <c r="C164" s="176" t="s">
        <v>371</v>
      </c>
      <c r="D164" s="176" t="s">
        <v>145</v>
      </c>
      <c r="E164" s="177" t="s">
        <v>382</v>
      </c>
      <c r="F164" s="178" t="s">
        <v>383</v>
      </c>
      <c r="G164" s="179" t="s">
        <v>229</v>
      </c>
      <c r="H164" s="180">
        <v>1.515</v>
      </c>
      <c r="I164" s="181"/>
      <c r="J164" s="182">
        <f>ROUND(I164*H164,2)</f>
        <v>0</v>
      </c>
      <c r="K164" s="178" t="s">
        <v>149</v>
      </c>
      <c r="L164" s="41"/>
      <c r="M164" s="183" t="s">
        <v>35</v>
      </c>
      <c r="N164" s="184" t="s">
        <v>51</v>
      </c>
      <c r="O164" s="66"/>
      <c r="P164" s="185">
        <f>O164*H164</f>
        <v>0</v>
      </c>
      <c r="Q164" s="185">
        <v>0</v>
      </c>
      <c r="R164" s="185">
        <f>Q164*H164</f>
        <v>0</v>
      </c>
      <c r="S164" s="185">
        <v>1.8</v>
      </c>
      <c r="T164" s="186">
        <f>S164*H164</f>
        <v>2.727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7" t="s">
        <v>161</v>
      </c>
      <c r="AT164" s="187" t="s">
        <v>145</v>
      </c>
      <c r="AU164" s="187" t="s">
        <v>89</v>
      </c>
      <c r="AY164" s="18" t="s">
        <v>142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8" t="s">
        <v>21</v>
      </c>
      <c r="BK164" s="188">
        <f>ROUND(I164*H164,2)</f>
        <v>0</v>
      </c>
      <c r="BL164" s="18" t="s">
        <v>161</v>
      </c>
      <c r="BM164" s="187" t="s">
        <v>864</v>
      </c>
    </row>
    <row r="165" spans="2:51" s="13" customFormat="1" ht="11.25">
      <c r="B165" s="194"/>
      <c r="C165" s="195"/>
      <c r="D165" s="196" t="s">
        <v>232</v>
      </c>
      <c r="E165" s="197" t="s">
        <v>35</v>
      </c>
      <c r="F165" s="198" t="s">
        <v>865</v>
      </c>
      <c r="G165" s="195"/>
      <c r="H165" s="199">
        <v>1.515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232</v>
      </c>
      <c r="AU165" s="205" t="s">
        <v>89</v>
      </c>
      <c r="AV165" s="13" t="s">
        <v>89</v>
      </c>
      <c r="AW165" s="13" t="s">
        <v>40</v>
      </c>
      <c r="AX165" s="13" t="s">
        <v>21</v>
      </c>
      <c r="AY165" s="205" t="s">
        <v>142</v>
      </c>
    </row>
    <row r="166" spans="1:65" s="2" customFormat="1" ht="24.2" customHeight="1">
      <c r="A166" s="36"/>
      <c r="B166" s="37"/>
      <c r="C166" s="176" t="s">
        <v>376</v>
      </c>
      <c r="D166" s="176" t="s">
        <v>145</v>
      </c>
      <c r="E166" s="177" t="s">
        <v>866</v>
      </c>
      <c r="F166" s="178" t="s">
        <v>867</v>
      </c>
      <c r="G166" s="179" t="s">
        <v>229</v>
      </c>
      <c r="H166" s="180">
        <v>2.076</v>
      </c>
      <c r="I166" s="181"/>
      <c r="J166" s="182">
        <f>ROUND(I166*H166,2)</f>
        <v>0</v>
      </c>
      <c r="K166" s="178" t="s">
        <v>149</v>
      </c>
      <c r="L166" s="41"/>
      <c r="M166" s="183" t="s">
        <v>35</v>
      </c>
      <c r="N166" s="184" t="s">
        <v>51</v>
      </c>
      <c r="O166" s="66"/>
      <c r="P166" s="185">
        <f>O166*H166</f>
        <v>0</v>
      </c>
      <c r="Q166" s="185">
        <v>0</v>
      </c>
      <c r="R166" s="185">
        <f>Q166*H166</f>
        <v>0</v>
      </c>
      <c r="S166" s="185">
        <v>1.8</v>
      </c>
      <c r="T166" s="186">
        <f>S166*H166</f>
        <v>3.7368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7" t="s">
        <v>161</v>
      </c>
      <c r="AT166" s="187" t="s">
        <v>145</v>
      </c>
      <c r="AU166" s="187" t="s">
        <v>89</v>
      </c>
      <c r="AY166" s="18" t="s">
        <v>142</v>
      </c>
      <c r="BE166" s="188">
        <f>IF(N166="základní",J166,0)</f>
        <v>0</v>
      </c>
      <c r="BF166" s="188">
        <f>IF(N166="snížená",J166,0)</f>
        <v>0</v>
      </c>
      <c r="BG166" s="188">
        <f>IF(N166="zákl. přenesená",J166,0)</f>
        <v>0</v>
      </c>
      <c r="BH166" s="188">
        <f>IF(N166="sníž. přenesená",J166,0)</f>
        <v>0</v>
      </c>
      <c r="BI166" s="188">
        <f>IF(N166="nulová",J166,0)</f>
        <v>0</v>
      </c>
      <c r="BJ166" s="18" t="s">
        <v>21</v>
      </c>
      <c r="BK166" s="188">
        <f>ROUND(I166*H166,2)</f>
        <v>0</v>
      </c>
      <c r="BL166" s="18" t="s">
        <v>161</v>
      </c>
      <c r="BM166" s="187" t="s">
        <v>868</v>
      </c>
    </row>
    <row r="167" spans="2:51" s="13" customFormat="1" ht="11.25">
      <c r="B167" s="194"/>
      <c r="C167" s="195"/>
      <c r="D167" s="196" t="s">
        <v>232</v>
      </c>
      <c r="E167" s="197" t="s">
        <v>35</v>
      </c>
      <c r="F167" s="198" t="s">
        <v>869</v>
      </c>
      <c r="G167" s="195"/>
      <c r="H167" s="199">
        <v>2.076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232</v>
      </c>
      <c r="AU167" s="205" t="s">
        <v>89</v>
      </c>
      <c r="AV167" s="13" t="s">
        <v>89</v>
      </c>
      <c r="AW167" s="13" t="s">
        <v>40</v>
      </c>
      <c r="AX167" s="13" t="s">
        <v>80</v>
      </c>
      <c r="AY167" s="205" t="s">
        <v>142</v>
      </c>
    </row>
    <row r="168" spans="2:51" s="14" customFormat="1" ht="11.25">
      <c r="B168" s="206"/>
      <c r="C168" s="207"/>
      <c r="D168" s="196" t="s">
        <v>232</v>
      </c>
      <c r="E168" s="208" t="s">
        <v>35</v>
      </c>
      <c r="F168" s="209" t="s">
        <v>234</v>
      </c>
      <c r="G168" s="207"/>
      <c r="H168" s="210">
        <v>2.076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232</v>
      </c>
      <c r="AU168" s="216" t="s">
        <v>89</v>
      </c>
      <c r="AV168" s="14" t="s">
        <v>161</v>
      </c>
      <c r="AW168" s="14" t="s">
        <v>40</v>
      </c>
      <c r="AX168" s="14" t="s">
        <v>21</v>
      </c>
      <c r="AY168" s="216" t="s">
        <v>142</v>
      </c>
    </row>
    <row r="169" spans="1:65" s="2" customFormat="1" ht="14.45" customHeight="1">
      <c r="A169" s="36"/>
      <c r="B169" s="37"/>
      <c r="C169" s="176" t="s">
        <v>381</v>
      </c>
      <c r="D169" s="176" t="s">
        <v>145</v>
      </c>
      <c r="E169" s="177" t="s">
        <v>870</v>
      </c>
      <c r="F169" s="178" t="s">
        <v>871</v>
      </c>
      <c r="G169" s="179" t="s">
        <v>255</v>
      </c>
      <c r="H169" s="180">
        <v>100.38</v>
      </c>
      <c r="I169" s="181"/>
      <c r="J169" s="182">
        <f>ROUND(I169*H169,2)</f>
        <v>0</v>
      </c>
      <c r="K169" s="178" t="s">
        <v>149</v>
      </c>
      <c r="L169" s="41"/>
      <c r="M169" s="183" t="s">
        <v>35</v>
      </c>
      <c r="N169" s="184" t="s">
        <v>51</v>
      </c>
      <c r="O169" s="66"/>
      <c r="P169" s="185">
        <f>O169*H169</f>
        <v>0</v>
      </c>
      <c r="Q169" s="185">
        <v>0</v>
      </c>
      <c r="R169" s="185">
        <f>Q169*H169</f>
        <v>0</v>
      </c>
      <c r="S169" s="185">
        <v>0.00239</v>
      </c>
      <c r="T169" s="186">
        <f>S169*H169</f>
        <v>0.23990820000000002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7" t="s">
        <v>161</v>
      </c>
      <c r="AT169" s="187" t="s">
        <v>145</v>
      </c>
      <c r="AU169" s="187" t="s">
        <v>89</v>
      </c>
      <c r="AY169" s="18" t="s">
        <v>142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8" t="s">
        <v>21</v>
      </c>
      <c r="BK169" s="188">
        <f>ROUND(I169*H169,2)</f>
        <v>0</v>
      </c>
      <c r="BL169" s="18" t="s">
        <v>161</v>
      </c>
      <c r="BM169" s="187" t="s">
        <v>872</v>
      </c>
    </row>
    <row r="170" spans="1:65" s="2" customFormat="1" ht="24.2" customHeight="1">
      <c r="A170" s="36"/>
      <c r="B170" s="37"/>
      <c r="C170" s="176" t="s">
        <v>387</v>
      </c>
      <c r="D170" s="176" t="s">
        <v>145</v>
      </c>
      <c r="E170" s="177" t="s">
        <v>873</v>
      </c>
      <c r="F170" s="178" t="s">
        <v>874</v>
      </c>
      <c r="G170" s="179" t="s">
        <v>148</v>
      </c>
      <c r="H170" s="180">
        <v>2</v>
      </c>
      <c r="I170" s="181"/>
      <c r="J170" s="182">
        <f>ROUND(I170*H170,2)</f>
        <v>0</v>
      </c>
      <c r="K170" s="178" t="s">
        <v>149</v>
      </c>
      <c r="L170" s="41"/>
      <c r="M170" s="183" t="s">
        <v>35</v>
      </c>
      <c r="N170" s="184" t="s">
        <v>51</v>
      </c>
      <c r="O170" s="66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161</v>
      </c>
      <c r="AT170" s="187" t="s">
        <v>145</v>
      </c>
      <c r="AU170" s="187" t="s">
        <v>89</v>
      </c>
      <c r="AY170" s="18" t="s">
        <v>142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8" t="s">
        <v>21</v>
      </c>
      <c r="BK170" s="188">
        <f>ROUND(I170*H170,2)</f>
        <v>0</v>
      </c>
      <c r="BL170" s="18" t="s">
        <v>161</v>
      </c>
      <c r="BM170" s="187" t="s">
        <v>875</v>
      </c>
    </row>
    <row r="171" spans="1:65" s="2" customFormat="1" ht="14.45" customHeight="1">
      <c r="A171" s="36"/>
      <c r="B171" s="37"/>
      <c r="C171" s="176" t="s">
        <v>392</v>
      </c>
      <c r="D171" s="176" t="s">
        <v>145</v>
      </c>
      <c r="E171" s="177" t="s">
        <v>876</v>
      </c>
      <c r="F171" s="178" t="s">
        <v>877</v>
      </c>
      <c r="G171" s="179" t="s">
        <v>255</v>
      </c>
      <c r="H171" s="180">
        <v>100.38</v>
      </c>
      <c r="I171" s="181"/>
      <c r="J171" s="182">
        <f>ROUND(I171*H171,2)</f>
        <v>0</v>
      </c>
      <c r="K171" s="178" t="s">
        <v>149</v>
      </c>
      <c r="L171" s="41"/>
      <c r="M171" s="183" t="s">
        <v>35</v>
      </c>
      <c r="N171" s="184" t="s">
        <v>51</v>
      </c>
      <c r="O171" s="66"/>
      <c r="P171" s="185">
        <f>O171*H171</f>
        <v>0</v>
      </c>
      <c r="Q171" s="185">
        <v>0</v>
      </c>
      <c r="R171" s="185">
        <f>Q171*H171</f>
        <v>0</v>
      </c>
      <c r="S171" s="185">
        <v>0</v>
      </c>
      <c r="T171" s="18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7" t="s">
        <v>161</v>
      </c>
      <c r="AT171" s="187" t="s">
        <v>145</v>
      </c>
      <c r="AU171" s="187" t="s">
        <v>89</v>
      </c>
      <c r="AY171" s="18" t="s">
        <v>142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18" t="s">
        <v>21</v>
      </c>
      <c r="BK171" s="188">
        <f>ROUND(I171*H171,2)</f>
        <v>0</v>
      </c>
      <c r="BL171" s="18" t="s">
        <v>161</v>
      </c>
      <c r="BM171" s="187" t="s">
        <v>878</v>
      </c>
    </row>
    <row r="172" spans="1:65" s="2" customFormat="1" ht="14.45" customHeight="1">
      <c r="A172" s="36"/>
      <c r="B172" s="37"/>
      <c r="C172" s="176" t="s">
        <v>398</v>
      </c>
      <c r="D172" s="176" t="s">
        <v>145</v>
      </c>
      <c r="E172" s="177" t="s">
        <v>879</v>
      </c>
      <c r="F172" s="178" t="s">
        <v>880</v>
      </c>
      <c r="G172" s="179" t="s">
        <v>255</v>
      </c>
      <c r="H172" s="180">
        <v>100.38</v>
      </c>
      <c r="I172" s="181"/>
      <c r="J172" s="182">
        <f>ROUND(I172*H172,2)</f>
        <v>0</v>
      </c>
      <c r="K172" s="178" t="s">
        <v>149</v>
      </c>
      <c r="L172" s="41"/>
      <c r="M172" s="183" t="s">
        <v>35</v>
      </c>
      <c r="N172" s="184" t="s">
        <v>51</v>
      </c>
      <c r="O172" s="66"/>
      <c r="P172" s="185">
        <f>O172*H172</f>
        <v>0</v>
      </c>
      <c r="Q172" s="185">
        <v>0</v>
      </c>
      <c r="R172" s="185">
        <f>Q172*H172</f>
        <v>0</v>
      </c>
      <c r="S172" s="185">
        <v>0</v>
      </c>
      <c r="T172" s="18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7" t="s">
        <v>161</v>
      </c>
      <c r="AT172" s="187" t="s">
        <v>145</v>
      </c>
      <c r="AU172" s="187" t="s">
        <v>89</v>
      </c>
      <c r="AY172" s="18" t="s">
        <v>142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8" t="s">
        <v>21</v>
      </c>
      <c r="BK172" s="188">
        <f>ROUND(I172*H172,2)</f>
        <v>0</v>
      </c>
      <c r="BL172" s="18" t="s">
        <v>161</v>
      </c>
      <c r="BM172" s="187" t="s">
        <v>881</v>
      </c>
    </row>
    <row r="173" spans="1:65" s="2" customFormat="1" ht="14.45" customHeight="1">
      <c r="A173" s="36"/>
      <c r="B173" s="37"/>
      <c r="C173" s="176" t="s">
        <v>402</v>
      </c>
      <c r="D173" s="176" t="s">
        <v>145</v>
      </c>
      <c r="E173" s="177" t="s">
        <v>882</v>
      </c>
      <c r="F173" s="178" t="s">
        <v>883</v>
      </c>
      <c r="G173" s="179" t="s">
        <v>255</v>
      </c>
      <c r="H173" s="180">
        <v>100.38</v>
      </c>
      <c r="I173" s="181"/>
      <c r="J173" s="182">
        <f>ROUND(I173*H173,2)</f>
        <v>0</v>
      </c>
      <c r="K173" s="178" t="s">
        <v>149</v>
      </c>
      <c r="L173" s="41"/>
      <c r="M173" s="183" t="s">
        <v>35</v>
      </c>
      <c r="N173" s="184" t="s">
        <v>51</v>
      </c>
      <c r="O173" s="66"/>
      <c r="P173" s="185">
        <f>O173*H173</f>
        <v>0</v>
      </c>
      <c r="Q173" s="185">
        <v>0</v>
      </c>
      <c r="R173" s="185">
        <f>Q173*H173</f>
        <v>0</v>
      </c>
      <c r="S173" s="185">
        <v>0</v>
      </c>
      <c r="T173" s="18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7" t="s">
        <v>161</v>
      </c>
      <c r="AT173" s="187" t="s">
        <v>145</v>
      </c>
      <c r="AU173" s="187" t="s">
        <v>89</v>
      </c>
      <c r="AY173" s="18" t="s">
        <v>142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18" t="s">
        <v>21</v>
      </c>
      <c r="BK173" s="188">
        <f>ROUND(I173*H173,2)</f>
        <v>0</v>
      </c>
      <c r="BL173" s="18" t="s">
        <v>161</v>
      </c>
      <c r="BM173" s="187" t="s">
        <v>884</v>
      </c>
    </row>
    <row r="174" spans="2:63" s="12" customFormat="1" ht="22.9" customHeight="1">
      <c r="B174" s="160"/>
      <c r="C174" s="161"/>
      <c r="D174" s="162" t="s">
        <v>79</v>
      </c>
      <c r="E174" s="174" t="s">
        <v>396</v>
      </c>
      <c r="F174" s="174" t="s">
        <v>397</v>
      </c>
      <c r="G174" s="161"/>
      <c r="H174" s="161"/>
      <c r="I174" s="164"/>
      <c r="J174" s="175">
        <f>BK174</f>
        <v>0</v>
      </c>
      <c r="K174" s="161"/>
      <c r="L174" s="166"/>
      <c r="M174" s="167"/>
      <c r="N174" s="168"/>
      <c r="O174" s="168"/>
      <c r="P174" s="169">
        <f>SUM(P175:P179)</f>
        <v>0</v>
      </c>
      <c r="Q174" s="168"/>
      <c r="R174" s="169">
        <f>SUM(R175:R179)</f>
        <v>0</v>
      </c>
      <c r="S174" s="168"/>
      <c r="T174" s="170">
        <f>SUM(T175:T179)</f>
        <v>0</v>
      </c>
      <c r="AR174" s="171" t="s">
        <v>21</v>
      </c>
      <c r="AT174" s="172" t="s">
        <v>79</v>
      </c>
      <c r="AU174" s="172" t="s">
        <v>21</v>
      </c>
      <c r="AY174" s="171" t="s">
        <v>142</v>
      </c>
      <c r="BK174" s="173">
        <f>SUM(BK175:BK179)</f>
        <v>0</v>
      </c>
    </row>
    <row r="175" spans="1:65" s="2" customFormat="1" ht="24.2" customHeight="1">
      <c r="A175" s="36"/>
      <c r="B175" s="37"/>
      <c r="C175" s="176" t="s">
        <v>407</v>
      </c>
      <c r="D175" s="176" t="s">
        <v>145</v>
      </c>
      <c r="E175" s="177" t="s">
        <v>885</v>
      </c>
      <c r="F175" s="178" t="s">
        <v>886</v>
      </c>
      <c r="G175" s="179" t="s">
        <v>237</v>
      </c>
      <c r="H175" s="180">
        <v>81.448</v>
      </c>
      <c r="I175" s="181"/>
      <c r="J175" s="182">
        <f>ROUND(I175*H175,2)</f>
        <v>0</v>
      </c>
      <c r="K175" s="178" t="s">
        <v>149</v>
      </c>
      <c r="L175" s="41"/>
      <c r="M175" s="183" t="s">
        <v>35</v>
      </c>
      <c r="N175" s="184" t="s">
        <v>51</v>
      </c>
      <c r="O175" s="66"/>
      <c r="P175" s="185">
        <f>O175*H175</f>
        <v>0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7" t="s">
        <v>161</v>
      </c>
      <c r="AT175" s="187" t="s">
        <v>145</v>
      </c>
      <c r="AU175" s="187" t="s">
        <v>89</v>
      </c>
      <c r="AY175" s="18" t="s">
        <v>142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8" t="s">
        <v>21</v>
      </c>
      <c r="BK175" s="188">
        <f>ROUND(I175*H175,2)</f>
        <v>0</v>
      </c>
      <c r="BL175" s="18" t="s">
        <v>161</v>
      </c>
      <c r="BM175" s="187" t="s">
        <v>887</v>
      </c>
    </row>
    <row r="176" spans="1:65" s="2" customFormat="1" ht="14.45" customHeight="1">
      <c r="A176" s="36"/>
      <c r="B176" s="37"/>
      <c r="C176" s="176" t="s">
        <v>411</v>
      </c>
      <c r="D176" s="176" t="s">
        <v>145</v>
      </c>
      <c r="E176" s="177" t="s">
        <v>888</v>
      </c>
      <c r="F176" s="178" t="s">
        <v>889</v>
      </c>
      <c r="G176" s="179" t="s">
        <v>237</v>
      </c>
      <c r="H176" s="180">
        <v>81.448</v>
      </c>
      <c r="I176" s="181"/>
      <c r="J176" s="182">
        <f>ROUND(I176*H176,2)</f>
        <v>0</v>
      </c>
      <c r="K176" s="178" t="s">
        <v>149</v>
      </c>
      <c r="L176" s="41"/>
      <c r="M176" s="183" t="s">
        <v>35</v>
      </c>
      <c r="N176" s="184" t="s">
        <v>51</v>
      </c>
      <c r="O176" s="66"/>
      <c r="P176" s="185">
        <f>O176*H176</f>
        <v>0</v>
      </c>
      <c r="Q176" s="185">
        <v>0</v>
      </c>
      <c r="R176" s="185">
        <f>Q176*H176</f>
        <v>0</v>
      </c>
      <c r="S176" s="185">
        <v>0</v>
      </c>
      <c r="T176" s="18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7" t="s">
        <v>161</v>
      </c>
      <c r="AT176" s="187" t="s">
        <v>145</v>
      </c>
      <c r="AU176" s="187" t="s">
        <v>89</v>
      </c>
      <c r="AY176" s="18" t="s">
        <v>142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8" t="s">
        <v>21</v>
      </c>
      <c r="BK176" s="188">
        <f>ROUND(I176*H176,2)</f>
        <v>0</v>
      </c>
      <c r="BL176" s="18" t="s">
        <v>161</v>
      </c>
      <c r="BM176" s="187" t="s">
        <v>890</v>
      </c>
    </row>
    <row r="177" spans="1:65" s="2" customFormat="1" ht="24.2" customHeight="1">
      <c r="A177" s="36"/>
      <c r="B177" s="37"/>
      <c r="C177" s="176" t="s">
        <v>417</v>
      </c>
      <c r="D177" s="176" t="s">
        <v>145</v>
      </c>
      <c r="E177" s="177" t="s">
        <v>403</v>
      </c>
      <c r="F177" s="178" t="s">
        <v>404</v>
      </c>
      <c r="G177" s="179" t="s">
        <v>237</v>
      </c>
      <c r="H177" s="180">
        <v>1547.512</v>
      </c>
      <c r="I177" s="181"/>
      <c r="J177" s="182">
        <f>ROUND(I177*H177,2)</f>
        <v>0</v>
      </c>
      <c r="K177" s="178" t="s">
        <v>149</v>
      </c>
      <c r="L177" s="41"/>
      <c r="M177" s="183" t="s">
        <v>35</v>
      </c>
      <c r="N177" s="184" t="s">
        <v>51</v>
      </c>
      <c r="O177" s="66"/>
      <c r="P177" s="185">
        <f>O177*H177</f>
        <v>0</v>
      </c>
      <c r="Q177" s="185">
        <v>0</v>
      </c>
      <c r="R177" s="185">
        <f>Q177*H177</f>
        <v>0</v>
      </c>
      <c r="S177" s="185">
        <v>0</v>
      </c>
      <c r="T177" s="18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7" t="s">
        <v>161</v>
      </c>
      <c r="AT177" s="187" t="s">
        <v>145</v>
      </c>
      <c r="AU177" s="187" t="s">
        <v>89</v>
      </c>
      <c r="AY177" s="18" t="s">
        <v>142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8" t="s">
        <v>21</v>
      </c>
      <c r="BK177" s="188">
        <f>ROUND(I177*H177,2)</f>
        <v>0</v>
      </c>
      <c r="BL177" s="18" t="s">
        <v>161</v>
      </c>
      <c r="BM177" s="187" t="s">
        <v>891</v>
      </c>
    </row>
    <row r="178" spans="2:51" s="13" customFormat="1" ht="11.25">
      <c r="B178" s="194"/>
      <c r="C178" s="195"/>
      <c r="D178" s="196" t="s">
        <v>232</v>
      </c>
      <c r="E178" s="195"/>
      <c r="F178" s="198" t="s">
        <v>892</v>
      </c>
      <c r="G178" s="195"/>
      <c r="H178" s="199">
        <v>1547.512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232</v>
      </c>
      <c r="AU178" s="205" t="s">
        <v>89</v>
      </c>
      <c r="AV178" s="13" t="s">
        <v>89</v>
      </c>
      <c r="AW178" s="13" t="s">
        <v>4</v>
      </c>
      <c r="AX178" s="13" t="s">
        <v>21</v>
      </c>
      <c r="AY178" s="205" t="s">
        <v>142</v>
      </c>
    </row>
    <row r="179" spans="1:65" s="2" customFormat="1" ht="14.45" customHeight="1">
      <c r="A179" s="36"/>
      <c r="B179" s="37"/>
      <c r="C179" s="176" t="s">
        <v>29</v>
      </c>
      <c r="D179" s="176" t="s">
        <v>145</v>
      </c>
      <c r="E179" s="177" t="s">
        <v>412</v>
      </c>
      <c r="F179" s="178" t="s">
        <v>893</v>
      </c>
      <c r="G179" s="179" t="s">
        <v>237</v>
      </c>
      <c r="H179" s="180">
        <v>81.448</v>
      </c>
      <c r="I179" s="181"/>
      <c r="J179" s="182">
        <f>ROUND(I179*H179,2)</f>
        <v>0</v>
      </c>
      <c r="K179" s="178" t="s">
        <v>149</v>
      </c>
      <c r="L179" s="41"/>
      <c r="M179" s="183" t="s">
        <v>35</v>
      </c>
      <c r="N179" s="184" t="s">
        <v>51</v>
      </c>
      <c r="O179" s="66"/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7" t="s">
        <v>161</v>
      </c>
      <c r="AT179" s="187" t="s">
        <v>145</v>
      </c>
      <c r="AU179" s="187" t="s">
        <v>89</v>
      </c>
      <c r="AY179" s="18" t="s">
        <v>142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18" t="s">
        <v>21</v>
      </c>
      <c r="BK179" s="188">
        <f>ROUND(I179*H179,2)</f>
        <v>0</v>
      </c>
      <c r="BL179" s="18" t="s">
        <v>161</v>
      </c>
      <c r="BM179" s="187" t="s">
        <v>894</v>
      </c>
    </row>
    <row r="180" spans="2:63" s="12" customFormat="1" ht="22.9" customHeight="1">
      <c r="B180" s="160"/>
      <c r="C180" s="161"/>
      <c r="D180" s="162" t="s">
        <v>79</v>
      </c>
      <c r="E180" s="174" t="s">
        <v>415</v>
      </c>
      <c r="F180" s="174" t="s">
        <v>416</v>
      </c>
      <c r="G180" s="161"/>
      <c r="H180" s="161"/>
      <c r="I180" s="164"/>
      <c r="J180" s="175">
        <f>BK180</f>
        <v>0</v>
      </c>
      <c r="K180" s="161"/>
      <c r="L180" s="166"/>
      <c r="M180" s="167"/>
      <c r="N180" s="168"/>
      <c r="O180" s="168"/>
      <c r="P180" s="169">
        <f>P181</f>
        <v>0</v>
      </c>
      <c r="Q180" s="168"/>
      <c r="R180" s="169">
        <f>R181</f>
        <v>0</v>
      </c>
      <c r="S180" s="168"/>
      <c r="T180" s="170">
        <f>T181</f>
        <v>0</v>
      </c>
      <c r="AR180" s="171" t="s">
        <v>21</v>
      </c>
      <c r="AT180" s="172" t="s">
        <v>79</v>
      </c>
      <c r="AU180" s="172" t="s">
        <v>21</v>
      </c>
      <c r="AY180" s="171" t="s">
        <v>142</v>
      </c>
      <c r="BK180" s="173">
        <f>BK181</f>
        <v>0</v>
      </c>
    </row>
    <row r="181" spans="1:65" s="2" customFormat="1" ht="24.2" customHeight="1">
      <c r="A181" s="36"/>
      <c r="B181" s="37"/>
      <c r="C181" s="176" t="s">
        <v>426</v>
      </c>
      <c r="D181" s="176" t="s">
        <v>145</v>
      </c>
      <c r="E181" s="177" t="s">
        <v>418</v>
      </c>
      <c r="F181" s="178" t="s">
        <v>419</v>
      </c>
      <c r="G181" s="179" t="s">
        <v>237</v>
      </c>
      <c r="H181" s="180">
        <v>68.025</v>
      </c>
      <c r="I181" s="181"/>
      <c r="J181" s="182">
        <f>ROUND(I181*H181,2)</f>
        <v>0</v>
      </c>
      <c r="K181" s="178" t="s">
        <v>149</v>
      </c>
      <c r="L181" s="41"/>
      <c r="M181" s="183" t="s">
        <v>35</v>
      </c>
      <c r="N181" s="184" t="s">
        <v>51</v>
      </c>
      <c r="O181" s="66"/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7" t="s">
        <v>161</v>
      </c>
      <c r="AT181" s="187" t="s">
        <v>145</v>
      </c>
      <c r="AU181" s="187" t="s">
        <v>89</v>
      </c>
      <c r="AY181" s="18" t="s">
        <v>142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8" t="s">
        <v>21</v>
      </c>
      <c r="BK181" s="188">
        <f>ROUND(I181*H181,2)</f>
        <v>0</v>
      </c>
      <c r="BL181" s="18" t="s">
        <v>161</v>
      </c>
      <c r="BM181" s="187" t="s">
        <v>895</v>
      </c>
    </row>
    <row r="182" spans="2:63" s="12" customFormat="1" ht="25.9" customHeight="1">
      <c r="B182" s="160"/>
      <c r="C182" s="161"/>
      <c r="D182" s="162" t="s">
        <v>79</v>
      </c>
      <c r="E182" s="163" t="s">
        <v>497</v>
      </c>
      <c r="F182" s="163" t="s">
        <v>498</v>
      </c>
      <c r="G182" s="161"/>
      <c r="H182" s="161"/>
      <c r="I182" s="164"/>
      <c r="J182" s="165">
        <f>BK182</f>
        <v>0</v>
      </c>
      <c r="K182" s="161"/>
      <c r="L182" s="166"/>
      <c r="M182" s="167"/>
      <c r="N182" s="168"/>
      <c r="O182" s="168"/>
      <c r="P182" s="169">
        <f>P183+P218+P256+P259+P300+P329+P338+P352+P356</f>
        <v>0</v>
      </c>
      <c r="Q182" s="168"/>
      <c r="R182" s="169">
        <f>R183+R218+R256+R259+R300+R329+R338+R352+R356</f>
        <v>27.222196499999995</v>
      </c>
      <c r="S182" s="168"/>
      <c r="T182" s="170">
        <f>T183+T218+T256+T259+T300+T329+T338+T352+T356</f>
        <v>25.44401885</v>
      </c>
      <c r="AR182" s="171" t="s">
        <v>89</v>
      </c>
      <c r="AT182" s="172" t="s">
        <v>79</v>
      </c>
      <c r="AU182" s="172" t="s">
        <v>80</v>
      </c>
      <c r="AY182" s="171" t="s">
        <v>142</v>
      </c>
      <c r="BK182" s="173">
        <f>BK183+BK218+BK256+BK259+BK300+BK329+BK338+BK352+BK356</f>
        <v>0</v>
      </c>
    </row>
    <row r="183" spans="2:63" s="12" customFormat="1" ht="22.9" customHeight="1">
      <c r="B183" s="160"/>
      <c r="C183" s="161"/>
      <c r="D183" s="162" t="s">
        <v>79</v>
      </c>
      <c r="E183" s="174" t="s">
        <v>896</v>
      </c>
      <c r="F183" s="174" t="s">
        <v>897</v>
      </c>
      <c r="G183" s="161"/>
      <c r="H183" s="161"/>
      <c r="I183" s="164"/>
      <c r="J183" s="175">
        <f>BK183</f>
        <v>0</v>
      </c>
      <c r="K183" s="161"/>
      <c r="L183" s="166"/>
      <c r="M183" s="167"/>
      <c r="N183" s="168"/>
      <c r="O183" s="168"/>
      <c r="P183" s="169">
        <f>SUM(P184:P217)</f>
        <v>0</v>
      </c>
      <c r="Q183" s="168"/>
      <c r="R183" s="169">
        <f>SUM(R184:R217)</f>
        <v>7.438531739999998</v>
      </c>
      <c r="S183" s="168"/>
      <c r="T183" s="170">
        <f>SUM(T184:T217)</f>
        <v>5.31935375</v>
      </c>
      <c r="AR183" s="171" t="s">
        <v>89</v>
      </c>
      <c r="AT183" s="172" t="s">
        <v>79</v>
      </c>
      <c r="AU183" s="172" t="s">
        <v>21</v>
      </c>
      <c r="AY183" s="171" t="s">
        <v>142</v>
      </c>
      <c r="BK183" s="173">
        <f>SUM(BK184:BK217)</f>
        <v>0</v>
      </c>
    </row>
    <row r="184" spans="1:65" s="2" customFormat="1" ht="24.2" customHeight="1">
      <c r="A184" s="36"/>
      <c r="B184" s="37"/>
      <c r="C184" s="176" t="s">
        <v>430</v>
      </c>
      <c r="D184" s="176" t="s">
        <v>145</v>
      </c>
      <c r="E184" s="177" t="s">
        <v>898</v>
      </c>
      <c r="F184" s="178" t="s">
        <v>899</v>
      </c>
      <c r="G184" s="179" t="s">
        <v>255</v>
      </c>
      <c r="H184" s="180">
        <v>46.16</v>
      </c>
      <c r="I184" s="181"/>
      <c r="J184" s="182">
        <f>ROUND(I184*H184,2)</f>
        <v>0</v>
      </c>
      <c r="K184" s="178" t="s">
        <v>149</v>
      </c>
      <c r="L184" s="41"/>
      <c r="M184" s="183" t="s">
        <v>35</v>
      </c>
      <c r="N184" s="184" t="s">
        <v>51</v>
      </c>
      <c r="O184" s="66"/>
      <c r="P184" s="185">
        <f>O184*H184</f>
        <v>0</v>
      </c>
      <c r="Q184" s="185">
        <v>0.0457</v>
      </c>
      <c r="R184" s="185">
        <f>Q184*H184</f>
        <v>2.1095119999999996</v>
      </c>
      <c r="S184" s="185">
        <v>0</v>
      </c>
      <c r="T184" s="18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7" t="s">
        <v>303</v>
      </c>
      <c r="AT184" s="187" t="s">
        <v>145</v>
      </c>
      <c r="AU184" s="187" t="s">
        <v>89</v>
      </c>
      <c r="AY184" s="18" t="s">
        <v>142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8" t="s">
        <v>21</v>
      </c>
      <c r="BK184" s="188">
        <f>ROUND(I184*H184,2)</f>
        <v>0</v>
      </c>
      <c r="BL184" s="18" t="s">
        <v>303</v>
      </c>
      <c r="BM184" s="187" t="s">
        <v>900</v>
      </c>
    </row>
    <row r="185" spans="2:51" s="15" customFormat="1" ht="11.25">
      <c r="B185" s="227"/>
      <c r="C185" s="228"/>
      <c r="D185" s="196" t="s">
        <v>232</v>
      </c>
      <c r="E185" s="229" t="s">
        <v>35</v>
      </c>
      <c r="F185" s="230" t="s">
        <v>385</v>
      </c>
      <c r="G185" s="228"/>
      <c r="H185" s="229" t="s">
        <v>35</v>
      </c>
      <c r="I185" s="231"/>
      <c r="J185" s="228"/>
      <c r="K185" s="228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232</v>
      </c>
      <c r="AU185" s="236" t="s">
        <v>89</v>
      </c>
      <c r="AV185" s="15" t="s">
        <v>21</v>
      </c>
      <c r="AW185" s="15" t="s">
        <v>40</v>
      </c>
      <c r="AX185" s="15" t="s">
        <v>80</v>
      </c>
      <c r="AY185" s="236" t="s">
        <v>142</v>
      </c>
    </row>
    <row r="186" spans="2:51" s="13" customFormat="1" ht="11.25">
      <c r="B186" s="194"/>
      <c r="C186" s="195"/>
      <c r="D186" s="196" t="s">
        <v>232</v>
      </c>
      <c r="E186" s="197" t="s">
        <v>35</v>
      </c>
      <c r="F186" s="198" t="s">
        <v>901</v>
      </c>
      <c r="G186" s="195"/>
      <c r="H186" s="199">
        <v>15.6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232</v>
      </c>
      <c r="AU186" s="205" t="s">
        <v>89</v>
      </c>
      <c r="AV186" s="13" t="s">
        <v>89</v>
      </c>
      <c r="AW186" s="13" t="s">
        <v>40</v>
      </c>
      <c r="AX186" s="13" t="s">
        <v>80</v>
      </c>
      <c r="AY186" s="205" t="s">
        <v>142</v>
      </c>
    </row>
    <row r="187" spans="2:51" s="13" customFormat="1" ht="11.25">
      <c r="B187" s="194"/>
      <c r="C187" s="195"/>
      <c r="D187" s="196" t="s">
        <v>232</v>
      </c>
      <c r="E187" s="197" t="s">
        <v>35</v>
      </c>
      <c r="F187" s="198" t="s">
        <v>902</v>
      </c>
      <c r="G187" s="195"/>
      <c r="H187" s="199">
        <v>30.56</v>
      </c>
      <c r="I187" s="200"/>
      <c r="J187" s="195"/>
      <c r="K187" s="195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232</v>
      </c>
      <c r="AU187" s="205" t="s">
        <v>89</v>
      </c>
      <c r="AV187" s="13" t="s">
        <v>89</v>
      </c>
      <c r="AW187" s="13" t="s">
        <v>40</v>
      </c>
      <c r="AX187" s="13" t="s">
        <v>80</v>
      </c>
      <c r="AY187" s="205" t="s">
        <v>142</v>
      </c>
    </row>
    <row r="188" spans="2:51" s="14" customFormat="1" ht="11.25">
      <c r="B188" s="206"/>
      <c r="C188" s="207"/>
      <c r="D188" s="196" t="s">
        <v>232</v>
      </c>
      <c r="E188" s="208" t="s">
        <v>35</v>
      </c>
      <c r="F188" s="209" t="s">
        <v>234</v>
      </c>
      <c r="G188" s="207"/>
      <c r="H188" s="210">
        <v>46.16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232</v>
      </c>
      <c r="AU188" s="216" t="s">
        <v>89</v>
      </c>
      <c r="AV188" s="14" t="s">
        <v>161</v>
      </c>
      <c r="AW188" s="14" t="s">
        <v>40</v>
      </c>
      <c r="AX188" s="14" t="s">
        <v>21</v>
      </c>
      <c r="AY188" s="216" t="s">
        <v>142</v>
      </c>
    </row>
    <row r="189" spans="1:65" s="2" customFormat="1" ht="24.2" customHeight="1">
      <c r="A189" s="36"/>
      <c r="B189" s="37"/>
      <c r="C189" s="176" t="s">
        <v>434</v>
      </c>
      <c r="D189" s="176" t="s">
        <v>145</v>
      </c>
      <c r="E189" s="177" t="s">
        <v>903</v>
      </c>
      <c r="F189" s="178" t="s">
        <v>904</v>
      </c>
      <c r="G189" s="179" t="s">
        <v>292</v>
      </c>
      <c r="H189" s="180">
        <v>13.45</v>
      </c>
      <c r="I189" s="181"/>
      <c r="J189" s="182">
        <f>ROUND(I189*H189,2)</f>
        <v>0</v>
      </c>
      <c r="K189" s="178" t="s">
        <v>149</v>
      </c>
      <c r="L189" s="41"/>
      <c r="M189" s="183" t="s">
        <v>35</v>
      </c>
      <c r="N189" s="184" t="s">
        <v>51</v>
      </c>
      <c r="O189" s="66"/>
      <c r="P189" s="185">
        <f>O189*H189</f>
        <v>0</v>
      </c>
      <c r="Q189" s="185">
        <v>1E-05</v>
      </c>
      <c r="R189" s="185">
        <f>Q189*H189</f>
        <v>0.00013450000000000002</v>
      </c>
      <c r="S189" s="185">
        <v>0</v>
      </c>
      <c r="T189" s="18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7" t="s">
        <v>303</v>
      </c>
      <c r="AT189" s="187" t="s">
        <v>145</v>
      </c>
      <c r="AU189" s="187" t="s">
        <v>89</v>
      </c>
      <c r="AY189" s="18" t="s">
        <v>142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8" t="s">
        <v>21</v>
      </c>
      <c r="BK189" s="188">
        <f>ROUND(I189*H189,2)</f>
        <v>0</v>
      </c>
      <c r="BL189" s="18" t="s">
        <v>303</v>
      </c>
      <c r="BM189" s="187" t="s">
        <v>905</v>
      </c>
    </row>
    <row r="190" spans="2:51" s="13" customFormat="1" ht="11.25">
      <c r="B190" s="194"/>
      <c r="C190" s="195"/>
      <c r="D190" s="196" t="s">
        <v>232</v>
      </c>
      <c r="E190" s="197" t="s">
        <v>35</v>
      </c>
      <c r="F190" s="198" t="s">
        <v>906</v>
      </c>
      <c r="G190" s="195"/>
      <c r="H190" s="199">
        <v>13.45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232</v>
      </c>
      <c r="AU190" s="205" t="s">
        <v>89</v>
      </c>
      <c r="AV190" s="13" t="s">
        <v>89</v>
      </c>
      <c r="AW190" s="13" t="s">
        <v>40</v>
      </c>
      <c r="AX190" s="13" t="s">
        <v>80</v>
      </c>
      <c r="AY190" s="205" t="s">
        <v>142</v>
      </c>
    </row>
    <row r="191" spans="2:51" s="14" customFormat="1" ht="11.25">
      <c r="B191" s="206"/>
      <c r="C191" s="207"/>
      <c r="D191" s="196" t="s">
        <v>232</v>
      </c>
      <c r="E191" s="208" t="s">
        <v>35</v>
      </c>
      <c r="F191" s="209" t="s">
        <v>234</v>
      </c>
      <c r="G191" s="207"/>
      <c r="H191" s="210">
        <v>13.45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232</v>
      </c>
      <c r="AU191" s="216" t="s">
        <v>89</v>
      </c>
      <c r="AV191" s="14" t="s">
        <v>161</v>
      </c>
      <c r="AW191" s="14" t="s">
        <v>40</v>
      </c>
      <c r="AX191" s="14" t="s">
        <v>21</v>
      </c>
      <c r="AY191" s="216" t="s">
        <v>142</v>
      </c>
    </row>
    <row r="192" spans="1:65" s="2" customFormat="1" ht="24.2" customHeight="1">
      <c r="A192" s="36"/>
      <c r="B192" s="37"/>
      <c r="C192" s="176" t="s">
        <v>438</v>
      </c>
      <c r="D192" s="176" t="s">
        <v>145</v>
      </c>
      <c r="E192" s="177" t="s">
        <v>907</v>
      </c>
      <c r="F192" s="178" t="s">
        <v>908</v>
      </c>
      <c r="G192" s="179" t="s">
        <v>255</v>
      </c>
      <c r="H192" s="180">
        <v>46.16</v>
      </c>
      <c r="I192" s="181"/>
      <c r="J192" s="182">
        <f>ROUND(I192*H192,2)</f>
        <v>0</v>
      </c>
      <c r="K192" s="178" t="s">
        <v>149</v>
      </c>
      <c r="L192" s="41"/>
      <c r="M192" s="183" t="s">
        <v>35</v>
      </c>
      <c r="N192" s="184" t="s">
        <v>51</v>
      </c>
      <c r="O192" s="66"/>
      <c r="P192" s="185">
        <f>O192*H192</f>
        <v>0</v>
      </c>
      <c r="Q192" s="185">
        <v>0.0002</v>
      </c>
      <c r="R192" s="185">
        <f>Q192*H192</f>
        <v>0.009232</v>
      </c>
      <c r="S192" s="185">
        <v>0</v>
      </c>
      <c r="T192" s="18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7" t="s">
        <v>303</v>
      </c>
      <c r="AT192" s="187" t="s">
        <v>145</v>
      </c>
      <c r="AU192" s="187" t="s">
        <v>89</v>
      </c>
      <c r="AY192" s="18" t="s">
        <v>142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8" t="s">
        <v>21</v>
      </c>
      <c r="BK192" s="188">
        <f>ROUND(I192*H192,2)</f>
        <v>0</v>
      </c>
      <c r="BL192" s="18" t="s">
        <v>303</v>
      </c>
      <c r="BM192" s="187" t="s">
        <v>909</v>
      </c>
    </row>
    <row r="193" spans="1:65" s="2" customFormat="1" ht="24.2" customHeight="1">
      <c r="A193" s="36"/>
      <c r="B193" s="37"/>
      <c r="C193" s="176" t="s">
        <v>444</v>
      </c>
      <c r="D193" s="176" t="s">
        <v>145</v>
      </c>
      <c r="E193" s="177" t="s">
        <v>910</v>
      </c>
      <c r="F193" s="178" t="s">
        <v>911</v>
      </c>
      <c r="G193" s="179" t="s">
        <v>255</v>
      </c>
      <c r="H193" s="180">
        <v>29.145</v>
      </c>
      <c r="I193" s="181"/>
      <c r="J193" s="182">
        <f>ROUND(I193*H193,2)</f>
        <v>0</v>
      </c>
      <c r="K193" s="178" t="s">
        <v>149</v>
      </c>
      <c r="L193" s="41"/>
      <c r="M193" s="183" t="s">
        <v>35</v>
      </c>
      <c r="N193" s="184" t="s">
        <v>51</v>
      </c>
      <c r="O193" s="66"/>
      <c r="P193" s="185">
        <f>O193*H193</f>
        <v>0</v>
      </c>
      <c r="Q193" s="185">
        <v>0</v>
      </c>
      <c r="R193" s="185">
        <f>Q193*H193</f>
        <v>0</v>
      </c>
      <c r="S193" s="185">
        <v>0.03175</v>
      </c>
      <c r="T193" s="186">
        <f>S193*H193</f>
        <v>0.92535375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7" t="s">
        <v>303</v>
      </c>
      <c r="AT193" s="187" t="s">
        <v>145</v>
      </c>
      <c r="AU193" s="187" t="s">
        <v>89</v>
      </c>
      <c r="AY193" s="18" t="s">
        <v>142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18" t="s">
        <v>21</v>
      </c>
      <c r="BK193" s="188">
        <f>ROUND(I193*H193,2)</f>
        <v>0</v>
      </c>
      <c r="BL193" s="18" t="s">
        <v>303</v>
      </c>
      <c r="BM193" s="187" t="s">
        <v>912</v>
      </c>
    </row>
    <row r="194" spans="2:51" s="13" customFormat="1" ht="11.25">
      <c r="B194" s="194"/>
      <c r="C194" s="195"/>
      <c r="D194" s="196" t="s">
        <v>232</v>
      </c>
      <c r="E194" s="197" t="s">
        <v>35</v>
      </c>
      <c r="F194" s="198" t="s">
        <v>913</v>
      </c>
      <c r="G194" s="195"/>
      <c r="H194" s="199">
        <v>29.145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232</v>
      </c>
      <c r="AU194" s="205" t="s">
        <v>89</v>
      </c>
      <c r="AV194" s="13" t="s">
        <v>89</v>
      </c>
      <c r="AW194" s="13" t="s">
        <v>40</v>
      </c>
      <c r="AX194" s="13" t="s">
        <v>80</v>
      </c>
      <c r="AY194" s="205" t="s">
        <v>142</v>
      </c>
    </row>
    <row r="195" spans="2:51" s="14" customFormat="1" ht="11.25">
      <c r="B195" s="206"/>
      <c r="C195" s="207"/>
      <c r="D195" s="196" t="s">
        <v>232</v>
      </c>
      <c r="E195" s="208" t="s">
        <v>35</v>
      </c>
      <c r="F195" s="209" t="s">
        <v>234</v>
      </c>
      <c r="G195" s="207"/>
      <c r="H195" s="210">
        <v>29.145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232</v>
      </c>
      <c r="AU195" s="216" t="s">
        <v>89</v>
      </c>
      <c r="AV195" s="14" t="s">
        <v>161</v>
      </c>
      <c r="AW195" s="14" t="s">
        <v>40</v>
      </c>
      <c r="AX195" s="14" t="s">
        <v>21</v>
      </c>
      <c r="AY195" s="216" t="s">
        <v>142</v>
      </c>
    </row>
    <row r="196" spans="1:65" s="2" customFormat="1" ht="14.45" customHeight="1">
      <c r="A196" s="36"/>
      <c r="B196" s="37"/>
      <c r="C196" s="176" t="s">
        <v>448</v>
      </c>
      <c r="D196" s="176" t="s">
        <v>145</v>
      </c>
      <c r="E196" s="177" t="s">
        <v>914</v>
      </c>
      <c r="F196" s="178" t="s">
        <v>915</v>
      </c>
      <c r="G196" s="179" t="s">
        <v>255</v>
      </c>
      <c r="H196" s="180">
        <v>50</v>
      </c>
      <c r="I196" s="181"/>
      <c r="J196" s="182">
        <f>ROUND(I196*H196,2)</f>
        <v>0</v>
      </c>
      <c r="K196" s="178" t="s">
        <v>35</v>
      </c>
      <c r="L196" s="41"/>
      <c r="M196" s="183" t="s">
        <v>35</v>
      </c>
      <c r="N196" s="184" t="s">
        <v>51</v>
      </c>
      <c r="O196" s="66"/>
      <c r="P196" s="185">
        <f>O196*H196</f>
        <v>0</v>
      </c>
      <c r="Q196" s="185">
        <v>0</v>
      </c>
      <c r="R196" s="185">
        <f>Q196*H196</f>
        <v>0</v>
      </c>
      <c r="S196" s="185">
        <v>0.05638</v>
      </c>
      <c r="T196" s="186">
        <f>S196*H196</f>
        <v>2.819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7" t="s">
        <v>303</v>
      </c>
      <c r="AT196" s="187" t="s">
        <v>145</v>
      </c>
      <c r="AU196" s="187" t="s">
        <v>89</v>
      </c>
      <c r="AY196" s="18" t="s">
        <v>142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18" t="s">
        <v>21</v>
      </c>
      <c r="BK196" s="188">
        <f>ROUND(I196*H196,2)</f>
        <v>0</v>
      </c>
      <c r="BL196" s="18" t="s">
        <v>303</v>
      </c>
      <c r="BM196" s="187" t="s">
        <v>916</v>
      </c>
    </row>
    <row r="197" spans="1:65" s="2" customFormat="1" ht="24.2" customHeight="1">
      <c r="A197" s="36"/>
      <c r="B197" s="37"/>
      <c r="C197" s="176" t="s">
        <v>452</v>
      </c>
      <c r="D197" s="176" t="s">
        <v>145</v>
      </c>
      <c r="E197" s="177" t="s">
        <v>917</v>
      </c>
      <c r="F197" s="178" t="s">
        <v>918</v>
      </c>
      <c r="G197" s="179" t="s">
        <v>255</v>
      </c>
      <c r="H197" s="180">
        <v>261.492</v>
      </c>
      <c r="I197" s="181"/>
      <c r="J197" s="182">
        <f>ROUND(I197*H197,2)</f>
        <v>0</v>
      </c>
      <c r="K197" s="178" t="s">
        <v>149</v>
      </c>
      <c r="L197" s="41"/>
      <c r="M197" s="183" t="s">
        <v>35</v>
      </c>
      <c r="N197" s="184" t="s">
        <v>51</v>
      </c>
      <c r="O197" s="66"/>
      <c r="P197" s="185">
        <f>O197*H197</f>
        <v>0</v>
      </c>
      <c r="Q197" s="185">
        <v>0.01577</v>
      </c>
      <c r="R197" s="185">
        <f>Q197*H197</f>
        <v>4.12372884</v>
      </c>
      <c r="S197" s="185">
        <v>0</v>
      </c>
      <c r="T197" s="18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7" t="s">
        <v>303</v>
      </c>
      <c r="AT197" s="187" t="s">
        <v>145</v>
      </c>
      <c r="AU197" s="187" t="s">
        <v>89</v>
      </c>
      <c r="AY197" s="18" t="s">
        <v>142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8" t="s">
        <v>21</v>
      </c>
      <c r="BK197" s="188">
        <f>ROUND(I197*H197,2)</f>
        <v>0</v>
      </c>
      <c r="BL197" s="18" t="s">
        <v>303</v>
      </c>
      <c r="BM197" s="187" t="s">
        <v>919</v>
      </c>
    </row>
    <row r="198" spans="2:51" s="13" customFormat="1" ht="11.25">
      <c r="B198" s="194"/>
      <c r="C198" s="195"/>
      <c r="D198" s="196" t="s">
        <v>232</v>
      </c>
      <c r="E198" s="197" t="s">
        <v>35</v>
      </c>
      <c r="F198" s="198" t="s">
        <v>920</v>
      </c>
      <c r="G198" s="195"/>
      <c r="H198" s="199">
        <v>6.54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232</v>
      </c>
      <c r="AU198" s="205" t="s">
        <v>89</v>
      </c>
      <c r="AV198" s="13" t="s">
        <v>89</v>
      </c>
      <c r="AW198" s="13" t="s">
        <v>40</v>
      </c>
      <c r="AX198" s="13" t="s">
        <v>80</v>
      </c>
      <c r="AY198" s="205" t="s">
        <v>142</v>
      </c>
    </row>
    <row r="199" spans="2:51" s="15" customFormat="1" ht="11.25">
      <c r="B199" s="227"/>
      <c r="C199" s="228"/>
      <c r="D199" s="196" t="s">
        <v>232</v>
      </c>
      <c r="E199" s="229" t="s">
        <v>35</v>
      </c>
      <c r="F199" s="230" t="s">
        <v>781</v>
      </c>
      <c r="G199" s="228"/>
      <c r="H199" s="229" t="s">
        <v>35</v>
      </c>
      <c r="I199" s="231"/>
      <c r="J199" s="228"/>
      <c r="K199" s="228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232</v>
      </c>
      <c r="AU199" s="236" t="s">
        <v>89</v>
      </c>
      <c r="AV199" s="15" t="s">
        <v>21</v>
      </c>
      <c r="AW199" s="15" t="s">
        <v>40</v>
      </c>
      <c r="AX199" s="15" t="s">
        <v>80</v>
      </c>
      <c r="AY199" s="236" t="s">
        <v>142</v>
      </c>
    </row>
    <row r="200" spans="2:51" s="13" customFormat="1" ht="11.25">
      <c r="B200" s="194"/>
      <c r="C200" s="195"/>
      <c r="D200" s="196" t="s">
        <v>232</v>
      </c>
      <c r="E200" s="197" t="s">
        <v>35</v>
      </c>
      <c r="F200" s="198" t="s">
        <v>921</v>
      </c>
      <c r="G200" s="195"/>
      <c r="H200" s="199">
        <v>6.54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232</v>
      </c>
      <c r="AU200" s="205" t="s">
        <v>89</v>
      </c>
      <c r="AV200" s="13" t="s">
        <v>89</v>
      </c>
      <c r="AW200" s="13" t="s">
        <v>40</v>
      </c>
      <c r="AX200" s="13" t="s">
        <v>80</v>
      </c>
      <c r="AY200" s="205" t="s">
        <v>142</v>
      </c>
    </row>
    <row r="201" spans="2:51" s="15" customFormat="1" ht="11.25">
      <c r="B201" s="227"/>
      <c r="C201" s="228"/>
      <c r="D201" s="196" t="s">
        <v>232</v>
      </c>
      <c r="E201" s="229" t="s">
        <v>35</v>
      </c>
      <c r="F201" s="230" t="s">
        <v>385</v>
      </c>
      <c r="G201" s="228"/>
      <c r="H201" s="229" t="s">
        <v>35</v>
      </c>
      <c r="I201" s="231"/>
      <c r="J201" s="228"/>
      <c r="K201" s="228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232</v>
      </c>
      <c r="AU201" s="236" t="s">
        <v>89</v>
      </c>
      <c r="AV201" s="15" t="s">
        <v>21</v>
      </c>
      <c r="AW201" s="15" t="s">
        <v>40</v>
      </c>
      <c r="AX201" s="15" t="s">
        <v>80</v>
      </c>
      <c r="AY201" s="236" t="s">
        <v>142</v>
      </c>
    </row>
    <row r="202" spans="2:51" s="13" customFormat="1" ht="11.25">
      <c r="B202" s="194"/>
      <c r="C202" s="195"/>
      <c r="D202" s="196" t="s">
        <v>232</v>
      </c>
      <c r="E202" s="197" t="s">
        <v>35</v>
      </c>
      <c r="F202" s="198" t="s">
        <v>922</v>
      </c>
      <c r="G202" s="195"/>
      <c r="H202" s="199">
        <v>7.97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232</v>
      </c>
      <c r="AU202" s="205" t="s">
        <v>89</v>
      </c>
      <c r="AV202" s="13" t="s">
        <v>89</v>
      </c>
      <c r="AW202" s="13" t="s">
        <v>40</v>
      </c>
      <c r="AX202" s="13" t="s">
        <v>80</v>
      </c>
      <c r="AY202" s="205" t="s">
        <v>142</v>
      </c>
    </row>
    <row r="203" spans="2:51" s="13" customFormat="1" ht="11.25">
      <c r="B203" s="194"/>
      <c r="C203" s="195"/>
      <c r="D203" s="196" t="s">
        <v>232</v>
      </c>
      <c r="E203" s="197" t="s">
        <v>35</v>
      </c>
      <c r="F203" s="198" t="s">
        <v>923</v>
      </c>
      <c r="G203" s="195"/>
      <c r="H203" s="199">
        <v>164.66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232</v>
      </c>
      <c r="AU203" s="205" t="s">
        <v>89</v>
      </c>
      <c r="AV203" s="13" t="s">
        <v>89</v>
      </c>
      <c r="AW203" s="13" t="s">
        <v>40</v>
      </c>
      <c r="AX203" s="13" t="s">
        <v>80</v>
      </c>
      <c r="AY203" s="205" t="s">
        <v>142</v>
      </c>
    </row>
    <row r="204" spans="2:51" s="13" customFormat="1" ht="11.25">
      <c r="B204" s="194"/>
      <c r="C204" s="195"/>
      <c r="D204" s="196" t="s">
        <v>232</v>
      </c>
      <c r="E204" s="197" t="s">
        <v>35</v>
      </c>
      <c r="F204" s="198" t="s">
        <v>924</v>
      </c>
      <c r="G204" s="195"/>
      <c r="H204" s="199">
        <v>32.2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232</v>
      </c>
      <c r="AU204" s="205" t="s">
        <v>89</v>
      </c>
      <c r="AV204" s="13" t="s">
        <v>89</v>
      </c>
      <c r="AW204" s="13" t="s">
        <v>40</v>
      </c>
      <c r="AX204" s="13" t="s">
        <v>80</v>
      </c>
      <c r="AY204" s="205" t="s">
        <v>142</v>
      </c>
    </row>
    <row r="205" spans="2:51" s="14" customFormat="1" ht="11.25">
      <c r="B205" s="206"/>
      <c r="C205" s="207"/>
      <c r="D205" s="196" t="s">
        <v>232</v>
      </c>
      <c r="E205" s="208" t="s">
        <v>35</v>
      </c>
      <c r="F205" s="209" t="s">
        <v>234</v>
      </c>
      <c r="G205" s="207"/>
      <c r="H205" s="210">
        <v>217.91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232</v>
      </c>
      <c r="AU205" s="216" t="s">
        <v>89</v>
      </c>
      <c r="AV205" s="14" t="s">
        <v>161</v>
      </c>
      <c r="AW205" s="14" t="s">
        <v>40</v>
      </c>
      <c r="AX205" s="14" t="s">
        <v>21</v>
      </c>
      <c r="AY205" s="216" t="s">
        <v>142</v>
      </c>
    </row>
    <row r="206" spans="2:51" s="13" customFormat="1" ht="11.25">
      <c r="B206" s="194"/>
      <c r="C206" s="195"/>
      <c r="D206" s="196" t="s">
        <v>232</v>
      </c>
      <c r="E206" s="195"/>
      <c r="F206" s="198" t="s">
        <v>925</v>
      </c>
      <c r="G206" s="195"/>
      <c r="H206" s="199">
        <v>261.492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232</v>
      </c>
      <c r="AU206" s="205" t="s">
        <v>89</v>
      </c>
      <c r="AV206" s="13" t="s">
        <v>89</v>
      </c>
      <c r="AW206" s="13" t="s">
        <v>4</v>
      </c>
      <c r="AX206" s="13" t="s">
        <v>21</v>
      </c>
      <c r="AY206" s="205" t="s">
        <v>142</v>
      </c>
    </row>
    <row r="207" spans="1:65" s="2" customFormat="1" ht="24.2" customHeight="1">
      <c r="A207" s="36"/>
      <c r="B207" s="37"/>
      <c r="C207" s="176" t="s">
        <v>457</v>
      </c>
      <c r="D207" s="176" t="s">
        <v>145</v>
      </c>
      <c r="E207" s="177" t="s">
        <v>926</v>
      </c>
      <c r="F207" s="178" t="s">
        <v>927</v>
      </c>
      <c r="G207" s="179" t="s">
        <v>255</v>
      </c>
      <c r="H207" s="180">
        <v>2.43</v>
      </c>
      <c r="I207" s="181"/>
      <c r="J207" s="182">
        <f>ROUND(I207*H207,2)</f>
        <v>0</v>
      </c>
      <c r="K207" s="178" t="s">
        <v>149</v>
      </c>
      <c r="L207" s="41"/>
      <c r="M207" s="183" t="s">
        <v>35</v>
      </c>
      <c r="N207" s="184" t="s">
        <v>51</v>
      </c>
      <c r="O207" s="66"/>
      <c r="P207" s="185">
        <f>O207*H207</f>
        <v>0</v>
      </c>
      <c r="Q207" s="185">
        <v>0.01259</v>
      </c>
      <c r="R207" s="185">
        <f>Q207*H207</f>
        <v>0.030593700000000005</v>
      </c>
      <c r="S207" s="185">
        <v>0</v>
      </c>
      <c r="T207" s="18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7" t="s">
        <v>303</v>
      </c>
      <c r="AT207" s="187" t="s">
        <v>145</v>
      </c>
      <c r="AU207" s="187" t="s">
        <v>89</v>
      </c>
      <c r="AY207" s="18" t="s">
        <v>142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8" t="s">
        <v>21</v>
      </c>
      <c r="BK207" s="188">
        <f>ROUND(I207*H207,2)</f>
        <v>0</v>
      </c>
      <c r="BL207" s="18" t="s">
        <v>303</v>
      </c>
      <c r="BM207" s="187" t="s">
        <v>928</v>
      </c>
    </row>
    <row r="208" spans="1:65" s="2" customFormat="1" ht="24.2" customHeight="1">
      <c r="A208" s="36"/>
      <c r="B208" s="37"/>
      <c r="C208" s="176" t="s">
        <v>461</v>
      </c>
      <c r="D208" s="176" t="s">
        <v>145</v>
      </c>
      <c r="E208" s="177" t="s">
        <v>929</v>
      </c>
      <c r="F208" s="178" t="s">
        <v>930</v>
      </c>
      <c r="G208" s="179" t="s">
        <v>255</v>
      </c>
      <c r="H208" s="180">
        <v>245.85</v>
      </c>
      <c r="I208" s="181"/>
      <c r="J208" s="182">
        <f>ROUND(I208*H208,2)</f>
        <v>0</v>
      </c>
      <c r="K208" s="178" t="s">
        <v>149</v>
      </c>
      <c r="L208" s="41"/>
      <c r="M208" s="183" t="s">
        <v>35</v>
      </c>
      <c r="N208" s="184" t="s">
        <v>51</v>
      </c>
      <c r="O208" s="66"/>
      <c r="P208" s="185">
        <f>O208*H208</f>
        <v>0</v>
      </c>
      <c r="Q208" s="185">
        <v>0.00117</v>
      </c>
      <c r="R208" s="185">
        <f>Q208*H208</f>
        <v>0.2876445</v>
      </c>
      <c r="S208" s="185">
        <v>0</v>
      </c>
      <c r="T208" s="18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7" t="s">
        <v>303</v>
      </c>
      <c r="AT208" s="187" t="s">
        <v>145</v>
      </c>
      <c r="AU208" s="187" t="s">
        <v>89</v>
      </c>
      <c r="AY208" s="18" t="s">
        <v>142</v>
      </c>
      <c r="BE208" s="188">
        <f>IF(N208="základní",J208,0)</f>
        <v>0</v>
      </c>
      <c r="BF208" s="188">
        <f>IF(N208="snížená",J208,0)</f>
        <v>0</v>
      </c>
      <c r="BG208" s="188">
        <f>IF(N208="zákl. přenesená",J208,0)</f>
        <v>0</v>
      </c>
      <c r="BH208" s="188">
        <f>IF(N208="sníž. přenesená",J208,0)</f>
        <v>0</v>
      </c>
      <c r="BI208" s="188">
        <f>IF(N208="nulová",J208,0)</f>
        <v>0</v>
      </c>
      <c r="BJ208" s="18" t="s">
        <v>21</v>
      </c>
      <c r="BK208" s="188">
        <f>ROUND(I208*H208,2)</f>
        <v>0</v>
      </c>
      <c r="BL208" s="18" t="s">
        <v>303</v>
      </c>
      <c r="BM208" s="187" t="s">
        <v>931</v>
      </c>
    </row>
    <row r="209" spans="2:51" s="15" customFormat="1" ht="11.25">
      <c r="B209" s="227"/>
      <c r="C209" s="228"/>
      <c r="D209" s="196" t="s">
        <v>232</v>
      </c>
      <c r="E209" s="229" t="s">
        <v>35</v>
      </c>
      <c r="F209" s="230" t="s">
        <v>779</v>
      </c>
      <c r="G209" s="228"/>
      <c r="H209" s="229" t="s">
        <v>35</v>
      </c>
      <c r="I209" s="231"/>
      <c r="J209" s="228"/>
      <c r="K209" s="228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232</v>
      </c>
      <c r="AU209" s="236" t="s">
        <v>89</v>
      </c>
      <c r="AV209" s="15" t="s">
        <v>21</v>
      </c>
      <c r="AW209" s="15" t="s">
        <v>40</v>
      </c>
      <c r="AX209" s="15" t="s">
        <v>80</v>
      </c>
      <c r="AY209" s="236" t="s">
        <v>142</v>
      </c>
    </row>
    <row r="210" spans="2:51" s="13" customFormat="1" ht="11.25">
      <c r="B210" s="194"/>
      <c r="C210" s="195"/>
      <c r="D210" s="196" t="s">
        <v>232</v>
      </c>
      <c r="E210" s="197" t="s">
        <v>35</v>
      </c>
      <c r="F210" s="198" t="s">
        <v>932</v>
      </c>
      <c r="G210" s="195"/>
      <c r="H210" s="199">
        <v>115.21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232</v>
      </c>
      <c r="AU210" s="205" t="s">
        <v>89</v>
      </c>
      <c r="AV210" s="13" t="s">
        <v>89</v>
      </c>
      <c r="AW210" s="13" t="s">
        <v>40</v>
      </c>
      <c r="AX210" s="13" t="s">
        <v>80</v>
      </c>
      <c r="AY210" s="205" t="s">
        <v>142</v>
      </c>
    </row>
    <row r="211" spans="2:51" s="15" customFormat="1" ht="11.25">
      <c r="B211" s="227"/>
      <c r="C211" s="228"/>
      <c r="D211" s="196" t="s">
        <v>232</v>
      </c>
      <c r="E211" s="229" t="s">
        <v>35</v>
      </c>
      <c r="F211" s="230" t="s">
        <v>781</v>
      </c>
      <c r="G211" s="228"/>
      <c r="H211" s="229" t="s">
        <v>35</v>
      </c>
      <c r="I211" s="231"/>
      <c r="J211" s="228"/>
      <c r="K211" s="228"/>
      <c r="L211" s="232"/>
      <c r="M211" s="233"/>
      <c r="N211" s="234"/>
      <c r="O211" s="234"/>
      <c r="P211" s="234"/>
      <c r="Q211" s="234"/>
      <c r="R211" s="234"/>
      <c r="S211" s="234"/>
      <c r="T211" s="235"/>
      <c r="AT211" s="236" t="s">
        <v>232</v>
      </c>
      <c r="AU211" s="236" t="s">
        <v>89</v>
      </c>
      <c r="AV211" s="15" t="s">
        <v>21</v>
      </c>
      <c r="AW211" s="15" t="s">
        <v>40</v>
      </c>
      <c r="AX211" s="15" t="s">
        <v>80</v>
      </c>
      <c r="AY211" s="236" t="s">
        <v>142</v>
      </c>
    </row>
    <row r="212" spans="2:51" s="13" customFormat="1" ht="11.25">
      <c r="B212" s="194"/>
      <c r="C212" s="195"/>
      <c r="D212" s="196" t="s">
        <v>232</v>
      </c>
      <c r="E212" s="197" t="s">
        <v>35</v>
      </c>
      <c r="F212" s="198" t="s">
        <v>933</v>
      </c>
      <c r="G212" s="195"/>
      <c r="H212" s="199">
        <v>130.64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232</v>
      </c>
      <c r="AU212" s="205" t="s">
        <v>89</v>
      </c>
      <c r="AV212" s="13" t="s">
        <v>89</v>
      </c>
      <c r="AW212" s="13" t="s">
        <v>40</v>
      </c>
      <c r="AX212" s="13" t="s">
        <v>80</v>
      </c>
      <c r="AY212" s="205" t="s">
        <v>142</v>
      </c>
    </row>
    <row r="213" spans="2:51" s="14" customFormat="1" ht="11.25">
      <c r="B213" s="206"/>
      <c r="C213" s="207"/>
      <c r="D213" s="196" t="s">
        <v>232</v>
      </c>
      <c r="E213" s="208" t="s">
        <v>35</v>
      </c>
      <c r="F213" s="209" t="s">
        <v>234</v>
      </c>
      <c r="G213" s="207"/>
      <c r="H213" s="210">
        <v>245.85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232</v>
      </c>
      <c r="AU213" s="216" t="s">
        <v>89</v>
      </c>
      <c r="AV213" s="14" t="s">
        <v>161</v>
      </c>
      <c r="AW213" s="14" t="s">
        <v>40</v>
      </c>
      <c r="AX213" s="14" t="s">
        <v>21</v>
      </c>
      <c r="AY213" s="216" t="s">
        <v>142</v>
      </c>
    </row>
    <row r="214" spans="1:65" s="2" customFormat="1" ht="14.45" customHeight="1">
      <c r="A214" s="36"/>
      <c r="B214" s="37"/>
      <c r="C214" s="217" t="s">
        <v>465</v>
      </c>
      <c r="D214" s="217" t="s">
        <v>239</v>
      </c>
      <c r="E214" s="218" t="s">
        <v>934</v>
      </c>
      <c r="F214" s="219" t="s">
        <v>935</v>
      </c>
      <c r="G214" s="220" t="s">
        <v>255</v>
      </c>
      <c r="H214" s="221">
        <v>258.143</v>
      </c>
      <c r="I214" s="222"/>
      <c r="J214" s="223">
        <f>ROUND(I214*H214,2)</f>
        <v>0</v>
      </c>
      <c r="K214" s="219" t="s">
        <v>149</v>
      </c>
      <c r="L214" s="224"/>
      <c r="M214" s="225" t="s">
        <v>35</v>
      </c>
      <c r="N214" s="226" t="s">
        <v>51</v>
      </c>
      <c r="O214" s="66"/>
      <c r="P214" s="185">
        <f>O214*H214</f>
        <v>0</v>
      </c>
      <c r="Q214" s="185">
        <v>0.0034</v>
      </c>
      <c r="R214" s="185">
        <f>Q214*H214</f>
        <v>0.8776861999999999</v>
      </c>
      <c r="S214" s="185">
        <v>0</v>
      </c>
      <c r="T214" s="18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7" t="s">
        <v>376</v>
      </c>
      <c r="AT214" s="187" t="s">
        <v>239</v>
      </c>
      <c r="AU214" s="187" t="s">
        <v>89</v>
      </c>
      <c r="AY214" s="18" t="s">
        <v>142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8" t="s">
        <v>21</v>
      </c>
      <c r="BK214" s="188">
        <f>ROUND(I214*H214,2)</f>
        <v>0</v>
      </c>
      <c r="BL214" s="18" t="s">
        <v>303</v>
      </c>
      <c r="BM214" s="187" t="s">
        <v>936</v>
      </c>
    </row>
    <row r="215" spans="2:51" s="13" customFormat="1" ht="11.25">
      <c r="B215" s="194"/>
      <c r="C215" s="195"/>
      <c r="D215" s="196" t="s">
        <v>232</v>
      </c>
      <c r="E215" s="195"/>
      <c r="F215" s="198" t="s">
        <v>937</v>
      </c>
      <c r="G215" s="195"/>
      <c r="H215" s="199">
        <v>258.143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232</v>
      </c>
      <c r="AU215" s="205" t="s">
        <v>89</v>
      </c>
      <c r="AV215" s="13" t="s">
        <v>89</v>
      </c>
      <c r="AW215" s="13" t="s">
        <v>4</v>
      </c>
      <c r="AX215" s="13" t="s">
        <v>21</v>
      </c>
      <c r="AY215" s="205" t="s">
        <v>142</v>
      </c>
    </row>
    <row r="216" spans="1:65" s="2" customFormat="1" ht="14.45" customHeight="1">
      <c r="A216" s="36"/>
      <c r="B216" s="37"/>
      <c r="C216" s="176" t="s">
        <v>469</v>
      </c>
      <c r="D216" s="176" t="s">
        <v>145</v>
      </c>
      <c r="E216" s="177" t="s">
        <v>938</v>
      </c>
      <c r="F216" s="178" t="s">
        <v>939</v>
      </c>
      <c r="G216" s="179" t="s">
        <v>255</v>
      </c>
      <c r="H216" s="180">
        <v>750</v>
      </c>
      <c r="I216" s="181"/>
      <c r="J216" s="182">
        <f>ROUND(I216*H216,2)</f>
        <v>0</v>
      </c>
      <c r="K216" s="178" t="s">
        <v>149</v>
      </c>
      <c r="L216" s="41"/>
      <c r="M216" s="183" t="s">
        <v>35</v>
      </c>
      <c r="N216" s="184" t="s">
        <v>51</v>
      </c>
      <c r="O216" s="66"/>
      <c r="P216" s="185">
        <f>O216*H216</f>
        <v>0</v>
      </c>
      <c r="Q216" s="185">
        <v>0</v>
      </c>
      <c r="R216" s="185">
        <f>Q216*H216</f>
        <v>0</v>
      </c>
      <c r="S216" s="185">
        <v>0.0021</v>
      </c>
      <c r="T216" s="186">
        <f>S216*H216</f>
        <v>1.575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7" t="s">
        <v>303</v>
      </c>
      <c r="AT216" s="187" t="s">
        <v>145</v>
      </c>
      <c r="AU216" s="187" t="s">
        <v>89</v>
      </c>
      <c r="AY216" s="18" t="s">
        <v>142</v>
      </c>
      <c r="BE216" s="188">
        <f>IF(N216="základní",J216,0)</f>
        <v>0</v>
      </c>
      <c r="BF216" s="188">
        <f>IF(N216="snížená",J216,0)</f>
        <v>0</v>
      </c>
      <c r="BG216" s="188">
        <f>IF(N216="zákl. přenesená",J216,0)</f>
        <v>0</v>
      </c>
      <c r="BH216" s="188">
        <f>IF(N216="sníž. přenesená",J216,0)</f>
        <v>0</v>
      </c>
      <c r="BI216" s="188">
        <f>IF(N216="nulová",J216,0)</f>
        <v>0</v>
      </c>
      <c r="BJ216" s="18" t="s">
        <v>21</v>
      </c>
      <c r="BK216" s="188">
        <f>ROUND(I216*H216,2)</f>
        <v>0</v>
      </c>
      <c r="BL216" s="18" t="s">
        <v>303</v>
      </c>
      <c r="BM216" s="187" t="s">
        <v>940</v>
      </c>
    </row>
    <row r="217" spans="1:65" s="2" customFormat="1" ht="37.9" customHeight="1">
      <c r="A217" s="36"/>
      <c r="B217" s="37"/>
      <c r="C217" s="176" t="s">
        <v>473</v>
      </c>
      <c r="D217" s="176" t="s">
        <v>145</v>
      </c>
      <c r="E217" s="177" t="s">
        <v>941</v>
      </c>
      <c r="F217" s="178" t="s">
        <v>942</v>
      </c>
      <c r="G217" s="179" t="s">
        <v>237</v>
      </c>
      <c r="H217" s="180">
        <v>7.439</v>
      </c>
      <c r="I217" s="181"/>
      <c r="J217" s="182">
        <f>ROUND(I217*H217,2)</f>
        <v>0</v>
      </c>
      <c r="K217" s="178" t="s">
        <v>149</v>
      </c>
      <c r="L217" s="41"/>
      <c r="M217" s="183" t="s">
        <v>35</v>
      </c>
      <c r="N217" s="184" t="s">
        <v>51</v>
      </c>
      <c r="O217" s="66"/>
      <c r="P217" s="185">
        <f>O217*H217</f>
        <v>0</v>
      </c>
      <c r="Q217" s="185">
        <v>0</v>
      </c>
      <c r="R217" s="185">
        <f>Q217*H217</f>
        <v>0</v>
      </c>
      <c r="S217" s="185">
        <v>0</v>
      </c>
      <c r="T217" s="18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7" t="s">
        <v>303</v>
      </c>
      <c r="AT217" s="187" t="s">
        <v>145</v>
      </c>
      <c r="AU217" s="187" t="s">
        <v>89</v>
      </c>
      <c r="AY217" s="18" t="s">
        <v>142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8" t="s">
        <v>21</v>
      </c>
      <c r="BK217" s="188">
        <f>ROUND(I217*H217,2)</f>
        <v>0</v>
      </c>
      <c r="BL217" s="18" t="s">
        <v>303</v>
      </c>
      <c r="BM217" s="187" t="s">
        <v>943</v>
      </c>
    </row>
    <row r="218" spans="2:63" s="12" customFormat="1" ht="22.9" customHeight="1">
      <c r="B218" s="160"/>
      <c r="C218" s="161"/>
      <c r="D218" s="162" t="s">
        <v>79</v>
      </c>
      <c r="E218" s="174" t="s">
        <v>584</v>
      </c>
      <c r="F218" s="174" t="s">
        <v>585</v>
      </c>
      <c r="G218" s="161"/>
      <c r="H218" s="161"/>
      <c r="I218" s="164"/>
      <c r="J218" s="175">
        <f>BK218</f>
        <v>0</v>
      </c>
      <c r="K218" s="161"/>
      <c r="L218" s="166"/>
      <c r="M218" s="167"/>
      <c r="N218" s="168"/>
      <c r="O218" s="168"/>
      <c r="P218" s="169">
        <f>SUM(P219:P255)</f>
        <v>0</v>
      </c>
      <c r="Q218" s="168"/>
      <c r="R218" s="169">
        <f>SUM(R219:R255)</f>
        <v>3.0297308</v>
      </c>
      <c r="S218" s="168"/>
      <c r="T218" s="170">
        <f>SUM(T219:T255)</f>
        <v>0</v>
      </c>
      <c r="AR218" s="171" t="s">
        <v>89</v>
      </c>
      <c r="AT218" s="172" t="s">
        <v>79</v>
      </c>
      <c r="AU218" s="172" t="s">
        <v>21</v>
      </c>
      <c r="AY218" s="171" t="s">
        <v>142</v>
      </c>
      <c r="BK218" s="173">
        <f>SUM(BK219:BK255)</f>
        <v>0</v>
      </c>
    </row>
    <row r="219" spans="1:65" s="2" customFormat="1" ht="14.45" customHeight="1">
      <c r="A219" s="36"/>
      <c r="B219" s="37"/>
      <c r="C219" s="176" t="s">
        <v>477</v>
      </c>
      <c r="D219" s="176" t="s">
        <v>145</v>
      </c>
      <c r="E219" s="177" t="s">
        <v>944</v>
      </c>
      <c r="F219" s="178" t="s">
        <v>945</v>
      </c>
      <c r="G219" s="179" t="s">
        <v>255</v>
      </c>
      <c r="H219" s="180">
        <v>0.6</v>
      </c>
      <c r="I219" s="181"/>
      <c r="J219" s="182">
        <f>ROUND(I219*H219,2)</f>
        <v>0</v>
      </c>
      <c r="K219" s="178" t="s">
        <v>149</v>
      </c>
      <c r="L219" s="41"/>
      <c r="M219" s="183" t="s">
        <v>35</v>
      </c>
      <c r="N219" s="184" t="s">
        <v>51</v>
      </c>
      <c r="O219" s="66"/>
      <c r="P219" s="185">
        <f>O219*H219</f>
        <v>0</v>
      </c>
      <c r="Q219" s="185">
        <v>0.00025</v>
      </c>
      <c r="R219" s="185">
        <f>Q219*H219</f>
        <v>0.00015</v>
      </c>
      <c r="S219" s="185">
        <v>0</v>
      </c>
      <c r="T219" s="18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7" t="s">
        <v>161</v>
      </c>
      <c r="AT219" s="187" t="s">
        <v>145</v>
      </c>
      <c r="AU219" s="187" t="s">
        <v>89</v>
      </c>
      <c r="AY219" s="18" t="s">
        <v>142</v>
      </c>
      <c r="BE219" s="188">
        <f>IF(N219="základní",J219,0)</f>
        <v>0</v>
      </c>
      <c r="BF219" s="188">
        <f>IF(N219="snížená",J219,0)</f>
        <v>0</v>
      </c>
      <c r="BG219" s="188">
        <f>IF(N219="zákl. přenesená",J219,0)</f>
        <v>0</v>
      </c>
      <c r="BH219" s="188">
        <f>IF(N219="sníž. přenesená",J219,0)</f>
        <v>0</v>
      </c>
      <c r="BI219" s="188">
        <f>IF(N219="nulová",J219,0)</f>
        <v>0</v>
      </c>
      <c r="BJ219" s="18" t="s">
        <v>21</v>
      </c>
      <c r="BK219" s="188">
        <f>ROUND(I219*H219,2)</f>
        <v>0</v>
      </c>
      <c r="BL219" s="18" t="s">
        <v>161</v>
      </c>
      <c r="BM219" s="187" t="s">
        <v>946</v>
      </c>
    </row>
    <row r="220" spans="1:65" s="2" customFormat="1" ht="14.45" customHeight="1">
      <c r="A220" s="36"/>
      <c r="B220" s="37"/>
      <c r="C220" s="217" t="s">
        <v>481</v>
      </c>
      <c r="D220" s="217" t="s">
        <v>239</v>
      </c>
      <c r="E220" s="218" t="s">
        <v>947</v>
      </c>
      <c r="F220" s="219" t="s">
        <v>948</v>
      </c>
      <c r="G220" s="220" t="s">
        <v>255</v>
      </c>
      <c r="H220" s="221">
        <v>0.6</v>
      </c>
      <c r="I220" s="222"/>
      <c r="J220" s="223">
        <f>ROUND(I220*H220,2)</f>
        <v>0</v>
      </c>
      <c r="K220" s="219" t="s">
        <v>149</v>
      </c>
      <c r="L220" s="224"/>
      <c r="M220" s="225" t="s">
        <v>35</v>
      </c>
      <c r="N220" s="226" t="s">
        <v>51</v>
      </c>
      <c r="O220" s="66"/>
      <c r="P220" s="185">
        <f>O220*H220</f>
        <v>0</v>
      </c>
      <c r="Q220" s="185">
        <v>0.03472</v>
      </c>
      <c r="R220" s="185">
        <f>Q220*H220</f>
        <v>0.020832</v>
      </c>
      <c r="S220" s="185">
        <v>0</v>
      </c>
      <c r="T220" s="18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7" t="s">
        <v>174</v>
      </c>
      <c r="AT220" s="187" t="s">
        <v>239</v>
      </c>
      <c r="AU220" s="187" t="s">
        <v>89</v>
      </c>
      <c r="AY220" s="18" t="s">
        <v>142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8" t="s">
        <v>21</v>
      </c>
      <c r="BK220" s="188">
        <f>ROUND(I220*H220,2)</f>
        <v>0</v>
      </c>
      <c r="BL220" s="18" t="s">
        <v>161</v>
      </c>
      <c r="BM220" s="187" t="s">
        <v>949</v>
      </c>
    </row>
    <row r="221" spans="1:65" s="2" customFormat="1" ht="14.45" customHeight="1">
      <c r="A221" s="36"/>
      <c r="B221" s="37"/>
      <c r="C221" s="176" t="s">
        <v>485</v>
      </c>
      <c r="D221" s="176" t="s">
        <v>145</v>
      </c>
      <c r="E221" s="177" t="s">
        <v>950</v>
      </c>
      <c r="F221" s="178" t="s">
        <v>951</v>
      </c>
      <c r="G221" s="179" t="s">
        <v>177</v>
      </c>
      <c r="H221" s="180">
        <v>2</v>
      </c>
      <c r="I221" s="181"/>
      <c r="J221" s="182">
        <f>ROUND(I221*H221,2)</f>
        <v>0</v>
      </c>
      <c r="K221" s="178" t="s">
        <v>149</v>
      </c>
      <c r="L221" s="41"/>
      <c r="M221" s="183" t="s">
        <v>35</v>
      </c>
      <c r="N221" s="184" t="s">
        <v>51</v>
      </c>
      <c r="O221" s="66"/>
      <c r="P221" s="185">
        <f>O221*H221</f>
        <v>0</v>
      </c>
      <c r="Q221" s="185">
        <v>0.00027</v>
      </c>
      <c r="R221" s="185">
        <f>Q221*H221</f>
        <v>0.00054</v>
      </c>
      <c r="S221" s="185">
        <v>0</v>
      </c>
      <c r="T221" s="18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7" t="s">
        <v>303</v>
      </c>
      <c r="AT221" s="187" t="s">
        <v>145</v>
      </c>
      <c r="AU221" s="187" t="s">
        <v>89</v>
      </c>
      <c r="AY221" s="18" t="s">
        <v>142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8" t="s">
        <v>21</v>
      </c>
      <c r="BK221" s="188">
        <f>ROUND(I221*H221,2)</f>
        <v>0</v>
      </c>
      <c r="BL221" s="18" t="s">
        <v>303</v>
      </c>
      <c r="BM221" s="187" t="s">
        <v>952</v>
      </c>
    </row>
    <row r="222" spans="1:65" s="2" customFormat="1" ht="14.45" customHeight="1">
      <c r="A222" s="36"/>
      <c r="B222" s="37"/>
      <c r="C222" s="217" t="s">
        <v>489</v>
      </c>
      <c r="D222" s="217" t="s">
        <v>239</v>
      </c>
      <c r="E222" s="218" t="s">
        <v>953</v>
      </c>
      <c r="F222" s="219" t="s">
        <v>954</v>
      </c>
      <c r="G222" s="220" t="s">
        <v>255</v>
      </c>
      <c r="H222" s="221">
        <v>0.96</v>
      </c>
      <c r="I222" s="222"/>
      <c r="J222" s="223">
        <f>ROUND(I222*H222,2)</f>
        <v>0</v>
      </c>
      <c r="K222" s="219" t="s">
        <v>149</v>
      </c>
      <c r="L222" s="224"/>
      <c r="M222" s="225" t="s">
        <v>35</v>
      </c>
      <c r="N222" s="226" t="s">
        <v>51</v>
      </c>
      <c r="O222" s="66"/>
      <c r="P222" s="185">
        <f>O222*H222</f>
        <v>0</v>
      </c>
      <c r="Q222" s="185">
        <v>0.04028</v>
      </c>
      <c r="R222" s="185">
        <f>Q222*H222</f>
        <v>0.0386688</v>
      </c>
      <c r="S222" s="185">
        <v>0</v>
      </c>
      <c r="T222" s="18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7" t="s">
        <v>376</v>
      </c>
      <c r="AT222" s="187" t="s">
        <v>239</v>
      </c>
      <c r="AU222" s="187" t="s">
        <v>89</v>
      </c>
      <c r="AY222" s="18" t="s">
        <v>142</v>
      </c>
      <c r="BE222" s="188">
        <f>IF(N222="základní",J222,0)</f>
        <v>0</v>
      </c>
      <c r="BF222" s="188">
        <f>IF(N222="snížená",J222,0)</f>
        <v>0</v>
      </c>
      <c r="BG222" s="188">
        <f>IF(N222="zákl. přenesená",J222,0)</f>
        <v>0</v>
      </c>
      <c r="BH222" s="188">
        <f>IF(N222="sníž. přenesená",J222,0)</f>
        <v>0</v>
      </c>
      <c r="BI222" s="188">
        <f>IF(N222="nulová",J222,0)</f>
        <v>0</v>
      </c>
      <c r="BJ222" s="18" t="s">
        <v>21</v>
      </c>
      <c r="BK222" s="188">
        <f>ROUND(I222*H222,2)</f>
        <v>0</v>
      </c>
      <c r="BL222" s="18" t="s">
        <v>303</v>
      </c>
      <c r="BM222" s="187" t="s">
        <v>955</v>
      </c>
    </row>
    <row r="223" spans="2:51" s="13" customFormat="1" ht="11.25">
      <c r="B223" s="194"/>
      <c r="C223" s="195"/>
      <c r="D223" s="196" t="s">
        <v>232</v>
      </c>
      <c r="E223" s="197" t="s">
        <v>35</v>
      </c>
      <c r="F223" s="198" t="s">
        <v>956</v>
      </c>
      <c r="G223" s="195"/>
      <c r="H223" s="199">
        <v>0.96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232</v>
      </c>
      <c r="AU223" s="205" t="s">
        <v>89</v>
      </c>
      <c r="AV223" s="13" t="s">
        <v>89</v>
      </c>
      <c r="AW223" s="13" t="s">
        <v>40</v>
      </c>
      <c r="AX223" s="13" t="s">
        <v>80</v>
      </c>
      <c r="AY223" s="205" t="s">
        <v>142</v>
      </c>
    </row>
    <row r="224" spans="2:51" s="14" customFormat="1" ht="11.25">
      <c r="B224" s="206"/>
      <c r="C224" s="207"/>
      <c r="D224" s="196" t="s">
        <v>232</v>
      </c>
      <c r="E224" s="208" t="s">
        <v>35</v>
      </c>
      <c r="F224" s="209" t="s">
        <v>234</v>
      </c>
      <c r="G224" s="207"/>
      <c r="H224" s="210">
        <v>0.96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232</v>
      </c>
      <c r="AU224" s="216" t="s">
        <v>89</v>
      </c>
      <c r="AV224" s="14" t="s">
        <v>161</v>
      </c>
      <c r="AW224" s="14" t="s">
        <v>40</v>
      </c>
      <c r="AX224" s="14" t="s">
        <v>21</v>
      </c>
      <c r="AY224" s="216" t="s">
        <v>142</v>
      </c>
    </row>
    <row r="225" spans="1:65" s="2" customFormat="1" ht="24.2" customHeight="1">
      <c r="A225" s="36"/>
      <c r="B225" s="37"/>
      <c r="C225" s="176" t="s">
        <v>493</v>
      </c>
      <c r="D225" s="176" t="s">
        <v>145</v>
      </c>
      <c r="E225" s="177" t="s">
        <v>957</v>
      </c>
      <c r="F225" s="178" t="s">
        <v>958</v>
      </c>
      <c r="G225" s="179" t="s">
        <v>177</v>
      </c>
      <c r="H225" s="180">
        <v>6</v>
      </c>
      <c r="I225" s="181"/>
      <c r="J225" s="182">
        <f aca="true" t="shared" si="10" ref="J225:J255">ROUND(I225*H225,2)</f>
        <v>0</v>
      </c>
      <c r="K225" s="178" t="s">
        <v>149</v>
      </c>
      <c r="L225" s="41"/>
      <c r="M225" s="183" t="s">
        <v>35</v>
      </c>
      <c r="N225" s="184" t="s">
        <v>51</v>
      </c>
      <c r="O225" s="66"/>
      <c r="P225" s="185">
        <f aca="true" t="shared" si="11" ref="P225:P255">O225*H225</f>
        <v>0</v>
      </c>
      <c r="Q225" s="185">
        <v>0</v>
      </c>
      <c r="R225" s="185">
        <f aca="true" t="shared" si="12" ref="R225:R255">Q225*H225</f>
        <v>0</v>
      </c>
      <c r="S225" s="185">
        <v>0</v>
      </c>
      <c r="T225" s="186">
        <f aca="true" t="shared" si="13" ref="T225:T255"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7" t="s">
        <v>303</v>
      </c>
      <c r="AT225" s="187" t="s">
        <v>145</v>
      </c>
      <c r="AU225" s="187" t="s">
        <v>89</v>
      </c>
      <c r="AY225" s="18" t="s">
        <v>142</v>
      </c>
      <c r="BE225" s="188">
        <f aca="true" t="shared" si="14" ref="BE225:BE255">IF(N225="základní",J225,0)</f>
        <v>0</v>
      </c>
      <c r="BF225" s="188">
        <f aca="true" t="shared" si="15" ref="BF225:BF255">IF(N225="snížená",J225,0)</f>
        <v>0</v>
      </c>
      <c r="BG225" s="188">
        <f aca="true" t="shared" si="16" ref="BG225:BG255">IF(N225="zákl. přenesená",J225,0)</f>
        <v>0</v>
      </c>
      <c r="BH225" s="188">
        <f aca="true" t="shared" si="17" ref="BH225:BH255">IF(N225="sníž. přenesená",J225,0)</f>
        <v>0</v>
      </c>
      <c r="BI225" s="188">
        <f aca="true" t="shared" si="18" ref="BI225:BI255">IF(N225="nulová",J225,0)</f>
        <v>0</v>
      </c>
      <c r="BJ225" s="18" t="s">
        <v>21</v>
      </c>
      <c r="BK225" s="188">
        <f aca="true" t="shared" si="19" ref="BK225:BK255">ROUND(I225*H225,2)</f>
        <v>0</v>
      </c>
      <c r="BL225" s="18" t="s">
        <v>303</v>
      </c>
      <c r="BM225" s="187" t="s">
        <v>959</v>
      </c>
    </row>
    <row r="226" spans="1:65" s="2" customFormat="1" ht="14.45" customHeight="1">
      <c r="A226" s="36"/>
      <c r="B226" s="37"/>
      <c r="C226" s="217" t="s">
        <v>501</v>
      </c>
      <c r="D226" s="217" t="s">
        <v>239</v>
      </c>
      <c r="E226" s="218" t="s">
        <v>960</v>
      </c>
      <c r="F226" s="219" t="s">
        <v>961</v>
      </c>
      <c r="G226" s="220" t="s">
        <v>177</v>
      </c>
      <c r="H226" s="221">
        <v>6</v>
      </c>
      <c r="I226" s="222"/>
      <c r="J226" s="223">
        <f t="shared" si="10"/>
        <v>0</v>
      </c>
      <c r="K226" s="219" t="s">
        <v>149</v>
      </c>
      <c r="L226" s="224"/>
      <c r="M226" s="225" t="s">
        <v>35</v>
      </c>
      <c r="N226" s="226" t="s">
        <v>51</v>
      </c>
      <c r="O226" s="66"/>
      <c r="P226" s="185">
        <f t="shared" si="11"/>
        <v>0</v>
      </c>
      <c r="Q226" s="185">
        <v>0.0155</v>
      </c>
      <c r="R226" s="185">
        <f t="shared" si="12"/>
        <v>0.093</v>
      </c>
      <c r="S226" s="185">
        <v>0</v>
      </c>
      <c r="T226" s="186">
        <f t="shared" si="1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7" t="s">
        <v>376</v>
      </c>
      <c r="AT226" s="187" t="s">
        <v>239</v>
      </c>
      <c r="AU226" s="187" t="s">
        <v>89</v>
      </c>
      <c r="AY226" s="18" t="s">
        <v>142</v>
      </c>
      <c r="BE226" s="188">
        <f t="shared" si="14"/>
        <v>0</v>
      </c>
      <c r="BF226" s="188">
        <f t="shared" si="15"/>
        <v>0</v>
      </c>
      <c r="BG226" s="188">
        <f t="shared" si="16"/>
        <v>0</v>
      </c>
      <c r="BH226" s="188">
        <f t="shared" si="17"/>
        <v>0</v>
      </c>
      <c r="BI226" s="188">
        <f t="shared" si="18"/>
        <v>0</v>
      </c>
      <c r="BJ226" s="18" t="s">
        <v>21</v>
      </c>
      <c r="BK226" s="188">
        <f t="shared" si="19"/>
        <v>0</v>
      </c>
      <c r="BL226" s="18" t="s">
        <v>303</v>
      </c>
      <c r="BM226" s="187" t="s">
        <v>962</v>
      </c>
    </row>
    <row r="227" spans="1:65" s="2" customFormat="1" ht="24.2" customHeight="1">
      <c r="A227" s="36"/>
      <c r="B227" s="37"/>
      <c r="C227" s="176" t="s">
        <v>505</v>
      </c>
      <c r="D227" s="176" t="s">
        <v>145</v>
      </c>
      <c r="E227" s="177" t="s">
        <v>596</v>
      </c>
      <c r="F227" s="178" t="s">
        <v>963</v>
      </c>
      <c r="G227" s="179" t="s">
        <v>177</v>
      </c>
      <c r="H227" s="180">
        <v>1</v>
      </c>
      <c r="I227" s="181"/>
      <c r="J227" s="182">
        <f t="shared" si="10"/>
        <v>0</v>
      </c>
      <c r="K227" s="178" t="s">
        <v>149</v>
      </c>
      <c r="L227" s="41"/>
      <c r="M227" s="183" t="s">
        <v>35</v>
      </c>
      <c r="N227" s="184" t="s">
        <v>51</v>
      </c>
      <c r="O227" s="66"/>
      <c r="P227" s="185">
        <f t="shared" si="11"/>
        <v>0</v>
      </c>
      <c r="Q227" s="185">
        <v>0</v>
      </c>
      <c r="R227" s="185">
        <f t="shared" si="12"/>
        <v>0</v>
      </c>
      <c r="S227" s="185">
        <v>0</v>
      </c>
      <c r="T227" s="186">
        <f t="shared" si="1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7" t="s">
        <v>303</v>
      </c>
      <c r="AT227" s="187" t="s">
        <v>145</v>
      </c>
      <c r="AU227" s="187" t="s">
        <v>89</v>
      </c>
      <c r="AY227" s="18" t="s">
        <v>142</v>
      </c>
      <c r="BE227" s="188">
        <f t="shared" si="14"/>
        <v>0</v>
      </c>
      <c r="BF227" s="188">
        <f t="shared" si="15"/>
        <v>0</v>
      </c>
      <c r="BG227" s="188">
        <f t="shared" si="16"/>
        <v>0</v>
      </c>
      <c r="BH227" s="188">
        <f t="shared" si="17"/>
        <v>0</v>
      </c>
      <c r="BI227" s="188">
        <f t="shared" si="18"/>
        <v>0</v>
      </c>
      <c r="BJ227" s="18" t="s">
        <v>21</v>
      </c>
      <c r="BK227" s="188">
        <f t="shared" si="19"/>
        <v>0</v>
      </c>
      <c r="BL227" s="18" t="s">
        <v>303</v>
      </c>
      <c r="BM227" s="187" t="s">
        <v>964</v>
      </c>
    </row>
    <row r="228" spans="1:65" s="2" customFormat="1" ht="14.45" customHeight="1">
      <c r="A228" s="36"/>
      <c r="B228" s="37"/>
      <c r="C228" s="217" t="s">
        <v>510</v>
      </c>
      <c r="D228" s="217" t="s">
        <v>239</v>
      </c>
      <c r="E228" s="218" t="s">
        <v>965</v>
      </c>
      <c r="F228" s="219" t="s">
        <v>966</v>
      </c>
      <c r="G228" s="220" t="s">
        <v>177</v>
      </c>
      <c r="H228" s="221">
        <v>1</v>
      </c>
      <c r="I228" s="222"/>
      <c r="J228" s="223">
        <f t="shared" si="10"/>
        <v>0</v>
      </c>
      <c r="K228" s="219" t="s">
        <v>149</v>
      </c>
      <c r="L228" s="224"/>
      <c r="M228" s="225" t="s">
        <v>35</v>
      </c>
      <c r="N228" s="226" t="s">
        <v>51</v>
      </c>
      <c r="O228" s="66"/>
      <c r="P228" s="185">
        <f t="shared" si="11"/>
        <v>0</v>
      </c>
      <c r="Q228" s="185">
        <v>0.035</v>
      </c>
      <c r="R228" s="185">
        <f t="shared" si="12"/>
        <v>0.035</v>
      </c>
      <c r="S228" s="185">
        <v>0</v>
      </c>
      <c r="T228" s="186">
        <f t="shared" si="1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7" t="s">
        <v>376</v>
      </c>
      <c r="AT228" s="187" t="s">
        <v>239</v>
      </c>
      <c r="AU228" s="187" t="s">
        <v>89</v>
      </c>
      <c r="AY228" s="18" t="s">
        <v>142</v>
      </c>
      <c r="BE228" s="188">
        <f t="shared" si="14"/>
        <v>0</v>
      </c>
      <c r="BF228" s="188">
        <f t="shared" si="15"/>
        <v>0</v>
      </c>
      <c r="BG228" s="188">
        <f t="shared" si="16"/>
        <v>0</v>
      </c>
      <c r="BH228" s="188">
        <f t="shared" si="17"/>
        <v>0</v>
      </c>
      <c r="BI228" s="188">
        <f t="shared" si="18"/>
        <v>0</v>
      </c>
      <c r="BJ228" s="18" t="s">
        <v>21</v>
      </c>
      <c r="BK228" s="188">
        <f t="shared" si="19"/>
        <v>0</v>
      </c>
      <c r="BL228" s="18" t="s">
        <v>303</v>
      </c>
      <c r="BM228" s="187" t="s">
        <v>967</v>
      </c>
    </row>
    <row r="229" spans="1:65" s="2" customFormat="1" ht="24.2" customHeight="1">
      <c r="A229" s="36"/>
      <c r="B229" s="37"/>
      <c r="C229" s="176" t="s">
        <v>514</v>
      </c>
      <c r="D229" s="176" t="s">
        <v>145</v>
      </c>
      <c r="E229" s="177" t="s">
        <v>968</v>
      </c>
      <c r="F229" s="178" t="s">
        <v>969</v>
      </c>
      <c r="G229" s="179" t="s">
        <v>177</v>
      </c>
      <c r="H229" s="180">
        <v>4</v>
      </c>
      <c r="I229" s="181"/>
      <c r="J229" s="182">
        <f t="shared" si="10"/>
        <v>0</v>
      </c>
      <c r="K229" s="178" t="s">
        <v>149</v>
      </c>
      <c r="L229" s="41"/>
      <c r="M229" s="183" t="s">
        <v>35</v>
      </c>
      <c r="N229" s="184" t="s">
        <v>51</v>
      </c>
      <c r="O229" s="66"/>
      <c r="P229" s="185">
        <f t="shared" si="11"/>
        <v>0</v>
      </c>
      <c r="Q229" s="185">
        <v>0</v>
      </c>
      <c r="R229" s="185">
        <f t="shared" si="12"/>
        <v>0</v>
      </c>
      <c r="S229" s="185">
        <v>0</v>
      </c>
      <c r="T229" s="186">
        <f t="shared" si="1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7" t="s">
        <v>303</v>
      </c>
      <c r="AT229" s="187" t="s">
        <v>145</v>
      </c>
      <c r="AU229" s="187" t="s">
        <v>89</v>
      </c>
      <c r="AY229" s="18" t="s">
        <v>142</v>
      </c>
      <c r="BE229" s="188">
        <f t="shared" si="14"/>
        <v>0</v>
      </c>
      <c r="BF229" s="188">
        <f t="shared" si="15"/>
        <v>0</v>
      </c>
      <c r="BG229" s="188">
        <f t="shared" si="16"/>
        <v>0</v>
      </c>
      <c r="BH229" s="188">
        <f t="shared" si="17"/>
        <v>0</v>
      </c>
      <c r="BI229" s="188">
        <f t="shared" si="18"/>
        <v>0</v>
      </c>
      <c r="BJ229" s="18" t="s">
        <v>21</v>
      </c>
      <c r="BK229" s="188">
        <f t="shared" si="19"/>
        <v>0</v>
      </c>
      <c r="BL229" s="18" t="s">
        <v>303</v>
      </c>
      <c r="BM229" s="187" t="s">
        <v>970</v>
      </c>
    </row>
    <row r="230" spans="1:65" s="2" customFormat="1" ht="14.45" customHeight="1">
      <c r="A230" s="36"/>
      <c r="B230" s="37"/>
      <c r="C230" s="217" t="s">
        <v>518</v>
      </c>
      <c r="D230" s="217" t="s">
        <v>239</v>
      </c>
      <c r="E230" s="218" t="s">
        <v>971</v>
      </c>
      <c r="F230" s="219" t="s">
        <v>972</v>
      </c>
      <c r="G230" s="220" t="s">
        <v>177</v>
      </c>
      <c r="H230" s="221">
        <v>2</v>
      </c>
      <c r="I230" s="222"/>
      <c r="J230" s="223">
        <f t="shared" si="10"/>
        <v>0</v>
      </c>
      <c r="K230" s="219" t="s">
        <v>149</v>
      </c>
      <c r="L230" s="224"/>
      <c r="M230" s="225" t="s">
        <v>35</v>
      </c>
      <c r="N230" s="226" t="s">
        <v>51</v>
      </c>
      <c r="O230" s="66"/>
      <c r="P230" s="185">
        <f t="shared" si="11"/>
        <v>0</v>
      </c>
      <c r="Q230" s="185">
        <v>0.0195</v>
      </c>
      <c r="R230" s="185">
        <f t="shared" si="12"/>
        <v>0.039</v>
      </c>
      <c r="S230" s="185">
        <v>0</v>
      </c>
      <c r="T230" s="186">
        <f t="shared" si="1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7" t="s">
        <v>376</v>
      </c>
      <c r="AT230" s="187" t="s">
        <v>239</v>
      </c>
      <c r="AU230" s="187" t="s">
        <v>89</v>
      </c>
      <c r="AY230" s="18" t="s">
        <v>142</v>
      </c>
      <c r="BE230" s="188">
        <f t="shared" si="14"/>
        <v>0</v>
      </c>
      <c r="BF230" s="188">
        <f t="shared" si="15"/>
        <v>0</v>
      </c>
      <c r="BG230" s="188">
        <f t="shared" si="16"/>
        <v>0</v>
      </c>
      <c r="BH230" s="188">
        <f t="shared" si="17"/>
        <v>0</v>
      </c>
      <c r="BI230" s="188">
        <f t="shared" si="18"/>
        <v>0</v>
      </c>
      <c r="BJ230" s="18" t="s">
        <v>21</v>
      </c>
      <c r="BK230" s="188">
        <f t="shared" si="19"/>
        <v>0</v>
      </c>
      <c r="BL230" s="18" t="s">
        <v>303</v>
      </c>
      <c r="BM230" s="187" t="s">
        <v>973</v>
      </c>
    </row>
    <row r="231" spans="1:65" s="2" customFormat="1" ht="14.45" customHeight="1">
      <c r="A231" s="36"/>
      <c r="B231" s="37"/>
      <c r="C231" s="217" t="s">
        <v>520</v>
      </c>
      <c r="D231" s="217" t="s">
        <v>239</v>
      </c>
      <c r="E231" s="218" t="s">
        <v>974</v>
      </c>
      <c r="F231" s="219" t="s">
        <v>975</v>
      </c>
      <c r="G231" s="220" t="s">
        <v>177</v>
      </c>
      <c r="H231" s="221">
        <v>2</v>
      </c>
      <c r="I231" s="222"/>
      <c r="J231" s="223">
        <f t="shared" si="10"/>
        <v>0</v>
      </c>
      <c r="K231" s="219" t="s">
        <v>149</v>
      </c>
      <c r="L231" s="224"/>
      <c r="M231" s="225" t="s">
        <v>35</v>
      </c>
      <c r="N231" s="226" t="s">
        <v>51</v>
      </c>
      <c r="O231" s="66"/>
      <c r="P231" s="185">
        <f t="shared" si="11"/>
        <v>0</v>
      </c>
      <c r="Q231" s="185">
        <v>0.0195</v>
      </c>
      <c r="R231" s="185">
        <f t="shared" si="12"/>
        <v>0.039</v>
      </c>
      <c r="S231" s="185">
        <v>0</v>
      </c>
      <c r="T231" s="186">
        <f t="shared" si="1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7" t="s">
        <v>376</v>
      </c>
      <c r="AT231" s="187" t="s">
        <v>239</v>
      </c>
      <c r="AU231" s="187" t="s">
        <v>89</v>
      </c>
      <c r="AY231" s="18" t="s">
        <v>142</v>
      </c>
      <c r="BE231" s="188">
        <f t="shared" si="14"/>
        <v>0</v>
      </c>
      <c r="BF231" s="188">
        <f t="shared" si="15"/>
        <v>0</v>
      </c>
      <c r="BG231" s="188">
        <f t="shared" si="16"/>
        <v>0</v>
      </c>
      <c r="BH231" s="188">
        <f t="shared" si="17"/>
        <v>0</v>
      </c>
      <c r="BI231" s="188">
        <f t="shared" si="18"/>
        <v>0</v>
      </c>
      <c r="BJ231" s="18" t="s">
        <v>21</v>
      </c>
      <c r="BK231" s="188">
        <f t="shared" si="19"/>
        <v>0</v>
      </c>
      <c r="BL231" s="18" t="s">
        <v>303</v>
      </c>
      <c r="BM231" s="187" t="s">
        <v>976</v>
      </c>
    </row>
    <row r="232" spans="1:65" s="2" customFormat="1" ht="24.2" customHeight="1">
      <c r="A232" s="36"/>
      <c r="B232" s="37"/>
      <c r="C232" s="176" t="s">
        <v>524</v>
      </c>
      <c r="D232" s="176" t="s">
        <v>145</v>
      </c>
      <c r="E232" s="177" t="s">
        <v>977</v>
      </c>
      <c r="F232" s="178" t="s">
        <v>978</v>
      </c>
      <c r="G232" s="179" t="s">
        <v>177</v>
      </c>
      <c r="H232" s="180">
        <v>7</v>
      </c>
      <c r="I232" s="181"/>
      <c r="J232" s="182">
        <f t="shared" si="10"/>
        <v>0</v>
      </c>
      <c r="K232" s="178" t="s">
        <v>149</v>
      </c>
      <c r="L232" s="41"/>
      <c r="M232" s="183" t="s">
        <v>35</v>
      </c>
      <c r="N232" s="184" t="s">
        <v>51</v>
      </c>
      <c r="O232" s="66"/>
      <c r="P232" s="185">
        <f t="shared" si="11"/>
        <v>0</v>
      </c>
      <c r="Q232" s="185">
        <v>0</v>
      </c>
      <c r="R232" s="185">
        <f t="shared" si="12"/>
        <v>0</v>
      </c>
      <c r="S232" s="185">
        <v>0</v>
      </c>
      <c r="T232" s="186">
        <f t="shared" si="1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7" t="s">
        <v>303</v>
      </c>
      <c r="AT232" s="187" t="s">
        <v>145</v>
      </c>
      <c r="AU232" s="187" t="s">
        <v>89</v>
      </c>
      <c r="AY232" s="18" t="s">
        <v>142</v>
      </c>
      <c r="BE232" s="188">
        <f t="shared" si="14"/>
        <v>0</v>
      </c>
      <c r="BF232" s="188">
        <f t="shared" si="15"/>
        <v>0</v>
      </c>
      <c r="BG232" s="188">
        <f t="shared" si="16"/>
        <v>0</v>
      </c>
      <c r="BH232" s="188">
        <f t="shared" si="17"/>
        <v>0</v>
      </c>
      <c r="BI232" s="188">
        <f t="shared" si="18"/>
        <v>0</v>
      </c>
      <c r="BJ232" s="18" t="s">
        <v>21</v>
      </c>
      <c r="BK232" s="188">
        <f t="shared" si="19"/>
        <v>0</v>
      </c>
      <c r="BL232" s="18" t="s">
        <v>303</v>
      </c>
      <c r="BM232" s="187" t="s">
        <v>979</v>
      </c>
    </row>
    <row r="233" spans="1:65" s="2" customFormat="1" ht="14.45" customHeight="1">
      <c r="A233" s="36"/>
      <c r="B233" s="37"/>
      <c r="C233" s="217" t="s">
        <v>528</v>
      </c>
      <c r="D233" s="217" t="s">
        <v>239</v>
      </c>
      <c r="E233" s="218" t="s">
        <v>980</v>
      </c>
      <c r="F233" s="219" t="s">
        <v>981</v>
      </c>
      <c r="G233" s="220" t="s">
        <v>177</v>
      </c>
      <c r="H233" s="221">
        <v>7</v>
      </c>
      <c r="I233" s="222"/>
      <c r="J233" s="223">
        <f t="shared" si="10"/>
        <v>0</v>
      </c>
      <c r="K233" s="219" t="s">
        <v>149</v>
      </c>
      <c r="L233" s="224"/>
      <c r="M233" s="225" t="s">
        <v>35</v>
      </c>
      <c r="N233" s="226" t="s">
        <v>51</v>
      </c>
      <c r="O233" s="66"/>
      <c r="P233" s="185">
        <f t="shared" si="11"/>
        <v>0</v>
      </c>
      <c r="Q233" s="185">
        <v>0.043</v>
      </c>
      <c r="R233" s="185">
        <f t="shared" si="12"/>
        <v>0.301</v>
      </c>
      <c r="S233" s="185">
        <v>0</v>
      </c>
      <c r="T233" s="186">
        <f t="shared" si="1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7" t="s">
        <v>376</v>
      </c>
      <c r="AT233" s="187" t="s">
        <v>239</v>
      </c>
      <c r="AU233" s="187" t="s">
        <v>89</v>
      </c>
      <c r="AY233" s="18" t="s">
        <v>142</v>
      </c>
      <c r="BE233" s="188">
        <f t="shared" si="14"/>
        <v>0</v>
      </c>
      <c r="BF233" s="188">
        <f t="shared" si="15"/>
        <v>0</v>
      </c>
      <c r="BG233" s="188">
        <f t="shared" si="16"/>
        <v>0</v>
      </c>
      <c r="BH233" s="188">
        <f t="shared" si="17"/>
        <v>0</v>
      </c>
      <c r="BI233" s="188">
        <f t="shared" si="18"/>
        <v>0</v>
      </c>
      <c r="BJ233" s="18" t="s">
        <v>21</v>
      </c>
      <c r="BK233" s="188">
        <f t="shared" si="19"/>
        <v>0</v>
      </c>
      <c r="BL233" s="18" t="s">
        <v>303</v>
      </c>
      <c r="BM233" s="187" t="s">
        <v>982</v>
      </c>
    </row>
    <row r="234" spans="1:65" s="2" customFormat="1" ht="24.2" customHeight="1">
      <c r="A234" s="36"/>
      <c r="B234" s="37"/>
      <c r="C234" s="176" t="s">
        <v>532</v>
      </c>
      <c r="D234" s="176" t="s">
        <v>145</v>
      </c>
      <c r="E234" s="177" t="s">
        <v>983</v>
      </c>
      <c r="F234" s="178" t="s">
        <v>984</v>
      </c>
      <c r="G234" s="179" t="s">
        <v>177</v>
      </c>
      <c r="H234" s="180">
        <v>27</v>
      </c>
      <c r="I234" s="181"/>
      <c r="J234" s="182">
        <f t="shared" si="10"/>
        <v>0</v>
      </c>
      <c r="K234" s="178" t="s">
        <v>149</v>
      </c>
      <c r="L234" s="41"/>
      <c r="M234" s="183" t="s">
        <v>35</v>
      </c>
      <c r="N234" s="184" t="s">
        <v>51</v>
      </c>
      <c r="O234" s="66"/>
      <c r="P234" s="185">
        <f t="shared" si="11"/>
        <v>0</v>
      </c>
      <c r="Q234" s="185">
        <v>0</v>
      </c>
      <c r="R234" s="185">
        <f t="shared" si="12"/>
        <v>0</v>
      </c>
      <c r="S234" s="185">
        <v>0</v>
      </c>
      <c r="T234" s="186">
        <f t="shared" si="1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7" t="s">
        <v>303</v>
      </c>
      <c r="AT234" s="187" t="s">
        <v>145</v>
      </c>
      <c r="AU234" s="187" t="s">
        <v>89</v>
      </c>
      <c r="AY234" s="18" t="s">
        <v>142</v>
      </c>
      <c r="BE234" s="188">
        <f t="shared" si="14"/>
        <v>0</v>
      </c>
      <c r="BF234" s="188">
        <f t="shared" si="15"/>
        <v>0</v>
      </c>
      <c r="BG234" s="188">
        <f t="shared" si="16"/>
        <v>0</v>
      </c>
      <c r="BH234" s="188">
        <f t="shared" si="17"/>
        <v>0</v>
      </c>
      <c r="BI234" s="188">
        <f t="shared" si="18"/>
        <v>0</v>
      </c>
      <c r="BJ234" s="18" t="s">
        <v>21</v>
      </c>
      <c r="BK234" s="188">
        <f t="shared" si="19"/>
        <v>0</v>
      </c>
      <c r="BL234" s="18" t="s">
        <v>303</v>
      </c>
      <c r="BM234" s="187" t="s">
        <v>985</v>
      </c>
    </row>
    <row r="235" spans="1:65" s="2" customFormat="1" ht="14.45" customHeight="1">
      <c r="A235" s="36"/>
      <c r="B235" s="37"/>
      <c r="C235" s="217" t="s">
        <v>537</v>
      </c>
      <c r="D235" s="217" t="s">
        <v>239</v>
      </c>
      <c r="E235" s="218" t="s">
        <v>986</v>
      </c>
      <c r="F235" s="219" t="s">
        <v>987</v>
      </c>
      <c r="G235" s="220" t="s">
        <v>177</v>
      </c>
      <c r="H235" s="221">
        <v>27</v>
      </c>
      <c r="I235" s="222"/>
      <c r="J235" s="223">
        <f t="shared" si="10"/>
        <v>0</v>
      </c>
      <c r="K235" s="219" t="s">
        <v>149</v>
      </c>
      <c r="L235" s="224"/>
      <c r="M235" s="225" t="s">
        <v>35</v>
      </c>
      <c r="N235" s="226" t="s">
        <v>51</v>
      </c>
      <c r="O235" s="66"/>
      <c r="P235" s="185">
        <f t="shared" si="11"/>
        <v>0</v>
      </c>
      <c r="Q235" s="185">
        <v>0.0195</v>
      </c>
      <c r="R235" s="185">
        <f t="shared" si="12"/>
        <v>0.5265</v>
      </c>
      <c r="S235" s="185">
        <v>0</v>
      </c>
      <c r="T235" s="186">
        <f t="shared" si="1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7" t="s">
        <v>376</v>
      </c>
      <c r="AT235" s="187" t="s">
        <v>239</v>
      </c>
      <c r="AU235" s="187" t="s">
        <v>89</v>
      </c>
      <c r="AY235" s="18" t="s">
        <v>142</v>
      </c>
      <c r="BE235" s="188">
        <f t="shared" si="14"/>
        <v>0</v>
      </c>
      <c r="BF235" s="188">
        <f t="shared" si="15"/>
        <v>0</v>
      </c>
      <c r="BG235" s="188">
        <f t="shared" si="16"/>
        <v>0</v>
      </c>
      <c r="BH235" s="188">
        <f t="shared" si="17"/>
        <v>0</v>
      </c>
      <c r="BI235" s="188">
        <f t="shared" si="18"/>
        <v>0</v>
      </c>
      <c r="BJ235" s="18" t="s">
        <v>21</v>
      </c>
      <c r="BK235" s="188">
        <f t="shared" si="19"/>
        <v>0</v>
      </c>
      <c r="BL235" s="18" t="s">
        <v>303</v>
      </c>
      <c r="BM235" s="187" t="s">
        <v>988</v>
      </c>
    </row>
    <row r="236" spans="1:65" s="2" customFormat="1" ht="24.2" customHeight="1">
      <c r="A236" s="36"/>
      <c r="B236" s="37"/>
      <c r="C236" s="176" t="s">
        <v>543</v>
      </c>
      <c r="D236" s="176" t="s">
        <v>145</v>
      </c>
      <c r="E236" s="177" t="s">
        <v>989</v>
      </c>
      <c r="F236" s="178" t="s">
        <v>990</v>
      </c>
      <c r="G236" s="179" t="s">
        <v>177</v>
      </c>
      <c r="H236" s="180">
        <v>6</v>
      </c>
      <c r="I236" s="181"/>
      <c r="J236" s="182">
        <f t="shared" si="10"/>
        <v>0</v>
      </c>
      <c r="K236" s="178" t="s">
        <v>149</v>
      </c>
      <c r="L236" s="41"/>
      <c r="M236" s="183" t="s">
        <v>35</v>
      </c>
      <c r="N236" s="184" t="s">
        <v>51</v>
      </c>
      <c r="O236" s="66"/>
      <c r="P236" s="185">
        <f t="shared" si="11"/>
        <v>0</v>
      </c>
      <c r="Q236" s="185">
        <v>0</v>
      </c>
      <c r="R236" s="185">
        <f t="shared" si="12"/>
        <v>0</v>
      </c>
      <c r="S236" s="185">
        <v>0</v>
      </c>
      <c r="T236" s="186">
        <f t="shared" si="1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7" t="s">
        <v>303</v>
      </c>
      <c r="AT236" s="187" t="s">
        <v>145</v>
      </c>
      <c r="AU236" s="187" t="s">
        <v>89</v>
      </c>
      <c r="AY236" s="18" t="s">
        <v>142</v>
      </c>
      <c r="BE236" s="188">
        <f t="shared" si="14"/>
        <v>0</v>
      </c>
      <c r="BF236" s="188">
        <f t="shared" si="15"/>
        <v>0</v>
      </c>
      <c r="BG236" s="188">
        <f t="shared" si="16"/>
        <v>0</v>
      </c>
      <c r="BH236" s="188">
        <f t="shared" si="17"/>
        <v>0</v>
      </c>
      <c r="BI236" s="188">
        <f t="shared" si="18"/>
        <v>0</v>
      </c>
      <c r="BJ236" s="18" t="s">
        <v>21</v>
      </c>
      <c r="BK236" s="188">
        <f t="shared" si="19"/>
        <v>0</v>
      </c>
      <c r="BL236" s="18" t="s">
        <v>303</v>
      </c>
      <c r="BM236" s="187" t="s">
        <v>991</v>
      </c>
    </row>
    <row r="237" spans="1:65" s="2" customFormat="1" ht="14.45" customHeight="1">
      <c r="A237" s="36"/>
      <c r="B237" s="37"/>
      <c r="C237" s="217" t="s">
        <v>547</v>
      </c>
      <c r="D237" s="217" t="s">
        <v>239</v>
      </c>
      <c r="E237" s="218" t="s">
        <v>992</v>
      </c>
      <c r="F237" s="219" t="s">
        <v>993</v>
      </c>
      <c r="G237" s="220" t="s">
        <v>177</v>
      </c>
      <c r="H237" s="221">
        <v>5</v>
      </c>
      <c r="I237" s="222"/>
      <c r="J237" s="223">
        <f t="shared" si="10"/>
        <v>0</v>
      </c>
      <c r="K237" s="219" t="s">
        <v>149</v>
      </c>
      <c r="L237" s="224"/>
      <c r="M237" s="225" t="s">
        <v>35</v>
      </c>
      <c r="N237" s="226" t="s">
        <v>51</v>
      </c>
      <c r="O237" s="66"/>
      <c r="P237" s="185">
        <f t="shared" si="11"/>
        <v>0</v>
      </c>
      <c r="Q237" s="185">
        <v>0.0225</v>
      </c>
      <c r="R237" s="185">
        <f t="shared" si="12"/>
        <v>0.11249999999999999</v>
      </c>
      <c r="S237" s="185">
        <v>0</v>
      </c>
      <c r="T237" s="186">
        <f t="shared" si="1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7" t="s">
        <v>376</v>
      </c>
      <c r="AT237" s="187" t="s">
        <v>239</v>
      </c>
      <c r="AU237" s="187" t="s">
        <v>89</v>
      </c>
      <c r="AY237" s="18" t="s">
        <v>142</v>
      </c>
      <c r="BE237" s="188">
        <f t="shared" si="14"/>
        <v>0</v>
      </c>
      <c r="BF237" s="188">
        <f t="shared" si="15"/>
        <v>0</v>
      </c>
      <c r="BG237" s="188">
        <f t="shared" si="16"/>
        <v>0</v>
      </c>
      <c r="BH237" s="188">
        <f t="shared" si="17"/>
        <v>0</v>
      </c>
      <c r="BI237" s="188">
        <f t="shared" si="18"/>
        <v>0</v>
      </c>
      <c r="BJ237" s="18" t="s">
        <v>21</v>
      </c>
      <c r="BK237" s="188">
        <f t="shared" si="19"/>
        <v>0</v>
      </c>
      <c r="BL237" s="18" t="s">
        <v>303</v>
      </c>
      <c r="BM237" s="187" t="s">
        <v>994</v>
      </c>
    </row>
    <row r="238" spans="1:65" s="2" customFormat="1" ht="14.45" customHeight="1">
      <c r="A238" s="36"/>
      <c r="B238" s="37"/>
      <c r="C238" s="217" t="s">
        <v>552</v>
      </c>
      <c r="D238" s="217" t="s">
        <v>239</v>
      </c>
      <c r="E238" s="218" t="s">
        <v>995</v>
      </c>
      <c r="F238" s="219" t="s">
        <v>996</v>
      </c>
      <c r="G238" s="220" t="s">
        <v>177</v>
      </c>
      <c r="H238" s="221">
        <v>1</v>
      </c>
      <c r="I238" s="222"/>
      <c r="J238" s="223">
        <f t="shared" si="10"/>
        <v>0</v>
      </c>
      <c r="K238" s="219" t="s">
        <v>149</v>
      </c>
      <c r="L238" s="224"/>
      <c r="M238" s="225" t="s">
        <v>35</v>
      </c>
      <c r="N238" s="226" t="s">
        <v>51</v>
      </c>
      <c r="O238" s="66"/>
      <c r="P238" s="185">
        <f t="shared" si="11"/>
        <v>0</v>
      </c>
      <c r="Q238" s="185">
        <v>0.0205</v>
      </c>
      <c r="R238" s="185">
        <f t="shared" si="12"/>
        <v>0.0205</v>
      </c>
      <c r="S238" s="185">
        <v>0</v>
      </c>
      <c r="T238" s="186">
        <f t="shared" si="1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7" t="s">
        <v>376</v>
      </c>
      <c r="AT238" s="187" t="s">
        <v>239</v>
      </c>
      <c r="AU238" s="187" t="s">
        <v>89</v>
      </c>
      <c r="AY238" s="18" t="s">
        <v>142</v>
      </c>
      <c r="BE238" s="188">
        <f t="shared" si="14"/>
        <v>0</v>
      </c>
      <c r="BF238" s="188">
        <f t="shared" si="15"/>
        <v>0</v>
      </c>
      <c r="BG238" s="188">
        <f t="shared" si="16"/>
        <v>0</v>
      </c>
      <c r="BH238" s="188">
        <f t="shared" si="17"/>
        <v>0</v>
      </c>
      <c r="BI238" s="188">
        <f t="shared" si="18"/>
        <v>0</v>
      </c>
      <c r="BJ238" s="18" t="s">
        <v>21</v>
      </c>
      <c r="BK238" s="188">
        <f t="shared" si="19"/>
        <v>0</v>
      </c>
      <c r="BL238" s="18" t="s">
        <v>303</v>
      </c>
      <c r="BM238" s="187" t="s">
        <v>997</v>
      </c>
    </row>
    <row r="239" spans="1:65" s="2" customFormat="1" ht="24.2" customHeight="1">
      <c r="A239" s="36"/>
      <c r="B239" s="37"/>
      <c r="C239" s="176" t="s">
        <v>556</v>
      </c>
      <c r="D239" s="176" t="s">
        <v>145</v>
      </c>
      <c r="E239" s="177" t="s">
        <v>998</v>
      </c>
      <c r="F239" s="178" t="s">
        <v>999</v>
      </c>
      <c r="G239" s="179" t="s">
        <v>177</v>
      </c>
      <c r="H239" s="180">
        <v>1</v>
      </c>
      <c r="I239" s="181"/>
      <c r="J239" s="182">
        <f t="shared" si="10"/>
        <v>0</v>
      </c>
      <c r="K239" s="178" t="s">
        <v>149</v>
      </c>
      <c r="L239" s="41"/>
      <c r="M239" s="183" t="s">
        <v>35</v>
      </c>
      <c r="N239" s="184" t="s">
        <v>51</v>
      </c>
      <c r="O239" s="66"/>
      <c r="P239" s="185">
        <f t="shared" si="11"/>
        <v>0</v>
      </c>
      <c r="Q239" s="185">
        <v>0</v>
      </c>
      <c r="R239" s="185">
        <f t="shared" si="12"/>
        <v>0</v>
      </c>
      <c r="S239" s="185">
        <v>0</v>
      </c>
      <c r="T239" s="186">
        <f t="shared" si="1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7" t="s">
        <v>303</v>
      </c>
      <c r="AT239" s="187" t="s">
        <v>145</v>
      </c>
      <c r="AU239" s="187" t="s">
        <v>89</v>
      </c>
      <c r="AY239" s="18" t="s">
        <v>142</v>
      </c>
      <c r="BE239" s="188">
        <f t="shared" si="14"/>
        <v>0</v>
      </c>
      <c r="BF239" s="188">
        <f t="shared" si="15"/>
        <v>0</v>
      </c>
      <c r="BG239" s="188">
        <f t="shared" si="16"/>
        <v>0</v>
      </c>
      <c r="BH239" s="188">
        <f t="shared" si="17"/>
        <v>0</v>
      </c>
      <c r="BI239" s="188">
        <f t="shared" si="18"/>
        <v>0</v>
      </c>
      <c r="BJ239" s="18" t="s">
        <v>21</v>
      </c>
      <c r="BK239" s="188">
        <f t="shared" si="19"/>
        <v>0</v>
      </c>
      <c r="BL239" s="18" t="s">
        <v>303</v>
      </c>
      <c r="BM239" s="187" t="s">
        <v>1000</v>
      </c>
    </row>
    <row r="240" spans="1:65" s="2" customFormat="1" ht="14.45" customHeight="1">
      <c r="A240" s="36"/>
      <c r="B240" s="37"/>
      <c r="C240" s="217" t="s">
        <v>561</v>
      </c>
      <c r="D240" s="217" t="s">
        <v>239</v>
      </c>
      <c r="E240" s="218" t="s">
        <v>1001</v>
      </c>
      <c r="F240" s="219" t="s">
        <v>1002</v>
      </c>
      <c r="G240" s="220" t="s">
        <v>177</v>
      </c>
      <c r="H240" s="221">
        <v>1</v>
      </c>
      <c r="I240" s="222"/>
      <c r="J240" s="223">
        <f t="shared" si="10"/>
        <v>0</v>
      </c>
      <c r="K240" s="219" t="s">
        <v>149</v>
      </c>
      <c r="L240" s="224"/>
      <c r="M240" s="225" t="s">
        <v>35</v>
      </c>
      <c r="N240" s="226" t="s">
        <v>51</v>
      </c>
      <c r="O240" s="66"/>
      <c r="P240" s="185">
        <f t="shared" si="11"/>
        <v>0</v>
      </c>
      <c r="Q240" s="185">
        <v>0.0138</v>
      </c>
      <c r="R240" s="185">
        <f t="shared" si="12"/>
        <v>0.0138</v>
      </c>
      <c r="S240" s="185">
        <v>0</v>
      </c>
      <c r="T240" s="186">
        <f t="shared" si="1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7" t="s">
        <v>376</v>
      </c>
      <c r="AT240" s="187" t="s">
        <v>239</v>
      </c>
      <c r="AU240" s="187" t="s">
        <v>89</v>
      </c>
      <c r="AY240" s="18" t="s">
        <v>142</v>
      </c>
      <c r="BE240" s="188">
        <f t="shared" si="14"/>
        <v>0</v>
      </c>
      <c r="BF240" s="188">
        <f t="shared" si="15"/>
        <v>0</v>
      </c>
      <c r="BG240" s="188">
        <f t="shared" si="16"/>
        <v>0</v>
      </c>
      <c r="BH240" s="188">
        <f t="shared" si="17"/>
        <v>0</v>
      </c>
      <c r="BI240" s="188">
        <f t="shared" si="18"/>
        <v>0</v>
      </c>
      <c r="BJ240" s="18" t="s">
        <v>21</v>
      </c>
      <c r="BK240" s="188">
        <f t="shared" si="19"/>
        <v>0</v>
      </c>
      <c r="BL240" s="18" t="s">
        <v>303</v>
      </c>
      <c r="BM240" s="187" t="s">
        <v>1003</v>
      </c>
    </row>
    <row r="241" spans="1:65" s="2" customFormat="1" ht="14.45" customHeight="1">
      <c r="A241" s="36"/>
      <c r="B241" s="37"/>
      <c r="C241" s="176" t="s">
        <v>567</v>
      </c>
      <c r="D241" s="176" t="s">
        <v>145</v>
      </c>
      <c r="E241" s="177" t="s">
        <v>1004</v>
      </c>
      <c r="F241" s="178" t="s">
        <v>1005</v>
      </c>
      <c r="G241" s="179" t="s">
        <v>177</v>
      </c>
      <c r="H241" s="180">
        <v>17</v>
      </c>
      <c r="I241" s="181"/>
      <c r="J241" s="182">
        <f t="shared" si="10"/>
        <v>0</v>
      </c>
      <c r="K241" s="178" t="s">
        <v>149</v>
      </c>
      <c r="L241" s="41"/>
      <c r="M241" s="183" t="s">
        <v>35</v>
      </c>
      <c r="N241" s="184" t="s">
        <v>51</v>
      </c>
      <c r="O241" s="66"/>
      <c r="P241" s="185">
        <f t="shared" si="11"/>
        <v>0</v>
      </c>
      <c r="Q241" s="185">
        <v>0</v>
      </c>
      <c r="R241" s="185">
        <f t="shared" si="12"/>
        <v>0</v>
      </c>
      <c r="S241" s="185">
        <v>0</v>
      </c>
      <c r="T241" s="186">
        <f t="shared" si="1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7" t="s">
        <v>303</v>
      </c>
      <c r="AT241" s="187" t="s">
        <v>145</v>
      </c>
      <c r="AU241" s="187" t="s">
        <v>89</v>
      </c>
      <c r="AY241" s="18" t="s">
        <v>142</v>
      </c>
      <c r="BE241" s="188">
        <f t="shared" si="14"/>
        <v>0</v>
      </c>
      <c r="BF241" s="188">
        <f t="shared" si="15"/>
        <v>0</v>
      </c>
      <c r="BG241" s="188">
        <f t="shared" si="16"/>
        <v>0</v>
      </c>
      <c r="BH241" s="188">
        <f t="shared" si="17"/>
        <v>0</v>
      </c>
      <c r="BI241" s="188">
        <f t="shared" si="18"/>
        <v>0</v>
      </c>
      <c r="BJ241" s="18" t="s">
        <v>21</v>
      </c>
      <c r="BK241" s="188">
        <f t="shared" si="19"/>
        <v>0</v>
      </c>
      <c r="BL241" s="18" t="s">
        <v>303</v>
      </c>
      <c r="BM241" s="187" t="s">
        <v>1006</v>
      </c>
    </row>
    <row r="242" spans="1:65" s="2" customFormat="1" ht="14.45" customHeight="1">
      <c r="A242" s="36"/>
      <c r="B242" s="37"/>
      <c r="C242" s="217" t="s">
        <v>571</v>
      </c>
      <c r="D242" s="217" t="s">
        <v>239</v>
      </c>
      <c r="E242" s="218" t="s">
        <v>1007</v>
      </c>
      <c r="F242" s="219" t="s">
        <v>1008</v>
      </c>
      <c r="G242" s="220" t="s">
        <v>177</v>
      </c>
      <c r="H242" s="221">
        <v>34</v>
      </c>
      <c r="I242" s="222"/>
      <c r="J242" s="223">
        <f t="shared" si="10"/>
        <v>0</v>
      </c>
      <c r="K242" s="219" t="s">
        <v>149</v>
      </c>
      <c r="L242" s="224"/>
      <c r="M242" s="225" t="s">
        <v>35</v>
      </c>
      <c r="N242" s="226" t="s">
        <v>51</v>
      </c>
      <c r="O242" s="66"/>
      <c r="P242" s="185">
        <f t="shared" si="11"/>
        <v>0</v>
      </c>
      <c r="Q242" s="185">
        <v>0.0147</v>
      </c>
      <c r="R242" s="185">
        <f t="shared" si="12"/>
        <v>0.49979999999999997</v>
      </c>
      <c r="S242" s="185">
        <v>0</v>
      </c>
      <c r="T242" s="186">
        <f t="shared" si="1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7" t="s">
        <v>376</v>
      </c>
      <c r="AT242" s="187" t="s">
        <v>239</v>
      </c>
      <c r="AU242" s="187" t="s">
        <v>89</v>
      </c>
      <c r="AY242" s="18" t="s">
        <v>142</v>
      </c>
      <c r="BE242" s="188">
        <f t="shared" si="14"/>
        <v>0</v>
      </c>
      <c r="BF242" s="188">
        <f t="shared" si="15"/>
        <v>0</v>
      </c>
      <c r="BG242" s="188">
        <f t="shared" si="16"/>
        <v>0</v>
      </c>
      <c r="BH242" s="188">
        <f t="shared" si="17"/>
        <v>0</v>
      </c>
      <c r="BI242" s="188">
        <f t="shared" si="18"/>
        <v>0</v>
      </c>
      <c r="BJ242" s="18" t="s">
        <v>21</v>
      </c>
      <c r="BK242" s="188">
        <f t="shared" si="19"/>
        <v>0</v>
      </c>
      <c r="BL242" s="18" t="s">
        <v>303</v>
      </c>
      <c r="BM242" s="187" t="s">
        <v>1009</v>
      </c>
    </row>
    <row r="243" spans="1:65" s="2" customFormat="1" ht="14.45" customHeight="1">
      <c r="A243" s="36"/>
      <c r="B243" s="37"/>
      <c r="C243" s="176" t="s">
        <v>576</v>
      </c>
      <c r="D243" s="176" t="s">
        <v>145</v>
      </c>
      <c r="E243" s="177" t="s">
        <v>1010</v>
      </c>
      <c r="F243" s="178" t="s">
        <v>1011</v>
      </c>
      <c r="G243" s="179" t="s">
        <v>177</v>
      </c>
      <c r="H243" s="180">
        <v>52</v>
      </c>
      <c r="I243" s="181"/>
      <c r="J243" s="182">
        <f t="shared" si="10"/>
        <v>0</v>
      </c>
      <c r="K243" s="178" t="s">
        <v>149</v>
      </c>
      <c r="L243" s="41"/>
      <c r="M243" s="183" t="s">
        <v>35</v>
      </c>
      <c r="N243" s="184" t="s">
        <v>51</v>
      </c>
      <c r="O243" s="66"/>
      <c r="P243" s="185">
        <f t="shared" si="11"/>
        <v>0</v>
      </c>
      <c r="Q243" s="185">
        <v>0</v>
      </c>
      <c r="R243" s="185">
        <f t="shared" si="12"/>
        <v>0</v>
      </c>
      <c r="S243" s="185">
        <v>0</v>
      </c>
      <c r="T243" s="186">
        <f t="shared" si="1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7" t="s">
        <v>303</v>
      </c>
      <c r="AT243" s="187" t="s">
        <v>145</v>
      </c>
      <c r="AU243" s="187" t="s">
        <v>89</v>
      </c>
      <c r="AY243" s="18" t="s">
        <v>142</v>
      </c>
      <c r="BE243" s="188">
        <f t="shared" si="14"/>
        <v>0</v>
      </c>
      <c r="BF243" s="188">
        <f t="shared" si="15"/>
        <v>0</v>
      </c>
      <c r="BG243" s="188">
        <f t="shared" si="16"/>
        <v>0</v>
      </c>
      <c r="BH243" s="188">
        <f t="shared" si="17"/>
        <v>0</v>
      </c>
      <c r="BI243" s="188">
        <f t="shared" si="18"/>
        <v>0</v>
      </c>
      <c r="BJ243" s="18" t="s">
        <v>21</v>
      </c>
      <c r="BK243" s="188">
        <f t="shared" si="19"/>
        <v>0</v>
      </c>
      <c r="BL243" s="18" t="s">
        <v>303</v>
      </c>
      <c r="BM243" s="187" t="s">
        <v>1012</v>
      </c>
    </row>
    <row r="244" spans="1:65" s="2" customFormat="1" ht="14.45" customHeight="1">
      <c r="A244" s="36"/>
      <c r="B244" s="37"/>
      <c r="C244" s="217" t="s">
        <v>580</v>
      </c>
      <c r="D244" s="217" t="s">
        <v>239</v>
      </c>
      <c r="E244" s="218" t="s">
        <v>1013</v>
      </c>
      <c r="F244" s="219" t="s">
        <v>1014</v>
      </c>
      <c r="G244" s="220" t="s">
        <v>177</v>
      </c>
      <c r="H244" s="221">
        <v>52</v>
      </c>
      <c r="I244" s="222"/>
      <c r="J244" s="223">
        <f t="shared" si="10"/>
        <v>0</v>
      </c>
      <c r="K244" s="219" t="s">
        <v>149</v>
      </c>
      <c r="L244" s="224"/>
      <c r="M244" s="225" t="s">
        <v>35</v>
      </c>
      <c r="N244" s="226" t="s">
        <v>51</v>
      </c>
      <c r="O244" s="66"/>
      <c r="P244" s="185">
        <f t="shared" si="11"/>
        <v>0</v>
      </c>
      <c r="Q244" s="185">
        <v>0.013</v>
      </c>
      <c r="R244" s="185">
        <f t="shared" si="12"/>
        <v>0.6759999999999999</v>
      </c>
      <c r="S244" s="185">
        <v>0</v>
      </c>
      <c r="T244" s="186">
        <f t="shared" si="1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7" t="s">
        <v>376</v>
      </c>
      <c r="AT244" s="187" t="s">
        <v>239</v>
      </c>
      <c r="AU244" s="187" t="s">
        <v>89</v>
      </c>
      <c r="AY244" s="18" t="s">
        <v>142</v>
      </c>
      <c r="BE244" s="188">
        <f t="shared" si="14"/>
        <v>0</v>
      </c>
      <c r="BF244" s="188">
        <f t="shared" si="15"/>
        <v>0</v>
      </c>
      <c r="BG244" s="188">
        <f t="shared" si="16"/>
        <v>0</v>
      </c>
      <c r="BH244" s="188">
        <f t="shared" si="17"/>
        <v>0</v>
      </c>
      <c r="BI244" s="188">
        <f t="shared" si="18"/>
        <v>0</v>
      </c>
      <c r="BJ244" s="18" t="s">
        <v>21</v>
      </c>
      <c r="BK244" s="188">
        <f t="shared" si="19"/>
        <v>0</v>
      </c>
      <c r="BL244" s="18" t="s">
        <v>303</v>
      </c>
      <c r="BM244" s="187" t="s">
        <v>1015</v>
      </c>
    </row>
    <row r="245" spans="1:65" s="2" customFormat="1" ht="14.45" customHeight="1">
      <c r="A245" s="36"/>
      <c r="B245" s="37"/>
      <c r="C245" s="176" t="s">
        <v>586</v>
      </c>
      <c r="D245" s="176" t="s">
        <v>145</v>
      </c>
      <c r="E245" s="177" t="s">
        <v>1016</v>
      </c>
      <c r="F245" s="178" t="s">
        <v>1017</v>
      </c>
      <c r="G245" s="179" t="s">
        <v>177</v>
      </c>
      <c r="H245" s="180">
        <v>16</v>
      </c>
      <c r="I245" s="181"/>
      <c r="J245" s="182">
        <f t="shared" si="10"/>
        <v>0</v>
      </c>
      <c r="K245" s="178" t="s">
        <v>149</v>
      </c>
      <c r="L245" s="41"/>
      <c r="M245" s="183" t="s">
        <v>35</v>
      </c>
      <c r="N245" s="184" t="s">
        <v>51</v>
      </c>
      <c r="O245" s="66"/>
      <c r="P245" s="185">
        <f t="shared" si="11"/>
        <v>0</v>
      </c>
      <c r="Q245" s="185">
        <v>0</v>
      </c>
      <c r="R245" s="185">
        <f t="shared" si="12"/>
        <v>0</v>
      </c>
      <c r="S245" s="185">
        <v>0</v>
      </c>
      <c r="T245" s="186">
        <f t="shared" si="1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7" t="s">
        <v>303</v>
      </c>
      <c r="AT245" s="187" t="s">
        <v>145</v>
      </c>
      <c r="AU245" s="187" t="s">
        <v>89</v>
      </c>
      <c r="AY245" s="18" t="s">
        <v>142</v>
      </c>
      <c r="BE245" s="188">
        <f t="shared" si="14"/>
        <v>0</v>
      </c>
      <c r="BF245" s="188">
        <f t="shared" si="15"/>
        <v>0</v>
      </c>
      <c r="BG245" s="188">
        <f t="shared" si="16"/>
        <v>0</v>
      </c>
      <c r="BH245" s="188">
        <f t="shared" si="17"/>
        <v>0</v>
      </c>
      <c r="BI245" s="188">
        <f t="shared" si="18"/>
        <v>0</v>
      </c>
      <c r="BJ245" s="18" t="s">
        <v>21</v>
      </c>
      <c r="BK245" s="188">
        <f t="shared" si="19"/>
        <v>0</v>
      </c>
      <c r="BL245" s="18" t="s">
        <v>303</v>
      </c>
      <c r="BM245" s="187" t="s">
        <v>1018</v>
      </c>
    </row>
    <row r="246" spans="1:65" s="2" customFormat="1" ht="14.45" customHeight="1">
      <c r="A246" s="36"/>
      <c r="B246" s="37"/>
      <c r="C246" s="217" t="s">
        <v>591</v>
      </c>
      <c r="D246" s="217" t="s">
        <v>239</v>
      </c>
      <c r="E246" s="218" t="s">
        <v>1019</v>
      </c>
      <c r="F246" s="219" t="s">
        <v>1020</v>
      </c>
      <c r="G246" s="220" t="s">
        <v>177</v>
      </c>
      <c r="H246" s="221">
        <v>16</v>
      </c>
      <c r="I246" s="222"/>
      <c r="J246" s="223">
        <f t="shared" si="10"/>
        <v>0</v>
      </c>
      <c r="K246" s="219" t="s">
        <v>149</v>
      </c>
      <c r="L246" s="224"/>
      <c r="M246" s="225" t="s">
        <v>35</v>
      </c>
      <c r="N246" s="226" t="s">
        <v>51</v>
      </c>
      <c r="O246" s="66"/>
      <c r="P246" s="185">
        <f t="shared" si="11"/>
        <v>0</v>
      </c>
      <c r="Q246" s="185">
        <v>0.0012</v>
      </c>
      <c r="R246" s="185">
        <f t="shared" si="12"/>
        <v>0.0192</v>
      </c>
      <c r="S246" s="185">
        <v>0</v>
      </c>
      <c r="T246" s="186">
        <f t="shared" si="1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7" t="s">
        <v>376</v>
      </c>
      <c r="AT246" s="187" t="s">
        <v>239</v>
      </c>
      <c r="AU246" s="187" t="s">
        <v>89</v>
      </c>
      <c r="AY246" s="18" t="s">
        <v>142</v>
      </c>
      <c r="BE246" s="188">
        <f t="shared" si="14"/>
        <v>0</v>
      </c>
      <c r="BF246" s="188">
        <f t="shared" si="15"/>
        <v>0</v>
      </c>
      <c r="BG246" s="188">
        <f t="shared" si="16"/>
        <v>0</v>
      </c>
      <c r="BH246" s="188">
        <f t="shared" si="17"/>
        <v>0</v>
      </c>
      <c r="BI246" s="188">
        <f t="shared" si="18"/>
        <v>0</v>
      </c>
      <c r="BJ246" s="18" t="s">
        <v>21</v>
      </c>
      <c r="BK246" s="188">
        <f t="shared" si="19"/>
        <v>0</v>
      </c>
      <c r="BL246" s="18" t="s">
        <v>303</v>
      </c>
      <c r="BM246" s="187" t="s">
        <v>1021</v>
      </c>
    </row>
    <row r="247" spans="1:65" s="2" customFormat="1" ht="14.45" customHeight="1">
      <c r="A247" s="36"/>
      <c r="B247" s="37"/>
      <c r="C247" s="176" t="s">
        <v>595</v>
      </c>
      <c r="D247" s="176" t="s">
        <v>145</v>
      </c>
      <c r="E247" s="177" t="s">
        <v>620</v>
      </c>
      <c r="F247" s="178" t="s">
        <v>621</v>
      </c>
      <c r="G247" s="179" t="s">
        <v>177</v>
      </c>
      <c r="H247" s="180">
        <v>36</v>
      </c>
      <c r="I247" s="181"/>
      <c r="J247" s="182">
        <f t="shared" si="10"/>
        <v>0</v>
      </c>
      <c r="K247" s="178" t="s">
        <v>149</v>
      </c>
      <c r="L247" s="41"/>
      <c r="M247" s="183" t="s">
        <v>35</v>
      </c>
      <c r="N247" s="184" t="s">
        <v>51</v>
      </c>
      <c r="O247" s="66"/>
      <c r="P247" s="185">
        <f t="shared" si="11"/>
        <v>0</v>
      </c>
      <c r="Q247" s="185">
        <v>0</v>
      </c>
      <c r="R247" s="185">
        <f t="shared" si="12"/>
        <v>0</v>
      </c>
      <c r="S247" s="185">
        <v>0</v>
      </c>
      <c r="T247" s="186">
        <f t="shared" si="1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7" t="s">
        <v>303</v>
      </c>
      <c r="AT247" s="187" t="s">
        <v>145</v>
      </c>
      <c r="AU247" s="187" t="s">
        <v>89</v>
      </c>
      <c r="AY247" s="18" t="s">
        <v>142</v>
      </c>
      <c r="BE247" s="188">
        <f t="shared" si="14"/>
        <v>0</v>
      </c>
      <c r="BF247" s="188">
        <f t="shared" si="15"/>
        <v>0</v>
      </c>
      <c r="BG247" s="188">
        <f t="shared" si="16"/>
        <v>0</v>
      </c>
      <c r="BH247" s="188">
        <f t="shared" si="17"/>
        <v>0</v>
      </c>
      <c r="BI247" s="188">
        <f t="shared" si="18"/>
        <v>0</v>
      </c>
      <c r="BJ247" s="18" t="s">
        <v>21</v>
      </c>
      <c r="BK247" s="188">
        <f t="shared" si="19"/>
        <v>0</v>
      </c>
      <c r="BL247" s="18" t="s">
        <v>303</v>
      </c>
      <c r="BM247" s="187" t="s">
        <v>1022</v>
      </c>
    </row>
    <row r="248" spans="1:65" s="2" customFormat="1" ht="14.45" customHeight="1">
      <c r="A248" s="36"/>
      <c r="B248" s="37"/>
      <c r="C248" s="217" t="s">
        <v>599</v>
      </c>
      <c r="D248" s="217" t="s">
        <v>239</v>
      </c>
      <c r="E248" s="218" t="s">
        <v>624</v>
      </c>
      <c r="F248" s="219" t="s">
        <v>625</v>
      </c>
      <c r="G248" s="220" t="s">
        <v>177</v>
      </c>
      <c r="H248" s="221">
        <v>36</v>
      </c>
      <c r="I248" s="222"/>
      <c r="J248" s="223">
        <f t="shared" si="10"/>
        <v>0</v>
      </c>
      <c r="K248" s="219" t="s">
        <v>149</v>
      </c>
      <c r="L248" s="224"/>
      <c r="M248" s="225" t="s">
        <v>35</v>
      </c>
      <c r="N248" s="226" t="s">
        <v>51</v>
      </c>
      <c r="O248" s="66"/>
      <c r="P248" s="185">
        <f t="shared" si="11"/>
        <v>0</v>
      </c>
      <c r="Q248" s="185">
        <v>0.0014</v>
      </c>
      <c r="R248" s="185">
        <f t="shared" si="12"/>
        <v>0.0504</v>
      </c>
      <c r="S248" s="185">
        <v>0</v>
      </c>
      <c r="T248" s="186">
        <f t="shared" si="1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7" t="s">
        <v>376</v>
      </c>
      <c r="AT248" s="187" t="s">
        <v>239</v>
      </c>
      <c r="AU248" s="187" t="s">
        <v>89</v>
      </c>
      <c r="AY248" s="18" t="s">
        <v>142</v>
      </c>
      <c r="BE248" s="188">
        <f t="shared" si="14"/>
        <v>0</v>
      </c>
      <c r="BF248" s="188">
        <f t="shared" si="15"/>
        <v>0</v>
      </c>
      <c r="BG248" s="188">
        <f t="shared" si="16"/>
        <v>0</v>
      </c>
      <c r="BH248" s="188">
        <f t="shared" si="17"/>
        <v>0</v>
      </c>
      <c r="BI248" s="188">
        <f t="shared" si="18"/>
        <v>0</v>
      </c>
      <c r="BJ248" s="18" t="s">
        <v>21</v>
      </c>
      <c r="BK248" s="188">
        <f t="shared" si="19"/>
        <v>0</v>
      </c>
      <c r="BL248" s="18" t="s">
        <v>303</v>
      </c>
      <c r="BM248" s="187" t="s">
        <v>1023</v>
      </c>
    </row>
    <row r="249" spans="1:65" s="2" customFormat="1" ht="24.2" customHeight="1">
      <c r="A249" s="36"/>
      <c r="B249" s="37"/>
      <c r="C249" s="176" t="s">
        <v>603</v>
      </c>
      <c r="D249" s="176" t="s">
        <v>145</v>
      </c>
      <c r="E249" s="177" t="s">
        <v>628</v>
      </c>
      <c r="F249" s="178" t="s">
        <v>629</v>
      </c>
      <c r="G249" s="179" t="s">
        <v>177</v>
      </c>
      <c r="H249" s="180">
        <v>9</v>
      </c>
      <c r="I249" s="181"/>
      <c r="J249" s="182">
        <f t="shared" si="10"/>
        <v>0</v>
      </c>
      <c r="K249" s="178" t="s">
        <v>149</v>
      </c>
      <c r="L249" s="41"/>
      <c r="M249" s="183" t="s">
        <v>35</v>
      </c>
      <c r="N249" s="184" t="s">
        <v>51</v>
      </c>
      <c r="O249" s="66"/>
      <c r="P249" s="185">
        <f t="shared" si="11"/>
        <v>0</v>
      </c>
      <c r="Q249" s="185">
        <v>0</v>
      </c>
      <c r="R249" s="185">
        <f t="shared" si="12"/>
        <v>0</v>
      </c>
      <c r="S249" s="185">
        <v>0</v>
      </c>
      <c r="T249" s="186">
        <f t="shared" si="1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7" t="s">
        <v>303</v>
      </c>
      <c r="AT249" s="187" t="s">
        <v>145</v>
      </c>
      <c r="AU249" s="187" t="s">
        <v>89</v>
      </c>
      <c r="AY249" s="18" t="s">
        <v>142</v>
      </c>
      <c r="BE249" s="188">
        <f t="shared" si="14"/>
        <v>0</v>
      </c>
      <c r="BF249" s="188">
        <f t="shared" si="15"/>
        <v>0</v>
      </c>
      <c r="BG249" s="188">
        <f t="shared" si="16"/>
        <v>0</v>
      </c>
      <c r="BH249" s="188">
        <f t="shared" si="17"/>
        <v>0</v>
      </c>
      <c r="BI249" s="188">
        <f t="shared" si="18"/>
        <v>0</v>
      </c>
      <c r="BJ249" s="18" t="s">
        <v>21</v>
      </c>
      <c r="BK249" s="188">
        <f t="shared" si="19"/>
        <v>0</v>
      </c>
      <c r="BL249" s="18" t="s">
        <v>303</v>
      </c>
      <c r="BM249" s="187" t="s">
        <v>1024</v>
      </c>
    </row>
    <row r="250" spans="1:65" s="2" customFormat="1" ht="14.45" customHeight="1">
      <c r="A250" s="36"/>
      <c r="B250" s="37"/>
      <c r="C250" s="217" t="s">
        <v>607</v>
      </c>
      <c r="D250" s="217" t="s">
        <v>239</v>
      </c>
      <c r="E250" s="218" t="s">
        <v>632</v>
      </c>
      <c r="F250" s="219" t="s">
        <v>633</v>
      </c>
      <c r="G250" s="220" t="s">
        <v>177</v>
      </c>
      <c r="H250" s="221">
        <v>9</v>
      </c>
      <c r="I250" s="222"/>
      <c r="J250" s="223">
        <f t="shared" si="10"/>
        <v>0</v>
      </c>
      <c r="K250" s="219" t="s">
        <v>149</v>
      </c>
      <c r="L250" s="224"/>
      <c r="M250" s="225" t="s">
        <v>35</v>
      </c>
      <c r="N250" s="226" t="s">
        <v>51</v>
      </c>
      <c r="O250" s="66"/>
      <c r="P250" s="185">
        <f t="shared" si="11"/>
        <v>0</v>
      </c>
      <c r="Q250" s="185">
        <v>0.0047</v>
      </c>
      <c r="R250" s="185">
        <f t="shared" si="12"/>
        <v>0.042300000000000004</v>
      </c>
      <c r="S250" s="185">
        <v>0</v>
      </c>
      <c r="T250" s="186">
        <f t="shared" si="1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7" t="s">
        <v>376</v>
      </c>
      <c r="AT250" s="187" t="s">
        <v>239</v>
      </c>
      <c r="AU250" s="187" t="s">
        <v>89</v>
      </c>
      <c r="AY250" s="18" t="s">
        <v>142</v>
      </c>
      <c r="BE250" s="188">
        <f t="shared" si="14"/>
        <v>0</v>
      </c>
      <c r="BF250" s="188">
        <f t="shared" si="15"/>
        <v>0</v>
      </c>
      <c r="BG250" s="188">
        <f t="shared" si="16"/>
        <v>0</v>
      </c>
      <c r="BH250" s="188">
        <f t="shared" si="17"/>
        <v>0</v>
      </c>
      <c r="BI250" s="188">
        <f t="shared" si="18"/>
        <v>0</v>
      </c>
      <c r="BJ250" s="18" t="s">
        <v>21</v>
      </c>
      <c r="BK250" s="188">
        <f t="shared" si="19"/>
        <v>0</v>
      </c>
      <c r="BL250" s="18" t="s">
        <v>303</v>
      </c>
      <c r="BM250" s="187" t="s">
        <v>1025</v>
      </c>
    </row>
    <row r="251" spans="1:65" s="2" customFormat="1" ht="24.2" customHeight="1">
      <c r="A251" s="36"/>
      <c r="B251" s="37"/>
      <c r="C251" s="176" t="s">
        <v>611</v>
      </c>
      <c r="D251" s="176" t="s">
        <v>145</v>
      </c>
      <c r="E251" s="177" t="s">
        <v>1026</v>
      </c>
      <c r="F251" s="178" t="s">
        <v>1027</v>
      </c>
      <c r="G251" s="179" t="s">
        <v>177</v>
      </c>
      <c r="H251" s="180">
        <v>22</v>
      </c>
      <c r="I251" s="181"/>
      <c r="J251" s="182">
        <f t="shared" si="10"/>
        <v>0</v>
      </c>
      <c r="K251" s="178" t="s">
        <v>149</v>
      </c>
      <c r="L251" s="41"/>
      <c r="M251" s="183" t="s">
        <v>35</v>
      </c>
      <c r="N251" s="184" t="s">
        <v>51</v>
      </c>
      <c r="O251" s="66"/>
      <c r="P251" s="185">
        <f t="shared" si="11"/>
        <v>0</v>
      </c>
      <c r="Q251" s="185">
        <v>0.00047</v>
      </c>
      <c r="R251" s="185">
        <f t="shared" si="12"/>
        <v>0.01034</v>
      </c>
      <c r="S251" s="185">
        <v>0</v>
      </c>
      <c r="T251" s="186">
        <f t="shared" si="1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7" t="s">
        <v>303</v>
      </c>
      <c r="AT251" s="187" t="s">
        <v>145</v>
      </c>
      <c r="AU251" s="187" t="s">
        <v>89</v>
      </c>
      <c r="AY251" s="18" t="s">
        <v>142</v>
      </c>
      <c r="BE251" s="188">
        <f t="shared" si="14"/>
        <v>0</v>
      </c>
      <c r="BF251" s="188">
        <f t="shared" si="15"/>
        <v>0</v>
      </c>
      <c r="BG251" s="188">
        <f t="shared" si="16"/>
        <v>0</v>
      </c>
      <c r="BH251" s="188">
        <f t="shared" si="17"/>
        <v>0</v>
      </c>
      <c r="BI251" s="188">
        <f t="shared" si="18"/>
        <v>0</v>
      </c>
      <c r="BJ251" s="18" t="s">
        <v>21</v>
      </c>
      <c r="BK251" s="188">
        <f t="shared" si="19"/>
        <v>0</v>
      </c>
      <c r="BL251" s="18" t="s">
        <v>303</v>
      </c>
      <c r="BM251" s="187" t="s">
        <v>1028</v>
      </c>
    </row>
    <row r="252" spans="1:65" s="2" customFormat="1" ht="14.45" customHeight="1">
      <c r="A252" s="36"/>
      <c r="B252" s="37"/>
      <c r="C252" s="217" t="s">
        <v>615</v>
      </c>
      <c r="D252" s="217" t="s">
        <v>239</v>
      </c>
      <c r="E252" s="218" t="s">
        <v>1029</v>
      </c>
      <c r="F252" s="219" t="s">
        <v>1030</v>
      </c>
      <c r="G252" s="220" t="s">
        <v>177</v>
      </c>
      <c r="H252" s="221">
        <v>22</v>
      </c>
      <c r="I252" s="222"/>
      <c r="J252" s="223">
        <f t="shared" si="10"/>
        <v>0</v>
      </c>
      <c r="K252" s="219" t="s">
        <v>149</v>
      </c>
      <c r="L252" s="224"/>
      <c r="M252" s="225" t="s">
        <v>35</v>
      </c>
      <c r="N252" s="226" t="s">
        <v>51</v>
      </c>
      <c r="O252" s="66"/>
      <c r="P252" s="185">
        <f t="shared" si="11"/>
        <v>0</v>
      </c>
      <c r="Q252" s="185">
        <v>0.016</v>
      </c>
      <c r="R252" s="185">
        <f t="shared" si="12"/>
        <v>0.352</v>
      </c>
      <c r="S252" s="185">
        <v>0</v>
      </c>
      <c r="T252" s="186">
        <f t="shared" si="1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7" t="s">
        <v>376</v>
      </c>
      <c r="AT252" s="187" t="s">
        <v>239</v>
      </c>
      <c r="AU252" s="187" t="s">
        <v>89</v>
      </c>
      <c r="AY252" s="18" t="s">
        <v>142</v>
      </c>
      <c r="BE252" s="188">
        <f t="shared" si="14"/>
        <v>0</v>
      </c>
      <c r="BF252" s="188">
        <f t="shared" si="15"/>
        <v>0</v>
      </c>
      <c r="BG252" s="188">
        <f t="shared" si="16"/>
        <v>0</v>
      </c>
      <c r="BH252" s="188">
        <f t="shared" si="17"/>
        <v>0</v>
      </c>
      <c r="BI252" s="188">
        <f t="shared" si="18"/>
        <v>0</v>
      </c>
      <c r="BJ252" s="18" t="s">
        <v>21</v>
      </c>
      <c r="BK252" s="188">
        <f t="shared" si="19"/>
        <v>0</v>
      </c>
      <c r="BL252" s="18" t="s">
        <v>303</v>
      </c>
      <c r="BM252" s="187" t="s">
        <v>1031</v>
      </c>
    </row>
    <row r="253" spans="1:65" s="2" customFormat="1" ht="24.2" customHeight="1">
      <c r="A253" s="36"/>
      <c r="B253" s="37"/>
      <c r="C253" s="176" t="s">
        <v>619</v>
      </c>
      <c r="D253" s="176" t="s">
        <v>145</v>
      </c>
      <c r="E253" s="177" t="s">
        <v>1032</v>
      </c>
      <c r="F253" s="178" t="s">
        <v>1033</v>
      </c>
      <c r="G253" s="179" t="s">
        <v>177</v>
      </c>
      <c r="H253" s="180">
        <v>8</v>
      </c>
      <c r="I253" s="181"/>
      <c r="J253" s="182">
        <f t="shared" si="10"/>
        <v>0</v>
      </c>
      <c r="K253" s="178" t="s">
        <v>149</v>
      </c>
      <c r="L253" s="41"/>
      <c r="M253" s="183" t="s">
        <v>35</v>
      </c>
      <c r="N253" s="184" t="s">
        <v>51</v>
      </c>
      <c r="O253" s="66"/>
      <c r="P253" s="185">
        <f t="shared" si="11"/>
        <v>0</v>
      </c>
      <c r="Q253" s="185">
        <v>0.0004</v>
      </c>
      <c r="R253" s="185">
        <f t="shared" si="12"/>
        <v>0.0032</v>
      </c>
      <c r="S253" s="185">
        <v>0</v>
      </c>
      <c r="T253" s="186">
        <f t="shared" si="1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7" t="s">
        <v>303</v>
      </c>
      <c r="AT253" s="187" t="s">
        <v>145</v>
      </c>
      <c r="AU253" s="187" t="s">
        <v>89</v>
      </c>
      <c r="AY253" s="18" t="s">
        <v>142</v>
      </c>
      <c r="BE253" s="188">
        <f t="shared" si="14"/>
        <v>0</v>
      </c>
      <c r="BF253" s="188">
        <f t="shared" si="15"/>
        <v>0</v>
      </c>
      <c r="BG253" s="188">
        <f t="shared" si="16"/>
        <v>0</v>
      </c>
      <c r="BH253" s="188">
        <f t="shared" si="17"/>
        <v>0</v>
      </c>
      <c r="BI253" s="188">
        <f t="shared" si="18"/>
        <v>0</v>
      </c>
      <c r="BJ253" s="18" t="s">
        <v>21</v>
      </c>
      <c r="BK253" s="188">
        <f t="shared" si="19"/>
        <v>0</v>
      </c>
      <c r="BL253" s="18" t="s">
        <v>303</v>
      </c>
      <c r="BM253" s="187" t="s">
        <v>1034</v>
      </c>
    </row>
    <row r="254" spans="1:65" s="2" customFormat="1" ht="14.45" customHeight="1">
      <c r="A254" s="36"/>
      <c r="B254" s="37"/>
      <c r="C254" s="217" t="s">
        <v>623</v>
      </c>
      <c r="D254" s="217" t="s">
        <v>239</v>
      </c>
      <c r="E254" s="218" t="s">
        <v>1035</v>
      </c>
      <c r="F254" s="219" t="s">
        <v>1036</v>
      </c>
      <c r="G254" s="220" t="s">
        <v>177</v>
      </c>
      <c r="H254" s="221">
        <v>8</v>
      </c>
      <c r="I254" s="222"/>
      <c r="J254" s="223">
        <f t="shared" si="10"/>
        <v>0</v>
      </c>
      <c r="K254" s="219" t="s">
        <v>149</v>
      </c>
      <c r="L254" s="224"/>
      <c r="M254" s="225" t="s">
        <v>35</v>
      </c>
      <c r="N254" s="226" t="s">
        <v>51</v>
      </c>
      <c r="O254" s="66"/>
      <c r="P254" s="185">
        <f t="shared" si="11"/>
        <v>0</v>
      </c>
      <c r="Q254" s="185">
        <v>0.017</v>
      </c>
      <c r="R254" s="185">
        <f t="shared" si="12"/>
        <v>0.136</v>
      </c>
      <c r="S254" s="185">
        <v>0</v>
      </c>
      <c r="T254" s="186">
        <f t="shared" si="1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7" t="s">
        <v>376</v>
      </c>
      <c r="AT254" s="187" t="s">
        <v>239</v>
      </c>
      <c r="AU254" s="187" t="s">
        <v>89</v>
      </c>
      <c r="AY254" s="18" t="s">
        <v>142</v>
      </c>
      <c r="BE254" s="188">
        <f t="shared" si="14"/>
        <v>0</v>
      </c>
      <c r="BF254" s="188">
        <f t="shared" si="15"/>
        <v>0</v>
      </c>
      <c r="BG254" s="188">
        <f t="shared" si="16"/>
        <v>0</v>
      </c>
      <c r="BH254" s="188">
        <f t="shared" si="17"/>
        <v>0</v>
      </c>
      <c r="BI254" s="188">
        <f t="shared" si="18"/>
        <v>0</v>
      </c>
      <c r="BJ254" s="18" t="s">
        <v>21</v>
      </c>
      <c r="BK254" s="188">
        <f t="shared" si="19"/>
        <v>0</v>
      </c>
      <c r="BL254" s="18" t="s">
        <v>303</v>
      </c>
      <c r="BM254" s="187" t="s">
        <v>1037</v>
      </c>
    </row>
    <row r="255" spans="1:65" s="2" customFormat="1" ht="24.2" customHeight="1">
      <c r="A255" s="36"/>
      <c r="B255" s="37"/>
      <c r="C255" s="176" t="s">
        <v>627</v>
      </c>
      <c r="D255" s="176" t="s">
        <v>145</v>
      </c>
      <c r="E255" s="177" t="s">
        <v>648</v>
      </c>
      <c r="F255" s="178" t="s">
        <v>649</v>
      </c>
      <c r="G255" s="179" t="s">
        <v>237</v>
      </c>
      <c r="H255" s="180">
        <v>3.009</v>
      </c>
      <c r="I255" s="181"/>
      <c r="J255" s="182">
        <f t="shared" si="10"/>
        <v>0</v>
      </c>
      <c r="K255" s="178" t="s">
        <v>149</v>
      </c>
      <c r="L255" s="41"/>
      <c r="M255" s="183" t="s">
        <v>35</v>
      </c>
      <c r="N255" s="184" t="s">
        <v>51</v>
      </c>
      <c r="O255" s="66"/>
      <c r="P255" s="185">
        <f t="shared" si="11"/>
        <v>0</v>
      </c>
      <c r="Q255" s="185">
        <v>0</v>
      </c>
      <c r="R255" s="185">
        <f t="shared" si="12"/>
        <v>0</v>
      </c>
      <c r="S255" s="185">
        <v>0</v>
      </c>
      <c r="T255" s="186">
        <f t="shared" si="1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7" t="s">
        <v>303</v>
      </c>
      <c r="AT255" s="187" t="s">
        <v>145</v>
      </c>
      <c r="AU255" s="187" t="s">
        <v>89</v>
      </c>
      <c r="AY255" s="18" t="s">
        <v>142</v>
      </c>
      <c r="BE255" s="188">
        <f t="shared" si="14"/>
        <v>0</v>
      </c>
      <c r="BF255" s="188">
        <f t="shared" si="15"/>
        <v>0</v>
      </c>
      <c r="BG255" s="188">
        <f t="shared" si="16"/>
        <v>0</v>
      </c>
      <c r="BH255" s="188">
        <f t="shared" si="17"/>
        <v>0</v>
      </c>
      <c r="BI255" s="188">
        <f t="shared" si="18"/>
        <v>0</v>
      </c>
      <c r="BJ255" s="18" t="s">
        <v>21</v>
      </c>
      <c r="BK255" s="188">
        <f t="shared" si="19"/>
        <v>0</v>
      </c>
      <c r="BL255" s="18" t="s">
        <v>303</v>
      </c>
      <c r="BM255" s="187" t="s">
        <v>1038</v>
      </c>
    </row>
    <row r="256" spans="2:63" s="12" customFormat="1" ht="22.9" customHeight="1">
      <c r="B256" s="160"/>
      <c r="C256" s="161"/>
      <c r="D256" s="162" t="s">
        <v>79</v>
      </c>
      <c r="E256" s="174" t="s">
        <v>651</v>
      </c>
      <c r="F256" s="174" t="s">
        <v>652</v>
      </c>
      <c r="G256" s="161"/>
      <c r="H256" s="161"/>
      <c r="I256" s="164"/>
      <c r="J256" s="175">
        <f>BK256</f>
        <v>0</v>
      </c>
      <c r="K256" s="161"/>
      <c r="L256" s="166"/>
      <c r="M256" s="167"/>
      <c r="N256" s="168"/>
      <c r="O256" s="168"/>
      <c r="P256" s="169">
        <f>SUM(P257:P258)</f>
        <v>0</v>
      </c>
      <c r="Q256" s="168"/>
      <c r="R256" s="169">
        <f>SUM(R257:R258)</f>
        <v>0.0352</v>
      </c>
      <c r="S256" s="168"/>
      <c r="T256" s="170">
        <f>SUM(T257:T258)</f>
        <v>0</v>
      </c>
      <c r="AR256" s="171" t="s">
        <v>89</v>
      </c>
      <c r="AT256" s="172" t="s">
        <v>79</v>
      </c>
      <c r="AU256" s="172" t="s">
        <v>21</v>
      </c>
      <c r="AY256" s="171" t="s">
        <v>142</v>
      </c>
      <c r="BK256" s="173">
        <f>SUM(BK257:BK258)</f>
        <v>0</v>
      </c>
    </row>
    <row r="257" spans="1:65" s="2" customFormat="1" ht="14.45" customHeight="1">
      <c r="A257" s="36"/>
      <c r="B257" s="37"/>
      <c r="C257" s="176" t="s">
        <v>631</v>
      </c>
      <c r="D257" s="176" t="s">
        <v>145</v>
      </c>
      <c r="E257" s="177" t="s">
        <v>1039</v>
      </c>
      <c r="F257" s="178" t="s">
        <v>1040</v>
      </c>
      <c r="G257" s="179" t="s">
        <v>177</v>
      </c>
      <c r="H257" s="180">
        <v>16</v>
      </c>
      <c r="I257" s="181"/>
      <c r="J257" s="182">
        <f>ROUND(I257*H257,2)</f>
        <v>0</v>
      </c>
      <c r="K257" s="178" t="s">
        <v>230</v>
      </c>
      <c r="L257" s="41"/>
      <c r="M257" s="183" t="s">
        <v>35</v>
      </c>
      <c r="N257" s="184" t="s">
        <v>51</v>
      </c>
      <c r="O257" s="66"/>
      <c r="P257" s="185">
        <f>O257*H257</f>
        <v>0</v>
      </c>
      <c r="Q257" s="185">
        <v>0</v>
      </c>
      <c r="R257" s="185">
        <f>Q257*H257</f>
        <v>0</v>
      </c>
      <c r="S257" s="185">
        <v>0</v>
      </c>
      <c r="T257" s="18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7" t="s">
        <v>303</v>
      </c>
      <c r="AT257" s="187" t="s">
        <v>145</v>
      </c>
      <c r="AU257" s="187" t="s">
        <v>89</v>
      </c>
      <c r="AY257" s="18" t="s">
        <v>142</v>
      </c>
      <c r="BE257" s="188">
        <f>IF(N257="základní",J257,0)</f>
        <v>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18" t="s">
        <v>21</v>
      </c>
      <c r="BK257" s="188">
        <f>ROUND(I257*H257,2)</f>
        <v>0</v>
      </c>
      <c r="BL257" s="18" t="s">
        <v>303</v>
      </c>
      <c r="BM257" s="187" t="s">
        <v>1041</v>
      </c>
    </row>
    <row r="258" spans="1:65" s="2" customFormat="1" ht="14.45" customHeight="1">
      <c r="A258" s="36"/>
      <c r="B258" s="37"/>
      <c r="C258" s="217" t="s">
        <v>635</v>
      </c>
      <c r="D258" s="217" t="s">
        <v>239</v>
      </c>
      <c r="E258" s="218" t="s">
        <v>1042</v>
      </c>
      <c r="F258" s="219" t="s">
        <v>1043</v>
      </c>
      <c r="G258" s="220" t="s">
        <v>177</v>
      </c>
      <c r="H258" s="221">
        <v>16</v>
      </c>
      <c r="I258" s="222"/>
      <c r="J258" s="223">
        <f>ROUND(I258*H258,2)</f>
        <v>0</v>
      </c>
      <c r="K258" s="219" t="s">
        <v>230</v>
      </c>
      <c r="L258" s="224"/>
      <c r="M258" s="225" t="s">
        <v>35</v>
      </c>
      <c r="N258" s="226" t="s">
        <v>51</v>
      </c>
      <c r="O258" s="66"/>
      <c r="P258" s="185">
        <f>O258*H258</f>
        <v>0</v>
      </c>
      <c r="Q258" s="185">
        <v>0.0022</v>
      </c>
      <c r="R258" s="185">
        <f>Q258*H258</f>
        <v>0.0352</v>
      </c>
      <c r="S258" s="185">
        <v>0</v>
      </c>
      <c r="T258" s="186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7" t="s">
        <v>376</v>
      </c>
      <c r="AT258" s="187" t="s">
        <v>239</v>
      </c>
      <c r="AU258" s="187" t="s">
        <v>89</v>
      </c>
      <c r="AY258" s="18" t="s">
        <v>142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8" t="s">
        <v>21</v>
      </c>
      <c r="BK258" s="188">
        <f>ROUND(I258*H258,2)</f>
        <v>0</v>
      </c>
      <c r="BL258" s="18" t="s">
        <v>303</v>
      </c>
      <c r="BM258" s="187" t="s">
        <v>1044</v>
      </c>
    </row>
    <row r="259" spans="2:63" s="12" customFormat="1" ht="22.9" customHeight="1">
      <c r="B259" s="160"/>
      <c r="C259" s="161"/>
      <c r="D259" s="162" t="s">
        <v>79</v>
      </c>
      <c r="E259" s="174" t="s">
        <v>1045</v>
      </c>
      <c r="F259" s="174" t="s">
        <v>1046</v>
      </c>
      <c r="G259" s="161"/>
      <c r="H259" s="161"/>
      <c r="I259" s="164"/>
      <c r="J259" s="175">
        <f>BK259</f>
        <v>0</v>
      </c>
      <c r="K259" s="161"/>
      <c r="L259" s="166"/>
      <c r="M259" s="167"/>
      <c r="N259" s="168"/>
      <c r="O259" s="168"/>
      <c r="P259" s="169">
        <f>SUM(P260:P299)</f>
        <v>0</v>
      </c>
      <c r="Q259" s="168"/>
      <c r="R259" s="169">
        <f>SUM(R260:R299)</f>
        <v>6.194862199999999</v>
      </c>
      <c r="S259" s="168"/>
      <c r="T259" s="170">
        <f>SUM(T260:T299)</f>
        <v>13.371350799999998</v>
      </c>
      <c r="AR259" s="171" t="s">
        <v>89</v>
      </c>
      <c r="AT259" s="172" t="s">
        <v>79</v>
      </c>
      <c r="AU259" s="172" t="s">
        <v>21</v>
      </c>
      <c r="AY259" s="171" t="s">
        <v>142</v>
      </c>
      <c r="BK259" s="173">
        <f>SUM(BK260:BK299)</f>
        <v>0</v>
      </c>
    </row>
    <row r="260" spans="1:65" s="2" customFormat="1" ht="14.45" customHeight="1">
      <c r="A260" s="36"/>
      <c r="B260" s="37"/>
      <c r="C260" s="176" t="s">
        <v>639</v>
      </c>
      <c r="D260" s="176" t="s">
        <v>145</v>
      </c>
      <c r="E260" s="177" t="s">
        <v>1047</v>
      </c>
      <c r="F260" s="178" t="s">
        <v>1048</v>
      </c>
      <c r="G260" s="179" t="s">
        <v>292</v>
      </c>
      <c r="H260" s="180">
        <v>45</v>
      </c>
      <c r="I260" s="181"/>
      <c r="J260" s="182">
        <f>ROUND(I260*H260,2)</f>
        <v>0</v>
      </c>
      <c r="K260" s="178" t="s">
        <v>149</v>
      </c>
      <c r="L260" s="41"/>
      <c r="M260" s="183" t="s">
        <v>35</v>
      </c>
      <c r="N260" s="184" t="s">
        <v>51</v>
      </c>
      <c r="O260" s="66"/>
      <c r="P260" s="185">
        <f>O260*H260</f>
        <v>0</v>
      </c>
      <c r="Q260" s="185">
        <v>0</v>
      </c>
      <c r="R260" s="185">
        <f>Q260*H260</f>
        <v>0</v>
      </c>
      <c r="S260" s="185">
        <v>0.02911</v>
      </c>
      <c r="T260" s="186">
        <f>S260*H260</f>
        <v>1.30995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7" t="s">
        <v>303</v>
      </c>
      <c r="AT260" s="187" t="s">
        <v>145</v>
      </c>
      <c r="AU260" s="187" t="s">
        <v>89</v>
      </c>
      <c r="AY260" s="18" t="s">
        <v>142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8" t="s">
        <v>21</v>
      </c>
      <c r="BK260" s="188">
        <f>ROUND(I260*H260,2)</f>
        <v>0</v>
      </c>
      <c r="BL260" s="18" t="s">
        <v>303</v>
      </c>
      <c r="BM260" s="187" t="s">
        <v>1049</v>
      </c>
    </row>
    <row r="261" spans="1:65" s="2" customFormat="1" ht="14.45" customHeight="1">
      <c r="A261" s="36"/>
      <c r="B261" s="37"/>
      <c r="C261" s="176" t="s">
        <v>643</v>
      </c>
      <c r="D261" s="176" t="s">
        <v>145</v>
      </c>
      <c r="E261" s="177" t="s">
        <v>1050</v>
      </c>
      <c r="F261" s="178" t="s">
        <v>1051</v>
      </c>
      <c r="G261" s="179" t="s">
        <v>292</v>
      </c>
      <c r="H261" s="180">
        <v>45</v>
      </c>
      <c r="I261" s="181"/>
      <c r="J261" s="182">
        <f>ROUND(I261*H261,2)</f>
        <v>0</v>
      </c>
      <c r="K261" s="178" t="s">
        <v>149</v>
      </c>
      <c r="L261" s="41"/>
      <c r="M261" s="183" t="s">
        <v>35</v>
      </c>
      <c r="N261" s="184" t="s">
        <v>51</v>
      </c>
      <c r="O261" s="66"/>
      <c r="P261" s="185">
        <f>O261*H261</f>
        <v>0</v>
      </c>
      <c r="Q261" s="185">
        <v>0</v>
      </c>
      <c r="R261" s="185">
        <f>Q261*H261</f>
        <v>0</v>
      </c>
      <c r="S261" s="185">
        <v>0.021</v>
      </c>
      <c r="T261" s="186">
        <f>S261*H261</f>
        <v>0.9450000000000001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7" t="s">
        <v>303</v>
      </c>
      <c r="AT261" s="187" t="s">
        <v>145</v>
      </c>
      <c r="AU261" s="187" t="s">
        <v>89</v>
      </c>
      <c r="AY261" s="18" t="s">
        <v>142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18" t="s">
        <v>21</v>
      </c>
      <c r="BK261" s="188">
        <f>ROUND(I261*H261,2)</f>
        <v>0</v>
      </c>
      <c r="BL261" s="18" t="s">
        <v>303</v>
      </c>
      <c r="BM261" s="187" t="s">
        <v>1052</v>
      </c>
    </row>
    <row r="262" spans="1:65" s="2" customFormat="1" ht="24.2" customHeight="1">
      <c r="A262" s="36"/>
      <c r="B262" s="37"/>
      <c r="C262" s="176" t="s">
        <v>647</v>
      </c>
      <c r="D262" s="176" t="s">
        <v>145</v>
      </c>
      <c r="E262" s="177" t="s">
        <v>1053</v>
      </c>
      <c r="F262" s="178" t="s">
        <v>1054</v>
      </c>
      <c r="G262" s="179" t="s">
        <v>292</v>
      </c>
      <c r="H262" s="180">
        <v>90</v>
      </c>
      <c r="I262" s="181"/>
      <c r="J262" s="182">
        <f>ROUND(I262*H262,2)</f>
        <v>0</v>
      </c>
      <c r="K262" s="178" t="s">
        <v>149</v>
      </c>
      <c r="L262" s="41"/>
      <c r="M262" s="183" t="s">
        <v>35</v>
      </c>
      <c r="N262" s="184" t="s">
        <v>51</v>
      </c>
      <c r="O262" s="66"/>
      <c r="P262" s="185">
        <f>O262*H262</f>
        <v>0</v>
      </c>
      <c r="Q262" s="185">
        <v>0.00219</v>
      </c>
      <c r="R262" s="185">
        <f>Q262*H262</f>
        <v>0.1971</v>
      </c>
      <c r="S262" s="185">
        <v>0</v>
      </c>
      <c r="T262" s="18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7" t="s">
        <v>303</v>
      </c>
      <c r="AT262" s="187" t="s">
        <v>145</v>
      </c>
      <c r="AU262" s="187" t="s">
        <v>89</v>
      </c>
      <c r="AY262" s="18" t="s">
        <v>142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8" t="s">
        <v>21</v>
      </c>
      <c r="BK262" s="188">
        <f>ROUND(I262*H262,2)</f>
        <v>0</v>
      </c>
      <c r="BL262" s="18" t="s">
        <v>303</v>
      </c>
      <c r="BM262" s="187" t="s">
        <v>1055</v>
      </c>
    </row>
    <row r="263" spans="1:65" s="2" customFormat="1" ht="14.45" customHeight="1">
      <c r="A263" s="36"/>
      <c r="B263" s="37"/>
      <c r="C263" s="217" t="s">
        <v>653</v>
      </c>
      <c r="D263" s="217" t="s">
        <v>239</v>
      </c>
      <c r="E263" s="218" t="s">
        <v>1056</v>
      </c>
      <c r="F263" s="219" t="s">
        <v>1057</v>
      </c>
      <c r="G263" s="220" t="s">
        <v>177</v>
      </c>
      <c r="H263" s="221">
        <v>79.2</v>
      </c>
      <c r="I263" s="222"/>
      <c r="J263" s="223">
        <f>ROUND(I263*H263,2)</f>
        <v>0</v>
      </c>
      <c r="K263" s="219" t="s">
        <v>149</v>
      </c>
      <c r="L263" s="224"/>
      <c r="M263" s="225" t="s">
        <v>35</v>
      </c>
      <c r="N263" s="226" t="s">
        <v>51</v>
      </c>
      <c r="O263" s="66"/>
      <c r="P263" s="185">
        <f>O263*H263</f>
        <v>0</v>
      </c>
      <c r="Q263" s="185">
        <v>0.0081</v>
      </c>
      <c r="R263" s="185">
        <f>Q263*H263</f>
        <v>0.64152</v>
      </c>
      <c r="S263" s="185">
        <v>0</v>
      </c>
      <c r="T263" s="18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7" t="s">
        <v>376</v>
      </c>
      <c r="AT263" s="187" t="s">
        <v>239</v>
      </c>
      <c r="AU263" s="187" t="s">
        <v>89</v>
      </c>
      <c r="AY263" s="18" t="s">
        <v>142</v>
      </c>
      <c r="BE263" s="188">
        <f>IF(N263="základní",J263,0)</f>
        <v>0</v>
      </c>
      <c r="BF263" s="188">
        <f>IF(N263="snížená",J263,0)</f>
        <v>0</v>
      </c>
      <c r="BG263" s="188">
        <f>IF(N263="zákl. přenesená",J263,0)</f>
        <v>0</v>
      </c>
      <c r="BH263" s="188">
        <f>IF(N263="sníž. přenesená",J263,0)</f>
        <v>0</v>
      </c>
      <c r="BI263" s="188">
        <f>IF(N263="nulová",J263,0)</f>
        <v>0</v>
      </c>
      <c r="BJ263" s="18" t="s">
        <v>21</v>
      </c>
      <c r="BK263" s="188">
        <f>ROUND(I263*H263,2)</f>
        <v>0</v>
      </c>
      <c r="BL263" s="18" t="s">
        <v>303</v>
      </c>
      <c r="BM263" s="187" t="s">
        <v>1058</v>
      </c>
    </row>
    <row r="264" spans="2:51" s="13" customFormat="1" ht="11.25">
      <c r="B264" s="194"/>
      <c r="C264" s="195"/>
      <c r="D264" s="196" t="s">
        <v>232</v>
      </c>
      <c r="E264" s="195"/>
      <c r="F264" s="198" t="s">
        <v>1059</v>
      </c>
      <c r="G264" s="195"/>
      <c r="H264" s="199">
        <v>79.2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232</v>
      </c>
      <c r="AU264" s="205" t="s">
        <v>89</v>
      </c>
      <c r="AV264" s="13" t="s">
        <v>89</v>
      </c>
      <c r="AW264" s="13" t="s">
        <v>4</v>
      </c>
      <c r="AX264" s="13" t="s">
        <v>21</v>
      </c>
      <c r="AY264" s="205" t="s">
        <v>142</v>
      </c>
    </row>
    <row r="265" spans="1:65" s="2" customFormat="1" ht="24.2" customHeight="1">
      <c r="A265" s="36"/>
      <c r="B265" s="37"/>
      <c r="C265" s="176" t="s">
        <v>657</v>
      </c>
      <c r="D265" s="176" t="s">
        <v>145</v>
      </c>
      <c r="E265" s="177" t="s">
        <v>1060</v>
      </c>
      <c r="F265" s="178" t="s">
        <v>1061</v>
      </c>
      <c r="G265" s="179" t="s">
        <v>292</v>
      </c>
      <c r="H265" s="180">
        <v>45</v>
      </c>
      <c r="I265" s="181"/>
      <c r="J265" s="182">
        <f>ROUND(I265*H265,2)</f>
        <v>0</v>
      </c>
      <c r="K265" s="178" t="s">
        <v>149</v>
      </c>
      <c r="L265" s="41"/>
      <c r="M265" s="183" t="s">
        <v>35</v>
      </c>
      <c r="N265" s="184" t="s">
        <v>51</v>
      </c>
      <c r="O265" s="66"/>
      <c r="P265" s="185">
        <f>O265*H265</f>
        <v>0</v>
      </c>
      <c r="Q265" s="185">
        <v>0.00102</v>
      </c>
      <c r="R265" s="185">
        <f>Q265*H265</f>
        <v>0.0459</v>
      </c>
      <c r="S265" s="185">
        <v>0</v>
      </c>
      <c r="T265" s="18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7" t="s">
        <v>303</v>
      </c>
      <c r="AT265" s="187" t="s">
        <v>145</v>
      </c>
      <c r="AU265" s="187" t="s">
        <v>89</v>
      </c>
      <c r="AY265" s="18" t="s">
        <v>142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8" t="s">
        <v>21</v>
      </c>
      <c r="BK265" s="188">
        <f>ROUND(I265*H265,2)</f>
        <v>0</v>
      </c>
      <c r="BL265" s="18" t="s">
        <v>303</v>
      </c>
      <c r="BM265" s="187" t="s">
        <v>1062</v>
      </c>
    </row>
    <row r="266" spans="1:65" s="2" customFormat="1" ht="14.45" customHeight="1">
      <c r="A266" s="36"/>
      <c r="B266" s="37"/>
      <c r="C266" s="176" t="s">
        <v>661</v>
      </c>
      <c r="D266" s="176" t="s">
        <v>145</v>
      </c>
      <c r="E266" s="177" t="s">
        <v>1063</v>
      </c>
      <c r="F266" s="178" t="s">
        <v>1064</v>
      </c>
      <c r="G266" s="179" t="s">
        <v>292</v>
      </c>
      <c r="H266" s="180">
        <v>25.92</v>
      </c>
      <c r="I266" s="181"/>
      <c r="J266" s="182">
        <f>ROUND(I266*H266,2)</f>
        <v>0</v>
      </c>
      <c r="K266" s="178" t="s">
        <v>149</v>
      </c>
      <c r="L266" s="41"/>
      <c r="M266" s="183" t="s">
        <v>35</v>
      </c>
      <c r="N266" s="184" t="s">
        <v>51</v>
      </c>
      <c r="O266" s="66"/>
      <c r="P266" s="185">
        <f>O266*H266</f>
        <v>0</v>
      </c>
      <c r="Q266" s="185">
        <v>0</v>
      </c>
      <c r="R266" s="185">
        <f>Q266*H266</f>
        <v>0</v>
      </c>
      <c r="S266" s="185">
        <v>0.01174</v>
      </c>
      <c r="T266" s="186">
        <f>S266*H266</f>
        <v>0.30430080000000004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7" t="s">
        <v>303</v>
      </c>
      <c r="AT266" s="187" t="s">
        <v>145</v>
      </c>
      <c r="AU266" s="187" t="s">
        <v>89</v>
      </c>
      <c r="AY266" s="18" t="s">
        <v>142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8" t="s">
        <v>21</v>
      </c>
      <c r="BK266" s="188">
        <f>ROUND(I266*H266,2)</f>
        <v>0</v>
      </c>
      <c r="BL266" s="18" t="s">
        <v>303</v>
      </c>
      <c r="BM266" s="187" t="s">
        <v>1065</v>
      </c>
    </row>
    <row r="267" spans="1:65" s="2" customFormat="1" ht="14.45" customHeight="1">
      <c r="A267" s="36"/>
      <c r="B267" s="37"/>
      <c r="C267" s="176" t="s">
        <v>665</v>
      </c>
      <c r="D267" s="176" t="s">
        <v>145</v>
      </c>
      <c r="E267" s="177" t="s">
        <v>1066</v>
      </c>
      <c r="F267" s="178" t="s">
        <v>1067</v>
      </c>
      <c r="G267" s="179" t="s">
        <v>292</v>
      </c>
      <c r="H267" s="180">
        <v>137.845</v>
      </c>
      <c r="I267" s="181"/>
      <c r="J267" s="182">
        <f>ROUND(I267*H267,2)</f>
        <v>0</v>
      </c>
      <c r="K267" s="178" t="s">
        <v>149</v>
      </c>
      <c r="L267" s="41"/>
      <c r="M267" s="183" t="s">
        <v>35</v>
      </c>
      <c r="N267" s="184" t="s">
        <v>51</v>
      </c>
      <c r="O267" s="66"/>
      <c r="P267" s="185">
        <f>O267*H267</f>
        <v>0</v>
      </c>
      <c r="Q267" s="185">
        <v>0.00062</v>
      </c>
      <c r="R267" s="185">
        <f>Q267*H267</f>
        <v>0.0854639</v>
      </c>
      <c r="S267" s="185">
        <v>0</v>
      </c>
      <c r="T267" s="18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7" t="s">
        <v>303</v>
      </c>
      <c r="AT267" s="187" t="s">
        <v>145</v>
      </c>
      <c r="AU267" s="187" t="s">
        <v>89</v>
      </c>
      <c r="AY267" s="18" t="s">
        <v>142</v>
      </c>
      <c r="BE267" s="188">
        <f>IF(N267="základní",J267,0)</f>
        <v>0</v>
      </c>
      <c r="BF267" s="188">
        <f>IF(N267="snížená",J267,0)</f>
        <v>0</v>
      </c>
      <c r="BG267" s="188">
        <f>IF(N267="zákl. přenesená",J267,0)</f>
        <v>0</v>
      </c>
      <c r="BH267" s="188">
        <f>IF(N267="sníž. přenesená",J267,0)</f>
        <v>0</v>
      </c>
      <c r="BI267" s="188">
        <f>IF(N267="nulová",J267,0)</f>
        <v>0</v>
      </c>
      <c r="BJ267" s="18" t="s">
        <v>21</v>
      </c>
      <c r="BK267" s="188">
        <f>ROUND(I267*H267,2)</f>
        <v>0</v>
      </c>
      <c r="BL267" s="18" t="s">
        <v>303</v>
      </c>
      <c r="BM267" s="187" t="s">
        <v>1068</v>
      </c>
    </row>
    <row r="268" spans="2:51" s="15" customFormat="1" ht="11.25">
      <c r="B268" s="227"/>
      <c r="C268" s="228"/>
      <c r="D268" s="196" t="s">
        <v>232</v>
      </c>
      <c r="E268" s="229" t="s">
        <v>35</v>
      </c>
      <c r="F268" s="230" t="s">
        <v>779</v>
      </c>
      <c r="G268" s="228"/>
      <c r="H268" s="229" t="s">
        <v>35</v>
      </c>
      <c r="I268" s="231"/>
      <c r="J268" s="228"/>
      <c r="K268" s="228"/>
      <c r="L268" s="232"/>
      <c r="M268" s="233"/>
      <c r="N268" s="234"/>
      <c r="O268" s="234"/>
      <c r="P268" s="234"/>
      <c r="Q268" s="234"/>
      <c r="R268" s="234"/>
      <c r="S268" s="234"/>
      <c r="T268" s="235"/>
      <c r="AT268" s="236" t="s">
        <v>232</v>
      </c>
      <c r="AU268" s="236" t="s">
        <v>89</v>
      </c>
      <c r="AV268" s="15" t="s">
        <v>21</v>
      </c>
      <c r="AW268" s="15" t="s">
        <v>40</v>
      </c>
      <c r="AX268" s="15" t="s">
        <v>80</v>
      </c>
      <c r="AY268" s="236" t="s">
        <v>142</v>
      </c>
    </row>
    <row r="269" spans="2:51" s="13" customFormat="1" ht="11.25">
      <c r="B269" s="194"/>
      <c r="C269" s="195"/>
      <c r="D269" s="196" t="s">
        <v>232</v>
      </c>
      <c r="E269" s="197" t="s">
        <v>35</v>
      </c>
      <c r="F269" s="198" t="s">
        <v>1069</v>
      </c>
      <c r="G269" s="195"/>
      <c r="H269" s="199">
        <v>60.635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232</v>
      </c>
      <c r="AU269" s="205" t="s">
        <v>89</v>
      </c>
      <c r="AV269" s="13" t="s">
        <v>89</v>
      </c>
      <c r="AW269" s="13" t="s">
        <v>40</v>
      </c>
      <c r="AX269" s="13" t="s">
        <v>80</v>
      </c>
      <c r="AY269" s="205" t="s">
        <v>142</v>
      </c>
    </row>
    <row r="270" spans="2:51" s="15" customFormat="1" ht="11.25">
      <c r="B270" s="227"/>
      <c r="C270" s="228"/>
      <c r="D270" s="196" t="s">
        <v>232</v>
      </c>
      <c r="E270" s="229" t="s">
        <v>35</v>
      </c>
      <c r="F270" s="230" t="s">
        <v>781</v>
      </c>
      <c r="G270" s="228"/>
      <c r="H270" s="229" t="s">
        <v>35</v>
      </c>
      <c r="I270" s="231"/>
      <c r="J270" s="228"/>
      <c r="K270" s="228"/>
      <c r="L270" s="232"/>
      <c r="M270" s="233"/>
      <c r="N270" s="234"/>
      <c r="O270" s="234"/>
      <c r="P270" s="234"/>
      <c r="Q270" s="234"/>
      <c r="R270" s="234"/>
      <c r="S270" s="234"/>
      <c r="T270" s="235"/>
      <c r="AT270" s="236" t="s">
        <v>232</v>
      </c>
      <c r="AU270" s="236" t="s">
        <v>89</v>
      </c>
      <c r="AV270" s="15" t="s">
        <v>21</v>
      </c>
      <c r="AW270" s="15" t="s">
        <v>40</v>
      </c>
      <c r="AX270" s="15" t="s">
        <v>80</v>
      </c>
      <c r="AY270" s="236" t="s">
        <v>142</v>
      </c>
    </row>
    <row r="271" spans="2:51" s="13" customFormat="1" ht="11.25">
      <c r="B271" s="194"/>
      <c r="C271" s="195"/>
      <c r="D271" s="196" t="s">
        <v>232</v>
      </c>
      <c r="E271" s="197" t="s">
        <v>35</v>
      </c>
      <c r="F271" s="198" t="s">
        <v>1070</v>
      </c>
      <c r="G271" s="195"/>
      <c r="H271" s="199">
        <v>45.72</v>
      </c>
      <c r="I271" s="200"/>
      <c r="J271" s="195"/>
      <c r="K271" s="195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232</v>
      </c>
      <c r="AU271" s="205" t="s">
        <v>89</v>
      </c>
      <c r="AV271" s="13" t="s">
        <v>89</v>
      </c>
      <c r="AW271" s="13" t="s">
        <v>40</v>
      </c>
      <c r="AX271" s="13" t="s">
        <v>80</v>
      </c>
      <c r="AY271" s="205" t="s">
        <v>142</v>
      </c>
    </row>
    <row r="272" spans="2:51" s="15" customFormat="1" ht="11.25">
      <c r="B272" s="227"/>
      <c r="C272" s="228"/>
      <c r="D272" s="196" t="s">
        <v>232</v>
      </c>
      <c r="E272" s="229" t="s">
        <v>35</v>
      </c>
      <c r="F272" s="230" t="s">
        <v>385</v>
      </c>
      <c r="G272" s="228"/>
      <c r="H272" s="229" t="s">
        <v>35</v>
      </c>
      <c r="I272" s="231"/>
      <c r="J272" s="228"/>
      <c r="K272" s="228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232</v>
      </c>
      <c r="AU272" s="236" t="s">
        <v>89</v>
      </c>
      <c r="AV272" s="15" t="s">
        <v>21</v>
      </c>
      <c r="AW272" s="15" t="s">
        <v>40</v>
      </c>
      <c r="AX272" s="15" t="s">
        <v>80</v>
      </c>
      <c r="AY272" s="236" t="s">
        <v>142</v>
      </c>
    </row>
    <row r="273" spans="2:51" s="13" customFormat="1" ht="11.25">
      <c r="B273" s="194"/>
      <c r="C273" s="195"/>
      <c r="D273" s="196" t="s">
        <v>232</v>
      </c>
      <c r="E273" s="197" t="s">
        <v>35</v>
      </c>
      <c r="F273" s="198" t="s">
        <v>1071</v>
      </c>
      <c r="G273" s="195"/>
      <c r="H273" s="199">
        <v>31.49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232</v>
      </c>
      <c r="AU273" s="205" t="s">
        <v>89</v>
      </c>
      <c r="AV273" s="13" t="s">
        <v>89</v>
      </c>
      <c r="AW273" s="13" t="s">
        <v>40</v>
      </c>
      <c r="AX273" s="13" t="s">
        <v>80</v>
      </c>
      <c r="AY273" s="205" t="s">
        <v>142</v>
      </c>
    </row>
    <row r="274" spans="2:51" s="14" customFormat="1" ht="11.25">
      <c r="B274" s="206"/>
      <c r="C274" s="207"/>
      <c r="D274" s="196" t="s">
        <v>232</v>
      </c>
      <c r="E274" s="208" t="s">
        <v>35</v>
      </c>
      <c r="F274" s="209" t="s">
        <v>234</v>
      </c>
      <c r="G274" s="207"/>
      <c r="H274" s="210">
        <v>137.845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232</v>
      </c>
      <c r="AU274" s="216" t="s">
        <v>89</v>
      </c>
      <c r="AV274" s="14" t="s">
        <v>161</v>
      </c>
      <c r="AW274" s="14" t="s">
        <v>40</v>
      </c>
      <c r="AX274" s="14" t="s">
        <v>21</v>
      </c>
      <c r="AY274" s="216" t="s">
        <v>142</v>
      </c>
    </row>
    <row r="275" spans="1:65" s="2" customFormat="1" ht="14.45" customHeight="1">
      <c r="A275" s="36"/>
      <c r="B275" s="37"/>
      <c r="C275" s="176" t="s">
        <v>669</v>
      </c>
      <c r="D275" s="176" t="s">
        <v>145</v>
      </c>
      <c r="E275" s="177" t="s">
        <v>1072</v>
      </c>
      <c r="F275" s="178" t="s">
        <v>1073</v>
      </c>
      <c r="G275" s="179" t="s">
        <v>255</v>
      </c>
      <c r="H275" s="180">
        <v>130</v>
      </c>
      <c r="I275" s="181"/>
      <c r="J275" s="182">
        <f>ROUND(I275*H275,2)</f>
        <v>0</v>
      </c>
      <c r="K275" s="178" t="s">
        <v>149</v>
      </c>
      <c r="L275" s="41"/>
      <c r="M275" s="183" t="s">
        <v>35</v>
      </c>
      <c r="N275" s="184" t="s">
        <v>51</v>
      </c>
      <c r="O275" s="66"/>
      <c r="P275" s="185">
        <f>O275*H275</f>
        <v>0</v>
      </c>
      <c r="Q275" s="185">
        <v>0</v>
      </c>
      <c r="R275" s="185">
        <f>Q275*H275</f>
        <v>0</v>
      </c>
      <c r="S275" s="185">
        <v>0.08317</v>
      </c>
      <c r="T275" s="186">
        <f>S275*H275</f>
        <v>10.8121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7" t="s">
        <v>303</v>
      </c>
      <c r="AT275" s="187" t="s">
        <v>145</v>
      </c>
      <c r="AU275" s="187" t="s">
        <v>89</v>
      </c>
      <c r="AY275" s="18" t="s">
        <v>142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8" t="s">
        <v>21</v>
      </c>
      <c r="BK275" s="188">
        <f>ROUND(I275*H275,2)</f>
        <v>0</v>
      </c>
      <c r="BL275" s="18" t="s">
        <v>303</v>
      </c>
      <c r="BM275" s="187" t="s">
        <v>1074</v>
      </c>
    </row>
    <row r="276" spans="1:65" s="2" customFormat="1" ht="24.2" customHeight="1">
      <c r="A276" s="36"/>
      <c r="B276" s="37"/>
      <c r="C276" s="176" t="s">
        <v>675</v>
      </c>
      <c r="D276" s="176" t="s">
        <v>145</v>
      </c>
      <c r="E276" s="177" t="s">
        <v>1075</v>
      </c>
      <c r="F276" s="178" t="s">
        <v>1076</v>
      </c>
      <c r="G276" s="179" t="s">
        <v>255</v>
      </c>
      <c r="H276" s="180">
        <v>148.99</v>
      </c>
      <c r="I276" s="181"/>
      <c r="J276" s="182">
        <f>ROUND(I276*H276,2)</f>
        <v>0</v>
      </c>
      <c r="K276" s="178" t="s">
        <v>149</v>
      </c>
      <c r="L276" s="41"/>
      <c r="M276" s="183" t="s">
        <v>35</v>
      </c>
      <c r="N276" s="184" t="s">
        <v>51</v>
      </c>
      <c r="O276" s="66"/>
      <c r="P276" s="185">
        <f>O276*H276</f>
        <v>0</v>
      </c>
      <c r="Q276" s="185">
        <v>0.00422</v>
      </c>
      <c r="R276" s="185">
        <f>Q276*H276</f>
        <v>0.6287378</v>
      </c>
      <c r="S276" s="185">
        <v>0</v>
      </c>
      <c r="T276" s="186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7" t="s">
        <v>303</v>
      </c>
      <c r="AT276" s="187" t="s">
        <v>145</v>
      </c>
      <c r="AU276" s="187" t="s">
        <v>89</v>
      </c>
      <c r="AY276" s="18" t="s">
        <v>142</v>
      </c>
      <c r="BE276" s="188">
        <f>IF(N276="základní",J276,0)</f>
        <v>0</v>
      </c>
      <c r="BF276" s="188">
        <f>IF(N276="snížená",J276,0)</f>
        <v>0</v>
      </c>
      <c r="BG276" s="188">
        <f>IF(N276="zákl. přenesená",J276,0)</f>
        <v>0</v>
      </c>
      <c r="BH276" s="188">
        <f>IF(N276="sníž. přenesená",J276,0)</f>
        <v>0</v>
      </c>
      <c r="BI276" s="188">
        <f>IF(N276="nulová",J276,0)</f>
        <v>0</v>
      </c>
      <c r="BJ276" s="18" t="s">
        <v>21</v>
      </c>
      <c r="BK276" s="188">
        <f>ROUND(I276*H276,2)</f>
        <v>0</v>
      </c>
      <c r="BL276" s="18" t="s">
        <v>303</v>
      </c>
      <c r="BM276" s="187" t="s">
        <v>1077</v>
      </c>
    </row>
    <row r="277" spans="2:51" s="15" customFormat="1" ht="11.25">
      <c r="B277" s="227"/>
      <c r="C277" s="228"/>
      <c r="D277" s="196" t="s">
        <v>232</v>
      </c>
      <c r="E277" s="229" t="s">
        <v>35</v>
      </c>
      <c r="F277" s="230" t="s">
        <v>779</v>
      </c>
      <c r="G277" s="228"/>
      <c r="H277" s="229" t="s">
        <v>35</v>
      </c>
      <c r="I277" s="231"/>
      <c r="J277" s="228"/>
      <c r="K277" s="228"/>
      <c r="L277" s="232"/>
      <c r="M277" s="233"/>
      <c r="N277" s="234"/>
      <c r="O277" s="234"/>
      <c r="P277" s="234"/>
      <c r="Q277" s="234"/>
      <c r="R277" s="234"/>
      <c r="S277" s="234"/>
      <c r="T277" s="235"/>
      <c r="AT277" s="236" t="s">
        <v>232</v>
      </c>
      <c r="AU277" s="236" t="s">
        <v>89</v>
      </c>
      <c r="AV277" s="15" t="s">
        <v>21</v>
      </c>
      <c r="AW277" s="15" t="s">
        <v>40</v>
      </c>
      <c r="AX277" s="15" t="s">
        <v>80</v>
      </c>
      <c r="AY277" s="236" t="s">
        <v>142</v>
      </c>
    </row>
    <row r="278" spans="2:51" s="13" customFormat="1" ht="11.25">
      <c r="B278" s="194"/>
      <c r="C278" s="195"/>
      <c r="D278" s="196" t="s">
        <v>232</v>
      </c>
      <c r="E278" s="197" t="s">
        <v>35</v>
      </c>
      <c r="F278" s="198" t="s">
        <v>1078</v>
      </c>
      <c r="G278" s="195"/>
      <c r="H278" s="199">
        <v>78.37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232</v>
      </c>
      <c r="AU278" s="205" t="s">
        <v>89</v>
      </c>
      <c r="AV278" s="13" t="s">
        <v>89</v>
      </c>
      <c r="AW278" s="13" t="s">
        <v>40</v>
      </c>
      <c r="AX278" s="13" t="s">
        <v>80</v>
      </c>
      <c r="AY278" s="205" t="s">
        <v>142</v>
      </c>
    </row>
    <row r="279" spans="2:51" s="15" customFormat="1" ht="11.25">
      <c r="B279" s="227"/>
      <c r="C279" s="228"/>
      <c r="D279" s="196" t="s">
        <v>232</v>
      </c>
      <c r="E279" s="229" t="s">
        <v>35</v>
      </c>
      <c r="F279" s="230" t="s">
        <v>781</v>
      </c>
      <c r="G279" s="228"/>
      <c r="H279" s="229" t="s">
        <v>35</v>
      </c>
      <c r="I279" s="231"/>
      <c r="J279" s="228"/>
      <c r="K279" s="228"/>
      <c r="L279" s="232"/>
      <c r="M279" s="233"/>
      <c r="N279" s="234"/>
      <c r="O279" s="234"/>
      <c r="P279" s="234"/>
      <c r="Q279" s="234"/>
      <c r="R279" s="234"/>
      <c r="S279" s="234"/>
      <c r="T279" s="235"/>
      <c r="AT279" s="236" t="s">
        <v>232</v>
      </c>
      <c r="AU279" s="236" t="s">
        <v>89</v>
      </c>
      <c r="AV279" s="15" t="s">
        <v>21</v>
      </c>
      <c r="AW279" s="15" t="s">
        <v>40</v>
      </c>
      <c r="AX279" s="15" t="s">
        <v>80</v>
      </c>
      <c r="AY279" s="236" t="s">
        <v>142</v>
      </c>
    </row>
    <row r="280" spans="2:51" s="13" customFormat="1" ht="11.25">
      <c r="B280" s="194"/>
      <c r="C280" s="195"/>
      <c r="D280" s="196" t="s">
        <v>232</v>
      </c>
      <c r="E280" s="197" t="s">
        <v>35</v>
      </c>
      <c r="F280" s="198" t="s">
        <v>1079</v>
      </c>
      <c r="G280" s="195"/>
      <c r="H280" s="199">
        <v>28.83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232</v>
      </c>
      <c r="AU280" s="205" t="s">
        <v>89</v>
      </c>
      <c r="AV280" s="13" t="s">
        <v>89</v>
      </c>
      <c r="AW280" s="13" t="s">
        <v>40</v>
      </c>
      <c r="AX280" s="13" t="s">
        <v>80</v>
      </c>
      <c r="AY280" s="205" t="s">
        <v>142</v>
      </c>
    </row>
    <row r="281" spans="2:51" s="15" customFormat="1" ht="11.25">
      <c r="B281" s="227"/>
      <c r="C281" s="228"/>
      <c r="D281" s="196" t="s">
        <v>232</v>
      </c>
      <c r="E281" s="229" t="s">
        <v>35</v>
      </c>
      <c r="F281" s="230" t="s">
        <v>385</v>
      </c>
      <c r="G281" s="228"/>
      <c r="H281" s="229" t="s">
        <v>35</v>
      </c>
      <c r="I281" s="231"/>
      <c r="J281" s="228"/>
      <c r="K281" s="228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232</v>
      </c>
      <c r="AU281" s="236" t="s">
        <v>89</v>
      </c>
      <c r="AV281" s="15" t="s">
        <v>21</v>
      </c>
      <c r="AW281" s="15" t="s">
        <v>40</v>
      </c>
      <c r="AX281" s="15" t="s">
        <v>80</v>
      </c>
      <c r="AY281" s="236" t="s">
        <v>142</v>
      </c>
    </row>
    <row r="282" spans="2:51" s="13" customFormat="1" ht="11.25">
      <c r="B282" s="194"/>
      <c r="C282" s="195"/>
      <c r="D282" s="196" t="s">
        <v>232</v>
      </c>
      <c r="E282" s="197" t="s">
        <v>35</v>
      </c>
      <c r="F282" s="198" t="s">
        <v>1080</v>
      </c>
      <c r="G282" s="195"/>
      <c r="H282" s="199">
        <v>41.79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232</v>
      </c>
      <c r="AU282" s="205" t="s">
        <v>89</v>
      </c>
      <c r="AV282" s="13" t="s">
        <v>89</v>
      </c>
      <c r="AW282" s="13" t="s">
        <v>40</v>
      </c>
      <c r="AX282" s="13" t="s">
        <v>80</v>
      </c>
      <c r="AY282" s="205" t="s">
        <v>142</v>
      </c>
    </row>
    <row r="283" spans="2:51" s="14" customFormat="1" ht="11.25">
      <c r="B283" s="206"/>
      <c r="C283" s="207"/>
      <c r="D283" s="196" t="s">
        <v>232</v>
      </c>
      <c r="E283" s="208" t="s">
        <v>35</v>
      </c>
      <c r="F283" s="209" t="s">
        <v>234</v>
      </c>
      <c r="G283" s="207"/>
      <c r="H283" s="210">
        <v>148.99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232</v>
      </c>
      <c r="AU283" s="216" t="s">
        <v>89</v>
      </c>
      <c r="AV283" s="14" t="s">
        <v>161</v>
      </c>
      <c r="AW283" s="14" t="s">
        <v>40</v>
      </c>
      <c r="AX283" s="14" t="s">
        <v>21</v>
      </c>
      <c r="AY283" s="216" t="s">
        <v>142</v>
      </c>
    </row>
    <row r="284" spans="1:65" s="2" customFormat="1" ht="14.45" customHeight="1">
      <c r="A284" s="36"/>
      <c r="B284" s="37"/>
      <c r="C284" s="217" t="s">
        <v>679</v>
      </c>
      <c r="D284" s="217" t="s">
        <v>239</v>
      </c>
      <c r="E284" s="218" t="s">
        <v>1081</v>
      </c>
      <c r="F284" s="219" t="s">
        <v>1082</v>
      </c>
      <c r="G284" s="220" t="s">
        <v>255</v>
      </c>
      <c r="H284" s="221">
        <v>180.519</v>
      </c>
      <c r="I284" s="222"/>
      <c r="J284" s="223">
        <f>ROUND(I284*H284,2)</f>
        <v>0</v>
      </c>
      <c r="K284" s="219" t="s">
        <v>149</v>
      </c>
      <c r="L284" s="224"/>
      <c r="M284" s="225" t="s">
        <v>35</v>
      </c>
      <c r="N284" s="226" t="s">
        <v>51</v>
      </c>
      <c r="O284" s="66"/>
      <c r="P284" s="185">
        <f>O284*H284</f>
        <v>0</v>
      </c>
      <c r="Q284" s="185">
        <v>0.018</v>
      </c>
      <c r="R284" s="185">
        <f>Q284*H284</f>
        <v>3.249342</v>
      </c>
      <c r="S284" s="185">
        <v>0</v>
      </c>
      <c r="T284" s="186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7" t="s">
        <v>376</v>
      </c>
      <c r="AT284" s="187" t="s">
        <v>239</v>
      </c>
      <c r="AU284" s="187" t="s">
        <v>89</v>
      </c>
      <c r="AY284" s="18" t="s">
        <v>142</v>
      </c>
      <c r="BE284" s="188">
        <f>IF(N284="základní",J284,0)</f>
        <v>0</v>
      </c>
      <c r="BF284" s="188">
        <f>IF(N284="snížená",J284,0)</f>
        <v>0</v>
      </c>
      <c r="BG284" s="188">
        <f>IF(N284="zákl. přenesená",J284,0)</f>
        <v>0</v>
      </c>
      <c r="BH284" s="188">
        <f>IF(N284="sníž. přenesená",J284,0)</f>
        <v>0</v>
      </c>
      <c r="BI284" s="188">
        <f>IF(N284="nulová",J284,0)</f>
        <v>0</v>
      </c>
      <c r="BJ284" s="18" t="s">
        <v>21</v>
      </c>
      <c r="BK284" s="188">
        <f>ROUND(I284*H284,2)</f>
        <v>0</v>
      </c>
      <c r="BL284" s="18" t="s">
        <v>303</v>
      </c>
      <c r="BM284" s="187" t="s">
        <v>1083</v>
      </c>
    </row>
    <row r="285" spans="2:51" s="13" customFormat="1" ht="11.25">
      <c r="B285" s="194"/>
      <c r="C285" s="195"/>
      <c r="D285" s="196" t="s">
        <v>232</v>
      </c>
      <c r="E285" s="197" t="s">
        <v>35</v>
      </c>
      <c r="F285" s="198" t="s">
        <v>1084</v>
      </c>
      <c r="G285" s="195"/>
      <c r="H285" s="199">
        <v>171.339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232</v>
      </c>
      <c r="AU285" s="205" t="s">
        <v>89</v>
      </c>
      <c r="AV285" s="13" t="s">
        <v>89</v>
      </c>
      <c r="AW285" s="13" t="s">
        <v>40</v>
      </c>
      <c r="AX285" s="13" t="s">
        <v>80</v>
      </c>
      <c r="AY285" s="205" t="s">
        <v>142</v>
      </c>
    </row>
    <row r="286" spans="2:51" s="15" customFormat="1" ht="11.25">
      <c r="B286" s="227"/>
      <c r="C286" s="228"/>
      <c r="D286" s="196" t="s">
        <v>232</v>
      </c>
      <c r="E286" s="229" t="s">
        <v>35</v>
      </c>
      <c r="F286" s="230" t="s">
        <v>1085</v>
      </c>
      <c r="G286" s="228"/>
      <c r="H286" s="229" t="s">
        <v>35</v>
      </c>
      <c r="I286" s="231"/>
      <c r="J286" s="228"/>
      <c r="K286" s="228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232</v>
      </c>
      <c r="AU286" s="236" t="s">
        <v>89</v>
      </c>
      <c r="AV286" s="15" t="s">
        <v>21</v>
      </c>
      <c r="AW286" s="15" t="s">
        <v>40</v>
      </c>
      <c r="AX286" s="15" t="s">
        <v>80</v>
      </c>
      <c r="AY286" s="236" t="s">
        <v>142</v>
      </c>
    </row>
    <row r="287" spans="2:51" s="13" customFormat="1" ht="11.25">
      <c r="B287" s="194"/>
      <c r="C287" s="195"/>
      <c r="D287" s="196" t="s">
        <v>232</v>
      </c>
      <c r="E287" s="197" t="s">
        <v>35</v>
      </c>
      <c r="F287" s="198" t="s">
        <v>1086</v>
      </c>
      <c r="G287" s="195"/>
      <c r="H287" s="199">
        <v>9.18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232</v>
      </c>
      <c r="AU287" s="205" t="s">
        <v>89</v>
      </c>
      <c r="AV287" s="13" t="s">
        <v>89</v>
      </c>
      <c r="AW287" s="13" t="s">
        <v>40</v>
      </c>
      <c r="AX287" s="13" t="s">
        <v>80</v>
      </c>
      <c r="AY287" s="205" t="s">
        <v>142</v>
      </c>
    </row>
    <row r="288" spans="2:51" s="14" customFormat="1" ht="11.25">
      <c r="B288" s="206"/>
      <c r="C288" s="207"/>
      <c r="D288" s="196" t="s">
        <v>232</v>
      </c>
      <c r="E288" s="208" t="s">
        <v>35</v>
      </c>
      <c r="F288" s="209" t="s">
        <v>234</v>
      </c>
      <c r="G288" s="207"/>
      <c r="H288" s="210">
        <v>180.519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232</v>
      </c>
      <c r="AU288" s="216" t="s">
        <v>89</v>
      </c>
      <c r="AV288" s="14" t="s">
        <v>161</v>
      </c>
      <c r="AW288" s="14" t="s">
        <v>40</v>
      </c>
      <c r="AX288" s="14" t="s">
        <v>21</v>
      </c>
      <c r="AY288" s="216" t="s">
        <v>142</v>
      </c>
    </row>
    <row r="289" spans="1:65" s="2" customFormat="1" ht="14.45" customHeight="1">
      <c r="A289" s="36"/>
      <c r="B289" s="37"/>
      <c r="C289" s="217" t="s">
        <v>683</v>
      </c>
      <c r="D289" s="217" t="s">
        <v>239</v>
      </c>
      <c r="E289" s="218" t="s">
        <v>1087</v>
      </c>
      <c r="F289" s="219" t="s">
        <v>1088</v>
      </c>
      <c r="G289" s="220" t="s">
        <v>177</v>
      </c>
      <c r="H289" s="221">
        <v>234.6</v>
      </c>
      <c r="I289" s="222"/>
      <c r="J289" s="223">
        <f>ROUND(I289*H289,2)</f>
        <v>0</v>
      </c>
      <c r="K289" s="219" t="s">
        <v>149</v>
      </c>
      <c r="L289" s="224"/>
      <c r="M289" s="225" t="s">
        <v>35</v>
      </c>
      <c r="N289" s="226" t="s">
        <v>51</v>
      </c>
      <c r="O289" s="66"/>
      <c r="P289" s="185">
        <f>O289*H289</f>
        <v>0</v>
      </c>
      <c r="Q289" s="185">
        <v>0.0012</v>
      </c>
      <c r="R289" s="185">
        <f>Q289*H289</f>
        <v>0.28152</v>
      </c>
      <c r="S289" s="185">
        <v>0</v>
      </c>
      <c r="T289" s="18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7" t="s">
        <v>376</v>
      </c>
      <c r="AT289" s="187" t="s">
        <v>239</v>
      </c>
      <c r="AU289" s="187" t="s">
        <v>89</v>
      </c>
      <c r="AY289" s="18" t="s">
        <v>142</v>
      </c>
      <c r="BE289" s="188">
        <f>IF(N289="základní",J289,0)</f>
        <v>0</v>
      </c>
      <c r="BF289" s="188">
        <f>IF(N289="snížená",J289,0)</f>
        <v>0</v>
      </c>
      <c r="BG289" s="188">
        <f>IF(N289="zákl. přenesená",J289,0)</f>
        <v>0</v>
      </c>
      <c r="BH289" s="188">
        <f>IF(N289="sníž. přenesená",J289,0)</f>
        <v>0</v>
      </c>
      <c r="BI289" s="188">
        <f>IF(N289="nulová",J289,0)</f>
        <v>0</v>
      </c>
      <c r="BJ289" s="18" t="s">
        <v>21</v>
      </c>
      <c r="BK289" s="188">
        <f>ROUND(I289*H289,2)</f>
        <v>0</v>
      </c>
      <c r="BL289" s="18" t="s">
        <v>303</v>
      </c>
      <c r="BM289" s="187" t="s">
        <v>1089</v>
      </c>
    </row>
    <row r="290" spans="2:51" s="13" customFormat="1" ht="11.25">
      <c r="B290" s="194"/>
      <c r="C290" s="195"/>
      <c r="D290" s="196" t="s">
        <v>232</v>
      </c>
      <c r="E290" s="197" t="s">
        <v>35</v>
      </c>
      <c r="F290" s="198" t="s">
        <v>1090</v>
      </c>
      <c r="G290" s="195"/>
      <c r="H290" s="199">
        <v>230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232</v>
      </c>
      <c r="AU290" s="205" t="s">
        <v>89</v>
      </c>
      <c r="AV290" s="13" t="s">
        <v>89</v>
      </c>
      <c r="AW290" s="13" t="s">
        <v>40</v>
      </c>
      <c r="AX290" s="13" t="s">
        <v>21</v>
      </c>
      <c r="AY290" s="205" t="s">
        <v>142</v>
      </c>
    </row>
    <row r="291" spans="2:51" s="13" customFormat="1" ht="11.25">
      <c r="B291" s="194"/>
      <c r="C291" s="195"/>
      <c r="D291" s="196" t="s">
        <v>232</v>
      </c>
      <c r="E291" s="195"/>
      <c r="F291" s="198" t="s">
        <v>1091</v>
      </c>
      <c r="G291" s="195"/>
      <c r="H291" s="199">
        <v>234.6</v>
      </c>
      <c r="I291" s="200"/>
      <c r="J291" s="195"/>
      <c r="K291" s="195"/>
      <c r="L291" s="201"/>
      <c r="M291" s="202"/>
      <c r="N291" s="203"/>
      <c r="O291" s="203"/>
      <c r="P291" s="203"/>
      <c r="Q291" s="203"/>
      <c r="R291" s="203"/>
      <c r="S291" s="203"/>
      <c r="T291" s="204"/>
      <c r="AT291" s="205" t="s">
        <v>232</v>
      </c>
      <c r="AU291" s="205" t="s">
        <v>89</v>
      </c>
      <c r="AV291" s="13" t="s">
        <v>89</v>
      </c>
      <c r="AW291" s="13" t="s">
        <v>4</v>
      </c>
      <c r="AX291" s="13" t="s">
        <v>21</v>
      </c>
      <c r="AY291" s="205" t="s">
        <v>142</v>
      </c>
    </row>
    <row r="292" spans="1:65" s="2" customFormat="1" ht="14.45" customHeight="1">
      <c r="A292" s="36"/>
      <c r="B292" s="37"/>
      <c r="C292" s="176" t="s">
        <v>689</v>
      </c>
      <c r="D292" s="176" t="s">
        <v>145</v>
      </c>
      <c r="E292" s="177" t="s">
        <v>1092</v>
      </c>
      <c r="F292" s="178" t="s">
        <v>1093</v>
      </c>
      <c r="G292" s="179" t="s">
        <v>255</v>
      </c>
      <c r="H292" s="180">
        <v>31.84</v>
      </c>
      <c r="I292" s="181"/>
      <c r="J292" s="182">
        <f>ROUND(I292*H292,2)</f>
        <v>0</v>
      </c>
      <c r="K292" s="178" t="s">
        <v>149</v>
      </c>
      <c r="L292" s="41"/>
      <c r="M292" s="183" t="s">
        <v>35</v>
      </c>
      <c r="N292" s="184" t="s">
        <v>51</v>
      </c>
      <c r="O292" s="66"/>
      <c r="P292" s="185">
        <f>O292*H292</f>
        <v>0</v>
      </c>
      <c r="Q292" s="185">
        <v>0</v>
      </c>
      <c r="R292" s="185">
        <f>Q292*H292</f>
        <v>0</v>
      </c>
      <c r="S292" s="185">
        <v>0</v>
      </c>
      <c r="T292" s="18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7" t="s">
        <v>303</v>
      </c>
      <c r="AT292" s="187" t="s">
        <v>145</v>
      </c>
      <c r="AU292" s="187" t="s">
        <v>89</v>
      </c>
      <c r="AY292" s="18" t="s">
        <v>142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8" t="s">
        <v>21</v>
      </c>
      <c r="BK292" s="188">
        <f>ROUND(I292*H292,2)</f>
        <v>0</v>
      </c>
      <c r="BL292" s="18" t="s">
        <v>303</v>
      </c>
      <c r="BM292" s="187" t="s">
        <v>1094</v>
      </c>
    </row>
    <row r="293" spans="2:51" s="13" customFormat="1" ht="11.25">
      <c r="B293" s="194"/>
      <c r="C293" s="195"/>
      <c r="D293" s="196" t="s">
        <v>232</v>
      </c>
      <c r="E293" s="197" t="s">
        <v>35</v>
      </c>
      <c r="F293" s="198" t="s">
        <v>1095</v>
      </c>
      <c r="G293" s="195"/>
      <c r="H293" s="199">
        <v>31.84</v>
      </c>
      <c r="I293" s="200"/>
      <c r="J293" s="195"/>
      <c r="K293" s="195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232</v>
      </c>
      <c r="AU293" s="205" t="s">
        <v>89</v>
      </c>
      <c r="AV293" s="13" t="s">
        <v>89</v>
      </c>
      <c r="AW293" s="13" t="s">
        <v>40</v>
      </c>
      <c r="AX293" s="13" t="s">
        <v>80</v>
      </c>
      <c r="AY293" s="205" t="s">
        <v>142</v>
      </c>
    </row>
    <row r="294" spans="2:51" s="14" customFormat="1" ht="11.25">
      <c r="B294" s="206"/>
      <c r="C294" s="207"/>
      <c r="D294" s="196" t="s">
        <v>232</v>
      </c>
      <c r="E294" s="208" t="s">
        <v>35</v>
      </c>
      <c r="F294" s="209" t="s">
        <v>234</v>
      </c>
      <c r="G294" s="207"/>
      <c r="H294" s="210">
        <v>31.84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232</v>
      </c>
      <c r="AU294" s="216" t="s">
        <v>89</v>
      </c>
      <c r="AV294" s="14" t="s">
        <v>161</v>
      </c>
      <c r="AW294" s="14" t="s">
        <v>40</v>
      </c>
      <c r="AX294" s="14" t="s">
        <v>21</v>
      </c>
      <c r="AY294" s="216" t="s">
        <v>142</v>
      </c>
    </row>
    <row r="295" spans="1:65" s="2" customFormat="1" ht="14.45" customHeight="1">
      <c r="A295" s="36"/>
      <c r="B295" s="37"/>
      <c r="C295" s="176" t="s">
        <v>695</v>
      </c>
      <c r="D295" s="176" t="s">
        <v>145</v>
      </c>
      <c r="E295" s="177" t="s">
        <v>1096</v>
      </c>
      <c r="F295" s="178" t="s">
        <v>1097</v>
      </c>
      <c r="G295" s="179" t="s">
        <v>255</v>
      </c>
      <c r="H295" s="180">
        <v>31.84</v>
      </c>
      <c r="I295" s="181"/>
      <c r="J295" s="182">
        <f>ROUND(I295*H295,2)</f>
        <v>0</v>
      </c>
      <c r="K295" s="178" t="s">
        <v>149</v>
      </c>
      <c r="L295" s="41"/>
      <c r="M295" s="183" t="s">
        <v>35</v>
      </c>
      <c r="N295" s="184" t="s">
        <v>51</v>
      </c>
      <c r="O295" s="66"/>
      <c r="P295" s="185">
        <f>O295*H295</f>
        <v>0</v>
      </c>
      <c r="Q295" s="185">
        <v>0</v>
      </c>
      <c r="R295" s="185">
        <f>Q295*H295</f>
        <v>0</v>
      </c>
      <c r="S295" s="185">
        <v>0</v>
      </c>
      <c r="T295" s="18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7" t="s">
        <v>303</v>
      </c>
      <c r="AT295" s="187" t="s">
        <v>145</v>
      </c>
      <c r="AU295" s="187" t="s">
        <v>89</v>
      </c>
      <c r="AY295" s="18" t="s">
        <v>142</v>
      </c>
      <c r="BE295" s="188">
        <f>IF(N295="základní",J295,0)</f>
        <v>0</v>
      </c>
      <c r="BF295" s="188">
        <f>IF(N295="snížená",J295,0)</f>
        <v>0</v>
      </c>
      <c r="BG295" s="188">
        <f>IF(N295="zákl. přenesená",J295,0)</f>
        <v>0</v>
      </c>
      <c r="BH295" s="188">
        <f>IF(N295="sníž. přenesená",J295,0)</f>
        <v>0</v>
      </c>
      <c r="BI295" s="188">
        <f>IF(N295="nulová",J295,0)</f>
        <v>0</v>
      </c>
      <c r="BJ295" s="18" t="s">
        <v>21</v>
      </c>
      <c r="BK295" s="188">
        <f>ROUND(I295*H295,2)</f>
        <v>0</v>
      </c>
      <c r="BL295" s="18" t="s">
        <v>303</v>
      </c>
      <c r="BM295" s="187" t="s">
        <v>1098</v>
      </c>
    </row>
    <row r="296" spans="1:65" s="2" customFormat="1" ht="14.45" customHeight="1">
      <c r="A296" s="36"/>
      <c r="B296" s="37"/>
      <c r="C296" s="176" t="s">
        <v>701</v>
      </c>
      <c r="D296" s="176" t="s">
        <v>145</v>
      </c>
      <c r="E296" s="177" t="s">
        <v>1099</v>
      </c>
      <c r="F296" s="178" t="s">
        <v>1100</v>
      </c>
      <c r="G296" s="179" t="s">
        <v>255</v>
      </c>
      <c r="H296" s="180">
        <v>148.99</v>
      </c>
      <c r="I296" s="181"/>
      <c r="J296" s="182">
        <f>ROUND(I296*H296,2)</f>
        <v>0</v>
      </c>
      <c r="K296" s="178" t="s">
        <v>149</v>
      </c>
      <c r="L296" s="41"/>
      <c r="M296" s="183" t="s">
        <v>35</v>
      </c>
      <c r="N296" s="184" t="s">
        <v>51</v>
      </c>
      <c r="O296" s="66"/>
      <c r="P296" s="185">
        <f>O296*H296</f>
        <v>0</v>
      </c>
      <c r="Q296" s="185">
        <v>0</v>
      </c>
      <c r="R296" s="185">
        <f>Q296*H296</f>
        <v>0</v>
      </c>
      <c r="S296" s="185">
        <v>0</v>
      </c>
      <c r="T296" s="186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7" t="s">
        <v>303</v>
      </c>
      <c r="AT296" s="187" t="s">
        <v>145</v>
      </c>
      <c r="AU296" s="187" t="s">
        <v>89</v>
      </c>
      <c r="AY296" s="18" t="s">
        <v>142</v>
      </c>
      <c r="BE296" s="188">
        <f>IF(N296="základní",J296,0)</f>
        <v>0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18" t="s">
        <v>21</v>
      </c>
      <c r="BK296" s="188">
        <f>ROUND(I296*H296,2)</f>
        <v>0</v>
      </c>
      <c r="BL296" s="18" t="s">
        <v>303</v>
      </c>
      <c r="BM296" s="187" t="s">
        <v>1101</v>
      </c>
    </row>
    <row r="297" spans="1:65" s="2" customFormat="1" ht="14.45" customHeight="1">
      <c r="A297" s="36"/>
      <c r="B297" s="37"/>
      <c r="C297" s="176" t="s">
        <v>705</v>
      </c>
      <c r="D297" s="176" t="s">
        <v>145</v>
      </c>
      <c r="E297" s="177" t="s">
        <v>1102</v>
      </c>
      <c r="F297" s="178" t="s">
        <v>1103</v>
      </c>
      <c r="G297" s="179" t="s">
        <v>255</v>
      </c>
      <c r="H297" s="180">
        <v>148.99</v>
      </c>
      <c r="I297" s="181"/>
      <c r="J297" s="182">
        <f>ROUND(I297*H297,2)</f>
        <v>0</v>
      </c>
      <c r="K297" s="178" t="s">
        <v>149</v>
      </c>
      <c r="L297" s="41"/>
      <c r="M297" s="183" t="s">
        <v>35</v>
      </c>
      <c r="N297" s="184" t="s">
        <v>51</v>
      </c>
      <c r="O297" s="66"/>
      <c r="P297" s="185">
        <f>O297*H297</f>
        <v>0</v>
      </c>
      <c r="Q297" s="185">
        <v>0</v>
      </c>
      <c r="R297" s="185">
        <f>Q297*H297</f>
        <v>0</v>
      </c>
      <c r="S297" s="185">
        <v>0</v>
      </c>
      <c r="T297" s="18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7" t="s">
        <v>303</v>
      </c>
      <c r="AT297" s="187" t="s">
        <v>145</v>
      </c>
      <c r="AU297" s="187" t="s">
        <v>89</v>
      </c>
      <c r="AY297" s="18" t="s">
        <v>142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8" t="s">
        <v>21</v>
      </c>
      <c r="BK297" s="188">
        <f>ROUND(I297*H297,2)</f>
        <v>0</v>
      </c>
      <c r="BL297" s="18" t="s">
        <v>303</v>
      </c>
      <c r="BM297" s="187" t="s">
        <v>1104</v>
      </c>
    </row>
    <row r="298" spans="1:65" s="2" customFormat="1" ht="14.45" customHeight="1">
      <c r="A298" s="36"/>
      <c r="B298" s="37"/>
      <c r="C298" s="176" t="s">
        <v>710</v>
      </c>
      <c r="D298" s="176" t="s">
        <v>145</v>
      </c>
      <c r="E298" s="177" t="s">
        <v>1105</v>
      </c>
      <c r="F298" s="178" t="s">
        <v>1106</v>
      </c>
      <c r="G298" s="179" t="s">
        <v>255</v>
      </c>
      <c r="H298" s="180">
        <v>148.99</v>
      </c>
      <c r="I298" s="181"/>
      <c r="J298" s="182">
        <f>ROUND(I298*H298,2)</f>
        <v>0</v>
      </c>
      <c r="K298" s="178" t="s">
        <v>149</v>
      </c>
      <c r="L298" s="41"/>
      <c r="M298" s="183" t="s">
        <v>35</v>
      </c>
      <c r="N298" s="184" t="s">
        <v>51</v>
      </c>
      <c r="O298" s="66"/>
      <c r="P298" s="185">
        <f>O298*H298</f>
        <v>0</v>
      </c>
      <c r="Q298" s="185">
        <v>0.00715</v>
      </c>
      <c r="R298" s="185">
        <f>Q298*H298</f>
        <v>1.0652785</v>
      </c>
      <c r="S298" s="185">
        <v>0</v>
      </c>
      <c r="T298" s="18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7" t="s">
        <v>303</v>
      </c>
      <c r="AT298" s="187" t="s">
        <v>145</v>
      </c>
      <c r="AU298" s="187" t="s">
        <v>89</v>
      </c>
      <c r="AY298" s="18" t="s">
        <v>142</v>
      </c>
      <c r="BE298" s="188">
        <f>IF(N298="základní",J298,0)</f>
        <v>0</v>
      </c>
      <c r="BF298" s="188">
        <f>IF(N298="snížená",J298,0)</f>
        <v>0</v>
      </c>
      <c r="BG298" s="188">
        <f>IF(N298="zákl. přenesená",J298,0)</f>
        <v>0</v>
      </c>
      <c r="BH298" s="188">
        <f>IF(N298="sníž. přenesená",J298,0)</f>
        <v>0</v>
      </c>
      <c r="BI298" s="188">
        <f>IF(N298="nulová",J298,0)</f>
        <v>0</v>
      </c>
      <c r="BJ298" s="18" t="s">
        <v>21</v>
      </c>
      <c r="BK298" s="188">
        <f>ROUND(I298*H298,2)</f>
        <v>0</v>
      </c>
      <c r="BL298" s="18" t="s">
        <v>303</v>
      </c>
      <c r="BM298" s="187" t="s">
        <v>1107</v>
      </c>
    </row>
    <row r="299" spans="1:65" s="2" customFormat="1" ht="24.2" customHeight="1">
      <c r="A299" s="36"/>
      <c r="B299" s="37"/>
      <c r="C299" s="176" t="s">
        <v>716</v>
      </c>
      <c r="D299" s="176" t="s">
        <v>145</v>
      </c>
      <c r="E299" s="177" t="s">
        <v>1108</v>
      </c>
      <c r="F299" s="178" t="s">
        <v>1109</v>
      </c>
      <c r="G299" s="179" t="s">
        <v>237</v>
      </c>
      <c r="H299" s="180">
        <v>6.195</v>
      </c>
      <c r="I299" s="181"/>
      <c r="J299" s="182">
        <f>ROUND(I299*H299,2)</f>
        <v>0</v>
      </c>
      <c r="K299" s="178" t="s">
        <v>149</v>
      </c>
      <c r="L299" s="41"/>
      <c r="M299" s="183" t="s">
        <v>35</v>
      </c>
      <c r="N299" s="184" t="s">
        <v>51</v>
      </c>
      <c r="O299" s="66"/>
      <c r="P299" s="185">
        <f>O299*H299</f>
        <v>0</v>
      </c>
      <c r="Q299" s="185">
        <v>0</v>
      </c>
      <c r="R299" s="185">
        <f>Q299*H299</f>
        <v>0</v>
      </c>
      <c r="S299" s="185">
        <v>0</v>
      </c>
      <c r="T299" s="18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7" t="s">
        <v>303</v>
      </c>
      <c r="AT299" s="187" t="s">
        <v>145</v>
      </c>
      <c r="AU299" s="187" t="s">
        <v>89</v>
      </c>
      <c r="AY299" s="18" t="s">
        <v>142</v>
      </c>
      <c r="BE299" s="188">
        <f>IF(N299="základní",J299,0)</f>
        <v>0</v>
      </c>
      <c r="BF299" s="188">
        <f>IF(N299="snížená",J299,0)</f>
        <v>0</v>
      </c>
      <c r="BG299" s="188">
        <f>IF(N299="zákl. přenesená",J299,0)</f>
        <v>0</v>
      </c>
      <c r="BH299" s="188">
        <f>IF(N299="sníž. přenesená",J299,0)</f>
        <v>0</v>
      </c>
      <c r="BI299" s="188">
        <f>IF(N299="nulová",J299,0)</f>
        <v>0</v>
      </c>
      <c r="BJ299" s="18" t="s">
        <v>21</v>
      </c>
      <c r="BK299" s="188">
        <f>ROUND(I299*H299,2)</f>
        <v>0</v>
      </c>
      <c r="BL299" s="18" t="s">
        <v>303</v>
      </c>
      <c r="BM299" s="187" t="s">
        <v>1110</v>
      </c>
    </row>
    <row r="300" spans="2:63" s="12" customFormat="1" ht="22.9" customHeight="1">
      <c r="B300" s="160"/>
      <c r="C300" s="161"/>
      <c r="D300" s="162" t="s">
        <v>79</v>
      </c>
      <c r="E300" s="174" t="s">
        <v>1111</v>
      </c>
      <c r="F300" s="174" t="s">
        <v>1112</v>
      </c>
      <c r="G300" s="161"/>
      <c r="H300" s="161"/>
      <c r="I300" s="164"/>
      <c r="J300" s="175">
        <f>BK300</f>
        <v>0</v>
      </c>
      <c r="K300" s="161"/>
      <c r="L300" s="166"/>
      <c r="M300" s="167"/>
      <c r="N300" s="168"/>
      <c r="O300" s="168"/>
      <c r="P300" s="169">
        <f>SUM(P301:P328)</f>
        <v>0</v>
      </c>
      <c r="Q300" s="168"/>
      <c r="R300" s="169">
        <f>SUM(R301:R328)</f>
        <v>4.7416836</v>
      </c>
      <c r="S300" s="168"/>
      <c r="T300" s="170">
        <f>SUM(T301:T328)</f>
        <v>1.08</v>
      </c>
      <c r="AR300" s="171" t="s">
        <v>89</v>
      </c>
      <c r="AT300" s="172" t="s">
        <v>79</v>
      </c>
      <c r="AU300" s="172" t="s">
        <v>21</v>
      </c>
      <c r="AY300" s="171" t="s">
        <v>142</v>
      </c>
      <c r="BK300" s="173">
        <f>SUM(BK301:BK328)</f>
        <v>0</v>
      </c>
    </row>
    <row r="301" spans="1:65" s="2" customFormat="1" ht="14.45" customHeight="1">
      <c r="A301" s="36"/>
      <c r="B301" s="37"/>
      <c r="C301" s="176" t="s">
        <v>720</v>
      </c>
      <c r="D301" s="176" t="s">
        <v>145</v>
      </c>
      <c r="E301" s="177" t="s">
        <v>1113</v>
      </c>
      <c r="F301" s="178" t="s">
        <v>1114</v>
      </c>
      <c r="G301" s="179" t="s">
        <v>255</v>
      </c>
      <c r="H301" s="180">
        <v>360.15</v>
      </c>
      <c r="I301" s="181"/>
      <c r="J301" s="182">
        <f>ROUND(I301*H301,2)</f>
        <v>0</v>
      </c>
      <c r="K301" s="178" t="s">
        <v>149</v>
      </c>
      <c r="L301" s="41"/>
      <c r="M301" s="183" t="s">
        <v>35</v>
      </c>
      <c r="N301" s="184" t="s">
        <v>51</v>
      </c>
      <c r="O301" s="66"/>
      <c r="P301" s="185">
        <f>O301*H301</f>
        <v>0</v>
      </c>
      <c r="Q301" s="185">
        <v>0</v>
      </c>
      <c r="R301" s="185">
        <f>Q301*H301</f>
        <v>0</v>
      </c>
      <c r="S301" s="185">
        <v>0</v>
      </c>
      <c r="T301" s="18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7" t="s">
        <v>303</v>
      </c>
      <c r="AT301" s="187" t="s">
        <v>145</v>
      </c>
      <c r="AU301" s="187" t="s">
        <v>89</v>
      </c>
      <c r="AY301" s="18" t="s">
        <v>142</v>
      </c>
      <c r="BE301" s="188">
        <f>IF(N301="základní",J301,0)</f>
        <v>0</v>
      </c>
      <c r="BF301" s="188">
        <f>IF(N301="snížená",J301,0)</f>
        <v>0</v>
      </c>
      <c r="BG301" s="188">
        <f>IF(N301="zákl. přenesená",J301,0)</f>
        <v>0</v>
      </c>
      <c r="BH301" s="188">
        <f>IF(N301="sníž. přenesená",J301,0)</f>
        <v>0</v>
      </c>
      <c r="BI301" s="188">
        <f>IF(N301="nulová",J301,0)</f>
        <v>0</v>
      </c>
      <c r="BJ301" s="18" t="s">
        <v>21</v>
      </c>
      <c r="BK301" s="188">
        <f>ROUND(I301*H301,2)</f>
        <v>0</v>
      </c>
      <c r="BL301" s="18" t="s">
        <v>303</v>
      </c>
      <c r="BM301" s="187" t="s">
        <v>1115</v>
      </c>
    </row>
    <row r="302" spans="1:65" s="2" customFormat="1" ht="14.45" customHeight="1">
      <c r="A302" s="36"/>
      <c r="B302" s="37"/>
      <c r="C302" s="176" t="s">
        <v>724</v>
      </c>
      <c r="D302" s="176" t="s">
        <v>145</v>
      </c>
      <c r="E302" s="177" t="s">
        <v>1116</v>
      </c>
      <c r="F302" s="178" t="s">
        <v>1117</v>
      </c>
      <c r="G302" s="179" t="s">
        <v>255</v>
      </c>
      <c r="H302" s="180">
        <v>360.15</v>
      </c>
      <c r="I302" s="181"/>
      <c r="J302" s="182">
        <f>ROUND(I302*H302,2)</f>
        <v>0</v>
      </c>
      <c r="K302" s="178" t="s">
        <v>149</v>
      </c>
      <c r="L302" s="41"/>
      <c r="M302" s="183" t="s">
        <v>35</v>
      </c>
      <c r="N302" s="184" t="s">
        <v>51</v>
      </c>
      <c r="O302" s="66"/>
      <c r="P302" s="185">
        <f>O302*H302</f>
        <v>0</v>
      </c>
      <c r="Q302" s="185">
        <v>3E-05</v>
      </c>
      <c r="R302" s="185">
        <f>Q302*H302</f>
        <v>0.0108045</v>
      </c>
      <c r="S302" s="185">
        <v>0</v>
      </c>
      <c r="T302" s="186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7" t="s">
        <v>303</v>
      </c>
      <c r="AT302" s="187" t="s">
        <v>145</v>
      </c>
      <c r="AU302" s="187" t="s">
        <v>89</v>
      </c>
      <c r="AY302" s="18" t="s">
        <v>142</v>
      </c>
      <c r="BE302" s="188">
        <f>IF(N302="základní",J302,0)</f>
        <v>0</v>
      </c>
      <c r="BF302" s="188">
        <f>IF(N302="snížená",J302,0)</f>
        <v>0</v>
      </c>
      <c r="BG302" s="188">
        <f>IF(N302="zákl. přenesená",J302,0)</f>
        <v>0</v>
      </c>
      <c r="BH302" s="188">
        <f>IF(N302="sníž. přenesená",J302,0)</f>
        <v>0</v>
      </c>
      <c r="BI302" s="188">
        <f>IF(N302="nulová",J302,0)</f>
        <v>0</v>
      </c>
      <c r="BJ302" s="18" t="s">
        <v>21</v>
      </c>
      <c r="BK302" s="188">
        <f>ROUND(I302*H302,2)</f>
        <v>0</v>
      </c>
      <c r="BL302" s="18" t="s">
        <v>303</v>
      </c>
      <c r="BM302" s="187" t="s">
        <v>1118</v>
      </c>
    </row>
    <row r="303" spans="1:65" s="2" customFormat="1" ht="14.45" customHeight="1">
      <c r="A303" s="36"/>
      <c r="B303" s="37"/>
      <c r="C303" s="176" t="s">
        <v>728</v>
      </c>
      <c r="D303" s="176" t="s">
        <v>145</v>
      </c>
      <c r="E303" s="177" t="s">
        <v>1119</v>
      </c>
      <c r="F303" s="178" t="s">
        <v>1120</v>
      </c>
      <c r="G303" s="179" t="s">
        <v>255</v>
      </c>
      <c r="H303" s="180">
        <v>360.15</v>
      </c>
      <c r="I303" s="181"/>
      <c r="J303" s="182">
        <f>ROUND(I303*H303,2)</f>
        <v>0</v>
      </c>
      <c r="K303" s="178" t="s">
        <v>149</v>
      </c>
      <c r="L303" s="41"/>
      <c r="M303" s="183" t="s">
        <v>35</v>
      </c>
      <c r="N303" s="184" t="s">
        <v>51</v>
      </c>
      <c r="O303" s="66"/>
      <c r="P303" s="185">
        <f>O303*H303</f>
        <v>0</v>
      </c>
      <c r="Q303" s="185">
        <v>0.0075</v>
      </c>
      <c r="R303" s="185">
        <f>Q303*H303</f>
        <v>2.7011249999999998</v>
      </c>
      <c r="S303" s="185">
        <v>0</v>
      </c>
      <c r="T303" s="18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7" t="s">
        <v>303</v>
      </c>
      <c r="AT303" s="187" t="s">
        <v>145</v>
      </c>
      <c r="AU303" s="187" t="s">
        <v>89</v>
      </c>
      <c r="AY303" s="18" t="s">
        <v>142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8" t="s">
        <v>21</v>
      </c>
      <c r="BK303" s="188">
        <f>ROUND(I303*H303,2)</f>
        <v>0</v>
      </c>
      <c r="BL303" s="18" t="s">
        <v>303</v>
      </c>
      <c r="BM303" s="187" t="s">
        <v>1121</v>
      </c>
    </row>
    <row r="304" spans="1:65" s="2" customFormat="1" ht="14.45" customHeight="1">
      <c r="A304" s="36"/>
      <c r="B304" s="37"/>
      <c r="C304" s="176" t="s">
        <v>732</v>
      </c>
      <c r="D304" s="176" t="s">
        <v>145</v>
      </c>
      <c r="E304" s="177" t="s">
        <v>1122</v>
      </c>
      <c r="F304" s="178" t="s">
        <v>1123</v>
      </c>
      <c r="G304" s="179" t="s">
        <v>255</v>
      </c>
      <c r="H304" s="180">
        <v>360</v>
      </c>
      <c r="I304" s="181"/>
      <c r="J304" s="182">
        <f>ROUND(I304*H304,2)</f>
        <v>0</v>
      </c>
      <c r="K304" s="178" t="s">
        <v>149</v>
      </c>
      <c r="L304" s="41"/>
      <c r="M304" s="183" t="s">
        <v>35</v>
      </c>
      <c r="N304" s="184" t="s">
        <v>51</v>
      </c>
      <c r="O304" s="66"/>
      <c r="P304" s="185">
        <f>O304*H304</f>
        <v>0</v>
      </c>
      <c r="Q304" s="185">
        <v>0</v>
      </c>
      <c r="R304" s="185">
        <f>Q304*H304</f>
        <v>0</v>
      </c>
      <c r="S304" s="185">
        <v>0.003</v>
      </c>
      <c r="T304" s="186">
        <f>S304*H304</f>
        <v>1.08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7" t="s">
        <v>303</v>
      </c>
      <c r="AT304" s="187" t="s">
        <v>145</v>
      </c>
      <c r="AU304" s="187" t="s">
        <v>89</v>
      </c>
      <c r="AY304" s="18" t="s">
        <v>142</v>
      </c>
      <c r="BE304" s="188">
        <f>IF(N304="základní",J304,0)</f>
        <v>0</v>
      </c>
      <c r="BF304" s="188">
        <f>IF(N304="snížená",J304,0)</f>
        <v>0</v>
      </c>
      <c r="BG304" s="188">
        <f>IF(N304="zákl. přenesená",J304,0)</f>
        <v>0</v>
      </c>
      <c r="BH304" s="188">
        <f>IF(N304="sníž. přenesená",J304,0)</f>
        <v>0</v>
      </c>
      <c r="BI304" s="188">
        <f>IF(N304="nulová",J304,0)</f>
        <v>0</v>
      </c>
      <c r="BJ304" s="18" t="s">
        <v>21</v>
      </c>
      <c r="BK304" s="188">
        <f>ROUND(I304*H304,2)</f>
        <v>0</v>
      </c>
      <c r="BL304" s="18" t="s">
        <v>303</v>
      </c>
      <c r="BM304" s="187" t="s">
        <v>1124</v>
      </c>
    </row>
    <row r="305" spans="1:65" s="2" customFormat="1" ht="14.45" customHeight="1">
      <c r="A305" s="36"/>
      <c r="B305" s="37"/>
      <c r="C305" s="176" t="s">
        <v>738</v>
      </c>
      <c r="D305" s="176" t="s">
        <v>145</v>
      </c>
      <c r="E305" s="177" t="s">
        <v>1125</v>
      </c>
      <c r="F305" s="178" t="s">
        <v>1126</v>
      </c>
      <c r="G305" s="179" t="s">
        <v>255</v>
      </c>
      <c r="H305" s="180">
        <v>360.15</v>
      </c>
      <c r="I305" s="181"/>
      <c r="J305" s="182">
        <f>ROUND(I305*H305,2)</f>
        <v>0</v>
      </c>
      <c r="K305" s="178" t="s">
        <v>149</v>
      </c>
      <c r="L305" s="41"/>
      <c r="M305" s="183" t="s">
        <v>35</v>
      </c>
      <c r="N305" s="184" t="s">
        <v>51</v>
      </c>
      <c r="O305" s="66"/>
      <c r="P305" s="185">
        <f>O305*H305</f>
        <v>0</v>
      </c>
      <c r="Q305" s="185">
        <v>0.0002</v>
      </c>
      <c r="R305" s="185">
        <f>Q305*H305</f>
        <v>0.07203</v>
      </c>
      <c r="S305" s="185">
        <v>0</v>
      </c>
      <c r="T305" s="18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7" t="s">
        <v>303</v>
      </c>
      <c r="AT305" s="187" t="s">
        <v>145</v>
      </c>
      <c r="AU305" s="187" t="s">
        <v>89</v>
      </c>
      <c r="AY305" s="18" t="s">
        <v>142</v>
      </c>
      <c r="BE305" s="188">
        <f>IF(N305="základní",J305,0)</f>
        <v>0</v>
      </c>
      <c r="BF305" s="188">
        <f>IF(N305="snížená",J305,0)</f>
        <v>0</v>
      </c>
      <c r="BG305" s="188">
        <f>IF(N305="zákl. přenesená",J305,0)</f>
        <v>0</v>
      </c>
      <c r="BH305" s="188">
        <f>IF(N305="sníž. přenesená",J305,0)</f>
        <v>0</v>
      </c>
      <c r="BI305" s="188">
        <f>IF(N305="nulová",J305,0)</f>
        <v>0</v>
      </c>
      <c r="BJ305" s="18" t="s">
        <v>21</v>
      </c>
      <c r="BK305" s="188">
        <f>ROUND(I305*H305,2)</f>
        <v>0</v>
      </c>
      <c r="BL305" s="18" t="s">
        <v>303</v>
      </c>
      <c r="BM305" s="187" t="s">
        <v>1127</v>
      </c>
    </row>
    <row r="306" spans="2:51" s="15" customFormat="1" ht="11.25">
      <c r="B306" s="227"/>
      <c r="C306" s="228"/>
      <c r="D306" s="196" t="s">
        <v>232</v>
      </c>
      <c r="E306" s="229" t="s">
        <v>35</v>
      </c>
      <c r="F306" s="230" t="s">
        <v>779</v>
      </c>
      <c r="G306" s="228"/>
      <c r="H306" s="229" t="s">
        <v>35</v>
      </c>
      <c r="I306" s="231"/>
      <c r="J306" s="228"/>
      <c r="K306" s="228"/>
      <c r="L306" s="232"/>
      <c r="M306" s="233"/>
      <c r="N306" s="234"/>
      <c r="O306" s="234"/>
      <c r="P306" s="234"/>
      <c r="Q306" s="234"/>
      <c r="R306" s="234"/>
      <c r="S306" s="234"/>
      <c r="T306" s="235"/>
      <c r="AT306" s="236" t="s">
        <v>232</v>
      </c>
      <c r="AU306" s="236" t="s">
        <v>89</v>
      </c>
      <c r="AV306" s="15" t="s">
        <v>21</v>
      </c>
      <c r="AW306" s="15" t="s">
        <v>40</v>
      </c>
      <c r="AX306" s="15" t="s">
        <v>80</v>
      </c>
      <c r="AY306" s="236" t="s">
        <v>142</v>
      </c>
    </row>
    <row r="307" spans="2:51" s="13" customFormat="1" ht="11.25">
      <c r="B307" s="194"/>
      <c r="C307" s="195"/>
      <c r="D307" s="196" t="s">
        <v>232</v>
      </c>
      <c r="E307" s="197" t="s">
        <v>35</v>
      </c>
      <c r="F307" s="198" t="s">
        <v>1128</v>
      </c>
      <c r="G307" s="195"/>
      <c r="H307" s="199">
        <v>96.03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232</v>
      </c>
      <c r="AU307" s="205" t="s">
        <v>89</v>
      </c>
      <c r="AV307" s="13" t="s">
        <v>89</v>
      </c>
      <c r="AW307" s="13" t="s">
        <v>40</v>
      </c>
      <c r="AX307" s="13" t="s">
        <v>80</v>
      </c>
      <c r="AY307" s="205" t="s">
        <v>142</v>
      </c>
    </row>
    <row r="308" spans="2:51" s="15" customFormat="1" ht="11.25">
      <c r="B308" s="227"/>
      <c r="C308" s="228"/>
      <c r="D308" s="196" t="s">
        <v>232</v>
      </c>
      <c r="E308" s="229" t="s">
        <v>35</v>
      </c>
      <c r="F308" s="230" t="s">
        <v>781</v>
      </c>
      <c r="G308" s="228"/>
      <c r="H308" s="229" t="s">
        <v>35</v>
      </c>
      <c r="I308" s="231"/>
      <c r="J308" s="228"/>
      <c r="K308" s="228"/>
      <c r="L308" s="232"/>
      <c r="M308" s="233"/>
      <c r="N308" s="234"/>
      <c r="O308" s="234"/>
      <c r="P308" s="234"/>
      <c r="Q308" s="234"/>
      <c r="R308" s="234"/>
      <c r="S308" s="234"/>
      <c r="T308" s="235"/>
      <c r="AT308" s="236" t="s">
        <v>232</v>
      </c>
      <c r="AU308" s="236" t="s">
        <v>89</v>
      </c>
      <c r="AV308" s="15" t="s">
        <v>21</v>
      </c>
      <c r="AW308" s="15" t="s">
        <v>40</v>
      </c>
      <c r="AX308" s="15" t="s">
        <v>80</v>
      </c>
      <c r="AY308" s="236" t="s">
        <v>142</v>
      </c>
    </row>
    <row r="309" spans="2:51" s="13" customFormat="1" ht="11.25">
      <c r="B309" s="194"/>
      <c r="C309" s="195"/>
      <c r="D309" s="196" t="s">
        <v>232</v>
      </c>
      <c r="E309" s="197" t="s">
        <v>35</v>
      </c>
      <c r="F309" s="198" t="s">
        <v>1129</v>
      </c>
      <c r="G309" s="195"/>
      <c r="H309" s="199">
        <v>130.64</v>
      </c>
      <c r="I309" s="200"/>
      <c r="J309" s="195"/>
      <c r="K309" s="195"/>
      <c r="L309" s="201"/>
      <c r="M309" s="202"/>
      <c r="N309" s="203"/>
      <c r="O309" s="203"/>
      <c r="P309" s="203"/>
      <c r="Q309" s="203"/>
      <c r="R309" s="203"/>
      <c r="S309" s="203"/>
      <c r="T309" s="204"/>
      <c r="AT309" s="205" t="s">
        <v>232</v>
      </c>
      <c r="AU309" s="205" t="s">
        <v>89</v>
      </c>
      <c r="AV309" s="13" t="s">
        <v>89</v>
      </c>
      <c r="AW309" s="13" t="s">
        <v>40</v>
      </c>
      <c r="AX309" s="13" t="s">
        <v>80</v>
      </c>
      <c r="AY309" s="205" t="s">
        <v>142</v>
      </c>
    </row>
    <row r="310" spans="2:51" s="15" customFormat="1" ht="11.25">
      <c r="B310" s="227"/>
      <c r="C310" s="228"/>
      <c r="D310" s="196" t="s">
        <v>232</v>
      </c>
      <c r="E310" s="229" t="s">
        <v>35</v>
      </c>
      <c r="F310" s="230" t="s">
        <v>385</v>
      </c>
      <c r="G310" s="228"/>
      <c r="H310" s="229" t="s">
        <v>35</v>
      </c>
      <c r="I310" s="231"/>
      <c r="J310" s="228"/>
      <c r="K310" s="228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232</v>
      </c>
      <c r="AU310" s="236" t="s">
        <v>89</v>
      </c>
      <c r="AV310" s="15" t="s">
        <v>21</v>
      </c>
      <c r="AW310" s="15" t="s">
        <v>40</v>
      </c>
      <c r="AX310" s="15" t="s">
        <v>80</v>
      </c>
      <c r="AY310" s="236" t="s">
        <v>142</v>
      </c>
    </row>
    <row r="311" spans="2:51" s="13" customFormat="1" ht="11.25">
      <c r="B311" s="194"/>
      <c r="C311" s="195"/>
      <c r="D311" s="196" t="s">
        <v>232</v>
      </c>
      <c r="E311" s="197" t="s">
        <v>35</v>
      </c>
      <c r="F311" s="198" t="s">
        <v>1130</v>
      </c>
      <c r="G311" s="195"/>
      <c r="H311" s="199">
        <v>133.48</v>
      </c>
      <c r="I311" s="200"/>
      <c r="J311" s="195"/>
      <c r="K311" s="195"/>
      <c r="L311" s="201"/>
      <c r="M311" s="202"/>
      <c r="N311" s="203"/>
      <c r="O311" s="203"/>
      <c r="P311" s="203"/>
      <c r="Q311" s="203"/>
      <c r="R311" s="203"/>
      <c r="S311" s="203"/>
      <c r="T311" s="204"/>
      <c r="AT311" s="205" t="s">
        <v>232</v>
      </c>
      <c r="AU311" s="205" t="s">
        <v>89</v>
      </c>
      <c r="AV311" s="13" t="s">
        <v>89</v>
      </c>
      <c r="AW311" s="13" t="s">
        <v>40</v>
      </c>
      <c r="AX311" s="13" t="s">
        <v>80</v>
      </c>
      <c r="AY311" s="205" t="s">
        <v>142</v>
      </c>
    </row>
    <row r="312" spans="2:51" s="14" customFormat="1" ht="11.25">
      <c r="B312" s="206"/>
      <c r="C312" s="207"/>
      <c r="D312" s="196" t="s">
        <v>232</v>
      </c>
      <c r="E312" s="208" t="s">
        <v>35</v>
      </c>
      <c r="F312" s="209" t="s">
        <v>234</v>
      </c>
      <c r="G312" s="207"/>
      <c r="H312" s="210">
        <v>360.15</v>
      </c>
      <c r="I312" s="211"/>
      <c r="J312" s="207"/>
      <c r="K312" s="207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232</v>
      </c>
      <c r="AU312" s="216" t="s">
        <v>89</v>
      </c>
      <c r="AV312" s="14" t="s">
        <v>161</v>
      </c>
      <c r="AW312" s="14" t="s">
        <v>40</v>
      </c>
      <c r="AX312" s="14" t="s">
        <v>21</v>
      </c>
      <c r="AY312" s="216" t="s">
        <v>142</v>
      </c>
    </row>
    <row r="313" spans="1:65" s="2" customFormat="1" ht="24.2" customHeight="1">
      <c r="A313" s="36"/>
      <c r="B313" s="37"/>
      <c r="C313" s="217" t="s">
        <v>1131</v>
      </c>
      <c r="D313" s="217" t="s">
        <v>239</v>
      </c>
      <c r="E313" s="218" t="s">
        <v>1132</v>
      </c>
      <c r="F313" s="219" t="s">
        <v>1133</v>
      </c>
      <c r="G313" s="220" t="s">
        <v>255</v>
      </c>
      <c r="H313" s="221">
        <v>423.24</v>
      </c>
      <c r="I313" s="222"/>
      <c r="J313" s="223">
        <f>ROUND(I313*H313,2)</f>
        <v>0</v>
      </c>
      <c r="K313" s="219" t="s">
        <v>149</v>
      </c>
      <c r="L313" s="224"/>
      <c r="M313" s="225" t="s">
        <v>35</v>
      </c>
      <c r="N313" s="226" t="s">
        <v>51</v>
      </c>
      <c r="O313" s="66"/>
      <c r="P313" s="185">
        <f>O313*H313</f>
        <v>0</v>
      </c>
      <c r="Q313" s="185">
        <v>0.00447</v>
      </c>
      <c r="R313" s="185">
        <f>Q313*H313</f>
        <v>1.8918828</v>
      </c>
      <c r="S313" s="185">
        <v>0</v>
      </c>
      <c r="T313" s="18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7" t="s">
        <v>376</v>
      </c>
      <c r="AT313" s="187" t="s">
        <v>239</v>
      </c>
      <c r="AU313" s="187" t="s">
        <v>89</v>
      </c>
      <c r="AY313" s="18" t="s">
        <v>142</v>
      </c>
      <c r="BE313" s="188">
        <f>IF(N313="základní",J313,0)</f>
        <v>0</v>
      </c>
      <c r="BF313" s="188">
        <f>IF(N313="snížená",J313,0)</f>
        <v>0</v>
      </c>
      <c r="BG313" s="188">
        <f>IF(N313="zákl. přenesená",J313,0)</f>
        <v>0</v>
      </c>
      <c r="BH313" s="188">
        <f>IF(N313="sníž. přenesená",J313,0)</f>
        <v>0</v>
      </c>
      <c r="BI313" s="188">
        <f>IF(N313="nulová",J313,0)</f>
        <v>0</v>
      </c>
      <c r="BJ313" s="18" t="s">
        <v>21</v>
      </c>
      <c r="BK313" s="188">
        <f>ROUND(I313*H313,2)</f>
        <v>0</v>
      </c>
      <c r="BL313" s="18" t="s">
        <v>303</v>
      </c>
      <c r="BM313" s="187" t="s">
        <v>1134</v>
      </c>
    </row>
    <row r="314" spans="2:51" s="13" customFormat="1" ht="11.25">
      <c r="B314" s="194"/>
      <c r="C314" s="195"/>
      <c r="D314" s="196" t="s">
        <v>232</v>
      </c>
      <c r="E314" s="197" t="s">
        <v>35</v>
      </c>
      <c r="F314" s="198" t="s">
        <v>1135</v>
      </c>
      <c r="G314" s="195"/>
      <c r="H314" s="199">
        <v>360.15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232</v>
      </c>
      <c r="AU314" s="205" t="s">
        <v>89</v>
      </c>
      <c r="AV314" s="13" t="s">
        <v>89</v>
      </c>
      <c r="AW314" s="13" t="s">
        <v>40</v>
      </c>
      <c r="AX314" s="13" t="s">
        <v>80</v>
      </c>
      <c r="AY314" s="205" t="s">
        <v>142</v>
      </c>
    </row>
    <row r="315" spans="2:51" s="13" customFormat="1" ht="11.25">
      <c r="B315" s="194"/>
      <c r="C315" s="195"/>
      <c r="D315" s="196" t="s">
        <v>232</v>
      </c>
      <c r="E315" s="197" t="s">
        <v>35</v>
      </c>
      <c r="F315" s="198" t="s">
        <v>1136</v>
      </c>
      <c r="G315" s="195"/>
      <c r="H315" s="199">
        <v>24.614</v>
      </c>
      <c r="I315" s="200"/>
      <c r="J315" s="195"/>
      <c r="K315" s="195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232</v>
      </c>
      <c r="AU315" s="205" t="s">
        <v>89</v>
      </c>
      <c r="AV315" s="13" t="s">
        <v>89</v>
      </c>
      <c r="AW315" s="13" t="s">
        <v>40</v>
      </c>
      <c r="AX315" s="13" t="s">
        <v>80</v>
      </c>
      <c r="AY315" s="205" t="s">
        <v>142</v>
      </c>
    </row>
    <row r="316" spans="2:51" s="14" customFormat="1" ht="11.25">
      <c r="B316" s="206"/>
      <c r="C316" s="207"/>
      <c r="D316" s="196" t="s">
        <v>232</v>
      </c>
      <c r="E316" s="208" t="s">
        <v>35</v>
      </c>
      <c r="F316" s="209" t="s">
        <v>234</v>
      </c>
      <c r="G316" s="207"/>
      <c r="H316" s="210">
        <v>384.764</v>
      </c>
      <c r="I316" s="211"/>
      <c r="J316" s="207"/>
      <c r="K316" s="207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232</v>
      </c>
      <c r="AU316" s="216" t="s">
        <v>89</v>
      </c>
      <c r="AV316" s="14" t="s">
        <v>161</v>
      </c>
      <c r="AW316" s="14" t="s">
        <v>40</v>
      </c>
      <c r="AX316" s="14" t="s">
        <v>21</v>
      </c>
      <c r="AY316" s="216" t="s">
        <v>142</v>
      </c>
    </row>
    <row r="317" spans="2:51" s="13" customFormat="1" ht="11.25">
      <c r="B317" s="194"/>
      <c r="C317" s="195"/>
      <c r="D317" s="196" t="s">
        <v>232</v>
      </c>
      <c r="E317" s="195"/>
      <c r="F317" s="198" t="s">
        <v>1137</v>
      </c>
      <c r="G317" s="195"/>
      <c r="H317" s="199">
        <v>423.24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232</v>
      </c>
      <c r="AU317" s="205" t="s">
        <v>89</v>
      </c>
      <c r="AV317" s="13" t="s">
        <v>89</v>
      </c>
      <c r="AW317" s="13" t="s">
        <v>4</v>
      </c>
      <c r="AX317" s="13" t="s">
        <v>21</v>
      </c>
      <c r="AY317" s="205" t="s">
        <v>142</v>
      </c>
    </row>
    <row r="318" spans="1:65" s="2" customFormat="1" ht="14.45" customHeight="1">
      <c r="A318" s="36"/>
      <c r="B318" s="37"/>
      <c r="C318" s="176" t="s">
        <v>1138</v>
      </c>
      <c r="D318" s="176" t="s">
        <v>145</v>
      </c>
      <c r="E318" s="177" t="s">
        <v>1139</v>
      </c>
      <c r="F318" s="178" t="s">
        <v>1140</v>
      </c>
      <c r="G318" s="179" t="s">
        <v>292</v>
      </c>
      <c r="H318" s="180">
        <v>307.67</v>
      </c>
      <c r="I318" s="181"/>
      <c r="J318" s="182">
        <f>ROUND(I318*H318,2)</f>
        <v>0</v>
      </c>
      <c r="K318" s="178" t="s">
        <v>149</v>
      </c>
      <c r="L318" s="41"/>
      <c r="M318" s="183" t="s">
        <v>35</v>
      </c>
      <c r="N318" s="184" t="s">
        <v>51</v>
      </c>
      <c r="O318" s="66"/>
      <c r="P318" s="185">
        <f>O318*H318</f>
        <v>0</v>
      </c>
      <c r="Q318" s="185">
        <v>1E-05</v>
      </c>
      <c r="R318" s="185">
        <f>Q318*H318</f>
        <v>0.0030767000000000004</v>
      </c>
      <c r="S318" s="185">
        <v>0</v>
      </c>
      <c r="T318" s="18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7" t="s">
        <v>303</v>
      </c>
      <c r="AT318" s="187" t="s">
        <v>145</v>
      </c>
      <c r="AU318" s="187" t="s">
        <v>89</v>
      </c>
      <c r="AY318" s="18" t="s">
        <v>142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8" t="s">
        <v>21</v>
      </c>
      <c r="BK318" s="188">
        <f>ROUND(I318*H318,2)</f>
        <v>0</v>
      </c>
      <c r="BL318" s="18" t="s">
        <v>303</v>
      </c>
      <c r="BM318" s="187" t="s">
        <v>1141</v>
      </c>
    </row>
    <row r="319" spans="2:51" s="15" customFormat="1" ht="11.25">
      <c r="B319" s="227"/>
      <c r="C319" s="228"/>
      <c r="D319" s="196" t="s">
        <v>232</v>
      </c>
      <c r="E319" s="229" t="s">
        <v>35</v>
      </c>
      <c r="F319" s="230" t="s">
        <v>779</v>
      </c>
      <c r="G319" s="228"/>
      <c r="H319" s="229" t="s">
        <v>35</v>
      </c>
      <c r="I319" s="231"/>
      <c r="J319" s="228"/>
      <c r="K319" s="228"/>
      <c r="L319" s="232"/>
      <c r="M319" s="233"/>
      <c r="N319" s="234"/>
      <c r="O319" s="234"/>
      <c r="P319" s="234"/>
      <c r="Q319" s="234"/>
      <c r="R319" s="234"/>
      <c r="S319" s="234"/>
      <c r="T319" s="235"/>
      <c r="AT319" s="236" t="s">
        <v>232</v>
      </c>
      <c r="AU319" s="236" t="s">
        <v>89</v>
      </c>
      <c r="AV319" s="15" t="s">
        <v>21</v>
      </c>
      <c r="AW319" s="15" t="s">
        <v>40</v>
      </c>
      <c r="AX319" s="15" t="s">
        <v>80</v>
      </c>
      <c r="AY319" s="236" t="s">
        <v>142</v>
      </c>
    </row>
    <row r="320" spans="2:51" s="13" customFormat="1" ht="11.25">
      <c r="B320" s="194"/>
      <c r="C320" s="195"/>
      <c r="D320" s="196" t="s">
        <v>232</v>
      </c>
      <c r="E320" s="197" t="s">
        <v>35</v>
      </c>
      <c r="F320" s="198" t="s">
        <v>1142</v>
      </c>
      <c r="G320" s="195"/>
      <c r="H320" s="199">
        <v>84.65</v>
      </c>
      <c r="I320" s="200"/>
      <c r="J320" s="195"/>
      <c r="K320" s="195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232</v>
      </c>
      <c r="AU320" s="205" t="s">
        <v>89</v>
      </c>
      <c r="AV320" s="13" t="s">
        <v>89</v>
      </c>
      <c r="AW320" s="13" t="s">
        <v>40</v>
      </c>
      <c r="AX320" s="13" t="s">
        <v>80</v>
      </c>
      <c r="AY320" s="205" t="s">
        <v>142</v>
      </c>
    </row>
    <row r="321" spans="2:51" s="15" customFormat="1" ht="11.25">
      <c r="B321" s="227"/>
      <c r="C321" s="228"/>
      <c r="D321" s="196" t="s">
        <v>232</v>
      </c>
      <c r="E321" s="229" t="s">
        <v>35</v>
      </c>
      <c r="F321" s="230" t="s">
        <v>781</v>
      </c>
      <c r="G321" s="228"/>
      <c r="H321" s="229" t="s">
        <v>35</v>
      </c>
      <c r="I321" s="231"/>
      <c r="J321" s="228"/>
      <c r="K321" s="228"/>
      <c r="L321" s="232"/>
      <c r="M321" s="233"/>
      <c r="N321" s="234"/>
      <c r="O321" s="234"/>
      <c r="P321" s="234"/>
      <c r="Q321" s="234"/>
      <c r="R321" s="234"/>
      <c r="S321" s="234"/>
      <c r="T321" s="235"/>
      <c r="AT321" s="236" t="s">
        <v>232</v>
      </c>
      <c r="AU321" s="236" t="s">
        <v>89</v>
      </c>
      <c r="AV321" s="15" t="s">
        <v>21</v>
      </c>
      <c r="AW321" s="15" t="s">
        <v>40</v>
      </c>
      <c r="AX321" s="15" t="s">
        <v>80</v>
      </c>
      <c r="AY321" s="236" t="s">
        <v>142</v>
      </c>
    </row>
    <row r="322" spans="2:51" s="13" customFormat="1" ht="11.25">
      <c r="B322" s="194"/>
      <c r="C322" s="195"/>
      <c r="D322" s="196" t="s">
        <v>232</v>
      </c>
      <c r="E322" s="197" t="s">
        <v>35</v>
      </c>
      <c r="F322" s="198" t="s">
        <v>1143</v>
      </c>
      <c r="G322" s="195"/>
      <c r="H322" s="199">
        <v>106.05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232</v>
      </c>
      <c r="AU322" s="205" t="s">
        <v>89</v>
      </c>
      <c r="AV322" s="13" t="s">
        <v>89</v>
      </c>
      <c r="AW322" s="13" t="s">
        <v>40</v>
      </c>
      <c r="AX322" s="13" t="s">
        <v>80</v>
      </c>
      <c r="AY322" s="205" t="s">
        <v>142</v>
      </c>
    </row>
    <row r="323" spans="2:51" s="15" customFormat="1" ht="11.25">
      <c r="B323" s="227"/>
      <c r="C323" s="228"/>
      <c r="D323" s="196" t="s">
        <v>232</v>
      </c>
      <c r="E323" s="229" t="s">
        <v>35</v>
      </c>
      <c r="F323" s="230" t="s">
        <v>385</v>
      </c>
      <c r="G323" s="228"/>
      <c r="H323" s="229" t="s">
        <v>35</v>
      </c>
      <c r="I323" s="231"/>
      <c r="J323" s="228"/>
      <c r="K323" s="228"/>
      <c r="L323" s="232"/>
      <c r="M323" s="233"/>
      <c r="N323" s="234"/>
      <c r="O323" s="234"/>
      <c r="P323" s="234"/>
      <c r="Q323" s="234"/>
      <c r="R323" s="234"/>
      <c r="S323" s="234"/>
      <c r="T323" s="235"/>
      <c r="AT323" s="236" t="s">
        <v>232</v>
      </c>
      <c r="AU323" s="236" t="s">
        <v>89</v>
      </c>
      <c r="AV323" s="15" t="s">
        <v>21</v>
      </c>
      <c r="AW323" s="15" t="s">
        <v>40</v>
      </c>
      <c r="AX323" s="15" t="s">
        <v>80</v>
      </c>
      <c r="AY323" s="236" t="s">
        <v>142</v>
      </c>
    </row>
    <row r="324" spans="2:51" s="13" customFormat="1" ht="11.25">
      <c r="B324" s="194"/>
      <c r="C324" s="195"/>
      <c r="D324" s="196" t="s">
        <v>232</v>
      </c>
      <c r="E324" s="197" t="s">
        <v>35</v>
      </c>
      <c r="F324" s="198" t="s">
        <v>1144</v>
      </c>
      <c r="G324" s="195"/>
      <c r="H324" s="199">
        <v>116.97</v>
      </c>
      <c r="I324" s="200"/>
      <c r="J324" s="195"/>
      <c r="K324" s="195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232</v>
      </c>
      <c r="AU324" s="205" t="s">
        <v>89</v>
      </c>
      <c r="AV324" s="13" t="s">
        <v>89</v>
      </c>
      <c r="AW324" s="13" t="s">
        <v>40</v>
      </c>
      <c r="AX324" s="13" t="s">
        <v>80</v>
      </c>
      <c r="AY324" s="205" t="s">
        <v>142</v>
      </c>
    </row>
    <row r="325" spans="2:51" s="14" customFormat="1" ht="11.25">
      <c r="B325" s="206"/>
      <c r="C325" s="207"/>
      <c r="D325" s="196" t="s">
        <v>232</v>
      </c>
      <c r="E325" s="208" t="s">
        <v>35</v>
      </c>
      <c r="F325" s="209" t="s">
        <v>234</v>
      </c>
      <c r="G325" s="207"/>
      <c r="H325" s="210">
        <v>307.67</v>
      </c>
      <c r="I325" s="211"/>
      <c r="J325" s="207"/>
      <c r="K325" s="207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232</v>
      </c>
      <c r="AU325" s="216" t="s">
        <v>89</v>
      </c>
      <c r="AV325" s="14" t="s">
        <v>161</v>
      </c>
      <c r="AW325" s="14" t="s">
        <v>40</v>
      </c>
      <c r="AX325" s="14" t="s">
        <v>21</v>
      </c>
      <c r="AY325" s="216" t="s">
        <v>142</v>
      </c>
    </row>
    <row r="326" spans="1:65" s="2" customFormat="1" ht="14.45" customHeight="1">
      <c r="A326" s="36"/>
      <c r="B326" s="37"/>
      <c r="C326" s="217" t="s">
        <v>1145</v>
      </c>
      <c r="D326" s="217" t="s">
        <v>239</v>
      </c>
      <c r="E326" s="218" t="s">
        <v>1146</v>
      </c>
      <c r="F326" s="219" t="s">
        <v>1147</v>
      </c>
      <c r="G326" s="220" t="s">
        <v>292</v>
      </c>
      <c r="H326" s="221">
        <v>313.823</v>
      </c>
      <c r="I326" s="222"/>
      <c r="J326" s="223">
        <f>ROUND(I326*H326,2)</f>
        <v>0</v>
      </c>
      <c r="K326" s="219" t="s">
        <v>149</v>
      </c>
      <c r="L326" s="224"/>
      <c r="M326" s="225" t="s">
        <v>35</v>
      </c>
      <c r="N326" s="226" t="s">
        <v>51</v>
      </c>
      <c r="O326" s="66"/>
      <c r="P326" s="185">
        <f>O326*H326</f>
        <v>0</v>
      </c>
      <c r="Q326" s="185">
        <v>0.0002</v>
      </c>
      <c r="R326" s="185">
        <f>Q326*H326</f>
        <v>0.0627646</v>
      </c>
      <c r="S326" s="185">
        <v>0</v>
      </c>
      <c r="T326" s="186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7" t="s">
        <v>376</v>
      </c>
      <c r="AT326" s="187" t="s">
        <v>239</v>
      </c>
      <c r="AU326" s="187" t="s">
        <v>89</v>
      </c>
      <c r="AY326" s="18" t="s">
        <v>142</v>
      </c>
      <c r="BE326" s="188">
        <f>IF(N326="základní",J326,0)</f>
        <v>0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18" t="s">
        <v>21</v>
      </c>
      <c r="BK326" s="188">
        <f>ROUND(I326*H326,2)</f>
        <v>0</v>
      </c>
      <c r="BL326" s="18" t="s">
        <v>303</v>
      </c>
      <c r="BM326" s="187" t="s">
        <v>1148</v>
      </c>
    </row>
    <row r="327" spans="2:51" s="13" customFormat="1" ht="11.25">
      <c r="B327" s="194"/>
      <c r="C327" s="195"/>
      <c r="D327" s="196" t="s">
        <v>232</v>
      </c>
      <c r="E327" s="195"/>
      <c r="F327" s="198" t="s">
        <v>1149</v>
      </c>
      <c r="G327" s="195"/>
      <c r="H327" s="199">
        <v>313.823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232</v>
      </c>
      <c r="AU327" s="205" t="s">
        <v>89</v>
      </c>
      <c r="AV327" s="13" t="s">
        <v>89</v>
      </c>
      <c r="AW327" s="13" t="s">
        <v>4</v>
      </c>
      <c r="AX327" s="13" t="s">
        <v>21</v>
      </c>
      <c r="AY327" s="205" t="s">
        <v>142</v>
      </c>
    </row>
    <row r="328" spans="1:65" s="2" customFormat="1" ht="24.2" customHeight="1">
      <c r="A328" s="36"/>
      <c r="B328" s="37"/>
      <c r="C328" s="176" t="s">
        <v>1150</v>
      </c>
      <c r="D328" s="176" t="s">
        <v>145</v>
      </c>
      <c r="E328" s="177" t="s">
        <v>1151</v>
      </c>
      <c r="F328" s="178" t="s">
        <v>1152</v>
      </c>
      <c r="G328" s="179" t="s">
        <v>237</v>
      </c>
      <c r="H328" s="180">
        <v>4.742</v>
      </c>
      <c r="I328" s="181"/>
      <c r="J328" s="182">
        <f>ROUND(I328*H328,2)</f>
        <v>0</v>
      </c>
      <c r="K328" s="178" t="s">
        <v>149</v>
      </c>
      <c r="L328" s="41"/>
      <c r="M328" s="183" t="s">
        <v>35</v>
      </c>
      <c r="N328" s="184" t="s">
        <v>51</v>
      </c>
      <c r="O328" s="66"/>
      <c r="P328" s="185">
        <f>O328*H328</f>
        <v>0</v>
      </c>
      <c r="Q328" s="185">
        <v>0</v>
      </c>
      <c r="R328" s="185">
        <f>Q328*H328</f>
        <v>0</v>
      </c>
      <c r="S328" s="185">
        <v>0</v>
      </c>
      <c r="T328" s="186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7" t="s">
        <v>303</v>
      </c>
      <c r="AT328" s="187" t="s">
        <v>145</v>
      </c>
      <c r="AU328" s="187" t="s">
        <v>89</v>
      </c>
      <c r="AY328" s="18" t="s">
        <v>142</v>
      </c>
      <c r="BE328" s="188">
        <f>IF(N328="základní",J328,0)</f>
        <v>0</v>
      </c>
      <c r="BF328" s="188">
        <f>IF(N328="snížená",J328,0)</f>
        <v>0</v>
      </c>
      <c r="BG328" s="188">
        <f>IF(N328="zákl. přenesená",J328,0)</f>
        <v>0</v>
      </c>
      <c r="BH328" s="188">
        <f>IF(N328="sníž. přenesená",J328,0)</f>
        <v>0</v>
      </c>
      <c r="BI328" s="188">
        <f>IF(N328="nulová",J328,0)</f>
        <v>0</v>
      </c>
      <c r="BJ328" s="18" t="s">
        <v>21</v>
      </c>
      <c r="BK328" s="188">
        <f>ROUND(I328*H328,2)</f>
        <v>0</v>
      </c>
      <c r="BL328" s="18" t="s">
        <v>303</v>
      </c>
      <c r="BM328" s="187" t="s">
        <v>1153</v>
      </c>
    </row>
    <row r="329" spans="2:63" s="12" customFormat="1" ht="22.9" customHeight="1">
      <c r="B329" s="160"/>
      <c r="C329" s="161"/>
      <c r="D329" s="162" t="s">
        <v>79</v>
      </c>
      <c r="E329" s="174" t="s">
        <v>1154</v>
      </c>
      <c r="F329" s="174" t="s">
        <v>1155</v>
      </c>
      <c r="G329" s="161"/>
      <c r="H329" s="161"/>
      <c r="I329" s="164"/>
      <c r="J329" s="175">
        <f>BK329</f>
        <v>0</v>
      </c>
      <c r="K329" s="161"/>
      <c r="L329" s="166"/>
      <c r="M329" s="167"/>
      <c r="N329" s="168"/>
      <c r="O329" s="168"/>
      <c r="P329" s="169">
        <f>SUM(P330:P337)</f>
        <v>0</v>
      </c>
      <c r="Q329" s="168"/>
      <c r="R329" s="169">
        <f>SUM(R330:R337)</f>
        <v>0.1798695</v>
      </c>
      <c r="S329" s="168"/>
      <c r="T329" s="170">
        <f>SUM(T330:T337)</f>
        <v>0</v>
      </c>
      <c r="AR329" s="171" t="s">
        <v>89</v>
      </c>
      <c r="AT329" s="172" t="s">
        <v>79</v>
      </c>
      <c r="AU329" s="172" t="s">
        <v>21</v>
      </c>
      <c r="AY329" s="171" t="s">
        <v>142</v>
      </c>
      <c r="BK329" s="173">
        <f>SUM(BK330:BK337)</f>
        <v>0</v>
      </c>
    </row>
    <row r="330" spans="1:65" s="2" customFormat="1" ht="14.45" customHeight="1">
      <c r="A330" s="36"/>
      <c r="B330" s="37"/>
      <c r="C330" s="176" t="s">
        <v>1156</v>
      </c>
      <c r="D330" s="176" t="s">
        <v>145</v>
      </c>
      <c r="E330" s="177" t="s">
        <v>1157</v>
      </c>
      <c r="F330" s="178" t="s">
        <v>1158</v>
      </c>
      <c r="G330" s="179" t="s">
        <v>292</v>
      </c>
      <c r="H330" s="180">
        <v>14.4</v>
      </c>
      <c r="I330" s="181"/>
      <c r="J330" s="182">
        <f aca="true" t="shared" si="20" ref="J330:J337">ROUND(I330*H330,2)</f>
        <v>0</v>
      </c>
      <c r="K330" s="178" t="s">
        <v>149</v>
      </c>
      <c r="L330" s="41"/>
      <c r="M330" s="183" t="s">
        <v>35</v>
      </c>
      <c r="N330" s="184" t="s">
        <v>51</v>
      </c>
      <c r="O330" s="66"/>
      <c r="P330" s="185">
        <f aca="true" t="shared" si="21" ref="P330:P337">O330*H330</f>
        <v>0</v>
      </c>
      <c r="Q330" s="185">
        <v>2E-05</v>
      </c>
      <c r="R330" s="185">
        <f aca="true" t="shared" si="22" ref="R330:R337">Q330*H330</f>
        <v>0.000288</v>
      </c>
      <c r="S330" s="185">
        <v>0</v>
      </c>
      <c r="T330" s="186">
        <f aca="true" t="shared" si="23" ref="T330:T337"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7" t="s">
        <v>303</v>
      </c>
      <c r="AT330" s="187" t="s">
        <v>145</v>
      </c>
      <c r="AU330" s="187" t="s">
        <v>89</v>
      </c>
      <c r="AY330" s="18" t="s">
        <v>142</v>
      </c>
      <c r="BE330" s="188">
        <f aca="true" t="shared" si="24" ref="BE330:BE337">IF(N330="základní",J330,0)</f>
        <v>0</v>
      </c>
      <c r="BF330" s="188">
        <f aca="true" t="shared" si="25" ref="BF330:BF337">IF(N330="snížená",J330,0)</f>
        <v>0</v>
      </c>
      <c r="BG330" s="188">
        <f aca="true" t="shared" si="26" ref="BG330:BG337">IF(N330="zákl. přenesená",J330,0)</f>
        <v>0</v>
      </c>
      <c r="BH330" s="188">
        <f aca="true" t="shared" si="27" ref="BH330:BH337">IF(N330="sníž. přenesená",J330,0)</f>
        <v>0</v>
      </c>
      <c r="BI330" s="188">
        <f aca="true" t="shared" si="28" ref="BI330:BI337">IF(N330="nulová",J330,0)</f>
        <v>0</v>
      </c>
      <c r="BJ330" s="18" t="s">
        <v>21</v>
      </c>
      <c r="BK330" s="188">
        <f aca="true" t="shared" si="29" ref="BK330:BK337">ROUND(I330*H330,2)</f>
        <v>0</v>
      </c>
      <c r="BL330" s="18" t="s">
        <v>303</v>
      </c>
      <c r="BM330" s="187" t="s">
        <v>1159</v>
      </c>
    </row>
    <row r="331" spans="1:65" s="2" customFormat="1" ht="14.45" customHeight="1">
      <c r="A331" s="36"/>
      <c r="B331" s="37"/>
      <c r="C331" s="176" t="s">
        <v>1160</v>
      </c>
      <c r="D331" s="176" t="s">
        <v>145</v>
      </c>
      <c r="E331" s="177" t="s">
        <v>1161</v>
      </c>
      <c r="F331" s="178" t="s">
        <v>1162</v>
      </c>
      <c r="G331" s="179" t="s">
        <v>255</v>
      </c>
      <c r="H331" s="180">
        <v>13.01</v>
      </c>
      <c r="I331" s="181"/>
      <c r="J331" s="182">
        <f t="shared" si="20"/>
        <v>0</v>
      </c>
      <c r="K331" s="178" t="s">
        <v>149</v>
      </c>
      <c r="L331" s="41"/>
      <c r="M331" s="183" t="s">
        <v>35</v>
      </c>
      <c r="N331" s="184" t="s">
        <v>51</v>
      </c>
      <c r="O331" s="66"/>
      <c r="P331" s="185">
        <f t="shared" si="21"/>
        <v>0</v>
      </c>
      <c r="Q331" s="185">
        <v>0</v>
      </c>
      <c r="R331" s="185">
        <f t="shared" si="22"/>
        <v>0</v>
      </c>
      <c r="S331" s="185">
        <v>0</v>
      </c>
      <c r="T331" s="186">
        <f t="shared" si="23"/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7" t="s">
        <v>303</v>
      </c>
      <c r="AT331" s="187" t="s">
        <v>145</v>
      </c>
      <c r="AU331" s="187" t="s">
        <v>89</v>
      </c>
      <c r="AY331" s="18" t="s">
        <v>142</v>
      </c>
      <c r="BE331" s="188">
        <f t="shared" si="24"/>
        <v>0</v>
      </c>
      <c r="BF331" s="188">
        <f t="shared" si="25"/>
        <v>0</v>
      </c>
      <c r="BG331" s="188">
        <f t="shared" si="26"/>
        <v>0</v>
      </c>
      <c r="BH331" s="188">
        <f t="shared" si="27"/>
        <v>0</v>
      </c>
      <c r="BI331" s="188">
        <f t="shared" si="28"/>
        <v>0</v>
      </c>
      <c r="BJ331" s="18" t="s">
        <v>21</v>
      </c>
      <c r="BK331" s="188">
        <f t="shared" si="29"/>
        <v>0</v>
      </c>
      <c r="BL331" s="18" t="s">
        <v>303</v>
      </c>
      <c r="BM331" s="187" t="s">
        <v>1163</v>
      </c>
    </row>
    <row r="332" spans="1:65" s="2" customFormat="1" ht="14.45" customHeight="1">
      <c r="A332" s="36"/>
      <c r="B332" s="37"/>
      <c r="C332" s="176" t="s">
        <v>1164</v>
      </c>
      <c r="D332" s="176" t="s">
        <v>145</v>
      </c>
      <c r="E332" s="177" t="s">
        <v>1165</v>
      </c>
      <c r="F332" s="178" t="s">
        <v>1166</v>
      </c>
      <c r="G332" s="179" t="s">
        <v>255</v>
      </c>
      <c r="H332" s="180">
        <v>13.01</v>
      </c>
      <c r="I332" s="181"/>
      <c r="J332" s="182">
        <f t="shared" si="20"/>
        <v>0</v>
      </c>
      <c r="K332" s="178" t="s">
        <v>149</v>
      </c>
      <c r="L332" s="41"/>
      <c r="M332" s="183" t="s">
        <v>35</v>
      </c>
      <c r="N332" s="184" t="s">
        <v>51</v>
      </c>
      <c r="O332" s="66"/>
      <c r="P332" s="185">
        <f t="shared" si="21"/>
        <v>0</v>
      </c>
      <c r="Q332" s="185">
        <v>0.00755</v>
      </c>
      <c r="R332" s="185">
        <f t="shared" si="22"/>
        <v>0.09822550000000001</v>
      </c>
      <c r="S332" s="185">
        <v>0</v>
      </c>
      <c r="T332" s="186">
        <f t="shared" si="23"/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7" t="s">
        <v>303</v>
      </c>
      <c r="AT332" s="187" t="s">
        <v>145</v>
      </c>
      <c r="AU332" s="187" t="s">
        <v>89</v>
      </c>
      <c r="AY332" s="18" t="s">
        <v>142</v>
      </c>
      <c r="BE332" s="188">
        <f t="shared" si="24"/>
        <v>0</v>
      </c>
      <c r="BF332" s="188">
        <f t="shared" si="25"/>
        <v>0</v>
      </c>
      <c r="BG332" s="188">
        <f t="shared" si="26"/>
        <v>0</v>
      </c>
      <c r="BH332" s="188">
        <f t="shared" si="27"/>
        <v>0</v>
      </c>
      <c r="BI332" s="188">
        <f t="shared" si="28"/>
        <v>0</v>
      </c>
      <c r="BJ332" s="18" t="s">
        <v>21</v>
      </c>
      <c r="BK332" s="188">
        <f t="shared" si="29"/>
        <v>0</v>
      </c>
      <c r="BL332" s="18" t="s">
        <v>303</v>
      </c>
      <c r="BM332" s="187" t="s">
        <v>1167</v>
      </c>
    </row>
    <row r="333" spans="1:65" s="2" customFormat="1" ht="14.45" customHeight="1">
      <c r="A333" s="36"/>
      <c r="B333" s="37"/>
      <c r="C333" s="176" t="s">
        <v>1168</v>
      </c>
      <c r="D333" s="176" t="s">
        <v>145</v>
      </c>
      <c r="E333" s="177" t="s">
        <v>1169</v>
      </c>
      <c r="F333" s="178" t="s">
        <v>1170</v>
      </c>
      <c r="G333" s="179" t="s">
        <v>255</v>
      </c>
      <c r="H333" s="180">
        <v>13.01</v>
      </c>
      <c r="I333" s="181"/>
      <c r="J333" s="182">
        <f t="shared" si="20"/>
        <v>0</v>
      </c>
      <c r="K333" s="178" t="s">
        <v>149</v>
      </c>
      <c r="L333" s="41"/>
      <c r="M333" s="183" t="s">
        <v>35</v>
      </c>
      <c r="N333" s="184" t="s">
        <v>51</v>
      </c>
      <c r="O333" s="66"/>
      <c r="P333" s="185">
        <f t="shared" si="21"/>
        <v>0</v>
      </c>
      <c r="Q333" s="185">
        <v>0.0003</v>
      </c>
      <c r="R333" s="185">
        <f t="shared" si="22"/>
        <v>0.003903</v>
      </c>
      <c r="S333" s="185">
        <v>0</v>
      </c>
      <c r="T333" s="186">
        <f t="shared" si="23"/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7" t="s">
        <v>303</v>
      </c>
      <c r="AT333" s="187" t="s">
        <v>145</v>
      </c>
      <c r="AU333" s="187" t="s">
        <v>89</v>
      </c>
      <c r="AY333" s="18" t="s">
        <v>142</v>
      </c>
      <c r="BE333" s="188">
        <f t="shared" si="24"/>
        <v>0</v>
      </c>
      <c r="BF333" s="188">
        <f t="shared" si="25"/>
        <v>0</v>
      </c>
      <c r="BG333" s="188">
        <f t="shared" si="26"/>
        <v>0</v>
      </c>
      <c r="BH333" s="188">
        <f t="shared" si="27"/>
        <v>0</v>
      </c>
      <c r="BI333" s="188">
        <f t="shared" si="28"/>
        <v>0</v>
      </c>
      <c r="BJ333" s="18" t="s">
        <v>21</v>
      </c>
      <c r="BK333" s="188">
        <f t="shared" si="29"/>
        <v>0</v>
      </c>
      <c r="BL333" s="18" t="s">
        <v>303</v>
      </c>
      <c r="BM333" s="187" t="s">
        <v>1171</v>
      </c>
    </row>
    <row r="334" spans="1:65" s="2" customFormat="1" ht="14.45" customHeight="1">
      <c r="A334" s="36"/>
      <c r="B334" s="37"/>
      <c r="C334" s="176" t="s">
        <v>1172</v>
      </c>
      <c r="D334" s="176" t="s">
        <v>145</v>
      </c>
      <c r="E334" s="177" t="s">
        <v>1173</v>
      </c>
      <c r="F334" s="178" t="s">
        <v>1174</v>
      </c>
      <c r="G334" s="179" t="s">
        <v>255</v>
      </c>
      <c r="H334" s="180">
        <v>13.01</v>
      </c>
      <c r="I334" s="181"/>
      <c r="J334" s="182">
        <f t="shared" si="20"/>
        <v>0</v>
      </c>
      <c r="K334" s="178" t="s">
        <v>149</v>
      </c>
      <c r="L334" s="41"/>
      <c r="M334" s="183" t="s">
        <v>35</v>
      </c>
      <c r="N334" s="184" t="s">
        <v>51</v>
      </c>
      <c r="O334" s="66"/>
      <c r="P334" s="185">
        <f t="shared" si="21"/>
        <v>0</v>
      </c>
      <c r="Q334" s="185">
        <v>0.0023</v>
      </c>
      <c r="R334" s="185">
        <f t="shared" si="22"/>
        <v>0.029922999999999998</v>
      </c>
      <c r="S334" s="185">
        <v>0</v>
      </c>
      <c r="T334" s="186">
        <f t="shared" si="23"/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7" t="s">
        <v>303</v>
      </c>
      <c r="AT334" s="187" t="s">
        <v>145</v>
      </c>
      <c r="AU334" s="187" t="s">
        <v>89</v>
      </c>
      <c r="AY334" s="18" t="s">
        <v>142</v>
      </c>
      <c r="BE334" s="188">
        <f t="shared" si="24"/>
        <v>0</v>
      </c>
      <c r="BF334" s="188">
        <f t="shared" si="25"/>
        <v>0</v>
      </c>
      <c r="BG334" s="188">
        <f t="shared" si="26"/>
        <v>0</v>
      </c>
      <c r="BH334" s="188">
        <f t="shared" si="27"/>
        <v>0</v>
      </c>
      <c r="BI334" s="188">
        <f t="shared" si="28"/>
        <v>0</v>
      </c>
      <c r="BJ334" s="18" t="s">
        <v>21</v>
      </c>
      <c r="BK334" s="188">
        <f t="shared" si="29"/>
        <v>0</v>
      </c>
      <c r="BL334" s="18" t="s">
        <v>303</v>
      </c>
      <c r="BM334" s="187" t="s">
        <v>1175</v>
      </c>
    </row>
    <row r="335" spans="1:65" s="2" customFormat="1" ht="14.45" customHeight="1">
      <c r="A335" s="36"/>
      <c r="B335" s="37"/>
      <c r="C335" s="176" t="s">
        <v>1176</v>
      </c>
      <c r="D335" s="176" t="s">
        <v>145</v>
      </c>
      <c r="E335" s="177" t="s">
        <v>1177</v>
      </c>
      <c r="F335" s="178" t="s">
        <v>1178</v>
      </c>
      <c r="G335" s="179" t="s">
        <v>255</v>
      </c>
      <c r="H335" s="180">
        <v>13.01</v>
      </c>
      <c r="I335" s="181"/>
      <c r="J335" s="182">
        <f t="shared" si="20"/>
        <v>0</v>
      </c>
      <c r="K335" s="178" t="s">
        <v>149</v>
      </c>
      <c r="L335" s="41"/>
      <c r="M335" s="183" t="s">
        <v>35</v>
      </c>
      <c r="N335" s="184" t="s">
        <v>51</v>
      </c>
      <c r="O335" s="66"/>
      <c r="P335" s="185">
        <f t="shared" si="21"/>
        <v>0</v>
      </c>
      <c r="Q335" s="185">
        <v>0.0002</v>
      </c>
      <c r="R335" s="185">
        <f t="shared" si="22"/>
        <v>0.002602</v>
      </c>
      <c r="S335" s="185">
        <v>0</v>
      </c>
      <c r="T335" s="186">
        <f t="shared" si="23"/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7" t="s">
        <v>303</v>
      </c>
      <c r="AT335" s="187" t="s">
        <v>145</v>
      </c>
      <c r="AU335" s="187" t="s">
        <v>89</v>
      </c>
      <c r="AY335" s="18" t="s">
        <v>142</v>
      </c>
      <c r="BE335" s="188">
        <f t="shared" si="24"/>
        <v>0</v>
      </c>
      <c r="BF335" s="188">
        <f t="shared" si="25"/>
        <v>0</v>
      </c>
      <c r="BG335" s="188">
        <f t="shared" si="26"/>
        <v>0</v>
      </c>
      <c r="BH335" s="188">
        <f t="shared" si="27"/>
        <v>0</v>
      </c>
      <c r="BI335" s="188">
        <f t="shared" si="28"/>
        <v>0</v>
      </c>
      <c r="BJ335" s="18" t="s">
        <v>21</v>
      </c>
      <c r="BK335" s="188">
        <f t="shared" si="29"/>
        <v>0</v>
      </c>
      <c r="BL335" s="18" t="s">
        <v>303</v>
      </c>
      <c r="BM335" s="187" t="s">
        <v>1179</v>
      </c>
    </row>
    <row r="336" spans="1:65" s="2" customFormat="1" ht="14.45" customHeight="1">
      <c r="A336" s="36"/>
      <c r="B336" s="37"/>
      <c r="C336" s="176" t="s">
        <v>1180</v>
      </c>
      <c r="D336" s="176" t="s">
        <v>145</v>
      </c>
      <c r="E336" s="177" t="s">
        <v>1181</v>
      </c>
      <c r="F336" s="178" t="s">
        <v>1182</v>
      </c>
      <c r="G336" s="179" t="s">
        <v>292</v>
      </c>
      <c r="H336" s="180">
        <v>14.4</v>
      </c>
      <c r="I336" s="181"/>
      <c r="J336" s="182">
        <f t="shared" si="20"/>
        <v>0</v>
      </c>
      <c r="K336" s="178" t="s">
        <v>149</v>
      </c>
      <c r="L336" s="41"/>
      <c r="M336" s="183" t="s">
        <v>35</v>
      </c>
      <c r="N336" s="184" t="s">
        <v>51</v>
      </c>
      <c r="O336" s="66"/>
      <c r="P336" s="185">
        <f t="shared" si="21"/>
        <v>0</v>
      </c>
      <c r="Q336" s="185">
        <v>0.00312</v>
      </c>
      <c r="R336" s="185">
        <f t="shared" si="22"/>
        <v>0.044928</v>
      </c>
      <c r="S336" s="185">
        <v>0</v>
      </c>
      <c r="T336" s="186">
        <f t="shared" si="23"/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7" t="s">
        <v>303</v>
      </c>
      <c r="AT336" s="187" t="s">
        <v>145</v>
      </c>
      <c r="AU336" s="187" t="s">
        <v>89</v>
      </c>
      <c r="AY336" s="18" t="s">
        <v>142</v>
      </c>
      <c r="BE336" s="188">
        <f t="shared" si="24"/>
        <v>0</v>
      </c>
      <c r="BF336" s="188">
        <f t="shared" si="25"/>
        <v>0</v>
      </c>
      <c r="BG336" s="188">
        <f t="shared" si="26"/>
        <v>0</v>
      </c>
      <c r="BH336" s="188">
        <f t="shared" si="27"/>
        <v>0</v>
      </c>
      <c r="BI336" s="188">
        <f t="shared" si="28"/>
        <v>0</v>
      </c>
      <c r="BJ336" s="18" t="s">
        <v>21</v>
      </c>
      <c r="BK336" s="188">
        <f t="shared" si="29"/>
        <v>0</v>
      </c>
      <c r="BL336" s="18" t="s">
        <v>303</v>
      </c>
      <c r="BM336" s="187" t="s">
        <v>1183</v>
      </c>
    </row>
    <row r="337" spans="1:65" s="2" customFormat="1" ht="24.2" customHeight="1">
      <c r="A337" s="36"/>
      <c r="B337" s="37"/>
      <c r="C337" s="176" t="s">
        <v>1184</v>
      </c>
      <c r="D337" s="176" t="s">
        <v>145</v>
      </c>
      <c r="E337" s="177" t="s">
        <v>1185</v>
      </c>
      <c r="F337" s="178" t="s">
        <v>1186</v>
      </c>
      <c r="G337" s="179" t="s">
        <v>237</v>
      </c>
      <c r="H337" s="180">
        <v>0.18</v>
      </c>
      <c r="I337" s="181"/>
      <c r="J337" s="182">
        <f t="shared" si="20"/>
        <v>0</v>
      </c>
      <c r="K337" s="178" t="s">
        <v>149</v>
      </c>
      <c r="L337" s="41"/>
      <c r="M337" s="183" t="s">
        <v>35</v>
      </c>
      <c r="N337" s="184" t="s">
        <v>51</v>
      </c>
      <c r="O337" s="66"/>
      <c r="P337" s="185">
        <f t="shared" si="21"/>
        <v>0</v>
      </c>
      <c r="Q337" s="185">
        <v>0</v>
      </c>
      <c r="R337" s="185">
        <f t="shared" si="22"/>
        <v>0</v>
      </c>
      <c r="S337" s="185">
        <v>0</v>
      </c>
      <c r="T337" s="186">
        <f t="shared" si="23"/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7" t="s">
        <v>303</v>
      </c>
      <c r="AT337" s="187" t="s">
        <v>145</v>
      </c>
      <c r="AU337" s="187" t="s">
        <v>89</v>
      </c>
      <c r="AY337" s="18" t="s">
        <v>142</v>
      </c>
      <c r="BE337" s="188">
        <f t="shared" si="24"/>
        <v>0</v>
      </c>
      <c r="BF337" s="188">
        <f t="shared" si="25"/>
        <v>0</v>
      </c>
      <c r="BG337" s="188">
        <f t="shared" si="26"/>
        <v>0</v>
      </c>
      <c r="BH337" s="188">
        <f t="shared" si="27"/>
        <v>0</v>
      </c>
      <c r="BI337" s="188">
        <f t="shared" si="28"/>
        <v>0</v>
      </c>
      <c r="BJ337" s="18" t="s">
        <v>21</v>
      </c>
      <c r="BK337" s="188">
        <f t="shared" si="29"/>
        <v>0</v>
      </c>
      <c r="BL337" s="18" t="s">
        <v>303</v>
      </c>
      <c r="BM337" s="187" t="s">
        <v>1187</v>
      </c>
    </row>
    <row r="338" spans="2:63" s="12" customFormat="1" ht="22.9" customHeight="1">
      <c r="B338" s="160"/>
      <c r="C338" s="161"/>
      <c r="D338" s="162" t="s">
        <v>79</v>
      </c>
      <c r="E338" s="174" t="s">
        <v>1188</v>
      </c>
      <c r="F338" s="174" t="s">
        <v>1189</v>
      </c>
      <c r="G338" s="161"/>
      <c r="H338" s="161"/>
      <c r="I338" s="164"/>
      <c r="J338" s="175">
        <f>BK338</f>
        <v>0</v>
      </c>
      <c r="K338" s="161"/>
      <c r="L338" s="166"/>
      <c r="M338" s="167"/>
      <c r="N338" s="168"/>
      <c r="O338" s="168"/>
      <c r="P338" s="169">
        <f>SUM(P339:P351)</f>
        <v>0</v>
      </c>
      <c r="Q338" s="168"/>
      <c r="R338" s="169">
        <f>SUM(R339:R351)</f>
        <v>3.3861741999999997</v>
      </c>
      <c r="S338" s="168"/>
      <c r="T338" s="170">
        <f>SUM(T339:T351)</f>
        <v>5.234500000000001</v>
      </c>
      <c r="AR338" s="171" t="s">
        <v>89</v>
      </c>
      <c r="AT338" s="172" t="s">
        <v>79</v>
      </c>
      <c r="AU338" s="172" t="s">
        <v>21</v>
      </c>
      <c r="AY338" s="171" t="s">
        <v>142</v>
      </c>
      <c r="BK338" s="173">
        <f>SUM(BK339:BK351)</f>
        <v>0</v>
      </c>
    </row>
    <row r="339" spans="1:65" s="2" customFormat="1" ht="14.45" customHeight="1">
      <c r="A339" s="36"/>
      <c r="B339" s="37"/>
      <c r="C339" s="176" t="s">
        <v>1190</v>
      </c>
      <c r="D339" s="176" t="s">
        <v>145</v>
      </c>
      <c r="E339" s="177" t="s">
        <v>1191</v>
      </c>
      <c r="F339" s="178" t="s">
        <v>1192</v>
      </c>
      <c r="G339" s="179" t="s">
        <v>255</v>
      </c>
      <c r="H339" s="180">
        <v>95</v>
      </c>
      <c r="I339" s="181"/>
      <c r="J339" s="182">
        <f>ROUND(I339*H339,2)</f>
        <v>0</v>
      </c>
      <c r="K339" s="178" t="s">
        <v>149</v>
      </c>
      <c r="L339" s="41"/>
      <c r="M339" s="183" t="s">
        <v>35</v>
      </c>
      <c r="N339" s="184" t="s">
        <v>51</v>
      </c>
      <c r="O339" s="66"/>
      <c r="P339" s="185">
        <f>O339*H339</f>
        <v>0</v>
      </c>
      <c r="Q339" s="185">
        <v>0</v>
      </c>
      <c r="R339" s="185">
        <f>Q339*H339</f>
        <v>0</v>
      </c>
      <c r="S339" s="185">
        <v>0.0551</v>
      </c>
      <c r="T339" s="186">
        <f>S339*H339</f>
        <v>5.234500000000001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7" t="s">
        <v>303</v>
      </c>
      <c r="AT339" s="187" t="s">
        <v>145</v>
      </c>
      <c r="AU339" s="187" t="s">
        <v>89</v>
      </c>
      <c r="AY339" s="18" t="s">
        <v>142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8" t="s">
        <v>21</v>
      </c>
      <c r="BK339" s="188">
        <f>ROUND(I339*H339,2)</f>
        <v>0</v>
      </c>
      <c r="BL339" s="18" t="s">
        <v>303</v>
      </c>
      <c r="BM339" s="187" t="s">
        <v>1193</v>
      </c>
    </row>
    <row r="340" spans="1:65" s="2" customFormat="1" ht="24.2" customHeight="1">
      <c r="A340" s="36"/>
      <c r="B340" s="37"/>
      <c r="C340" s="176" t="s">
        <v>1194</v>
      </c>
      <c r="D340" s="176" t="s">
        <v>145</v>
      </c>
      <c r="E340" s="177" t="s">
        <v>1195</v>
      </c>
      <c r="F340" s="178" t="s">
        <v>1196</v>
      </c>
      <c r="G340" s="179" t="s">
        <v>255</v>
      </c>
      <c r="H340" s="180">
        <v>128.948</v>
      </c>
      <c r="I340" s="181"/>
      <c r="J340" s="182">
        <f>ROUND(I340*H340,2)</f>
        <v>0</v>
      </c>
      <c r="K340" s="178" t="s">
        <v>149</v>
      </c>
      <c r="L340" s="41"/>
      <c r="M340" s="183" t="s">
        <v>35</v>
      </c>
      <c r="N340" s="184" t="s">
        <v>51</v>
      </c>
      <c r="O340" s="66"/>
      <c r="P340" s="185">
        <f>O340*H340</f>
        <v>0</v>
      </c>
      <c r="Q340" s="185">
        <v>0.0031</v>
      </c>
      <c r="R340" s="185">
        <f>Q340*H340</f>
        <v>0.3997388</v>
      </c>
      <c r="S340" s="185">
        <v>0</v>
      </c>
      <c r="T340" s="18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7" t="s">
        <v>303</v>
      </c>
      <c r="AT340" s="187" t="s">
        <v>145</v>
      </c>
      <c r="AU340" s="187" t="s">
        <v>89</v>
      </c>
      <c r="AY340" s="18" t="s">
        <v>142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18" t="s">
        <v>21</v>
      </c>
      <c r="BK340" s="188">
        <f>ROUND(I340*H340,2)</f>
        <v>0</v>
      </c>
      <c r="BL340" s="18" t="s">
        <v>303</v>
      </c>
      <c r="BM340" s="187" t="s">
        <v>1197</v>
      </c>
    </row>
    <row r="341" spans="2:51" s="15" customFormat="1" ht="11.25">
      <c r="B341" s="227"/>
      <c r="C341" s="228"/>
      <c r="D341" s="196" t="s">
        <v>232</v>
      </c>
      <c r="E341" s="229" t="s">
        <v>35</v>
      </c>
      <c r="F341" s="230" t="s">
        <v>1198</v>
      </c>
      <c r="G341" s="228"/>
      <c r="H341" s="229" t="s">
        <v>35</v>
      </c>
      <c r="I341" s="231"/>
      <c r="J341" s="228"/>
      <c r="K341" s="228"/>
      <c r="L341" s="232"/>
      <c r="M341" s="233"/>
      <c r="N341" s="234"/>
      <c r="O341" s="234"/>
      <c r="P341" s="234"/>
      <c r="Q341" s="234"/>
      <c r="R341" s="234"/>
      <c r="S341" s="234"/>
      <c r="T341" s="235"/>
      <c r="AT341" s="236" t="s">
        <v>232</v>
      </c>
      <c r="AU341" s="236" t="s">
        <v>89</v>
      </c>
      <c r="AV341" s="15" t="s">
        <v>21</v>
      </c>
      <c r="AW341" s="15" t="s">
        <v>40</v>
      </c>
      <c r="AX341" s="15" t="s">
        <v>80</v>
      </c>
      <c r="AY341" s="236" t="s">
        <v>142</v>
      </c>
    </row>
    <row r="342" spans="2:51" s="13" customFormat="1" ht="11.25">
      <c r="B342" s="194"/>
      <c r="C342" s="195"/>
      <c r="D342" s="196" t="s">
        <v>232</v>
      </c>
      <c r="E342" s="197" t="s">
        <v>35</v>
      </c>
      <c r="F342" s="198" t="s">
        <v>1199</v>
      </c>
      <c r="G342" s="195"/>
      <c r="H342" s="199">
        <v>128.948</v>
      </c>
      <c r="I342" s="200"/>
      <c r="J342" s="195"/>
      <c r="K342" s="195"/>
      <c r="L342" s="201"/>
      <c r="M342" s="202"/>
      <c r="N342" s="203"/>
      <c r="O342" s="203"/>
      <c r="P342" s="203"/>
      <c r="Q342" s="203"/>
      <c r="R342" s="203"/>
      <c r="S342" s="203"/>
      <c r="T342" s="204"/>
      <c r="AT342" s="205" t="s">
        <v>232</v>
      </c>
      <c r="AU342" s="205" t="s">
        <v>89</v>
      </c>
      <c r="AV342" s="13" t="s">
        <v>89</v>
      </c>
      <c r="AW342" s="13" t="s">
        <v>40</v>
      </c>
      <c r="AX342" s="13" t="s">
        <v>80</v>
      </c>
      <c r="AY342" s="205" t="s">
        <v>142</v>
      </c>
    </row>
    <row r="343" spans="2:51" s="14" customFormat="1" ht="11.25">
      <c r="B343" s="206"/>
      <c r="C343" s="207"/>
      <c r="D343" s="196" t="s">
        <v>232</v>
      </c>
      <c r="E343" s="208" t="s">
        <v>35</v>
      </c>
      <c r="F343" s="209" t="s">
        <v>234</v>
      </c>
      <c r="G343" s="207"/>
      <c r="H343" s="210">
        <v>128.948</v>
      </c>
      <c r="I343" s="211"/>
      <c r="J343" s="207"/>
      <c r="K343" s="207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232</v>
      </c>
      <c r="AU343" s="216" t="s">
        <v>89</v>
      </c>
      <c r="AV343" s="14" t="s">
        <v>161</v>
      </c>
      <c r="AW343" s="14" t="s">
        <v>40</v>
      </c>
      <c r="AX343" s="14" t="s">
        <v>21</v>
      </c>
      <c r="AY343" s="216" t="s">
        <v>142</v>
      </c>
    </row>
    <row r="344" spans="1:65" s="2" customFormat="1" ht="14.45" customHeight="1">
      <c r="A344" s="36"/>
      <c r="B344" s="37"/>
      <c r="C344" s="217" t="s">
        <v>1200</v>
      </c>
      <c r="D344" s="217" t="s">
        <v>239</v>
      </c>
      <c r="E344" s="218" t="s">
        <v>1201</v>
      </c>
      <c r="F344" s="219" t="s">
        <v>1202</v>
      </c>
      <c r="G344" s="220" t="s">
        <v>255</v>
      </c>
      <c r="H344" s="221">
        <v>148.229</v>
      </c>
      <c r="I344" s="222"/>
      <c r="J344" s="223">
        <f aca="true" t="shared" si="30" ref="J344:J351">ROUND(I344*H344,2)</f>
        <v>0</v>
      </c>
      <c r="K344" s="219" t="s">
        <v>149</v>
      </c>
      <c r="L344" s="224"/>
      <c r="M344" s="225" t="s">
        <v>35</v>
      </c>
      <c r="N344" s="226" t="s">
        <v>51</v>
      </c>
      <c r="O344" s="66"/>
      <c r="P344" s="185">
        <f aca="true" t="shared" si="31" ref="P344:P351">O344*H344</f>
        <v>0</v>
      </c>
      <c r="Q344" s="185">
        <v>0.0126</v>
      </c>
      <c r="R344" s="185">
        <f aca="true" t="shared" si="32" ref="R344:R351">Q344*H344</f>
        <v>1.8676854000000003</v>
      </c>
      <c r="S344" s="185">
        <v>0</v>
      </c>
      <c r="T344" s="186">
        <f aca="true" t="shared" si="33" ref="T344:T351"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7" t="s">
        <v>376</v>
      </c>
      <c r="AT344" s="187" t="s">
        <v>239</v>
      </c>
      <c r="AU344" s="187" t="s">
        <v>89</v>
      </c>
      <c r="AY344" s="18" t="s">
        <v>142</v>
      </c>
      <c r="BE344" s="188">
        <f aca="true" t="shared" si="34" ref="BE344:BE351">IF(N344="základní",J344,0)</f>
        <v>0</v>
      </c>
      <c r="BF344" s="188">
        <f aca="true" t="shared" si="35" ref="BF344:BF351">IF(N344="snížená",J344,0)</f>
        <v>0</v>
      </c>
      <c r="BG344" s="188">
        <f aca="true" t="shared" si="36" ref="BG344:BG351">IF(N344="zákl. přenesená",J344,0)</f>
        <v>0</v>
      </c>
      <c r="BH344" s="188">
        <f aca="true" t="shared" si="37" ref="BH344:BH351">IF(N344="sníž. přenesená",J344,0)</f>
        <v>0</v>
      </c>
      <c r="BI344" s="188">
        <f aca="true" t="shared" si="38" ref="BI344:BI351">IF(N344="nulová",J344,0)</f>
        <v>0</v>
      </c>
      <c r="BJ344" s="18" t="s">
        <v>21</v>
      </c>
      <c r="BK344" s="188">
        <f aca="true" t="shared" si="39" ref="BK344:BK351">ROUND(I344*H344,2)</f>
        <v>0</v>
      </c>
      <c r="BL344" s="18" t="s">
        <v>303</v>
      </c>
      <c r="BM344" s="187" t="s">
        <v>1203</v>
      </c>
    </row>
    <row r="345" spans="1:65" s="2" customFormat="1" ht="14.45" customHeight="1">
      <c r="A345" s="36"/>
      <c r="B345" s="37"/>
      <c r="C345" s="176" t="s">
        <v>1204</v>
      </c>
      <c r="D345" s="176" t="s">
        <v>145</v>
      </c>
      <c r="E345" s="177" t="s">
        <v>1205</v>
      </c>
      <c r="F345" s="178" t="s">
        <v>1206</v>
      </c>
      <c r="G345" s="179" t="s">
        <v>255</v>
      </c>
      <c r="H345" s="180">
        <v>128.95</v>
      </c>
      <c r="I345" s="181"/>
      <c r="J345" s="182">
        <f t="shared" si="30"/>
        <v>0</v>
      </c>
      <c r="K345" s="178" t="s">
        <v>149</v>
      </c>
      <c r="L345" s="41"/>
      <c r="M345" s="183" t="s">
        <v>35</v>
      </c>
      <c r="N345" s="184" t="s">
        <v>51</v>
      </c>
      <c r="O345" s="66"/>
      <c r="P345" s="185">
        <f t="shared" si="31"/>
        <v>0</v>
      </c>
      <c r="Q345" s="185">
        <v>0</v>
      </c>
      <c r="R345" s="185">
        <f t="shared" si="32"/>
        <v>0</v>
      </c>
      <c r="S345" s="185">
        <v>0</v>
      </c>
      <c r="T345" s="186">
        <f t="shared" si="33"/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7" t="s">
        <v>303</v>
      </c>
      <c r="AT345" s="187" t="s">
        <v>145</v>
      </c>
      <c r="AU345" s="187" t="s">
        <v>89</v>
      </c>
      <c r="AY345" s="18" t="s">
        <v>142</v>
      </c>
      <c r="BE345" s="188">
        <f t="shared" si="34"/>
        <v>0</v>
      </c>
      <c r="BF345" s="188">
        <f t="shared" si="35"/>
        <v>0</v>
      </c>
      <c r="BG345" s="188">
        <f t="shared" si="36"/>
        <v>0</v>
      </c>
      <c r="BH345" s="188">
        <f t="shared" si="37"/>
        <v>0</v>
      </c>
      <c r="BI345" s="188">
        <f t="shared" si="38"/>
        <v>0</v>
      </c>
      <c r="BJ345" s="18" t="s">
        <v>21</v>
      </c>
      <c r="BK345" s="188">
        <f t="shared" si="39"/>
        <v>0</v>
      </c>
      <c r="BL345" s="18" t="s">
        <v>303</v>
      </c>
      <c r="BM345" s="187" t="s">
        <v>1207</v>
      </c>
    </row>
    <row r="346" spans="1:65" s="2" customFormat="1" ht="14.45" customHeight="1">
      <c r="A346" s="36"/>
      <c r="B346" s="37"/>
      <c r="C346" s="176" t="s">
        <v>1208</v>
      </c>
      <c r="D346" s="176" t="s">
        <v>145</v>
      </c>
      <c r="E346" s="177" t="s">
        <v>1209</v>
      </c>
      <c r="F346" s="178" t="s">
        <v>1210</v>
      </c>
      <c r="G346" s="179" t="s">
        <v>255</v>
      </c>
      <c r="H346" s="180">
        <v>128.95</v>
      </c>
      <c r="I346" s="181"/>
      <c r="J346" s="182">
        <f t="shared" si="30"/>
        <v>0</v>
      </c>
      <c r="K346" s="178" t="s">
        <v>149</v>
      </c>
      <c r="L346" s="41"/>
      <c r="M346" s="183" t="s">
        <v>35</v>
      </c>
      <c r="N346" s="184" t="s">
        <v>51</v>
      </c>
      <c r="O346" s="66"/>
      <c r="P346" s="185">
        <f t="shared" si="31"/>
        <v>0</v>
      </c>
      <c r="Q346" s="185">
        <v>0</v>
      </c>
      <c r="R346" s="185">
        <f t="shared" si="32"/>
        <v>0</v>
      </c>
      <c r="S346" s="185">
        <v>0</v>
      </c>
      <c r="T346" s="186">
        <f t="shared" si="33"/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7" t="s">
        <v>303</v>
      </c>
      <c r="AT346" s="187" t="s">
        <v>145</v>
      </c>
      <c r="AU346" s="187" t="s">
        <v>89</v>
      </c>
      <c r="AY346" s="18" t="s">
        <v>142</v>
      </c>
      <c r="BE346" s="188">
        <f t="shared" si="34"/>
        <v>0</v>
      </c>
      <c r="BF346" s="188">
        <f t="shared" si="35"/>
        <v>0</v>
      </c>
      <c r="BG346" s="188">
        <f t="shared" si="36"/>
        <v>0</v>
      </c>
      <c r="BH346" s="188">
        <f t="shared" si="37"/>
        <v>0</v>
      </c>
      <c r="BI346" s="188">
        <f t="shared" si="38"/>
        <v>0</v>
      </c>
      <c r="BJ346" s="18" t="s">
        <v>21</v>
      </c>
      <c r="BK346" s="188">
        <f t="shared" si="39"/>
        <v>0</v>
      </c>
      <c r="BL346" s="18" t="s">
        <v>303</v>
      </c>
      <c r="BM346" s="187" t="s">
        <v>1211</v>
      </c>
    </row>
    <row r="347" spans="1:65" s="2" customFormat="1" ht="14.45" customHeight="1">
      <c r="A347" s="36"/>
      <c r="B347" s="37"/>
      <c r="C347" s="176" t="s">
        <v>1212</v>
      </c>
      <c r="D347" s="176" t="s">
        <v>145</v>
      </c>
      <c r="E347" s="177" t="s">
        <v>1213</v>
      </c>
      <c r="F347" s="178" t="s">
        <v>1214</v>
      </c>
      <c r="G347" s="179" t="s">
        <v>255</v>
      </c>
      <c r="H347" s="180">
        <v>128.95</v>
      </c>
      <c r="I347" s="181"/>
      <c r="J347" s="182">
        <f t="shared" si="30"/>
        <v>0</v>
      </c>
      <c r="K347" s="178" t="s">
        <v>149</v>
      </c>
      <c r="L347" s="41"/>
      <c r="M347" s="183" t="s">
        <v>35</v>
      </c>
      <c r="N347" s="184" t="s">
        <v>51</v>
      </c>
      <c r="O347" s="66"/>
      <c r="P347" s="185">
        <f t="shared" si="31"/>
        <v>0</v>
      </c>
      <c r="Q347" s="185">
        <v>0</v>
      </c>
      <c r="R347" s="185">
        <f t="shared" si="32"/>
        <v>0</v>
      </c>
      <c r="S347" s="185">
        <v>0</v>
      </c>
      <c r="T347" s="186">
        <f t="shared" si="33"/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7" t="s">
        <v>303</v>
      </c>
      <c r="AT347" s="187" t="s">
        <v>145</v>
      </c>
      <c r="AU347" s="187" t="s">
        <v>89</v>
      </c>
      <c r="AY347" s="18" t="s">
        <v>142</v>
      </c>
      <c r="BE347" s="188">
        <f t="shared" si="34"/>
        <v>0</v>
      </c>
      <c r="BF347" s="188">
        <f t="shared" si="35"/>
        <v>0</v>
      </c>
      <c r="BG347" s="188">
        <f t="shared" si="36"/>
        <v>0</v>
      </c>
      <c r="BH347" s="188">
        <f t="shared" si="37"/>
        <v>0</v>
      </c>
      <c r="BI347" s="188">
        <f t="shared" si="38"/>
        <v>0</v>
      </c>
      <c r="BJ347" s="18" t="s">
        <v>21</v>
      </c>
      <c r="BK347" s="188">
        <f t="shared" si="39"/>
        <v>0</v>
      </c>
      <c r="BL347" s="18" t="s">
        <v>303</v>
      </c>
      <c r="BM347" s="187" t="s">
        <v>1215</v>
      </c>
    </row>
    <row r="348" spans="1:65" s="2" customFormat="1" ht="14.45" customHeight="1">
      <c r="A348" s="36"/>
      <c r="B348" s="37"/>
      <c r="C348" s="176" t="s">
        <v>1216</v>
      </c>
      <c r="D348" s="176" t="s">
        <v>145</v>
      </c>
      <c r="E348" s="177" t="s">
        <v>1217</v>
      </c>
      <c r="F348" s="178" t="s">
        <v>1218</v>
      </c>
      <c r="G348" s="179" t="s">
        <v>255</v>
      </c>
      <c r="H348" s="180">
        <v>128.95</v>
      </c>
      <c r="I348" s="181"/>
      <c r="J348" s="182">
        <f t="shared" si="30"/>
        <v>0</v>
      </c>
      <c r="K348" s="178" t="s">
        <v>149</v>
      </c>
      <c r="L348" s="41"/>
      <c r="M348" s="183" t="s">
        <v>35</v>
      </c>
      <c r="N348" s="184" t="s">
        <v>51</v>
      </c>
      <c r="O348" s="66"/>
      <c r="P348" s="185">
        <f t="shared" si="31"/>
        <v>0</v>
      </c>
      <c r="Q348" s="185">
        <v>0.008</v>
      </c>
      <c r="R348" s="185">
        <f t="shared" si="32"/>
        <v>1.0315999999999999</v>
      </c>
      <c r="S348" s="185">
        <v>0</v>
      </c>
      <c r="T348" s="186">
        <f t="shared" si="33"/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7" t="s">
        <v>303</v>
      </c>
      <c r="AT348" s="187" t="s">
        <v>145</v>
      </c>
      <c r="AU348" s="187" t="s">
        <v>89</v>
      </c>
      <c r="AY348" s="18" t="s">
        <v>142</v>
      </c>
      <c r="BE348" s="188">
        <f t="shared" si="34"/>
        <v>0</v>
      </c>
      <c r="BF348" s="188">
        <f t="shared" si="35"/>
        <v>0</v>
      </c>
      <c r="BG348" s="188">
        <f t="shared" si="36"/>
        <v>0</v>
      </c>
      <c r="BH348" s="188">
        <f t="shared" si="37"/>
        <v>0</v>
      </c>
      <c r="BI348" s="188">
        <f t="shared" si="38"/>
        <v>0</v>
      </c>
      <c r="BJ348" s="18" t="s">
        <v>21</v>
      </c>
      <c r="BK348" s="188">
        <f t="shared" si="39"/>
        <v>0</v>
      </c>
      <c r="BL348" s="18" t="s">
        <v>303</v>
      </c>
      <c r="BM348" s="187" t="s">
        <v>1219</v>
      </c>
    </row>
    <row r="349" spans="1:65" s="2" customFormat="1" ht="14.45" customHeight="1">
      <c r="A349" s="36"/>
      <c r="B349" s="37"/>
      <c r="C349" s="176" t="s">
        <v>1220</v>
      </c>
      <c r="D349" s="176" t="s">
        <v>145</v>
      </c>
      <c r="E349" s="177" t="s">
        <v>1221</v>
      </c>
      <c r="F349" s="178" t="s">
        <v>1222</v>
      </c>
      <c r="G349" s="179" t="s">
        <v>292</v>
      </c>
      <c r="H349" s="180">
        <v>120</v>
      </c>
      <c r="I349" s="181"/>
      <c r="J349" s="182">
        <f t="shared" si="30"/>
        <v>0</v>
      </c>
      <c r="K349" s="178" t="s">
        <v>149</v>
      </c>
      <c r="L349" s="41"/>
      <c r="M349" s="183" t="s">
        <v>35</v>
      </c>
      <c r="N349" s="184" t="s">
        <v>51</v>
      </c>
      <c r="O349" s="66"/>
      <c r="P349" s="185">
        <f t="shared" si="31"/>
        <v>0</v>
      </c>
      <c r="Q349" s="185">
        <v>0.00055</v>
      </c>
      <c r="R349" s="185">
        <f t="shared" si="32"/>
        <v>0.066</v>
      </c>
      <c r="S349" s="185">
        <v>0</v>
      </c>
      <c r="T349" s="186">
        <f t="shared" si="33"/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7" t="s">
        <v>303</v>
      </c>
      <c r="AT349" s="187" t="s">
        <v>145</v>
      </c>
      <c r="AU349" s="187" t="s">
        <v>89</v>
      </c>
      <c r="AY349" s="18" t="s">
        <v>142</v>
      </c>
      <c r="BE349" s="188">
        <f t="shared" si="34"/>
        <v>0</v>
      </c>
      <c r="BF349" s="188">
        <f t="shared" si="35"/>
        <v>0</v>
      </c>
      <c r="BG349" s="188">
        <f t="shared" si="36"/>
        <v>0</v>
      </c>
      <c r="BH349" s="188">
        <f t="shared" si="37"/>
        <v>0</v>
      </c>
      <c r="BI349" s="188">
        <f t="shared" si="38"/>
        <v>0</v>
      </c>
      <c r="BJ349" s="18" t="s">
        <v>21</v>
      </c>
      <c r="BK349" s="188">
        <f t="shared" si="39"/>
        <v>0</v>
      </c>
      <c r="BL349" s="18" t="s">
        <v>303</v>
      </c>
      <c r="BM349" s="187" t="s">
        <v>1223</v>
      </c>
    </row>
    <row r="350" spans="1:65" s="2" customFormat="1" ht="14.45" customHeight="1">
      <c r="A350" s="36"/>
      <c r="B350" s="37"/>
      <c r="C350" s="176" t="s">
        <v>1224</v>
      </c>
      <c r="D350" s="176" t="s">
        <v>145</v>
      </c>
      <c r="E350" s="177" t="s">
        <v>1225</v>
      </c>
      <c r="F350" s="178" t="s">
        <v>1226</v>
      </c>
      <c r="G350" s="179" t="s">
        <v>292</v>
      </c>
      <c r="H350" s="180">
        <v>42.3</v>
      </c>
      <c r="I350" s="181"/>
      <c r="J350" s="182">
        <f t="shared" si="30"/>
        <v>0</v>
      </c>
      <c r="K350" s="178" t="s">
        <v>149</v>
      </c>
      <c r="L350" s="41"/>
      <c r="M350" s="183" t="s">
        <v>35</v>
      </c>
      <c r="N350" s="184" t="s">
        <v>51</v>
      </c>
      <c r="O350" s="66"/>
      <c r="P350" s="185">
        <f t="shared" si="31"/>
        <v>0</v>
      </c>
      <c r="Q350" s="185">
        <v>0.0005</v>
      </c>
      <c r="R350" s="185">
        <f t="shared" si="32"/>
        <v>0.02115</v>
      </c>
      <c r="S350" s="185">
        <v>0</v>
      </c>
      <c r="T350" s="186">
        <f t="shared" si="33"/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7" t="s">
        <v>303</v>
      </c>
      <c r="AT350" s="187" t="s">
        <v>145</v>
      </c>
      <c r="AU350" s="187" t="s">
        <v>89</v>
      </c>
      <c r="AY350" s="18" t="s">
        <v>142</v>
      </c>
      <c r="BE350" s="188">
        <f t="shared" si="34"/>
        <v>0</v>
      </c>
      <c r="BF350" s="188">
        <f t="shared" si="35"/>
        <v>0</v>
      </c>
      <c r="BG350" s="188">
        <f t="shared" si="36"/>
        <v>0</v>
      </c>
      <c r="BH350" s="188">
        <f t="shared" si="37"/>
        <v>0</v>
      </c>
      <c r="BI350" s="188">
        <f t="shared" si="38"/>
        <v>0</v>
      </c>
      <c r="BJ350" s="18" t="s">
        <v>21</v>
      </c>
      <c r="BK350" s="188">
        <f t="shared" si="39"/>
        <v>0</v>
      </c>
      <c r="BL350" s="18" t="s">
        <v>303</v>
      </c>
      <c r="BM350" s="187" t="s">
        <v>1227</v>
      </c>
    </row>
    <row r="351" spans="1:65" s="2" customFormat="1" ht="24.2" customHeight="1">
      <c r="A351" s="36"/>
      <c r="B351" s="37"/>
      <c r="C351" s="176" t="s">
        <v>1228</v>
      </c>
      <c r="D351" s="176" t="s">
        <v>145</v>
      </c>
      <c r="E351" s="177" t="s">
        <v>1229</v>
      </c>
      <c r="F351" s="178" t="s">
        <v>1230</v>
      </c>
      <c r="G351" s="179" t="s">
        <v>237</v>
      </c>
      <c r="H351" s="180">
        <v>3.386</v>
      </c>
      <c r="I351" s="181"/>
      <c r="J351" s="182">
        <f t="shared" si="30"/>
        <v>0</v>
      </c>
      <c r="K351" s="178" t="s">
        <v>149</v>
      </c>
      <c r="L351" s="41"/>
      <c r="M351" s="183" t="s">
        <v>35</v>
      </c>
      <c r="N351" s="184" t="s">
        <v>51</v>
      </c>
      <c r="O351" s="66"/>
      <c r="P351" s="185">
        <f t="shared" si="31"/>
        <v>0</v>
      </c>
      <c r="Q351" s="185">
        <v>0</v>
      </c>
      <c r="R351" s="185">
        <f t="shared" si="32"/>
        <v>0</v>
      </c>
      <c r="S351" s="185">
        <v>0</v>
      </c>
      <c r="T351" s="186">
        <f t="shared" si="33"/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7" t="s">
        <v>303</v>
      </c>
      <c r="AT351" s="187" t="s">
        <v>145</v>
      </c>
      <c r="AU351" s="187" t="s">
        <v>89</v>
      </c>
      <c r="AY351" s="18" t="s">
        <v>142</v>
      </c>
      <c r="BE351" s="188">
        <f t="shared" si="34"/>
        <v>0</v>
      </c>
      <c r="BF351" s="188">
        <f t="shared" si="35"/>
        <v>0</v>
      </c>
      <c r="BG351" s="188">
        <f t="shared" si="36"/>
        <v>0</v>
      </c>
      <c r="BH351" s="188">
        <f t="shared" si="37"/>
        <v>0</v>
      </c>
      <c r="BI351" s="188">
        <f t="shared" si="38"/>
        <v>0</v>
      </c>
      <c r="BJ351" s="18" t="s">
        <v>21</v>
      </c>
      <c r="BK351" s="188">
        <f t="shared" si="39"/>
        <v>0</v>
      </c>
      <c r="BL351" s="18" t="s">
        <v>303</v>
      </c>
      <c r="BM351" s="187" t="s">
        <v>1231</v>
      </c>
    </row>
    <row r="352" spans="2:63" s="12" customFormat="1" ht="22.9" customHeight="1">
      <c r="B352" s="160"/>
      <c r="C352" s="161"/>
      <c r="D352" s="162" t="s">
        <v>79</v>
      </c>
      <c r="E352" s="174" t="s">
        <v>714</v>
      </c>
      <c r="F352" s="174" t="s">
        <v>715</v>
      </c>
      <c r="G352" s="161"/>
      <c r="H352" s="161"/>
      <c r="I352" s="164"/>
      <c r="J352" s="175">
        <f>BK352</f>
        <v>0</v>
      </c>
      <c r="K352" s="161"/>
      <c r="L352" s="166"/>
      <c r="M352" s="167"/>
      <c r="N352" s="168"/>
      <c r="O352" s="168"/>
      <c r="P352" s="169">
        <f>SUM(P353:P355)</f>
        <v>0</v>
      </c>
      <c r="Q352" s="168"/>
      <c r="R352" s="169">
        <f>SUM(R353:R355)</f>
        <v>0.0187</v>
      </c>
      <c r="S352" s="168"/>
      <c r="T352" s="170">
        <f>SUM(T353:T355)</f>
        <v>0</v>
      </c>
      <c r="AR352" s="171" t="s">
        <v>89</v>
      </c>
      <c r="AT352" s="172" t="s">
        <v>79</v>
      </c>
      <c r="AU352" s="172" t="s">
        <v>21</v>
      </c>
      <c r="AY352" s="171" t="s">
        <v>142</v>
      </c>
      <c r="BK352" s="173">
        <f>SUM(BK353:BK355)</f>
        <v>0</v>
      </c>
    </row>
    <row r="353" spans="1:65" s="2" customFormat="1" ht="24.2" customHeight="1">
      <c r="A353" s="36"/>
      <c r="B353" s="37"/>
      <c r="C353" s="176" t="s">
        <v>1232</v>
      </c>
      <c r="D353" s="176" t="s">
        <v>145</v>
      </c>
      <c r="E353" s="177" t="s">
        <v>1233</v>
      </c>
      <c r="F353" s="178" t="s">
        <v>1234</v>
      </c>
      <c r="G353" s="179" t="s">
        <v>255</v>
      </c>
      <c r="H353" s="180">
        <v>55</v>
      </c>
      <c r="I353" s="181"/>
      <c r="J353" s="182">
        <f>ROUND(I353*H353,2)</f>
        <v>0</v>
      </c>
      <c r="K353" s="178" t="s">
        <v>149</v>
      </c>
      <c r="L353" s="41"/>
      <c r="M353" s="183" t="s">
        <v>35</v>
      </c>
      <c r="N353" s="184" t="s">
        <v>51</v>
      </c>
      <c r="O353" s="66"/>
      <c r="P353" s="185">
        <f>O353*H353</f>
        <v>0</v>
      </c>
      <c r="Q353" s="185">
        <v>8E-05</v>
      </c>
      <c r="R353" s="185">
        <f>Q353*H353</f>
        <v>0.0044</v>
      </c>
      <c r="S353" s="185">
        <v>0</v>
      </c>
      <c r="T353" s="186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7" t="s">
        <v>303</v>
      </c>
      <c r="AT353" s="187" t="s">
        <v>145</v>
      </c>
      <c r="AU353" s="187" t="s">
        <v>89</v>
      </c>
      <c r="AY353" s="18" t="s">
        <v>142</v>
      </c>
      <c r="BE353" s="188">
        <f>IF(N353="základní",J353,0)</f>
        <v>0</v>
      </c>
      <c r="BF353" s="188">
        <f>IF(N353="snížená",J353,0)</f>
        <v>0</v>
      </c>
      <c r="BG353" s="188">
        <f>IF(N353="zákl. přenesená",J353,0)</f>
        <v>0</v>
      </c>
      <c r="BH353" s="188">
        <f>IF(N353="sníž. přenesená",J353,0)</f>
        <v>0</v>
      </c>
      <c r="BI353" s="188">
        <f>IF(N353="nulová",J353,0)</f>
        <v>0</v>
      </c>
      <c r="BJ353" s="18" t="s">
        <v>21</v>
      </c>
      <c r="BK353" s="188">
        <f>ROUND(I353*H353,2)</f>
        <v>0</v>
      </c>
      <c r="BL353" s="18" t="s">
        <v>303</v>
      </c>
      <c r="BM353" s="187" t="s">
        <v>1235</v>
      </c>
    </row>
    <row r="354" spans="1:65" s="2" customFormat="1" ht="14.45" customHeight="1">
      <c r="A354" s="36"/>
      <c r="B354" s="37"/>
      <c r="C354" s="176" t="s">
        <v>1236</v>
      </c>
      <c r="D354" s="176" t="s">
        <v>145</v>
      </c>
      <c r="E354" s="177" t="s">
        <v>1237</v>
      </c>
      <c r="F354" s="178" t="s">
        <v>1238</v>
      </c>
      <c r="G354" s="179" t="s">
        <v>255</v>
      </c>
      <c r="H354" s="180">
        <v>55</v>
      </c>
      <c r="I354" s="181"/>
      <c r="J354" s="182">
        <f>ROUND(I354*H354,2)</f>
        <v>0</v>
      </c>
      <c r="K354" s="178" t="s">
        <v>149</v>
      </c>
      <c r="L354" s="41"/>
      <c r="M354" s="183" t="s">
        <v>35</v>
      </c>
      <c r="N354" s="184" t="s">
        <v>51</v>
      </c>
      <c r="O354" s="66"/>
      <c r="P354" s="185">
        <f>O354*H354</f>
        <v>0</v>
      </c>
      <c r="Q354" s="185">
        <v>0.00014</v>
      </c>
      <c r="R354" s="185">
        <f>Q354*H354</f>
        <v>0.007699999999999999</v>
      </c>
      <c r="S354" s="185">
        <v>0</v>
      </c>
      <c r="T354" s="186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7" t="s">
        <v>303</v>
      </c>
      <c r="AT354" s="187" t="s">
        <v>145</v>
      </c>
      <c r="AU354" s="187" t="s">
        <v>89</v>
      </c>
      <c r="AY354" s="18" t="s">
        <v>142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18" t="s">
        <v>21</v>
      </c>
      <c r="BK354" s="188">
        <f>ROUND(I354*H354,2)</f>
        <v>0</v>
      </c>
      <c r="BL354" s="18" t="s">
        <v>303</v>
      </c>
      <c r="BM354" s="187" t="s">
        <v>1239</v>
      </c>
    </row>
    <row r="355" spans="1:65" s="2" customFormat="1" ht="14.45" customHeight="1">
      <c r="A355" s="36"/>
      <c r="B355" s="37"/>
      <c r="C355" s="176" t="s">
        <v>1240</v>
      </c>
      <c r="D355" s="176" t="s">
        <v>145</v>
      </c>
      <c r="E355" s="177" t="s">
        <v>1241</v>
      </c>
      <c r="F355" s="178" t="s">
        <v>1242</v>
      </c>
      <c r="G355" s="179" t="s">
        <v>255</v>
      </c>
      <c r="H355" s="180">
        <v>55</v>
      </c>
      <c r="I355" s="181"/>
      <c r="J355" s="182">
        <f>ROUND(I355*H355,2)</f>
        <v>0</v>
      </c>
      <c r="K355" s="178" t="s">
        <v>149</v>
      </c>
      <c r="L355" s="41"/>
      <c r="M355" s="183" t="s">
        <v>35</v>
      </c>
      <c r="N355" s="184" t="s">
        <v>51</v>
      </c>
      <c r="O355" s="66"/>
      <c r="P355" s="185">
        <f>O355*H355</f>
        <v>0</v>
      </c>
      <c r="Q355" s="185">
        <v>0.00012</v>
      </c>
      <c r="R355" s="185">
        <f>Q355*H355</f>
        <v>0.0066</v>
      </c>
      <c r="S355" s="185">
        <v>0</v>
      </c>
      <c r="T355" s="186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7" t="s">
        <v>303</v>
      </c>
      <c r="AT355" s="187" t="s">
        <v>145</v>
      </c>
      <c r="AU355" s="187" t="s">
        <v>89</v>
      </c>
      <c r="AY355" s="18" t="s">
        <v>142</v>
      </c>
      <c r="BE355" s="188">
        <f>IF(N355="základní",J355,0)</f>
        <v>0</v>
      </c>
      <c r="BF355" s="188">
        <f>IF(N355="snížená",J355,0)</f>
        <v>0</v>
      </c>
      <c r="BG355" s="188">
        <f>IF(N355="zákl. přenesená",J355,0)</f>
        <v>0</v>
      </c>
      <c r="BH355" s="188">
        <f>IF(N355="sníž. přenesená",J355,0)</f>
        <v>0</v>
      </c>
      <c r="BI355" s="188">
        <f>IF(N355="nulová",J355,0)</f>
        <v>0</v>
      </c>
      <c r="BJ355" s="18" t="s">
        <v>21</v>
      </c>
      <c r="BK355" s="188">
        <f>ROUND(I355*H355,2)</f>
        <v>0</v>
      </c>
      <c r="BL355" s="18" t="s">
        <v>303</v>
      </c>
      <c r="BM355" s="187" t="s">
        <v>1243</v>
      </c>
    </row>
    <row r="356" spans="2:63" s="12" customFormat="1" ht="22.9" customHeight="1">
      <c r="B356" s="160"/>
      <c r="C356" s="161"/>
      <c r="D356" s="162" t="s">
        <v>79</v>
      </c>
      <c r="E356" s="174" t="s">
        <v>1244</v>
      </c>
      <c r="F356" s="174" t="s">
        <v>1245</v>
      </c>
      <c r="G356" s="161"/>
      <c r="H356" s="161"/>
      <c r="I356" s="164"/>
      <c r="J356" s="175">
        <f>BK356</f>
        <v>0</v>
      </c>
      <c r="K356" s="161"/>
      <c r="L356" s="166"/>
      <c r="M356" s="167"/>
      <c r="N356" s="168"/>
      <c r="O356" s="168"/>
      <c r="P356" s="169">
        <f>SUM(P357:P368)</f>
        <v>0</v>
      </c>
      <c r="Q356" s="168"/>
      <c r="R356" s="169">
        <f>SUM(R357:R368)</f>
        <v>2.19744446</v>
      </c>
      <c r="S356" s="168"/>
      <c r="T356" s="170">
        <f>SUM(T357:T368)</f>
        <v>0.4388143</v>
      </c>
      <c r="AR356" s="171" t="s">
        <v>89</v>
      </c>
      <c r="AT356" s="172" t="s">
        <v>79</v>
      </c>
      <c r="AU356" s="172" t="s">
        <v>21</v>
      </c>
      <c r="AY356" s="171" t="s">
        <v>142</v>
      </c>
      <c r="BK356" s="173">
        <f>SUM(BK357:BK368)</f>
        <v>0</v>
      </c>
    </row>
    <row r="357" spans="1:65" s="2" customFormat="1" ht="14.45" customHeight="1">
      <c r="A357" s="36"/>
      <c r="B357" s="37"/>
      <c r="C357" s="176" t="s">
        <v>1246</v>
      </c>
      <c r="D357" s="176" t="s">
        <v>145</v>
      </c>
      <c r="E357" s="177" t="s">
        <v>1247</v>
      </c>
      <c r="F357" s="178" t="s">
        <v>1248</v>
      </c>
      <c r="G357" s="179" t="s">
        <v>255</v>
      </c>
      <c r="H357" s="180">
        <v>1415.53</v>
      </c>
      <c r="I357" s="181"/>
      <c r="J357" s="182">
        <f>ROUND(I357*H357,2)</f>
        <v>0</v>
      </c>
      <c r="K357" s="178" t="s">
        <v>149</v>
      </c>
      <c r="L357" s="41"/>
      <c r="M357" s="183" t="s">
        <v>35</v>
      </c>
      <c r="N357" s="184" t="s">
        <v>51</v>
      </c>
      <c r="O357" s="66"/>
      <c r="P357" s="185">
        <f>O357*H357</f>
        <v>0</v>
      </c>
      <c r="Q357" s="185">
        <v>0.001</v>
      </c>
      <c r="R357" s="185">
        <f>Q357*H357</f>
        <v>1.41553</v>
      </c>
      <c r="S357" s="185">
        <v>0.00031</v>
      </c>
      <c r="T357" s="186">
        <f>S357*H357</f>
        <v>0.4388143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7" t="s">
        <v>303</v>
      </c>
      <c r="AT357" s="187" t="s">
        <v>145</v>
      </c>
      <c r="AU357" s="187" t="s">
        <v>89</v>
      </c>
      <c r="AY357" s="18" t="s">
        <v>142</v>
      </c>
      <c r="BE357" s="188">
        <f>IF(N357="základní",J357,0)</f>
        <v>0</v>
      </c>
      <c r="BF357" s="188">
        <f>IF(N357="snížená",J357,0)</f>
        <v>0</v>
      </c>
      <c r="BG357" s="188">
        <f>IF(N357="zákl. přenesená",J357,0)</f>
        <v>0</v>
      </c>
      <c r="BH357" s="188">
        <f>IF(N357="sníž. přenesená",J357,0)</f>
        <v>0</v>
      </c>
      <c r="BI357" s="188">
        <f>IF(N357="nulová",J357,0)</f>
        <v>0</v>
      </c>
      <c r="BJ357" s="18" t="s">
        <v>21</v>
      </c>
      <c r="BK357" s="188">
        <f>ROUND(I357*H357,2)</f>
        <v>0</v>
      </c>
      <c r="BL357" s="18" t="s">
        <v>303</v>
      </c>
      <c r="BM357" s="187" t="s">
        <v>1249</v>
      </c>
    </row>
    <row r="358" spans="2:51" s="15" customFormat="1" ht="11.25">
      <c r="B358" s="227"/>
      <c r="C358" s="228"/>
      <c r="D358" s="196" t="s">
        <v>232</v>
      </c>
      <c r="E358" s="229" t="s">
        <v>35</v>
      </c>
      <c r="F358" s="230" t="s">
        <v>1250</v>
      </c>
      <c r="G358" s="228"/>
      <c r="H358" s="229" t="s">
        <v>35</v>
      </c>
      <c r="I358" s="231"/>
      <c r="J358" s="228"/>
      <c r="K358" s="228"/>
      <c r="L358" s="232"/>
      <c r="M358" s="233"/>
      <c r="N358" s="234"/>
      <c r="O358" s="234"/>
      <c r="P358" s="234"/>
      <c r="Q358" s="234"/>
      <c r="R358" s="234"/>
      <c r="S358" s="234"/>
      <c r="T358" s="235"/>
      <c r="AT358" s="236" t="s">
        <v>232</v>
      </c>
      <c r="AU358" s="236" t="s">
        <v>89</v>
      </c>
      <c r="AV358" s="15" t="s">
        <v>21</v>
      </c>
      <c r="AW358" s="15" t="s">
        <v>40</v>
      </c>
      <c r="AX358" s="15" t="s">
        <v>80</v>
      </c>
      <c r="AY358" s="236" t="s">
        <v>142</v>
      </c>
    </row>
    <row r="359" spans="2:51" s="13" customFormat="1" ht="11.25">
      <c r="B359" s="194"/>
      <c r="C359" s="195"/>
      <c r="D359" s="196" t="s">
        <v>232</v>
      </c>
      <c r="E359" s="197" t="s">
        <v>35</v>
      </c>
      <c r="F359" s="198" t="s">
        <v>1251</v>
      </c>
      <c r="G359" s="195"/>
      <c r="H359" s="199">
        <v>852.5</v>
      </c>
      <c r="I359" s="200"/>
      <c r="J359" s="195"/>
      <c r="K359" s="195"/>
      <c r="L359" s="201"/>
      <c r="M359" s="202"/>
      <c r="N359" s="203"/>
      <c r="O359" s="203"/>
      <c r="P359" s="203"/>
      <c r="Q359" s="203"/>
      <c r="R359" s="203"/>
      <c r="S359" s="203"/>
      <c r="T359" s="204"/>
      <c r="AT359" s="205" t="s">
        <v>232</v>
      </c>
      <c r="AU359" s="205" t="s">
        <v>89</v>
      </c>
      <c r="AV359" s="13" t="s">
        <v>89</v>
      </c>
      <c r="AW359" s="13" t="s">
        <v>40</v>
      </c>
      <c r="AX359" s="13" t="s">
        <v>80</v>
      </c>
      <c r="AY359" s="205" t="s">
        <v>142</v>
      </c>
    </row>
    <row r="360" spans="2:51" s="15" customFormat="1" ht="11.25">
      <c r="B360" s="227"/>
      <c r="C360" s="228"/>
      <c r="D360" s="196" t="s">
        <v>232</v>
      </c>
      <c r="E360" s="229" t="s">
        <v>35</v>
      </c>
      <c r="F360" s="230" t="s">
        <v>1252</v>
      </c>
      <c r="G360" s="228"/>
      <c r="H360" s="229" t="s">
        <v>35</v>
      </c>
      <c r="I360" s="231"/>
      <c r="J360" s="228"/>
      <c r="K360" s="228"/>
      <c r="L360" s="232"/>
      <c r="M360" s="233"/>
      <c r="N360" s="234"/>
      <c r="O360" s="234"/>
      <c r="P360" s="234"/>
      <c r="Q360" s="234"/>
      <c r="R360" s="234"/>
      <c r="S360" s="234"/>
      <c r="T360" s="235"/>
      <c r="AT360" s="236" t="s">
        <v>232</v>
      </c>
      <c r="AU360" s="236" t="s">
        <v>89</v>
      </c>
      <c r="AV360" s="15" t="s">
        <v>21</v>
      </c>
      <c r="AW360" s="15" t="s">
        <v>40</v>
      </c>
      <c r="AX360" s="15" t="s">
        <v>80</v>
      </c>
      <c r="AY360" s="236" t="s">
        <v>142</v>
      </c>
    </row>
    <row r="361" spans="2:51" s="13" customFormat="1" ht="11.25">
      <c r="B361" s="194"/>
      <c r="C361" s="195"/>
      <c r="D361" s="196" t="s">
        <v>232</v>
      </c>
      <c r="E361" s="197" t="s">
        <v>35</v>
      </c>
      <c r="F361" s="198" t="s">
        <v>1253</v>
      </c>
      <c r="G361" s="195"/>
      <c r="H361" s="199">
        <v>563.03</v>
      </c>
      <c r="I361" s="200"/>
      <c r="J361" s="195"/>
      <c r="K361" s="195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232</v>
      </c>
      <c r="AU361" s="205" t="s">
        <v>89</v>
      </c>
      <c r="AV361" s="13" t="s">
        <v>89</v>
      </c>
      <c r="AW361" s="13" t="s">
        <v>40</v>
      </c>
      <c r="AX361" s="13" t="s">
        <v>80</v>
      </c>
      <c r="AY361" s="205" t="s">
        <v>142</v>
      </c>
    </row>
    <row r="362" spans="2:51" s="14" customFormat="1" ht="11.25">
      <c r="B362" s="206"/>
      <c r="C362" s="207"/>
      <c r="D362" s="196" t="s">
        <v>232</v>
      </c>
      <c r="E362" s="208" t="s">
        <v>35</v>
      </c>
      <c r="F362" s="209" t="s">
        <v>234</v>
      </c>
      <c r="G362" s="207"/>
      <c r="H362" s="210">
        <v>1415.53</v>
      </c>
      <c r="I362" s="211"/>
      <c r="J362" s="207"/>
      <c r="K362" s="207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232</v>
      </c>
      <c r="AU362" s="216" t="s">
        <v>89</v>
      </c>
      <c r="AV362" s="14" t="s">
        <v>161</v>
      </c>
      <c r="AW362" s="14" t="s">
        <v>40</v>
      </c>
      <c r="AX362" s="14" t="s">
        <v>21</v>
      </c>
      <c r="AY362" s="216" t="s">
        <v>142</v>
      </c>
    </row>
    <row r="363" spans="1:65" s="2" customFormat="1" ht="14.45" customHeight="1">
      <c r="A363" s="36"/>
      <c r="B363" s="37"/>
      <c r="C363" s="176" t="s">
        <v>1254</v>
      </c>
      <c r="D363" s="176" t="s">
        <v>145</v>
      </c>
      <c r="E363" s="177" t="s">
        <v>1255</v>
      </c>
      <c r="F363" s="178" t="s">
        <v>1256</v>
      </c>
      <c r="G363" s="179" t="s">
        <v>255</v>
      </c>
      <c r="H363" s="180">
        <v>1700</v>
      </c>
      <c r="I363" s="181"/>
      <c r="J363" s="182">
        <f>ROUND(I363*H363,2)</f>
        <v>0</v>
      </c>
      <c r="K363" s="178" t="s">
        <v>149</v>
      </c>
      <c r="L363" s="41"/>
      <c r="M363" s="183" t="s">
        <v>35</v>
      </c>
      <c r="N363" s="184" t="s">
        <v>51</v>
      </c>
      <c r="O363" s="66"/>
      <c r="P363" s="185">
        <f>O363*H363</f>
        <v>0</v>
      </c>
      <c r="Q363" s="185">
        <v>0.0002</v>
      </c>
      <c r="R363" s="185">
        <f>Q363*H363</f>
        <v>0.34</v>
      </c>
      <c r="S363" s="185">
        <v>0</v>
      </c>
      <c r="T363" s="186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7" t="s">
        <v>303</v>
      </c>
      <c r="AT363" s="187" t="s">
        <v>145</v>
      </c>
      <c r="AU363" s="187" t="s">
        <v>89</v>
      </c>
      <c r="AY363" s="18" t="s">
        <v>142</v>
      </c>
      <c r="BE363" s="188">
        <f>IF(N363="základní",J363,0)</f>
        <v>0</v>
      </c>
      <c r="BF363" s="188">
        <f>IF(N363="snížená",J363,0)</f>
        <v>0</v>
      </c>
      <c r="BG363" s="188">
        <f>IF(N363="zákl. přenesená",J363,0)</f>
        <v>0</v>
      </c>
      <c r="BH363" s="188">
        <f>IF(N363="sníž. přenesená",J363,0)</f>
        <v>0</v>
      </c>
      <c r="BI363" s="188">
        <f>IF(N363="nulová",J363,0)</f>
        <v>0</v>
      </c>
      <c r="BJ363" s="18" t="s">
        <v>21</v>
      </c>
      <c r="BK363" s="188">
        <f>ROUND(I363*H363,2)</f>
        <v>0</v>
      </c>
      <c r="BL363" s="18" t="s">
        <v>303</v>
      </c>
      <c r="BM363" s="187" t="s">
        <v>1257</v>
      </c>
    </row>
    <row r="364" spans="1:65" s="2" customFormat="1" ht="24.2" customHeight="1">
      <c r="A364" s="36"/>
      <c r="B364" s="37"/>
      <c r="C364" s="176" t="s">
        <v>1258</v>
      </c>
      <c r="D364" s="176" t="s">
        <v>145</v>
      </c>
      <c r="E364" s="177" t="s">
        <v>1259</v>
      </c>
      <c r="F364" s="178" t="s">
        <v>1260</v>
      </c>
      <c r="G364" s="179" t="s">
        <v>255</v>
      </c>
      <c r="H364" s="180">
        <v>1699.671</v>
      </c>
      <c r="I364" s="181"/>
      <c r="J364" s="182">
        <f>ROUND(I364*H364,2)</f>
        <v>0</v>
      </c>
      <c r="K364" s="178" t="s">
        <v>149</v>
      </c>
      <c r="L364" s="41"/>
      <c r="M364" s="183" t="s">
        <v>35</v>
      </c>
      <c r="N364" s="184" t="s">
        <v>51</v>
      </c>
      <c r="O364" s="66"/>
      <c r="P364" s="185">
        <f>O364*H364</f>
        <v>0</v>
      </c>
      <c r="Q364" s="185">
        <v>0.00026</v>
      </c>
      <c r="R364" s="185">
        <f>Q364*H364</f>
        <v>0.44191445999999995</v>
      </c>
      <c r="S364" s="185">
        <v>0</v>
      </c>
      <c r="T364" s="186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7" t="s">
        <v>303</v>
      </c>
      <c r="AT364" s="187" t="s">
        <v>145</v>
      </c>
      <c r="AU364" s="187" t="s">
        <v>89</v>
      </c>
      <c r="AY364" s="18" t="s">
        <v>142</v>
      </c>
      <c r="BE364" s="188">
        <f>IF(N364="základní",J364,0)</f>
        <v>0</v>
      </c>
      <c r="BF364" s="188">
        <f>IF(N364="snížená",J364,0)</f>
        <v>0</v>
      </c>
      <c r="BG364" s="188">
        <f>IF(N364="zákl. přenesená",J364,0)</f>
        <v>0</v>
      </c>
      <c r="BH364" s="188">
        <f>IF(N364="sníž. přenesená",J364,0)</f>
        <v>0</v>
      </c>
      <c r="BI364" s="188">
        <f>IF(N364="nulová",J364,0)</f>
        <v>0</v>
      </c>
      <c r="BJ364" s="18" t="s">
        <v>21</v>
      </c>
      <c r="BK364" s="188">
        <f>ROUND(I364*H364,2)</f>
        <v>0</v>
      </c>
      <c r="BL364" s="18" t="s">
        <v>303</v>
      </c>
      <c r="BM364" s="187" t="s">
        <v>1261</v>
      </c>
    </row>
    <row r="365" spans="2:51" s="13" customFormat="1" ht="11.25">
      <c r="B365" s="194"/>
      <c r="C365" s="195"/>
      <c r="D365" s="196" t="s">
        <v>232</v>
      </c>
      <c r="E365" s="197" t="s">
        <v>35</v>
      </c>
      <c r="F365" s="198" t="s">
        <v>1262</v>
      </c>
      <c r="G365" s="195"/>
      <c r="H365" s="199">
        <v>633.371</v>
      </c>
      <c r="I365" s="200"/>
      <c r="J365" s="195"/>
      <c r="K365" s="195"/>
      <c r="L365" s="201"/>
      <c r="M365" s="202"/>
      <c r="N365" s="203"/>
      <c r="O365" s="203"/>
      <c r="P365" s="203"/>
      <c r="Q365" s="203"/>
      <c r="R365" s="203"/>
      <c r="S365" s="203"/>
      <c r="T365" s="204"/>
      <c r="AT365" s="205" t="s">
        <v>232</v>
      </c>
      <c r="AU365" s="205" t="s">
        <v>89</v>
      </c>
      <c r="AV365" s="13" t="s">
        <v>89</v>
      </c>
      <c r="AW365" s="13" t="s">
        <v>40</v>
      </c>
      <c r="AX365" s="13" t="s">
        <v>80</v>
      </c>
      <c r="AY365" s="205" t="s">
        <v>142</v>
      </c>
    </row>
    <row r="366" spans="2:51" s="13" customFormat="1" ht="11.25">
      <c r="B366" s="194"/>
      <c r="C366" s="195"/>
      <c r="D366" s="196" t="s">
        <v>232</v>
      </c>
      <c r="E366" s="197" t="s">
        <v>35</v>
      </c>
      <c r="F366" s="198" t="s">
        <v>1263</v>
      </c>
      <c r="G366" s="195"/>
      <c r="H366" s="199">
        <v>652.5</v>
      </c>
      <c r="I366" s="200"/>
      <c r="J366" s="195"/>
      <c r="K366" s="195"/>
      <c r="L366" s="201"/>
      <c r="M366" s="202"/>
      <c r="N366" s="203"/>
      <c r="O366" s="203"/>
      <c r="P366" s="203"/>
      <c r="Q366" s="203"/>
      <c r="R366" s="203"/>
      <c r="S366" s="203"/>
      <c r="T366" s="204"/>
      <c r="AT366" s="205" t="s">
        <v>232</v>
      </c>
      <c r="AU366" s="205" t="s">
        <v>89</v>
      </c>
      <c r="AV366" s="13" t="s">
        <v>89</v>
      </c>
      <c r="AW366" s="13" t="s">
        <v>40</v>
      </c>
      <c r="AX366" s="13" t="s">
        <v>80</v>
      </c>
      <c r="AY366" s="205" t="s">
        <v>142</v>
      </c>
    </row>
    <row r="367" spans="2:51" s="13" customFormat="1" ht="11.25">
      <c r="B367" s="194"/>
      <c r="C367" s="195"/>
      <c r="D367" s="196" t="s">
        <v>232</v>
      </c>
      <c r="E367" s="197" t="s">
        <v>35</v>
      </c>
      <c r="F367" s="198" t="s">
        <v>1264</v>
      </c>
      <c r="G367" s="195"/>
      <c r="H367" s="199">
        <v>413.8</v>
      </c>
      <c r="I367" s="200"/>
      <c r="J367" s="195"/>
      <c r="K367" s="195"/>
      <c r="L367" s="201"/>
      <c r="M367" s="202"/>
      <c r="N367" s="203"/>
      <c r="O367" s="203"/>
      <c r="P367" s="203"/>
      <c r="Q367" s="203"/>
      <c r="R367" s="203"/>
      <c r="S367" s="203"/>
      <c r="T367" s="204"/>
      <c r="AT367" s="205" t="s">
        <v>232</v>
      </c>
      <c r="AU367" s="205" t="s">
        <v>89</v>
      </c>
      <c r="AV367" s="13" t="s">
        <v>89</v>
      </c>
      <c r="AW367" s="13" t="s">
        <v>40</v>
      </c>
      <c r="AX367" s="13" t="s">
        <v>80</v>
      </c>
      <c r="AY367" s="205" t="s">
        <v>142</v>
      </c>
    </row>
    <row r="368" spans="2:51" s="14" customFormat="1" ht="11.25">
      <c r="B368" s="206"/>
      <c r="C368" s="207"/>
      <c r="D368" s="196" t="s">
        <v>232</v>
      </c>
      <c r="E368" s="208" t="s">
        <v>35</v>
      </c>
      <c r="F368" s="209" t="s">
        <v>234</v>
      </c>
      <c r="G368" s="207"/>
      <c r="H368" s="210">
        <v>1699.671</v>
      </c>
      <c r="I368" s="211"/>
      <c r="J368" s="207"/>
      <c r="K368" s="207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232</v>
      </c>
      <c r="AU368" s="216" t="s">
        <v>89</v>
      </c>
      <c r="AV368" s="14" t="s">
        <v>161</v>
      </c>
      <c r="AW368" s="14" t="s">
        <v>40</v>
      </c>
      <c r="AX368" s="14" t="s">
        <v>21</v>
      </c>
      <c r="AY368" s="216" t="s">
        <v>142</v>
      </c>
    </row>
    <row r="369" spans="2:63" s="12" customFormat="1" ht="25.9" customHeight="1">
      <c r="B369" s="160"/>
      <c r="C369" s="161"/>
      <c r="D369" s="162" t="s">
        <v>79</v>
      </c>
      <c r="E369" s="163" t="s">
        <v>736</v>
      </c>
      <c r="F369" s="163" t="s">
        <v>737</v>
      </c>
      <c r="G369" s="161"/>
      <c r="H369" s="161"/>
      <c r="I369" s="164"/>
      <c r="J369" s="165">
        <f>BK369</f>
        <v>0</v>
      </c>
      <c r="K369" s="161"/>
      <c r="L369" s="166"/>
      <c r="M369" s="167"/>
      <c r="N369" s="168"/>
      <c r="O369" s="168"/>
      <c r="P369" s="169">
        <f>SUM(P370:P371)</f>
        <v>0</v>
      </c>
      <c r="Q369" s="168"/>
      <c r="R369" s="169">
        <f>SUM(R370:R371)</f>
        <v>0</v>
      </c>
      <c r="S369" s="168"/>
      <c r="T369" s="170">
        <f>SUM(T370:T371)</f>
        <v>0</v>
      </c>
      <c r="AR369" s="171" t="s">
        <v>161</v>
      </c>
      <c r="AT369" s="172" t="s">
        <v>79</v>
      </c>
      <c r="AU369" s="172" t="s">
        <v>80</v>
      </c>
      <c r="AY369" s="171" t="s">
        <v>142</v>
      </c>
      <c r="BK369" s="173">
        <f>SUM(BK370:BK371)</f>
        <v>0</v>
      </c>
    </row>
    <row r="370" spans="1:65" s="2" customFormat="1" ht="14.45" customHeight="1">
      <c r="A370" s="36"/>
      <c r="B370" s="37"/>
      <c r="C370" s="176" t="s">
        <v>1265</v>
      </c>
      <c r="D370" s="176" t="s">
        <v>145</v>
      </c>
      <c r="E370" s="177" t="s">
        <v>1266</v>
      </c>
      <c r="F370" s="178" t="s">
        <v>1267</v>
      </c>
      <c r="G370" s="179" t="s">
        <v>741</v>
      </c>
      <c r="H370" s="180">
        <v>80</v>
      </c>
      <c r="I370" s="181"/>
      <c r="J370" s="182">
        <f>ROUND(I370*H370,2)</f>
        <v>0</v>
      </c>
      <c r="K370" s="178" t="s">
        <v>149</v>
      </c>
      <c r="L370" s="41"/>
      <c r="M370" s="183" t="s">
        <v>35</v>
      </c>
      <c r="N370" s="184" t="s">
        <v>51</v>
      </c>
      <c r="O370" s="66"/>
      <c r="P370" s="185">
        <f>O370*H370</f>
        <v>0</v>
      </c>
      <c r="Q370" s="185">
        <v>0</v>
      </c>
      <c r="R370" s="185">
        <f>Q370*H370</f>
        <v>0</v>
      </c>
      <c r="S370" s="185">
        <v>0</v>
      </c>
      <c r="T370" s="186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7" t="s">
        <v>742</v>
      </c>
      <c r="AT370" s="187" t="s">
        <v>145</v>
      </c>
      <c r="AU370" s="187" t="s">
        <v>21</v>
      </c>
      <c r="AY370" s="18" t="s">
        <v>142</v>
      </c>
      <c r="BE370" s="188">
        <f>IF(N370="základní",J370,0)</f>
        <v>0</v>
      </c>
      <c r="BF370" s="188">
        <f>IF(N370="snížená",J370,0)</f>
        <v>0</v>
      </c>
      <c r="BG370" s="188">
        <f>IF(N370="zákl. přenesená",J370,0)</f>
        <v>0</v>
      </c>
      <c r="BH370" s="188">
        <f>IF(N370="sníž. přenesená",J370,0)</f>
        <v>0</v>
      </c>
      <c r="BI370" s="188">
        <f>IF(N370="nulová",J370,0)</f>
        <v>0</v>
      </c>
      <c r="BJ370" s="18" t="s">
        <v>21</v>
      </c>
      <c r="BK370" s="188">
        <f>ROUND(I370*H370,2)</f>
        <v>0</v>
      </c>
      <c r="BL370" s="18" t="s">
        <v>742</v>
      </c>
      <c r="BM370" s="187" t="s">
        <v>1268</v>
      </c>
    </row>
    <row r="371" spans="1:65" s="2" customFormat="1" ht="14.45" customHeight="1">
      <c r="A371" s="36"/>
      <c r="B371" s="37"/>
      <c r="C371" s="176" t="s">
        <v>1269</v>
      </c>
      <c r="D371" s="176" t="s">
        <v>145</v>
      </c>
      <c r="E371" s="177" t="s">
        <v>1270</v>
      </c>
      <c r="F371" s="178" t="s">
        <v>1271</v>
      </c>
      <c r="G371" s="179" t="s">
        <v>741</v>
      </c>
      <c r="H371" s="180">
        <v>120</v>
      </c>
      <c r="I371" s="181"/>
      <c r="J371" s="182">
        <f>ROUND(I371*H371,2)</f>
        <v>0</v>
      </c>
      <c r="K371" s="178" t="s">
        <v>149</v>
      </c>
      <c r="L371" s="41"/>
      <c r="M371" s="189" t="s">
        <v>35</v>
      </c>
      <c r="N371" s="190" t="s">
        <v>51</v>
      </c>
      <c r="O371" s="191"/>
      <c r="P371" s="192">
        <f>O371*H371</f>
        <v>0</v>
      </c>
      <c r="Q371" s="192">
        <v>0</v>
      </c>
      <c r="R371" s="192">
        <f>Q371*H371</f>
        <v>0</v>
      </c>
      <c r="S371" s="192">
        <v>0</v>
      </c>
      <c r="T371" s="193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7" t="s">
        <v>742</v>
      </c>
      <c r="AT371" s="187" t="s">
        <v>145</v>
      </c>
      <c r="AU371" s="187" t="s">
        <v>21</v>
      </c>
      <c r="AY371" s="18" t="s">
        <v>142</v>
      </c>
      <c r="BE371" s="188">
        <f>IF(N371="základní",J371,0)</f>
        <v>0</v>
      </c>
      <c r="BF371" s="188">
        <f>IF(N371="snížená",J371,0)</f>
        <v>0</v>
      </c>
      <c r="BG371" s="188">
        <f>IF(N371="zákl. přenesená",J371,0)</f>
        <v>0</v>
      </c>
      <c r="BH371" s="188">
        <f>IF(N371="sníž. přenesená",J371,0)</f>
        <v>0</v>
      </c>
      <c r="BI371" s="188">
        <f>IF(N371="nulová",J371,0)</f>
        <v>0</v>
      </c>
      <c r="BJ371" s="18" t="s">
        <v>21</v>
      </c>
      <c r="BK371" s="188">
        <f>ROUND(I371*H371,2)</f>
        <v>0</v>
      </c>
      <c r="BL371" s="18" t="s">
        <v>742</v>
      </c>
      <c r="BM371" s="187" t="s">
        <v>1272</v>
      </c>
    </row>
    <row r="372" spans="1:31" s="2" customFormat="1" ht="6.95" customHeight="1">
      <c r="A372" s="36"/>
      <c r="B372" s="49"/>
      <c r="C372" s="50"/>
      <c r="D372" s="50"/>
      <c r="E372" s="50"/>
      <c r="F372" s="50"/>
      <c r="G372" s="50"/>
      <c r="H372" s="50"/>
      <c r="I372" s="50"/>
      <c r="J372" s="50"/>
      <c r="K372" s="50"/>
      <c r="L372" s="41"/>
      <c r="M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</row>
  </sheetData>
  <sheetProtection algorithmName="SHA-512" hashValue="G498KfM6IwLwZ6udAarZW6KhcUUKABE5fVmCytWnJNbwYAOidEG82ClT+3jAwDOGoy8xUz/QYeNeoaya6Bb3MQ==" saltValue="WBVdLwZyT3AqbDAu5gzdYH4lTOcT5o3VvP7Tck9nVEgSZmY01WqMb2IrwubUrHdWZL+8O4PzbGUjelFVpeRZsw==" spinCount="100000" sheet="1" objects="1" scenarios="1" formatColumns="0" formatRows="0" autoFilter="0"/>
  <autoFilter ref="C96:K371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95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89</v>
      </c>
    </row>
    <row r="4" spans="2:46" s="1" customFormat="1" ht="24.95" customHeight="1">
      <c r="B4" s="21"/>
      <c r="D4" s="104" t="s">
        <v>117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Úprava objektu Radniční č.p.13 na kancelářské prostory,Frýdek-Místek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6" t="s">
        <v>205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9" t="s">
        <v>1273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35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6" t="s">
        <v>22</v>
      </c>
      <c r="E12" s="36"/>
      <c r="F12" s="108" t="s">
        <v>39</v>
      </c>
      <c r="G12" s="36"/>
      <c r="H12" s="36"/>
      <c r="I12" s="106" t="s">
        <v>24</v>
      </c>
      <c r="J12" s="109" t="str">
        <f>'Rekapitulace stavby'!AN8</f>
        <v>17. 7. 2020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>00296643</v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Statutární město Frýdek-Místek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36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38</v>
      </c>
      <c r="E20" s="36"/>
      <c r="F20" s="36"/>
      <c r="G20" s="36"/>
      <c r="H20" s="36"/>
      <c r="I20" s="106" t="s">
        <v>31</v>
      </c>
      <c r="J20" s="108" t="str">
        <f>IF('Rekapitulace stavby'!AN16="","",'Rekapitulace stavby'!AN16)</f>
        <v/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tr">
        <f>IF('Rekapitulace stavby'!E17="","",'Rekapitulace stavby'!E17)</f>
        <v xml:space="preserve"> </v>
      </c>
      <c r="F21" s="36"/>
      <c r="G21" s="36"/>
      <c r="H21" s="36"/>
      <c r="I21" s="106" t="s">
        <v>34</v>
      </c>
      <c r="J21" s="108" t="str">
        <f>IF('Rekapitulace stavby'!AN17="","",'Rekapitulace stavby'!AN17)</f>
        <v/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41</v>
      </c>
      <c r="E23" s="36"/>
      <c r="F23" s="36"/>
      <c r="G23" s="36"/>
      <c r="H23" s="36"/>
      <c r="I23" s="106" t="s">
        <v>31</v>
      </c>
      <c r="J23" s="108" t="str">
        <f>IF('Rekapitulace stavby'!AN19="","",'Rekapitulace stavby'!AN19)</f>
        <v>63307111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tr">
        <f>IF('Rekapitulace stavby'!E20="","",'Rekapitulace stavby'!E20)</f>
        <v xml:space="preserve">Lenka Jerakasová </v>
      </c>
      <c r="F24" s="36"/>
      <c r="G24" s="36"/>
      <c r="H24" s="36"/>
      <c r="I24" s="106" t="s">
        <v>34</v>
      </c>
      <c r="J24" s="108" t="str">
        <f>IF('Rekapitulace stavby'!AN20="","",'Rekapitulace stavby'!AN20)</f>
        <v/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44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35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46</v>
      </c>
      <c r="E30" s="36"/>
      <c r="F30" s="36"/>
      <c r="G30" s="36"/>
      <c r="H30" s="36"/>
      <c r="I30" s="36"/>
      <c r="J30" s="117">
        <f>ROUND(J88,2)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48</v>
      </c>
      <c r="G32" s="36"/>
      <c r="H32" s="36"/>
      <c r="I32" s="118" t="s">
        <v>47</v>
      </c>
      <c r="J32" s="118" t="s">
        <v>49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50</v>
      </c>
      <c r="E33" s="106" t="s">
        <v>51</v>
      </c>
      <c r="F33" s="120">
        <f>ROUND((SUM(BE88:BE172)),2)</f>
        <v>0</v>
      </c>
      <c r="G33" s="36"/>
      <c r="H33" s="36"/>
      <c r="I33" s="121">
        <v>0.21</v>
      </c>
      <c r="J33" s="120">
        <f>ROUND(((SUM(BE88:BE172))*I33),2)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52</v>
      </c>
      <c r="F34" s="120">
        <f>ROUND((SUM(BF88:BF172)),2)</f>
        <v>0</v>
      </c>
      <c r="G34" s="36"/>
      <c r="H34" s="36"/>
      <c r="I34" s="121">
        <v>0.15</v>
      </c>
      <c r="J34" s="120">
        <f>ROUND(((SUM(BF88:BF172))*I34),2)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6" t="s">
        <v>53</v>
      </c>
      <c r="F35" s="120">
        <f>ROUND((SUM(BG88:BG172)),2)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6" t="s">
        <v>54</v>
      </c>
      <c r="F36" s="120">
        <f>ROUND((SUM(BH88:BH172)),2)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6" t="s">
        <v>55</v>
      </c>
      <c r="F37" s="120">
        <f>ROUND((SUM(BI88:BI172)),2)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56</v>
      </c>
      <c r="E39" s="124"/>
      <c r="F39" s="124"/>
      <c r="G39" s="125" t="s">
        <v>57</v>
      </c>
      <c r="H39" s="126" t="s">
        <v>58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118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7" t="str">
        <f>E7</f>
        <v>Úprava objektu Radniční č.p.13 na kancelářské prostory,Frýdek-Místek</v>
      </c>
      <c r="F48" s="368"/>
      <c r="G48" s="368"/>
      <c r="H48" s="368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205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3" t="str">
        <f>E9</f>
        <v xml:space="preserve">200101/D.1.4.1 - Vytápění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17. 7. 2020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Statutární město Frýdek-Místek </v>
      </c>
      <c r="G54" s="38"/>
      <c r="H54" s="38"/>
      <c r="I54" s="30" t="s">
        <v>38</v>
      </c>
      <c r="J54" s="34" t="str">
        <f>E21</f>
        <v xml:space="preserve">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41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119</v>
      </c>
      <c r="D57" s="134"/>
      <c r="E57" s="134"/>
      <c r="F57" s="134"/>
      <c r="G57" s="134"/>
      <c r="H57" s="134"/>
      <c r="I57" s="134"/>
      <c r="J57" s="135" t="s">
        <v>120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78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121</v>
      </c>
    </row>
    <row r="60" spans="2:12" s="9" customFormat="1" ht="24.95" customHeight="1">
      <c r="B60" s="137"/>
      <c r="C60" s="138"/>
      <c r="D60" s="139" t="s">
        <v>207</v>
      </c>
      <c r="E60" s="140"/>
      <c r="F60" s="140"/>
      <c r="G60" s="140"/>
      <c r="H60" s="140"/>
      <c r="I60" s="140"/>
      <c r="J60" s="141">
        <f>J89</f>
        <v>0</v>
      </c>
      <c r="K60" s="138"/>
      <c r="L60" s="142"/>
    </row>
    <row r="61" spans="2:12" s="10" customFormat="1" ht="19.9" customHeight="1">
      <c r="B61" s="143"/>
      <c r="C61" s="144"/>
      <c r="D61" s="145" t="s">
        <v>211</v>
      </c>
      <c r="E61" s="146"/>
      <c r="F61" s="146"/>
      <c r="G61" s="146"/>
      <c r="H61" s="146"/>
      <c r="I61" s="146"/>
      <c r="J61" s="147">
        <f>J90</f>
        <v>0</v>
      </c>
      <c r="K61" s="144"/>
      <c r="L61" s="148"/>
    </row>
    <row r="62" spans="2:12" s="9" customFormat="1" ht="24.95" customHeight="1">
      <c r="B62" s="137"/>
      <c r="C62" s="138"/>
      <c r="D62" s="139" t="s">
        <v>214</v>
      </c>
      <c r="E62" s="140"/>
      <c r="F62" s="140"/>
      <c r="G62" s="140"/>
      <c r="H62" s="140"/>
      <c r="I62" s="140"/>
      <c r="J62" s="141">
        <f>J96</f>
        <v>0</v>
      </c>
      <c r="K62" s="138"/>
      <c r="L62" s="142"/>
    </row>
    <row r="63" spans="2:12" s="10" customFormat="1" ht="19.9" customHeight="1">
      <c r="B63" s="143"/>
      <c r="C63" s="144"/>
      <c r="D63" s="145" t="s">
        <v>1274</v>
      </c>
      <c r="E63" s="146"/>
      <c r="F63" s="146"/>
      <c r="G63" s="146"/>
      <c r="H63" s="146"/>
      <c r="I63" s="146"/>
      <c r="J63" s="147">
        <f>J97</f>
        <v>0</v>
      </c>
      <c r="K63" s="144"/>
      <c r="L63" s="148"/>
    </row>
    <row r="64" spans="2:12" s="10" customFormat="1" ht="19.9" customHeight="1">
      <c r="B64" s="143"/>
      <c r="C64" s="144"/>
      <c r="D64" s="145" t="s">
        <v>1275</v>
      </c>
      <c r="E64" s="146"/>
      <c r="F64" s="146"/>
      <c r="G64" s="146"/>
      <c r="H64" s="146"/>
      <c r="I64" s="146"/>
      <c r="J64" s="147">
        <f>J101</f>
        <v>0</v>
      </c>
      <c r="K64" s="144"/>
      <c r="L64" s="148"/>
    </row>
    <row r="65" spans="2:12" s="10" customFormat="1" ht="19.9" customHeight="1">
      <c r="B65" s="143"/>
      <c r="C65" s="144"/>
      <c r="D65" s="145" t="s">
        <v>1276</v>
      </c>
      <c r="E65" s="146"/>
      <c r="F65" s="146"/>
      <c r="G65" s="146"/>
      <c r="H65" s="146"/>
      <c r="I65" s="146"/>
      <c r="J65" s="147">
        <f>J105</f>
        <v>0</v>
      </c>
      <c r="K65" s="144"/>
      <c r="L65" s="148"/>
    </row>
    <row r="66" spans="2:12" s="10" customFormat="1" ht="19.9" customHeight="1">
      <c r="B66" s="143"/>
      <c r="C66" s="144"/>
      <c r="D66" s="145" t="s">
        <v>1277</v>
      </c>
      <c r="E66" s="146"/>
      <c r="F66" s="146"/>
      <c r="G66" s="146"/>
      <c r="H66" s="146"/>
      <c r="I66" s="146"/>
      <c r="J66" s="147">
        <f>J125</f>
        <v>0</v>
      </c>
      <c r="K66" s="144"/>
      <c r="L66" s="148"/>
    </row>
    <row r="67" spans="2:12" s="10" customFormat="1" ht="19.9" customHeight="1">
      <c r="B67" s="143"/>
      <c r="C67" s="144"/>
      <c r="D67" s="145" t="s">
        <v>1278</v>
      </c>
      <c r="E67" s="146"/>
      <c r="F67" s="146"/>
      <c r="G67" s="146"/>
      <c r="H67" s="146"/>
      <c r="I67" s="146"/>
      <c r="J67" s="147">
        <f>J137</f>
        <v>0</v>
      </c>
      <c r="K67" s="144"/>
      <c r="L67" s="148"/>
    </row>
    <row r="68" spans="2:12" s="9" customFormat="1" ht="24.95" customHeight="1">
      <c r="B68" s="137"/>
      <c r="C68" s="138"/>
      <c r="D68" s="139" t="s">
        <v>223</v>
      </c>
      <c r="E68" s="140"/>
      <c r="F68" s="140"/>
      <c r="G68" s="140"/>
      <c r="H68" s="140"/>
      <c r="I68" s="140"/>
      <c r="J68" s="141">
        <f>J168</f>
        <v>0</v>
      </c>
      <c r="K68" s="138"/>
      <c r="L68" s="142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7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7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7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4" t="s">
        <v>126</v>
      </c>
      <c r="D75" s="38"/>
      <c r="E75" s="38"/>
      <c r="F75" s="38"/>
      <c r="G75" s="38"/>
      <c r="H75" s="38"/>
      <c r="I75" s="38"/>
      <c r="J75" s="38"/>
      <c r="K75" s="38"/>
      <c r="L75" s="107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7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16</v>
      </c>
      <c r="D77" s="38"/>
      <c r="E77" s="38"/>
      <c r="F77" s="38"/>
      <c r="G77" s="38"/>
      <c r="H77" s="38"/>
      <c r="I77" s="38"/>
      <c r="J77" s="38"/>
      <c r="K77" s="38"/>
      <c r="L77" s="107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67" t="str">
        <f>E7</f>
        <v>Úprava objektu Radniční č.p.13 na kancelářské prostory,Frýdek-Místek</v>
      </c>
      <c r="F78" s="368"/>
      <c r="G78" s="368"/>
      <c r="H78" s="368"/>
      <c r="I78" s="38"/>
      <c r="J78" s="38"/>
      <c r="K78" s="38"/>
      <c r="L78" s="107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205</v>
      </c>
      <c r="D79" s="38"/>
      <c r="E79" s="38"/>
      <c r="F79" s="38"/>
      <c r="G79" s="38"/>
      <c r="H79" s="38"/>
      <c r="I79" s="38"/>
      <c r="J79" s="38"/>
      <c r="K79" s="38"/>
      <c r="L79" s="107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23" t="str">
        <f>E9</f>
        <v xml:space="preserve">200101/D.1.4.1 - Vytápění </v>
      </c>
      <c r="F80" s="364"/>
      <c r="G80" s="364"/>
      <c r="H80" s="364"/>
      <c r="I80" s="38"/>
      <c r="J80" s="38"/>
      <c r="K80" s="38"/>
      <c r="L80" s="107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7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F12</f>
        <v xml:space="preserve"> </v>
      </c>
      <c r="G82" s="38"/>
      <c r="H82" s="38"/>
      <c r="I82" s="30" t="s">
        <v>24</v>
      </c>
      <c r="J82" s="61" t="str">
        <f>IF(J12="","",J12)</f>
        <v>17. 7. 2020</v>
      </c>
      <c r="K82" s="38"/>
      <c r="L82" s="107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7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30</v>
      </c>
      <c r="D84" s="38"/>
      <c r="E84" s="38"/>
      <c r="F84" s="28" t="str">
        <f>E15</f>
        <v xml:space="preserve">Statutární město Frýdek-Místek </v>
      </c>
      <c r="G84" s="38"/>
      <c r="H84" s="38"/>
      <c r="I84" s="30" t="s">
        <v>38</v>
      </c>
      <c r="J84" s="34" t="str">
        <f>E21</f>
        <v xml:space="preserve"> </v>
      </c>
      <c r="K84" s="38"/>
      <c r="L84" s="107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0" t="s">
        <v>36</v>
      </c>
      <c r="D85" s="38"/>
      <c r="E85" s="38"/>
      <c r="F85" s="28" t="str">
        <f>IF(E18="","",E18)</f>
        <v>Vyplň údaj</v>
      </c>
      <c r="G85" s="38"/>
      <c r="H85" s="38"/>
      <c r="I85" s="30" t="s">
        <v>41</v>
      </c>
      <c r="J85" s="34" t="str">
        <f>E24</f>
        <v xml:space="preserve">Lenka Jerakasová </v>
      </c>
      <c r="K85" s="38"/>
      <c r="L85" s="107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7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9"/>
      <c r="B87" s="150"/>
      <c r="C87" s="151" t="s">
        <v>127</v>
      </c>
      <c r="D87" s="152" t="s">
        <v>65</v>
      </c>
      <c r="E87" s="152" t="s">
        <v>61</v>
      </c>
      <c r="F87" s="152" t="s">
        <v>62</v>
      </c>
      <c r="G87" s="152" t="s">
        <v>128</v>
      </c>
      <c r="H87" s="152" t="s">
        <v>129</v>
      </c>
      <c r="I87" s="152" t="s">
        <v>130</v>
      </c>
      <c r="J87" s="152" t="s">
        <v>120</v>
      </c>
      <c r="K87" s="153" t="s">
        <v>131</v>
      </c>
      <c r="L87" s="154"/>
      <c r="M87" s="70" t="s">
        <v>35</v>
      </c>
      <c r="N87" s="71" t="s">
        <v>50</v>
      </c>
      <c r="O87" s="71" t="s">
        <v>132</v>
      </c>
      <c r="P87" s="71" t="s">
        <v>133</v>
      </c>
      <c r="Q87" s="71" t="s">
        <v>134</v>
      </c>
      <c r="R87" s="71" t="s">
        <v>135</v>
      </c>
      <c r="S87" s="71" t="s">
        <v>136</v>
      </c>
      <c r="T87" s="72" t="s">
        <v>137</v>
      </c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</row>
    <row r="88" spans="1:63" s="2" customFormat="1" ht="22.9" customHeight="1">
      <c r="A88" s="36"/>
      <c r="B88" s="37"/>
      <c r="C88" s="77" t="s">
        <v>138</v>
      </c>
      <c r="D88" s="38"/>
      <c r="E88" s="38"/>
      <c r="F88" s="38"/>
      <c r="G88" s="38"/>
      <c r="H88" s="38"/>
      <c r="I88" s="38"/>
      <c r="J88" s="155">
        <f>BK88</f>
        <v>0</v>
      </c>
      <c r="K88" s="38"/>
      <c r="L88" s="41"/>
      <c r="M88" s="73"/>
      <c r="N88" s="156"/>
      <c r="O88" s="74"/>
      <c r="P88" s="157">
        <f>P89+P96+P168</f>
        <v>0</v>
      </c>
      <c r="Q88" s="74"/>
      <c r="R88" s="157">
        <f>R89+R96+R168</f>
        <v>1.27238</v>
      </c>
      <c r="S88" s="74"/>
      <c r="T88" s="158">
        <f>T89+T96+T168</f>
        <v>1.99142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79</v>
      </c>
      <c r="AU88" s="18" t="s">
        <v>121</v>
      </c>
      <c r="BK88" s="159">
        <f>BK89+BK96+BK168</f>
        <v>0</v>
      </c>
    </row>
    <row r="89" spans="2:63" s="12" customFormat="1" ht="25.9" customHeight="1">
      <c r="B89" s="160"/>
      <c r="C89" s="161"/>
      <c r="D89" s="162" t="s">
        <v>79</v>
      </c>
      <c r="E89" s="163" t="s">
        <v>224</v>
      </c>
      <c r="F89" s="163" t="s">
        <v>225</v>
      </c>
      <c r="G89" s="161"/>
      <c r="H89" s="161"/>
      <c r="I89" s="164"/>
      <c r="J89" s="165">
        <f>BK89</f>
        <v>0</v>
      </c>
      <c r="K89" s="161"/>
      <c r="L89" s="166"/>
      <c r="M89" s="167"/>
      <c r="N89" s="168"/>
      <c r="O89" s="168"/>
      <c r="P89" s="169">
        <f>P90</f>
        <v>0</v>
      </c>
      <c r="Q89" s="168"/>
      <c r="R89" s="169">
        <f>R90</f>
        <v>0</v>
      </c>
      <c r="S89" s="168"/>
      <c r="T89" s="170">
        <f>T90</f>
        <v>0</v>
      </c>
      <c r="AR89" s="171" t="s">
        <v>21</v>
      </c>
      <c r="AT89" s="172" t="s">
        <v>79</v>
      </c>
      <c r="AU89" s="172" t="s">
        <v>80</v>
      </c>
      <c r="AY89" s="171" t="s">
        <v>142</v>
      </c>
      <c r="BK89" s="173">
        <f>BK90</f>
        <v>0</v>
      </c>
    </row>
    <row r="90" spans="2:63" s="12" customFormat="1" ht="22.9" customHeight="1">
      <c r="B90" s="160"/>
      <c r="C90" s="161"/>
      <c r="D90" s="162" t="s">
        <v>79</v>
      </c>
      <c r="E90" s="174" t="s">
        <v>396</v>
      </c>
      <c r="F90" s="174" t="s">
        <v>397</v>
      </c>
      <c r="G90" s="161"/>
      <c r="H90" s="161"/>
      <c r="I90" s="164"/>
      <c r="J90" s="175">
        <f>BK90</f>
        <v>0</v>
      </c>
      <c r="K90" s="161"/>
      <c r="L90" s="166"/>
      <c r="M90" s="167"/>
      <c r="N90" s="168"/>
      <c r="O90" s="168"/>
      <c r="P90" s="169">
        <f>SUM(P91:P95)</f>
        <v>0</v>
      </c>
      <c r="Q90" s="168"/>
      <c r="R90" s="169">
        <f>SUM(R91:R95)</f>
        <v>0</v>
      </c>
      <c r="S90" s="168"/>
      <c r="T90" s="170">
        <f>SUM(T91:T95)</f>
        <v>0</v>
      </c>
      <c r="AR90" s="171" t="s">
        <v>21</v>
      </c>
      <c r="AT90" s="172" t="s">
        <v>79</v>
      </c>
      <c r="AU90" s="172" t="s">
        <v>21</v>
      </c>
      <c r="AY90" s="171" t="s">
        <v>142</v>
      </c>
      <c r="BK90" s="173">
        <f>SUM(BK91:BK95)</f>
        <v>0</v>
      </c>
    </row>
    <row r="91" spans="1:65" s="2" customFormat="1" ht="24.2" customHeight="1">
      <c r="A91" s="36"/>
      <c r="B91" s="37"/>
      <c r="C91" s="176" t="s">
        <v>21</v>
      </c>
      <c r="D91" s="176" t="s">
        <v>145</v>
      </c>
      <c r="E91" s="177" t="s">
        <v>1279</v>
      </c>
      <c r="F91" s="178" t="s">
        <v>1280</v>
      </c>
      <c r="G91" s="179" t="s">
        <v>237</v>
      </c>
      <c r="H91" s="180">
        <v>1.991</v>
      </c>
      <c r="I91" s="181"/>
      <c r="J91" s="182">
        <f>ROUND(I91*H91,2)</f>
        <v>0</v>
      </c>
      <c r="K91" s="178" t="s">
        <v>149</v>
      </c>
      <c r="L91" s="41"/>
      <c r="M91" s="183" t="s">
        <v>35</v>
      </c>
      <c r="N91" s="184" t="s">
        <v>51</v>
      </c>
      <c r="O91" s="66"/>
      <c r="P91" s="185">
        <f>O91*H91</f>
        <v>0</v>
      </c>
      <c r="Q91" s="185">
        <v>0</v>
      </c>
      <c r="R91" s="185">
        <f>Q91*H91</f>
        <v>0</v>
      </c>
      <c r="S91" s="185">
        <v>0</v>
      </c>
      <c r="T91" s="186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7" t="s">
        <v>161</v>
      </c>
      <c r="AT91" s="187" t="s">
        <v>145</v>
      </c>
      <c r="AU91" s="187" t="s">
        <v>89</v>
      </c>
      <c r="AY91" s="18" t="s">
        <v>142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8" t="s">
        <v>21</v>
      </c>
      <c r="BK91" s="188">
        <f>ROUND(I91*H91,2)</f>
        <v>0</v>
      </c>
      <c r="BL91" s="18" t="s">
        <v>161</v>
      </c>
      <c r="BM91" s="187" t="s">
        <v>1281</v>
      </c>
    </row>
    <row r="92" spans="1:65" s="2" customFormat="1" ht="14.45" customHeight="1">
      <c r="A92" s="36"/>
      <c r="B92" s="37"/>
      <c r="C92" s="176" t="s">
        <v>89</v>
      </c>
      <c r="D92" s="176" t="s">
        <v>145</v>
      </c>
      <c r="E92" s="177" t="s">
        <v>888</v>
      </c>
      <c r="F92" s="178" t="s">
        <v>889</v>
      </c>
      <c r="G92" s="179" t="s">
        <v>237</v>
      </c>
      <c r="H92" s="180">
        <v>1.991</v>
      </c>
      <c r="I92" s="181"/>
      <c r="J92" s="182">
        <f>ROUND(I92*H92,2)</f>
        <v>0</v>
      </c>
      <c r="K92" s="178" t="s">
        <v>149</v>
      </c>
      <c r="L92" s="41"/>
      <c r="M92" s="183" t="s">
        <v>35</v>
      </c>
      <c r="N92" s="184" t="s">
        <v>51</v>
      </c>
      <c r="O92" s="66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161</v>
      </c>
      <c r="AT92" s="187" t="s">
        <v>145</v>
      </c>
      <c r="AU92" s="187" t="s">
        <v>89</v>
      </c>
      <c r="AY92" s="18" t="s">
        <v>142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8" t="s">
        <v>21</v>
      </c>
      <c r="BK92" s="188">
        <f>ROUND(I92*H92,2)</f>
        <v>0</v>
      </c>
      <c r="BL92" s="18" t="s">
        <v>161</v>
      </c>
      <c r="BM92" s="187" t="s">
        <v>1282</v>
      </c>
    </row>
    <row r="93" spans="1:65" s="2" customFormat="1" ht="24.2" customHeight="1">
      <c r="A93" s="36"/>
      <c r="B93" s="37"/>
      <c r="C93" s="176" t="s">
        <v>156</v>
      </c>
      <c r="D93" s="176" t="s">
        <v>145</v>
      </c>
      <c r="E93" s="177" t="s">
        <v>403</v>
      </c>
      <c r="F93" s="178" t="s">
        <v>404</v>
      </c>
      <c r="G93" s="179" t="s">
        <v>237</v>
      </c>
      <c r="H93" s="180">
        <v>37.829</v>
      </c>
      <c r="I93" s="181"/>
      <c r="J93" s="182">
        <f>ROUND(I93*H93,2)</f>
        <v>0</v>
      </c>
      <c r="K93" s="178" t="s">
        <v>149</v>
      </c>
      <c r="L93" s="41"/>
      <c r="M93" s="183" t="s">
        <v>35</v>
      </c>
      <c r="N93" s="184" t="s">
        <v>51</v>
      </c>
      <c r="O93" s="66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7" t="s">
        <v>161</v>
      </c>
      <c r="AT93" s="187" t="s">
        <v>145</v>
      </c>
      <c r="AU93" s="187" t="s">
        <v>89</v>
      </c>
      <c r="AY93" s="18" t="s">
        <v>142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8" t="s">
        <v>21</v>
      </c>
      <c r="BK93" s="188">
        <f>ROUND(I93*H93,2)</f>
        <v>0</v>
      </c>
      <c r="BL93" s="18" t="s">
        <v>161</v>
      </c>
      <c r="BM93" s="187" t="s">
        <v>1283</v>
      </c>
    </row>
    <row r="94" spans="2:51" s="13" customFormat="1" ht="11.25">
      <c r="B94" s="194"/>
      <c r="C94" s="195"/>
      <c r="D94" s="196" t="s">
        <v>232</v>
      </c>
      <c r="E94" s="195"/>
      <c r="F94" s="198" t="s">
        <v>1284</v>
      </c>
      <c r="G94" s="195"/>
      <c r="H94" s="199">
        <v>37.829</v>
      </c>
      <c r="I94" s="200"/>
      <c r="J94" s="195"/>
      <c r="K94" s="195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232</v>
      </c>
      <c r="AU94" s="205" t="s">
        <v>89</v>
      </c>
      <c r="AV94" s="13" t="s">
        <v>89</v>
      </c>
      <c r="AW94" s="13" t="s">
        <v>4</v>
      </c>
      <c r="AX94" s="13" t="s">
        <v>21</v>
      </c>
      <c r="AY94" s="205" t="s">
        <v>142</v>
      </c>
    </row>
    <row r="95" spans="1:65" s="2" customFormat="1" ht="24.2" customHeight="1">
      <c r="A95" s="36"/>
      <c r="B95" s="37"/>
      <c r="C95" s="176" t="s">
        <v>161</v>
      </c>
      <c r="D95" s="176" t="s">
        <v>145</v>
      </c>
      <c r="E95" s="177" t="s">
        <v>1285</v>
      </c>
      <c r="F95" s="178" t="s">
        <v>1286</v>
      </c>
      <c r="G95" s="179" t="s">
        <v>237</v>
      </c>
      <c r="H95" s="180">
        <v>1.991</v>
      </c>
      <c r="I95" s="181"/>
      <c r="J95" s="182">
        <f>ROUND(I95*H95,2)</f>
        <v>0</v>
      </c>
      <c r="K95" s="178" t="s">
        <v>149</v>
      </c>
      <c r="L95" s="41"/>
      <c r="M95" s="183" t="s">
        <v>35</v>
      </c>
      <c r="N95" s="184" t="s">
        <v>51</v>
      </c>
      <c r="O95" s="66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7" t="s">
        <v>161</v>
      </c>
      <c r="AT95" s="187" t="s">
        <v>145</v>
      </c>
      <c r="AU95" s="187" t="s">
        <v>89</v>
      </c>
      <c r="AY95" s="18" t="s">
        <v>142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8" t="s">
        <v>21</v>
      </c>
      <c r="BK95" s="188">
        <f>ROUND(I95*H95,2)</f>
        <v>0</v>
      </c>
      <c r="BL95" s="18" t="s">
        <v>161</v>
      </c>
      <c r="BM95" s="187" t="s">
        <v>1287</v>
      </c>
    </row>
    <row r="96" spans="2:63" s="12" customFormat="1" ht="25.9" customHeight="1">
      <c r="B96" s="160"/>
      <c r="C96" s="161"/>
      <c r="D96" s="162" t="s">
        <v>79</v>
      </c>
      <c r="E96" s="163" t="s">
        <v>497</v>
      </c>
      <c r="F96" s="163" t="s">
        <v>498</v>
      </c>
      <c r="G96" s="161"/>
      <c r="H96" s="161"/>
      <c r="I96" s="164"/>
      <c r="J96" s="165">
        <f>BK96</f>
        <v>0</v>
      </c>
      <c r="K96" s="161"/>
      <c r="L96" s="166"/>
      <c r="M96" s="167"/>
      <c r="N96" s="168"/>
      <c r="O96" s="168"/>
      <c r="P96" s="169">
        <f>P97+P101+P105+P125+P137</f>
        <v>0</v>
      </c>
      <c r="Q96" s="168"/>
      <c r="R96" s="169">
        <f>R97+R101+R105+R125+R137</f>
        <v>1.27238</v>
      </c>
      <c r="S96" s="168"/>
      <c r="T96" s="170">
        <f>T97+T101+T105+T125+T137</f>
        <v>1.99142</v>
      </c>
      <c r="AR96" s="171" t="s">
        <v>89</v>
      </c>
      <c r="AT96" s="172" t="s">
        <v>79</v>
      </c>
      <c r="AU96" s="172" t="s">
        <v>80</v>
      </c>
      <c r="AY96" s="171" t="s">
        <v>142</v>
      </c>
      <c r="BK96" s="173">
        <f>BK97+BK101+BK105+BK125+BK137</f>
        <v>0</v>
      </c>
    </row>
    <row r="97" spans="2:63" s="12" customFormat="1" ht="22.9" customHeight="1">
      <c r="B97" s="160"/>
      <c r="C97" s="161"/>
      <c r="D97" s="162" t="s">
        <v>79</v>
      </c>
      <c r="E97" s="174" t="s">
        <v>1288</v>
      </c>
      <c r="F97" s="174" t="s">
        <v>1289</v>
      </c>
      <c r="G97" s="161"/>
      <c r="H97" s="161"/>
      <c r="I97" s="164"/>
      <c r="J97" s="175">
        <f>BK97</f>
        <v>0</v>
      </c>
      <c r="K97" s="161"/>
      <c r="L97" s="166"/>
      <c r="M97" s="167"/>
      <c r="N97" s="168"/>
      <c r="O97" s="168"/>
      <c r="P97" s="169">
        <f>SUM(P98:P100)</f>
        <v>0</v>
      </c>
      <c r="Q97" s="168"/>
      <c r="R97" s="169">
        <f>SUM(R98:R100)</f>
        <v>0.00034</v>
      </c>
      <c r="S97" s="168"/>
      <c r="T97" s="170">
        <f>SUM(T98:T100)</f>
        <v>0.7125</v>
      </c>
      <c r="AR97" s="171" t="s">
        <v>89</v>
      </c>
      <c r="AT97" s="172" t="s">
        <v>79</v>
      </c>
      <c r="AU97" s="172" t="s">
        <v>21</v>
      </c>
      <c r="AY97" s="171" t="s">
        <v>142</v>
      </c>
      <c r="BK97" s="173">
        <f>SUM(BK98:BK100)</f>
        <v>0</v>
      </c>
    </row>
    <row r="98" spans="1:65" s="2" customFormat="1" ht="14.45" customHeight="1">
      <c r="A98" s="36"/>
      <c r="B98" s="37"/>
      <c r="C98" s="176" t="s">
        <v>141</v>
      </c>
      <c r="D98" s="176" t="s">
        <v>145</v>
      </c>
      <c r="E98" s="177" t="s">
        <v>1290</v>
      </c>
      <c r="F98" s="178" t="s">
        <v>1291</v>
      </c>
      <c r="G98" s="179" t="s">
        <v>177</v>
      </c>
      <c r="H98" s="180">
        <v>2</v>
      </c>
      <c r="I98" s="181"/>
      <c r="J98" s="182">
        <f>ROUND(I98*H98,2)</f>
        <v>0</v>
      </c>
      <c r="K98" s="178" t="s">
        <v>149</v>
      </c>
      <c r="L98" s="41"/>
      <c r="M98" s="183" t="s">
        <v>35</v>
      </c>
      <c r="N98" s="184" t="s">
        <v>51</v>
      </c>
      <c r="O98" s="66"/>
      <c r="P98" s="185">
        <f>O98*H98</f>
        <v>0</v>
      </c>
      <c r="Q98" s="185">
        <v>0.00017</v>
      </c>
      <c r="R98" s="185">
        <f>Q98*H98</f>
        <v>0.00034</v>
      </c>
      <c r="S98" s="185">
        <v>0.35625</v>
      </c>
      <c r="T98" s="186">
        <f>S98*H98</f>
        <v>0.7125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7" t="s">
        <v>303</v>
      </c>
      <c r="AT98" s="187" t="s">
        <v>145</v>
      </c>
      <c r="AU98" s="187" t="s">
        <v>89</v>
      </c>
      <c r="AY98" s="18" t="s">
        <v>142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8" t="s">
        <v>21</v>
      </c>
      <c r="BK98" s="188">
        <f>ROUND(I98*H98,2)</f>
        <v>0</v>
      </c>
      <c r="BL98" s="18" t="s">
        <v>303</v>
      </c>
      <c r="BM98" s="187" t="s">
        <v>1292</v>
      </c>
    </row>
    <row r="99" spans="1:65" s="2" customFormat="1" ht="14.45" customHeight="1">
      <c r="A99" s="36"/>
      <c r="B99" s="37"/>
      <c r="C99" s="176" t="s">
        <v>251</v>
      </c>
      <c r="D99" s="176" t="s">
        <v>145</v>
      </c>
      <c r="E99" s="177" t="s">
        <v>1293</v>
      </c>
      <c r="F99" s="178" t="s">
        <v>1294</v>
      </c>
      <c r="G99" s="179" t="s">
        <v>177</v>
      </c>
      <c r="H99" s="180">
        <v>2</v>
      </c>
      <c r="I99" s="181"/>
      <c r="J99" s="182">
        <f>ROUND(I99*H99,2)</f>
        <v>0</v>
      </c>
      <c r="K99" s="178" t="s">
        <v>149</v>
      </c>
      <c r="L99" s="41"/>
      <c r="M99" s="183" t="s">
        <v>35</v>
      </c>
      <c r="N99" s="184" t="s">
        <v>51</v>
      </c>
      <c r="O99" s="66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7" t="s">
        <v>303</v>
      </c>
      <c r="AT99" s="187" t="s">
        <v>145</v>
      </c>
      <c r="AU99" s="187" t="s">
        <v>89</v>
      </c>
      <c r="AY99" s="18" t="s">
        <v>142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8" t="s">
        <v>21</v>
      </c>
      <c r="BK99" s="188">
        <f>ROUND(I99*H99,2)</f>
        <v>0</v>
      </c>
      <c r="BL99" s="18" t="s">
        <v>303</v>
      </c>
      <c r="BM99" s="187" t="s">
        <v>1295</v>
      </c>
    </row>
    <row r="100" spans="1:65" s="2" customFormat="1" ht="24.2" customHeight="1">
      <c r="A100" s="36"/>
      <c r="B100" s="37"/>
      <c r="C100" s="176" t="s">
        <v>170</v>
      </c>
      <c r="D100" s="176" t="s">
        <v>145</v>
      </c>
      <c r="E100" s="177" t="s">
        <v>1296</v>
      </c>
      <c r="F100" s="178" t="s">
        <v>1297</v>
      </c>
      <c r="G100" s="179" t="s">
        <v>237</v>
      </c>
      <c r="H100" s="180">
        <v>0.713</v>
      </c>
      <c r="I100" s="181"/>
      <c r="J100" s="182">
        <f>ROUND(I100*H100,2)</f>
        <v>0</v>
      </c>
      <c r="K100" s="178" t="s">
        <v>149</v>
      </c>
      <c r="L100" s="41"/>
      <c r="M100" s="183" t="s">
        <v>35</v>
      </c>
      <c r="N100" s="184" t="s">
        <v>51</v>
      </c>
      <c r="O100" s="66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7" t="s">
        <v>303</v>
      </c>
      <c r="AT100" s="187" t="s">
        <v>145</v>
      </c>
      <c r="AU100" s="187" t="s">
        <v>89</v>
      </c>
      <c r="AY100" s="18" t="s">
        <v>142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8" t="s">
        <v>21</v>
      </c>
      <c r="BK100" s="188">
        <f>ROUND(I100*H100,2)</f>
        <v>0</v>
      </c>
      <c r="BL100" s="18" t="s">
        <v>303</v>
      </c>
      <c r="BM100" s="187" t="s">
        <v>1298</v>
      </c>
    </row>
    <row r="101" spans="2:63" s="12" customFormat="1" ht="22.9" customHeight="1">
      <c r="B101" s="160"/>
      <c r="C101" s="161"/>
      <c r="D101" s="162" t="s">
        <v>79</v>
      </c>
      <c r="E101" s="174" t="s">
        <v>1299</v>
      </c>
      <c r="F101" s="174" t="s">
        <v>1300</v>
      </c>
      <c r="G101" s="161"/>
      <c r="H101" s="161"/>
      <c r="I101" s="164"/>
      <c r="J101" s="175">
        <f>BK101</f>
        <v>0</v>
      </c>
      <c r="K101" s="161"/>
      <c r="L101" s="166"/>
      <c r="M101" s="167"/>
      <c r="N101" s="168"/>
      <c r="O101" s="168"/>
      <c r="P101" s="169">
        <f>SUM(P102:P104)</f>
        <v>0</v>
      </c>
      <c r="Q101" s="168"/>
      <c r="R101" s="169">
        <f>SUM(R102:R104)</f>
        <v>7E-05</v>
      </c>
      <c r="S101" s="168"/>
      <c r="T101" s="170">
        <f>SUM(T102:T104)</f>
        <v>0.0162</v>
      </c>
      <c r="AR101" s="171" t="s">
        <v>89</v>
      </c>
      <c r="AT101" s="172" t="s">
        <v>79</v>
      </c>
      <c r="AU101" s="172" t="s">
        <v>21</v>
      </c>
      <c r="AY101" s="171" t="s">
        <v>142</v>
      </c>
      <c r="BK101" s="173">
        <f>SUM(BK102:BK104)</f>
        <v>0</v>
      </c>
    </row>
    <row r="102" spans="1:65" s="2" customFormat="1" ht="14.45" customHeight="1">
      <c r="A102" s="36"/>
      <c r="B102" s="37"/>
      <c r="C102" s="176" t="s">
        <v>174</v>
      </c>
      <c r="D102" s="176" t="s">
        <v>145</v>
      </c>
      <c r="E102" s="177" t="s">
        <v>1301</v>
      </c>
      <c r="F102" s="178" t="s">
        <v>1302</v>
      </c>
      <c r="G102" s="179" t="s">
        <v>177</v>
      </c>
      <c r="H102" s="180">
        <v>1</v>
      </c>
      <c r="I102" s="181"/>
      <c r="J102" s="182">
        <f>ROUND(I102*H102,2)</f>
        <v>0</v>
      </c>
      <c r="K102" s="178" t="s">
        <v>149</v>
      </c>
      <c r="L102" s="41"/>
      <c r="M102" s="183" t="s">
        <v>35</v>
      </c>
      <c r="N102" s="184" t="s">
        <v>51</v>
      </c>
      <c r="O102" s="66"/>
      <c r="P102" s="185">
        <f>O102*H102</f>
        <v>0</v>
      </c>
      <c r="Q102" s="185">
        <v>0</v>
      </c>
      <c r="R102" s="185">
        <f>Q102*H102</f>
        <v>0</v>
      </c>
      <c r="S102" s="185">
        <v>0.0117</v>
      </c>
      <c r="T102" s="186">
        <f>S102*H102</f>
        <v>0.0117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303</v>
      </c>
      <c r="AT102" s="187" t="s">
        <v>145</v>
      </c>
      <c r="AU102" s="187" t="s">
        <v>89</v>
      </c>
      <c r="AY102" s="18" t="s">
        <v>142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8" t="s">
        <v>21</v>
      </c>
      <c r="BK102" s="188">
        <f>ROUND(I102*H102,2)</f>
        <v>0</v>
      </c>
      <c r="BL102" s="18" t="s">
        <v>303</v>
      </c>
      <c r="BM102" s="187" t="s">
        <v>1303</v>
      </c>
    </row>
    <row r="103" spans="1:65" s="2" customFormat="1" ht="14.45" customHeight="1">
      <c r="A103" s="36"/>
      <c r="B103" s="37"/>
      <c r="C103" s="176" t="s">
        <v>179</v>
      </c>
      <c r="D103" s="176" t="s">
        <v>145</v>
      </c>
      <c r="E103" s="177" t="s">
        <v>1304</v>
      </c>
      <c r="F103" s="178" t="s">
        <v>1305</v>
      </c>
      <c r="G103" s="179" t="s">
        <v>177</v>
      </c>
      <c r="H103" s="180">
        <v>1</v>
      </c>
      <c r="I103" s="181"/>
      <c r="J103" s="182">
        <f>ROUND(I103*H103,2)</f>
        <v>0</v>
      </c>
      <c r="K103" s="178" t="s">
        <v>149</v>
      </c>
      <c r="L103" s="41"/>
      <c r="M103" s="183" t="s">
        <v>35</v>
      </c>
      <c r="N103" s="184" t="s">
        <v>51</v>
      </c>
      <c r="O103" s="66"/>
      <c r="P103" s="185">
        <f>O103*H103</f>
        <v>0</v>
      </c>
      <c r="Q103" s="185">
        <v>7E-05</v>
      </c>
      <c r="R103" s="185">
        <f>Q103*H103</f>
        <v>7E-05</v>
      </c>
      <c r="S103" s="185">
        <v>0.0045</v>
      </c>
      <c r="T103" s="186">
        <f>S103*H103</f>
        <v>0.0045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7" t="s">
        <v>303</v>
      </c>
      <c r="AT103" s="187" t="s">
        <v>145</v>
      </c>
      <c r="AU103" s="187" t="s">
        <v>89</v>
      </c>
      <c r="AY103" s="18" t="s">
        <v>142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8" t="s">
        <v>21</v>
      </c>
      <c r="BK103" s="188">
        <f>ROUND(I103*H103,2)</f>
        <v>0</v>
      </c>
      <c r="BL103" s="18" t="s">
        <v>303</v>
      </c>
      <c r="BM103" s="187" t="s">
        <v>1306</v>
      </c>
    </row>
    <row r="104" spans="1:65" s="2" customFormat="1" ht="24.2" customHeight="1">
      <c r="A104" s="36"/>
      <c r="B104" s="37"/>
      <c r="C104" s="176" t="s">
        <v>183</v>
      </c>
      <c r="D104" s="176" t="s">
        <v>145</v>
      </c>
      <c r="E104" s="177" t="s">
        <v>1307</v>
      </c>
      <c r="F104" s="178" t="s">
        <v>1308</v>
      </c>
      <c r="G104" s="179" t="s">
        <v>237</v>
      </c>
      <c r="H104" s="180">
        <v>0.016</v>
      </c>
      <c r="I104" s="181"/>
      <c r="J104" s="182">
        <f>ROUND(I104*H104,2)</f>
        <v>0</v>
      </c>
      <c r="K104" s="178" t="s">
        <v>149</v>
      </c>
      <c r="L104" s="41"/>
      <c r="M104" s="183" t="s">
        <v>35</v>
      </c>
      <c r="N104" s="184" t="s">
        <v>51</v>
      </c>
      <c r="O104" s="66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303</v>
      </c>
      <c r="AT104" s="187" t="s">
        <v>145</v>
      </c>
      <c r="AU104" s="187" t="s">
        <v>89</v>
      </c>
      <c r="AY104" s="18" t="s">
        <v>142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8" t="s">
        <v>21</v>
      </c>
      <c r="BK104" s="188">
        <f>ROUND(I104*H104,2)</f>
        <v>0</v>
      </c>
      <c r="BL104" s="18" t="s">
        <v>303</v>
      </c>
      <c r="BM104" s="187" t="s">
        <v>1309</v>
      </c>
    </row>
    <row r="105" spans="2:63" s="12" customFormat="1" ht="22.9" customHeight="1">
      <c r="B105" s="160"/>
      <c r="C105" s="161"/>
      <c r="D105" s="162" t="s">
        <v>79</v>
      </c>
      <c r="E105" s="174" t="s">
        <v>1310</v>
      </c>
      <c r="F105" s="174" t="s">
        <v>1311</v>
      </c>
      <c r="G105" s="161"/>
      <c r="H105" s="161"/>
      <c r="I105" s="164"/>
      <c r="J105" s="175">
        <f>BK105</f>
        <v>0</v>
      </c>
      <c r="K105" s="161"/>
      <c r="L105" s="166"/>
      <c r="M105" s="167"/>
      <c r="N105" s="168"/>
      <c r="O105" s="168"/>
      <c r="P105" s="169">
        <f>SUM(P106:P124)</f>
        <v>0</v>
      </c>
      <c r="Q105" s="168"/>
      <c r="R105" s="169">
        <f>SUM(R106:R124)</f>
        <v>0.17655</v>
      </c>
      <c r="S105" s="168"/>
      <c r="T105" s="170">
        <f>SUM(T106:T124)</f>
        <v>0.23432</v>
      </c>
      <c r="AR105" s="171" t="s">
        <v>89</v>
      </c>
      <c r="AT105" s="172" t="s">
        <v>79</v>
      </c>
      <c r="AU105" s="172" t="s">
        <v>21</v>
      </c>
      <c r="AY105" s="171" t="s">
        <v>142</v>
      </c>
      <c r="BK105" s="173">
        <f>SUM(BK106:BK124)</f>
        <v>0</v>
      </c>
    </row>
    <row r="106" spans="1:65" s="2" customFormat="1" ht="14.45" customHeight="1">
      <c r="A106" s="36"/>
      <c r="B106" s="37"/>
      <c r="C106" s="176" t="s">
        <v>187</v>
      </c>
      <c r="D106" s="176" t="s">
        <v>145</v>
      </c>
      <c r="E106" s="177" t="s">
        <v>1312</v>
      </c>
      <c r="F106" s="178" t="s">
        <v>1313</v>
      </c>
      <c r="G106" s="179" t="s">
        <v>292</v>
      </c>
      <c r="H106" s="180">
        <v>30</v>
      </c>
      <c r="I106" s="181"/>
      <c r="J106" s="182">
        <f aca="true" t="shared" si="0" ref="J106:J124">ROUND(I106*H106,2)</f>
        <v>0</v>
      </c>
      <c r="K106" s="178" t="s">
        <v>149</v>
      </c>
      <c r="L106" s="41"/>
      <c r="M106" s="183" t="s">
        <v>35</v>
      </c>
      <c r="N106" s="184" t="s">
        <v>51</v>
      </c>
      <c r="O106" s="66"/>
      <c r="P106" s="185">
        <f aca="true" t="shared" si="1" ref="P106:P124">O106*H106</f>
        <v>0</v>
      </c>
      <c r="Q106" s="185">
        <v>2E-05</v>
      </c>
      <c r="R106" s="185">
        <f aca="true" t="shared" si="2" ref="R106:R124">Q106*H106</f>
        <v>0.0006000000000000001</v>
      </c>
      <c r="S106" s="185">
        <v>0.0032</v>
      </c>
      <c r="T106" s="186">
        <f aca="true" t="shared" si="3" ref="T106:T124">S106*H106</f>
        <v>0.096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303</v>
      </c>
      <c r="AT106" s="187" t="s">
        <v>145</v>
      </c>
      <c r="AU106" s="187" t="s">
        <v>89</v>
      </c>
      <c r="AY106" s="18" t="s">
        <v>142</v>
      </c>
      <c r="BE106" s="188">
        <f aca="true" t="shared" si="4" ref="BE106:BE124">IF(N106="základní",J106,0)</f>
        <v>0</v>
      </c>
      <c r="BF106" s="188">
        <f aca="true" t="shared" si="5" ref="BF106:BF124">IF(N106="snížená",J106,0)</f>
        <v>0</v>
      </c>
      <c r="BG106" s="188">
        <f aca="true" t="shared" si="6" ref="BG106:BG124">IF(N106="zákl. přenesená",J106,0)</f>
        <v>0</v>
      </c>
      <c r="BH106" s="188">
        <f aca="true" t="shared" si="7" ref="BH106:BH124">IF(N106="sníž. přenesená",J106,0)</f>
        <v>0</v>
      </c>
      <c r="BI106" s="188">
        <f aca="true" t="shared" si="8" ref="BI106:BI124">IF(N106="nulová",J106,0)</f>
        <v>0</v>
      </c>
      <c r="BJ106" s="18" t="s">
        <v>21</v>
      </c>
      <c r="BK106" s="188">
        <f aca="true" t="shared" si="9" ref="BK106:BK124">ROUND(I106*H106,2)</f>
        <v>0</v>
      </c>
      <c r="BL106" s="18" t="s">
        <v>303</v>
      </c>
      <c r="BM106" s="187" t="s">
        <v>1314</v>
      </c>
    </row>
    <row r="107" spans="1:65" s="2" customFormat="1" ht="14.45" customHeight="1">
      <c r="A107" s="36"/>
      <c r="B107" s="37"/>
      <c r="C107" s="176" t="s">
        <v>191</v>
      </c>
      <c r="D107" s="176" t="s">
        <v>145</v>
      </c>
      <c r="E107" s="177" t="s">
        <v>1315</v>
      </c>
      <c r="F107" s="178" t="s">
        <v>1316</v>
      </c>
      <c r="G107" s="179" t="s">
        <v>292</v>
      </c>
      <c r="H107" s="180">
        <v>26</v>
      </c>
      <c r="I107" s="181"/>
      <c r="J107" s="182">
        <f t="shared" si="0"/>
        <v>0</v>
      </c>
      <c r="K107" s="178" t="s">
        <v>149</v>
      </c>
      <c r="L107" s="41"/>
      <c r="M107" s="183" t="s">
        <v>35</v>
      </c>
      <c r="N107" s="184" t="s">
        <v>51</v>
      </c>
      <c r="O107" s="66"/>
      <c r="P107" s="185">
        <f t="shared" si="1"/>
        <v>0</v>
      </c>
      <c r="Q107" s="185">
        <v>5E-05</v>
      </c>
      <c r="R107" s="185">
        <f t="shared" si="2"/>
        <v>0.0013000000000000002</v>
      </c>
      <c r="S107" s="185">
        <v>0.00532</v>
      </c>
      <c r="T107" s="186">
        <f t="shared" si="3"/>
        <v>0.13832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303</v>
      </c>
      <c r="AT107" s="187" t="s">
        <v>145</v>
      </c>
      <c r="AU107" s="187" t="s">
        <v>89</v>
      </c>
      <c r="AY107" s="18" t="s">
        <v>142</v>
      </c>
      <c r="BE107" s="188">
        <f t="shared" si="4"/>
        <v>0</v>
      </c>
      <c r="BF107" s="188">
        <f t="shared" si="5"/>
        <v>0</v>
      </c>
      <c r="BG107" s="188">
        <f t="shared" si="6"/>
        <v>0</v>
      </c>
      <c r="BH107" s="188">
        <f t="shared" si="7"/>
        <v>0</v>
      </c>
      <c r="BI107" s="188">
        <f t="shared" si="8"/>
        <v>0</v>
      </c>
      <c r="BJ107" s="18" t="s">
        <v>21</v>
      </c>
      <c r="BK107" s="188">
        <f t="shared" si="9"/>
        <v>0</v>
      </c>
      <c r="BL107" s="18" t="s">
        <v>303</v>
      </c>
      <c r="BM107" s="187" t="s">
        <v>1317</v>
      </c>
    </row>
    <row r="108" spans="1:65" s="2" customFormat="1" ht="14.45" customHeight="1">
      <c r="A108" s="36"/>
      <c r="B108" s="37"/>
      <c r="C108" s="176" t="s">
        <v>195</v>
      </c>
      <c r="D108" s="176" t="s">
        <v>145</v>
      </c>
      <c r="E108" s="177" t="s">
        <v>1318</v>
      </c>
      <c r="F108" s="178" t="s">
        <v>1319</v>
      </c>
      <c r="G108" s="179" t="s">
        <v>292</v>
      </c>
      <c r="H108" s="180">
        <v>18</v>
      </c>
      <c r="I108" s="181"/>
      <c r="J108" s="182">
        <f t="shared" si="0"/>
        <v>0</v>
      </c>
      <c r="K108" s="178" t="s">
        <v>149</v>
      </c>
      <c r="L108" s="41"/>
      <c r="M108" s="183" t="s">
        <v>35</v>
      </c>
      <c r="N108" s="184" t="s">
        <v>51</v>
      </c>
      <c r="O108" s="66"/>
      <c r="P108" s="185">
        <f t="shared" si="1"/>
        <v>0</v>
      </c>
      <c r="Q108" s="185">
        <v>0.00038</v>
      </c>
      <c r="R108" s="185">
        <f t="shared" si="2"/>
        <v>0.006840000000000001</v>
      </c>
      <c r="S108" s="185">
        <v>0</v>
      </c>
      <c r="T108" s="186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303</v>
      </c>
      <c r="AT108" s="187" t="s">
        <v>145</v>
      </c>
      <c r="AU108" s="187" t="s">
        <v>89</v>
      </c>
      <c r="AY108" s="18" t="s">
        <v>142</v>
      </c>
      <c r="BE108" s="188">
        <f t="shared" si="4"/>
        <v>0</v>
      </c>
      <c r="BF108" s="188">
        <f t="shared" si="5"/>
        <v>0</v>
      </c>
      <c r="BG108" s="188">
        <f t="shared" si="6"/>
        <v>0</v>
      </c>
      <c r="BH108" s="188">
        <f t="shared" si="7"/>
        <v>0</v>
      </c>
      <c r="BI108" s="188">
        <f t="shared" si="8"/>
        <v>0</v>
      </c>
      <c r="BJ108" s="18" t="s">
        <v>21</v>
      </c>
      <c r="BK108" s="188">
        <f t="shared" si="9"/>
        <v>0</v>
      </c>
      <c r="BL108" s="18" t="s">
        <v>303</v>
      </c>
      <c r="BM108" s="187" t="s">
        <v>1320</v>
      </c>
    </row>
    <row r="109" spans="1:65" s="2" customFormat="1" ht="14.45" customHeight="1">
      <c r="A109" s="36"/>
      <c r="B109" s="37"/>
      <c r="C109" s="176" t="s">
        <v>201</v>
      </c>
      <c r="D109" s="176" t="s">
        <v>145</v>
      </c>
      <c r="E109" s="177" t="s">
        <v>1321</v>
      </c>
      <c r="F109" s="178" t="s">
        <v>1322</v>
      </c>
      <c r="G109" s="179" t="s">
        <v>292</v>
      </c>
      <c r="H109" s="180">
        <v>46</v>
      </c>
      <c r="I109" s="181"/>
      <c r="J109" s="182">
        <f t="shared" si="0"/>
        <v>0</v>
      </c>
      <c r="K109" s="178" t="s">
        <v>149</v>
      </c>
      <c r="L109" s="41"/>
      <c r="M109" s="183" t="s">
        <v>35</v>
      </c>
      <c r="N109" s="184" t="s">
        <v>51</v>
      </c>
      <c r="O109" s="66"/>
      <c r="P109" s="185">
        <f t="shared" si="1"/>
        <v>0</v>
      </c>
      <c r="Q109" s="185">
        <v>0.00047</v>
      </c>
      <c r="R109" s="185">
        <f t="shared" si="2"/>
        <v>0.02162</v>
      </c>
      <c r="S109" s="185">
        <v>0</v>
      </c>
      <c r="T109" s="186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303</v>
      </c>
      <c r="AT109" s="187" t="s">
        <v>145</v>
      </c>
      <c r="AU109" s="187" t="s">
        <v>89</v>
      </c>
      <c r="AY109" s="18" t="s">
        <v>142</v>
      </c>
      <c r="BE109" s="188">
        <f t="shared" si="4"/>
        <v>0</v>
      </c>
      <c r="BF109" s="188">
        <f t="shared" si="5"/>
        <v>0</v>
      </c>
      <c r="BG109" s="188">
        <f t="shared" si="6"/>
        <v>0</v>
      </c>
      <c r="BH109" s="188">
        <f t="shared" si="7"/>
        <v>0</v>
      </c>
      <c r="BI109" s="188">
        <f t="shared" si="8"/>
        <v>0</v>
      </c>
      <c r="BJ109" s="18" t="s">
        <v>21</v>
      </c>
      <c r="BK109" s="188">
        <f t="shared" si="9"/>
        <v>0</v>
      </c>
      <c r="BL109" s="18" t="s">
        <v>303</v>
      </c>
      <c r="BM109" s="187" t="s">
        <v>1323</v>
      </c>
    </row>
    <row r="110" spans="1:65" s="2" customFormat="1" ht="14.45" customHeight="1">
      <c r="A110" s="36"/>
      <c r="B110" s="37"/>
      <c r="C110" s="176" t="s">
        <v>8</v>
      </c>
      <c r="D110" s="176" t="s">
        <v>145</v>
      </c>
      <c r="E110" s="177" t="s">
        <v>1324</v>
      </c>
      <c r="F110" s="178" t="s">
        <v>1325</v>
      </c>
      <c r="G110" s="179" t="s">
        <v>292</v>
      </c>
      <c r="H110" s="180">
        <v>93</v>
      </c>
      <c r="I110" s="181"/>
      <c r="J110" s="182">
        <f t="shared" si="0"/>
        <v>0</v>
      </c>
      <c r="K110" s="178" t="s">
        <v>149</v>
      </c>
      <c r="L110" s="41"/>
      <c r="M110" s="183" t="s">
        <v>35</v>
      </c>
      <c r="N110" s="184" t="s">
        <v>51</v>
      </c>
      <c r="O110" s="66"/>
      <c r="P110" s="185">
        <f t="shared" si="1"/>
        <v>0</v>
      </c>
      <c r="Q110" s="185">
        <v>0.00058</v>
      </c>
      <c r="R110" s="185">
        <f t="shared" si="2"/>
        <v>0.05394</v>
      </c>
      <c r="S110" s="185">
        <v>0</v>
      </c>
      <c r="T110" s="186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303</v>
      </c>
      <c r="AT110" s="187" t="s">
        <v>145</v>
      </c>
      <c r="AU110" s="187" t="s">
        <v>89</v>
      </c>
      <c r="AY110" s="18" t="s">
        <v>142</v>
      </c>
      <c r="BE110" s="188">
        <f t="shared" si="4"/>
        <v>0</v>
      </c>
      <c r="BF110" s="188">
        <f t="shared" si="5"/>
        <v>0</v>
      </c>
      <c r="BG110" s="188">
        <f t="shared" si="6"/>
        <v>0</v>
      </c>
      <c r="BH110" s="188">
        <f t="shared" si="7"/>
        <v>0</v>
      </c>
      <c r="BI110" s="188">
        <f t="shared" si="8"/>
        <v>0</v>
      </c>
      <c r="BJ110" s="18" t="s">
        <v>21</v>
      </c>
      <c r="BK110" s="188">
        <f t="shared" si="9"/>
        <v>0</v>
      </c>
      <c r="BL110" s="18" t="s">
        <v>303</v>
      </c>
      <c r="BM110" s="187" t="s">
        <v>1326</v>
      </c>
    </row>
    <row r="111" spans="1:65" s="2" customFormat="1" ht="14.45" customHeight="1">
      <c r="A111" s="36"/>
      <c r="B111" s="37"/>
      <c r="C111" s="176" t="s">
        <v>303</v>
      </c>
      <c r="D111" s="176" t="s">
        <v>145</v>
      </c>
      <c r="E111" s="177" t="s">
        <v>1327</v>
      </c>
      <c r="F111" s="178" t="s">
        <v>1328</v>
      </c>
      <c r="G111" s="179" t="s">
        <v>292</v>
      </c>
      <c r="H111" s="180">
        <v>6</v>
      </c>
      <c r="I111" s="181"/>
      <c r="J111" s="182">
        <f t="shared" si="0"/>
        <v>0</v>
      </c>
      <c r="K111" s="178" t="s">
        <v>149</v>
      </c>
      <c r="L111" s="41"/>
      <c r="M111" s="183" t="s">
        <v>35</v>
      </c>
      <c r="N111" s="184" t="s">
        <v>51</v>
      </c>
      <c r="O111" s="66"/>
      <c r="P111" s="185">
        <f t="shared" si="1"/>
        <v>0</v>
      </c>
      <c r="Q111" s="185">
        <v>0.00072</v>
      </c>
      <c r="R111" s="185">
        <f t="shared" si="2"/>
        <v>0.00432</v>
      </c>
      <c r="S111" s="185">
        <v>0</v>
      </c>
      <c r="T111" s="186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7" t="s">
        <v>303</v>
      </c>
      <c r="AT111" s="187" t="s">
        <v>145</v>
      </c>
      <c r="AU111" s="187" t="s">
        <v>89</v>
      </c>
      <c r="AY111" s="18" t="s">
        <v>142</v>
      </c>
      <c r="BE111" s="188">
        <f t="shared" si="4"/>
        <v>0</v>
      </c>
      <c r="BF111" s="188">
        <f t="shared" si="5"/>
        <v>0</v>
      </c>
      <c r="BG111" s="188">
        <f t="shared" si="6"/>
        <v>0</v>
      </c>
      <c r="BH111" s="188">
        <f t="shared" si="7"/>
        <v>0</v>
      </c>
      <c r="BI111" s="188">
        <f t="shared" si="8"/>
        <v>0</v>
      </c>
      <c r="BJ111" s="18" t="s">
        <v>21</v>
      </c>
      <c r="BK111" s="188">
        <f t="shared" si="9"/>
        <v>0</v>
      </c>
      <c r="BL111" s="18" t="s">
        <v>303</v>
      </c>
      <c r="BM111" s="187" t="s">
        <v>1329</v>
      </c>
    </row>
    <row r="112" spans="1:65" s="2" customFormat="1" ht="14.45" customHeight="1">
      <c r="A112" s="36"/>
      <c r="B112" s="37"/>
      <c r="C112" s="176" t="s">
        <v>308</v>
      </c>
      <c r="D112" s="176" t="s">
        <v>145</v>
      </c>
      <c r="E112" s="177" t="s">
        <v>1330</v>
      </c>
      <c r="F112" s="178" t="s">
        <v>1331</v>
      </c>
      <c r="G112" s="179" t="s">
        <v>292</v>
      </c>
      <c r="H112" s="180">
        <v>31</v>
      </c>
      <c r="I112" s="181"/>
      <c r="J112" s="182">
        <f t="shared" si="0"/>
        <v>0</v>
      </c>
      <c r="K112" s="178" t="s">
        <v>149</v>
      </c>
      <c r="L112" s="41"/>
      <c r="M112" s="183" t="s">
        <v>35</v>
      </c>
      <c r="N112" s="184" t="s">
        <v>51</v>
      </c>
      <c r="O112" s="66"/>
      <c r="P112" s="185">
        <f t="shared" si="1"/>
        <v>0</v>
      </c>
      <c r="Q112" s="185">
        <v>0.00129</v>
      </c>
      <c r="R112" s="185">
        <f t="shared" si="2"/>
        <v>0.03999</v>
      </c>
      <c r="S112" s="185">
        <v>0</v>
      </c>
      <c r="T112" s="186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303</v>
      </c>
      <c r="AT112" s="187" t="s">
        <v>145</v>
      </c>
      <c r="AU112" s="187" t="s">
        <v>89</v>
      </c>
      <c r="AY112" s="18" t="s">
        <v>142</v>
      </c>
      <c r="BE112" s="188">
        <f t="shared" si="4"/>
        <v>0</v>
      </c>
      <c r="BF112" s="188">
        <f t="shared" si="5"/>
        <v>0</v>
      </c>
      <c r="BG112" s="188">
        <f t="shared" si="6"/>
        <v>0</v>
      </c>
      <c r="BH112" s="188">
        <f t="shared" si="7"/>
        <v>0</v>
      </c>
      <c r="BI112" s="188">
        <f t="shared" si="8"/>
        <v>0</v>
      </c>
      <c r="BJ112" s="18" t="s">
        <v>21</v>
      </c>
      <c r="BK112" s="188">
        <f t="shared" si="9"/>
        <v>0</v>
      </c>
      <c r="BL112" s="18" t="s">
        <v>303</v>
      </c>
      <c r="BM112" s="187" t="s">
        <v>1332</v>
      </c>
    </row>
    <row r="113" spans="1:65" s="2" customFormat="1" ht="14.45" customHeight="1">
      <c r="A113" s="36"/>
      <c r="B113" s="37"/>
      <c r="C113" s="176" t="s">
        <v>313</v>
      </c>
      <c r="D113" s="176" t="s">
        <v>145</v>
      </c>
      <c r="E113" s="177" t="s">
        <v>1333</v>
      </c>
      <c r="F113" s="178" t="s">
        <v>1334</v>
      </c>
      <c r="G113" s="179" t="s">
        <v>292</v>
      </c>
      <c r="H113" s="180">
        <v>10</v>
      </c>
      <c r="I113" s="181"/>
      <c r="J113" s="182">
        <f t="shared" si="0"/>
        <v>0</v>
      </c>
      <c r="K113" s="178" t="s">
        <v>149</v>
      </c>
      <c r="L113" s="41"/>
      <c r="M113" s="183" t="s">
        <v>35</v>
      </c>
      <c r="N113" s="184" t="s">
        <v>51</v>
      </c>
      <c r="O113" s="66"/>
      <c r="P113" s="185">
        <f t="shared" si="1"/>
        <v>0</v>
      </c>
      <c r="Q113" s="185">
        <v>0.00161</v>
      </c>
      <c r="R113" s="185">
        <f t="shared" si="2"/>
        <v>0.0161</v>
      </c>
      <c r="S113" s="185">
        <v>0</v>
      </c>
      <c r="T113" s="186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303</v>
      </c>
      <c r="AT113" s="187" t="s">
        <v>145</v>
      </c>
      <c r="AU113" s="187" t="s">
        <v>89</v>
      </c>
      <c r="AY113" s="18" t="s">
        <v>142</v>
      </c>
      <c r="BE113" s="188">
        <f t="shared" si="4"/>
        <v>0</v>
      </c>
      <c r="BF113" s="188">
        <f t="shared" si="5"/>
        <v>0</v>
      </c>
      <c r="BG113" s="188">
        <f t="shared" si="6"/>
        <v>0</v>
      </c>
      <c r="BH113" s="188">
        <f t="shared" si="7"/>
        <v>0</v>
      </c>
      <c r="BI113" s="188">
        <f t="shared" si="8"/>
        <v>0</v>
      </c>
      <c r="BJ113" s="18" t="s">
        <v>21</v>
      </c>
      <c r="BK113" s="188">
        <f t="shared" si="9"/>
        <v>0</v>
      </c>
      <c r="BL113" s="18" t="s">
        <v>303</v>
      </c>
      <c r="BM113" s="187" t="s">
        <v>1335</v>
      </c>
    </row>
    <row r="114" spans="1:65" s="2" customFormat="1" ht="14.45" customHeight="1">
      <c r="A114" s="36"/>
      <c r="B114" s="37"/>
      <c r="C114" s="176" t="s">
        <v>317</v>
      </c>
      <c r="D114" s="176" t="s">
        <v>145</v>
      </c>
      <c r="E114" s="177" t="s">
        <v>1336</v>
      </c>
      <c r="F114" s="178" t="s">
        <v>1337</v>
      </c>
      <c r="G114" s="179" t="s">
        <v>177</v>
      </c>
      <c r="H114" s="180">
        <v>6</v>
      </c>
      <c r="I114" s="181"/>
      <c r="J114" s="182">
        <f t="shared" si="0"/>
        <v>0</v>
      </c>
      <c r="K114" s="178" t="s">
        <v>149</v>
      </c>
      <c r="L114" s="41"/>
      <c r="M114" s="183" t="s">
        <v>35</v>
      </c>
      <c r="N114" s="184" t="s">
        <v>51</v>
      </c>
      <c r="O114" s="66"/>
      <c r="P114" s="185">
        <f t="shared" si="1"/>
        <v>0</v>
      </c>
      <c r="Q114" s="185">
        <v>1E-05</v>
      </c>
      <c r="R114" s="185">
        <f t="shared" si="2"/>
        <v>6.000000000000001E-05</v>
      </c>
      <c r="S114" s="185">
        <v>0</v>
      </c>
      <c r="T114" s="186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303</v>
      </c>
      <c r="AT114" s="187" t="s">
        <v>145</v>
      </c>
      <c r="AU114" s="187" t="s">
        <v>89</v>
      </c>
      <c r="AY114" s="18" t="s">
        <v>142</v>
      </c>
      <c r="BE114" s="188">
        <f t="shared" si="4"/>
        <v>0</v>
      </c>
      <c r="BF114" s="188">
        <f t="shared" si="5"/>
        <v>0</v>
      </c>
      <c r="BG114" s="188">
        <f t="shared" si="6"/>
        <v>0</v>
      </c>
      <c r="BH114" s="188">
        <f t="shared" si="7"/>
        <v>0</v>
      </c>
      <c r="BI114" s="188">
        <f t="shared" si="8"/>
        <v>0</v>
      </c>
      <c r="BJ114" s="18" t="s">
        <v>21</v>
      </c>
      <c r="BK114" s="188">
        <f t="shared" si="9"/>
        <v>0</v>
      </c>
      <c r="BL114" s="18" t="s">
        <v>303</v>
      </c>
      <c r="BM114" s="187" t="s">
        <v>1338</v>
      </c>
    </row>
    <row r="115" spans="1:65" s="2" customFormat="1" ht="14.45" customHeight="1">
      <c r="A115" s="36"/>
      <c r="B115" s="37"/>
      <c r="C115" s="176" t="s">
        <v>321</v>
      </c>
      <c r="D115" s="176" t="s">
        <v>145</v>
      </c>
      <c r="E115" s="177" t="s">
        <v>1339</v>
      </c>
      <c r="F115" s="178" t="s">
        <v>1340</v>
      </c>
      <c r="G115" s="179" t="s">
        <v>177</v>
      </c>
      <c r="H115" s="180">
        <v>8</v>
      </c>
      <c r="I115" s="181"/>
      <c r="J115" s="182">
        <f t="shared" si="0"/>
        <v>0</v>
      </c>
      <c r="K115" s="178" t="s">
        <v>149</v>
      </c>
      <c r="L115" s="41"/>
      <c r="M115" s="183" t="s">
        <v>35</v>
      </c>
      <c r="N115" s="184" t="s">
        <v>51</v>
      </c>
      <c r="O115" s="66"/>
      <c r="P115" s="185">
        <f t="shared" si="1"/>
        <v>0</v>
      </c>
      <c r="Q115" s="185">
        <v>1E-05</v>
      </c>
      <c r="R115" s="185">
        <f t="shared" si="2"/>
        <v>8E-05</v>
      </c>
      <c r="S115" s="185">
        <v>0</v>
      </c>
      <c r="T115" s="186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303</v>
      </c>
      <c r="AT115" s="187" t="s">
        <v>145</v>
      </c>
      <c r="AU115" s="187" t="s">
        <v>89</v>
      </c>
      <c r="AY115" s="18" t="s">
        <v>142</v>
      </c>
      <c r="BE115" s="188">
        <f t="shared" si="4"/>
        <v>0</v>
      </c>
      <c r="BF115" s="188">
        <f t="shared" si="5"/>
        <v>0</v>
      </c>
      <c r="BG115" s="188">
        <f t="shared" si="6"/>
        <v>0</v>
      </c>
      <c r="BH115" s="188">
        <f t="shared" si="7"/>
        <v>0</v>
      </c>
      <c r="BI115" s="188">
        <f t="shared" si="8"/>
        <v>0</v>
      </c>
      <c r="BJ115" s="18" t="s">
        <v>21</v>
      </c>
      <c r="BK115" s="188">
        <f t="shared" si="9"/>
        <v>0</v>
      </c>
      <c r="BL115" s="18" t="s">
        <v>303</v>
      </c>
      <c r="BM115" s="187" t="s">
        <v>1341</v>
      </c>
    </row>
    <row r="116" spans="1:65" s="2" customFormat="1" ht="14.45" customHeight="1">
      <c r="A116" s="36"/>
      <c r="B116" s="37"/>
      <c r="C116" s="176" t="s">
        <v>7</v>
      </c>
      <c r="D116" s="176" t="s">
        <v>145</v>
      </c>
      <c r="E116" s="177" t="s">
        <v>1339</v>
      </c>
      <c r="F116" s="178" t="s">
        <v>1340</v>
      </c>
      <c r="G116" s="179" t="s">
        <v>177</v>
      </c>
      <c r="H116" s="180">
        <v>54</v>
      </c>
      <c r="I116" s="181"/>
      <c r="J116" s="182">
        <f t="shared" si="0"/>
        <v>0</v>
      </c>
      <c r="K116" s="178" t="s">
        <v>149</v>
      </c>
      <c r="L116" s="41"/>
      <c r="M116" s="183" t="s">
        <v>35</v>
      </c>
      <c r="N116" s="184" t="s">
        <v>51</v>
      </c>
      <c r="O116" s="66"/>
      <c r="P116" s="185">
        <f t="shared" si="1"/>
        <v>0</v>
      </c>
      <c r="Q116" s="185">
        <v>1E-05</v>
      </c>
      <c r="R116" s="185">
        <f t="shared" si="2"/>
        <v>0.00054</v>
      </c>
      <c r="S116" s="185">
        <v>0</v>
      </c>
      <c r="T116" s="186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303</v>
      </c>
      <c r="AT116" s="187" t="s">
        <v>145</v>
      </c>
      <c r="AU116" s="187" t="s">
        <v>89</v>
      </c>
      <c r="AY116" s="18" t="s">
        <v>142</v>
      </c>
      <c r="BE116" s="188">
        <f t="shared" si="4"/>
        <v>0</v>
      </c>
      <c r="BF116" s="188">
        <f t="shared" si="5"/>
        <v>0</v>
      </c>
      <c r="BG116" s="188">
        <f t="shared" si="6"/>
        <v>0</v>
      </c>
      <c r="BH116" s="188">
        <f t="shared" si="7"/>
        <v>0</v>
      </c>
      <c r="BI116" s="188">
        <f t="shared" si="8"/>
        <v>0</v>
      </c>
      <c r="BJ116" s="18" t="s">
        <v>21</v>
      </c>
      <c r="BK116" s="188">
        <f t="shared" si="9"/>
        <v>0</v>
      </c>
      <c r="BL116" s="18" t="s">
        <v>303</v>
      </c>
      <c r="BM116" s="187" t="s">
        <v>1342</v>
      </c>
    </row>
    <row r="117" spans="1:65" s="2" customFormat="1" ht="14.45" customHeight="1">
      <c r="A117" s="36"/>
      <c r="B117" s="37"/>
      <c r="C117" s="176" t="s">
        <v>329</v>
      </c>
      <c r="D117" s="176" t="s">
        <v>145</v>
      </c>
      <c r="E117" s="177" t="s">
        <v>1343</v>
      </c>
      <c r="F117" s="178" t="s">
        <v>1344</v>
      </c>
      <c r="G117" s="179" t="s">
        <v>177</v>
      </c>
      <c r="H117" s="180">
        <v>4</v>
      </c>
      <c r="I117" s="181"/>
      <c r="J117" s="182">
        <f t="shared" si="0"/>
        <v>0</v>
      </c>
      <c r="K117" s="178" t="s">
        <v>149</v>
      </c>
      <c r="L117" s="41"/>
      <c r="M117" s="183" t="s">
        <v>35</v>
      </c>
      <c r="N117" s="184" t="s">
        <v>51</v>
      </c>
      <c r="O117" s="66"/>
      <c r="P117" s="185">
        <f t="shared" si="1"/>
        <v>0</v>
      </c>
      <c r="Q117" s="185">
        <v>2E-05</v>
      </c>
      <c r="R117" s="185">
        <f t="shared" si="2"/>
        <v>8E-05</v>
      </c>
      <c r="S117" s="185">
        <v>0</v>
      </c>
      <c r="T117" s="186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7" t="s">
        <v>303</v>
      </c>
      <c r="AT117" s="187" t="s">
        <v>145</v>
      </c>
      <c r="AU117" s="187" t="s">
        <v>89</v>
      </c>
      <c r="AY117" s="18" t="s">
        <v>142</v>
      </c>
      <c r="BE117" s="188">
        <f t="shared" si="4"/>
        <v>0</v>
      </c>
      <c r="BF117" s="188">
        <f t="shared" si="5"/>
        <v>0</v>
      </c>
      <c r="BG117" s="188">
        <f t="shared" si="6"/>
        <v>0</v>
      </c>
      <c r="BH117" s="188">
        <f t="shared" si="7"/>
        <v>0</v>
      </c>
      <c r="BI117" s="188">
        <f t="shared" si="8"/>
        <v>0</v>
      </c>
      <c r="BJ117" s="18" t="s">
        <v>21</v>
      </c>
      <c r="BK117" s="188">
        <f t="shared" si="9"/>
        <v>0</v>
      </c>
      <c r="BL117" s="18" t="s">
        <v>303</v>
      </c>
      <c r="BM117" s="187" t="s">
        <v>1345</v>
      </c>
    </row>
    <row r="118" spans="1:65" s="2" customFormat="1" ht="14.45" customHeight="1">
      <c r="A118" s="36"/>
      <c r="B118" s="37"/>
      <c r="C118" s="176" t="s">
        <v>334</v>
      </c>
      <c r="D118" s="176" t="s">
        <v>145</v>
      </c>
      <c r="E118" s="177" t="s">
        <v>1343</v>
      </c>
      <c r="F118" s="178" t="s">
        <v>1344</v>
      </c>
      <c r="G118" s="179" t="s">
        <v>177</v>
      </c>
      <c r="H118" s="180">
        <v>4</v>
      </c>
      <c r="I118" s="181"/>
      <c r="J118" s="182">
        <f t="shared" si="0"/>
        <v>0</v>
      </c>
      <c r="K118" s="178" t="s">
        <v>149</v>
      </c>
      <c r="L118" s="41"/>
      <c r="M118" s="183" t="s">
        <v>35</v>
      </c>
      <c r="N118" s="184" t="s">
        <v>51</v>
      </c>
      <c r="O118" s="66"/>
      <c r="P118" s="185">
        <f t="shared" si="1"/>
        <v>0</v>
      </c>
      <c r="Q118" s="185">
        <v>2E-05</v>
      </c>
      <c r="R118" s="185">
        <f t="shared" si="2"/>
        <v>8E-05</v>
      </c>
      <c r="S118" s="185">
        <v>0</v>
      </c>
      <c r="T118" s="186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303</v>
      </c>
      <c r="AT118" s="187" t="s">
        <v>145</v>
      </c>
      <c r="AU118" s="187" t="s">
        <v>89</v>
      </c>
      <c r="AY118" s="18" t="s">
        <v>142</v>
      </c>
      <c r="BE118" s="188">
        <f t="shared" si="4"/>
        <v>0</v>
      </c>
      <c r="BF118" s="188">
        <f t="shared" si="5"/>
        <v>0</v>
      </c>
      <c r="BG118" s="188">
        <f t="shared" si="6"/>
        <v>0</v>
      </c>
      <c r="BH118" s="188">
        <f t="shared" si="7"/>
        <v>0</v>
      </c>
      <c r="BI118" s="188">
        <f t="shared" si="8"/>
        <v>0</v>
      </c>
      <c r="BJ118" s="18" t="s">
        <v>21</v>
      </c>
      <c r="BK118" s="188">
        <f t="shared" si="9"/>
        <v>0</v>
      </c>
      <c r="BL118" s="18" t="s">
        <v>303</v>
      </c>
      <c r="BM118" s="187" t="s">
        <v>1346</v>
      </c>
    </row>
    <row r="119" spans="1:65" s="2" customFormat="1" ht="14.45" customHeight="1">
      <c r="A119" s="36"/>
      <c r="B119" s="37"/>
      <c r="C119" s="176" t="s">
        <v>339</v>
      </c>
      <c r="D119" s="176" t="s">
        <v>145</v>
      </c>
      <c r="E119" s="177" t="s">
        <v>1347</v>
      </c>
      <c r="F119" s="178" t="s">
        <v>1348</v>
      </c>
      <c r="G119" s="179" t="s">
        <v>292</v>
      </c>
      <c r="H119" s="180">
        <v>204</v>
      </c>
      <c r="I119" s="181"/>
      <c r="J119" s="182">
        <f t="shared" si="0"/>
        <v>0</v>
      </c>
      <c r="K119" s="178" t="s">
        <v>149</v>
      </c>
      <c r="L119" s="41"/>
      <c r="M119" s="183" t="s">
        <v>35</v>
      </c>
      <c r="N119" s="184" t="s">
        <v>51</v>
      </c>
      <c r="O119" s="66"/>
      <c r="P119" s="185">
        <f t="shared" si="1"/>
        <v>0</v>
      </c>
      <c r="Q119" s="185">
        <v>0</v>
      </c>
      <c r="R119" s="185">
        <f t="shared" si="2"/>
        <v>0</v>
      </c>
      <c r="S119" s="185">
        <v>0</v>
      </c>
      <c r="T119" s="186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7" t="s">
        <v>303</v>
      </c>
      <c r="AT119" s="187" t="s">
        <v>145</v>
      </c>
      <c r="AU119" s="187" t="s">
        <v>89</v>
      </c>
      <c r="AY119" s="18" t="s">
        <v>142</v>
      </c>
      <c r="BE119" s="188">
        <f t="shared" si="4"/>
        <v>0</v>
      </c>
      <c r="BF119" s="188">
        <f t="shared" si="5"/>
        <v>0</v>
      </c>
      <c r="BG119" s="188">
        <f t="shared" si="6"/>
        <v>0</v>
      </c>
      <c r="BH119" s="188">
        <f t="shared" si="7"/>
        <v>0</v>
      </c>
      <c r="BI119" s="188">
        <f t="shared" si="8"/>
        <v>0</v>
      </c>
      <c r="BJ119" s="18" t="s">
        <v>21</v>
      </c>
      <c r="BK119" s="188">
        <f t="shared" si="9"/>
        <v>0</v>
      </c>
      <c r="BL119" s="18" t="s">
        <v>303</v>
      </c>
      <c r="BM119" s="187" t="s">
        <v>1349</v>
      </c>
    </row>
    <row r="120" spans="1:65" s="2" customFormat="1" ht="24.2" customHeight="1">
      <c r="A120" s="36"/>
      <c r="B120" s="37"/>
      <c r="C120" s="176" t="s">
        <v>343</v>
      </c>
      <c r="D120" s="176" t="s">
        <v>145</v>
      </c>
      <c r="E120" s="177" t="s">
        <v>1350</v>
      </c>
      <c r="F120" s="178" t="s">
        <v>1351</v>
      </c>
      <c r="G120" s="179" t="s">
        <v>292</v>
      </c>
      <c r="H120" s="180">
        <v>88</v>
      </c>
      <c r="I120" s="181"/>
      <c r="J120" s="182">
        <f t="shared" si="0"/>
        <v>0</v>
      </c>
      <c r="K120" s="178" t="s">
        <v>149</v>
      </c>
      <c r="L120" s="41"/>
      <c r="M120" s="183" t="s">
        <v>35</v>
      </c>
      <c r="N120" s="184" t="s">
        <v>51</v>
      </c>
      <c r="O120" s="66"/>
      <c r="P120" s="185">
        <f t="shared" si="1"/>
        <v>0</v>
      </c>
      <c r="Q120" s="185">
        <v>7E-05</v>
      </c>
      <c r="R120" s="185">
        <f t="shared" si="2"/>
        <v>0.00616</v>
      </c>
      <c r="S120" s="185">
        <v>0</v>
      </c>
      <c r="T120" s="186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303</v>
      </c>
      <c r="AT120" s="187" t="s">
        <v>145</v>
      </c>
      <c r="AU120" s="187" t="s">
        <v>89</v>
      </c>
      <c r="AY120" s="18" t="s">
        <v>142</v>
      </c>
      <c r="BE120" s="188">
        <f t="shared" si="4"/>
        <v>0</v>
      </c>
      <c r="BF120" s="188">
        <f t="shared" si="5"/>
        <v>0</v>
      </c>
      <c r="BG120" s="188">
        <f t="shared" si="6"/>
        <v>0</v>
      </c>
      <c r="BH120" s="188">
        <f t="shared" si="7"/>
        <v>0</v>
      </c>
      <c r="BI120" s="188">
        <f t="shared" si="8"/>
        <v>0</v>
      </c>
      <c r="BJ120" s="18" t="s">
        <v>21</v>
      </c>
      <c r="BK120" s="188">
        <f t="shared" si="9"/>
        <v>0</v>
      </c>
      <c r="BL120" s="18" t="s">
        <v>303</v>
      </c>
      <c r="BM120" s="187" t="s">
        <v>1352</v>
      </c>
    </row>
    <row r="121" spans="1:65" s="2" customFormat="1" ht="24.2" customHeight="1">
      <c r="A121" s="36"/>
      <c r="B121" s="37"/>
      <c r="C121" s="176" t="s">
        <v>347</v>
      </c>
      <c r="D121" s="176" t="s">
        <v>145</v>
      </c>
      <c r="E121" s="177" t="s">
        <v>1353</v>
      </c>
      <c r="F121" s="178" t="s">
        <v>1354</v>
      </c>
      <c r="G121" s="179" t="s">
        <v>292</v>
      </c>
      <c r="H121" s="180">
        <v>75</v>
      </c>
      <c r="I121" s="181"/>
      <c r="J121" s="182">
        <f t="shared" si="0"/>
        <v>0</v>
      </c>
      <c r="K121" s="178" t="s">
        <v>149</v>
      </c>
      <c r="L121" s="41"/>
      <c r="M121" s="183" t="s">
        <v>35</v>
      </c>
      <c r="N121" s="184" t="s">
        <v>51</v>
      </c>
      <c r="O121" s="66"/>
      <c r="P121" s="185">
        <f t="shared" si="1"/>
        <v>0</v>
      </c>
      <c r="Q121" s="185">
        <v>0.0002</v>
      </c>
      <c r="R121" s="185">
        <f t="shared" si="2"/>
        <v>0.015000000000000001</v>
      </c>
      <c r="S121" s="185">
        <v>0</v>
      </c>
      <c r="T121" s="186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7" t="s">
        <v>303</v>
      </c>
      <c r="AT121" s="187" t="s">
        <v>145</v>
      </c>
      <c r="AU121" s="187" t="s">
        <v>89</v>
      </c>
      <c r="AY121" s="18" t="s">
        <v>142</v>
      </c>
      <c r="BE121" s="188">
        <f t="shared" si="4"/>
        <v>0</v>
      </c>
      <c r="BF121" s="188">
        <f t="shared" si="5"/>
        <v>0</v>
      </c>
      <c r="BG121" s="188">
        <f t="shared" si="6"/>
        <v>0</v>
      </c>
      <c r="BH121" s="188">
        <f t="shared" si="7"/>
        <v>0</v>
      </c>
      <c r="BI121" s="188">
        <f t="shared" si="8"/>
        <v>0</v>
      </c>
      <c r="BJ121" s="18" t="s">
        <v>21</v>
      </c>
      <c r="BK121" s="188">
        <f t="shared" si="9"/>
        <v>0</v>
      </c>
      <c r="BL121" s="18" t="s">
        <v>303</v>
      </c>
      <c r="BM121" s="187" t="s">
        <v>1355</v>
      </c>
    </row>
    <row r="122" spans="1:65" s="2" customFormat="1" ht="24.2" customHeight="1">
      <c r="A122" s="36"/>
      <c r="B122" s="37"/>
      <c r="C122" s="176" t="s">
        <v>352</v>
      </c>
      <c r="D122" s="176" t="s">
        <v>145</v>
      </c>
      <c r="E122" s="177" t="s">
        <v>1356</v>
      </c>
      <c r="F122" s="178" t="s">
        <v>1357</v>
      </c>
      <c r="G122" s="179" t="s">
        <v>292</v>
      </c>
      <c r="H122" s="180">
        <v>41</v>
      </c>
      <c r="I122" s="181"/>
      <c r="J122" s="182">
        <f t="shared" si="0"/>
        <v>0</v>
      </c>
      <c r="K122" s="178" t="s">
        <v>149</v>
      </c>
      <c r="L122" s="41"/>
      <c r="M122" s="183" t="s">
        <v>35</v>
      </c>
      <c r="N122" s="184" t="s">
        <v>51</v>
      </c>
      <c r="O122" s="66"/>
      <c r="P122" s="185">
        <f t="shared" si="1"/>
        <v>0</v>
      </c>
      <c r="Q122" s="185">
        <v>0.00024</v>
      </c>
      <c r="R122" s="185">
        <f t="shared" si="2"/>
        <v>0.00984</v>
      </c>
      <c r="S122" s="185">
        <v>0</v>
      </c>
      <c r="T122" s="186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303</v>
      </c>
      <c r="AT122" s="187" t="s">
        <v>145</v>
      </c>
      <c r="AU122" s="187" t="s">
        <v>89</v>
      </c>
      <c r="AY122" s="18" t="s">
        <v>142</v>
      </c>
      <c r="BE122" s="188">
        <f t="shared" si="4"/>
        <v>0</v>
      </c>
      <c r="BF122" s="188">
        <f t="shared" si="5"/>
        <v>0</v>
      </c>
      <c r="BG122" s="188">
        <f t="shared" si="6"/>
        <v>0</v>
      </c>
      <c r="BH122" s="188">
        <f t="shared" si="7"/>
        <v>0</v>
      </c>
      <c r="BI122" s="188">
        <f t="shared" si="8"/>
        <v>0</v>
      </c>
      <c r="BJ122" s="18" t="s">
        <v>21</v>
      </c>
      <c r="BK122" s="188">
        <f t="shared" si="9"/>
        <v>0</v>
      </c>
      <c r="BL122" s="18" t="s">
        <v>303</v>
      </c>
      <c r="BM122" s="187" t="s">
        <v>1358</v>
      </c>
    </row>
    <row r="123" spans="1:65" s="2" customFormat="1" ht="24.2" customHeight="1">
      <c r="A123" s="36"/>
      <c r="B123" s="37"/>
      <c r="C123" s="176" t="s">
        <v>356</v>
      </c>
      <c r="D123" s="176" t="s">
        <v>145</v>
      </c>
      <c r="E123" s="177" t="s">
        <v>1359</v>
      </c>
      <c r="F123" s="178" t="s">
        <v>1360</v>
      </c>
      <c r="G123" s="179" t="s">
        <v>237</v>
      </c>
      <c r="H123" s="180">
        <v>0.234</v>
      </c>
      <c r="I123" s="181"/>
      <c r="J123" s="182">
        <f t="shared" si="0"/>
        <v>0</v>
      </c>
      <c r="K123" s="178" t="s">
        <v>149</v>
      </c>
      <c r="L123" s="41"/>
      <c r="M123" s="183" t="s">
        <v>35</v>
      </c>
      <c r="N123" s="184" t="s">
        <v>51</v>
      </c>
      <c r="O123" s="66"/>
      <c r="P123" s="185">
        <f t="shared" si="1"/>
        <v>0</v>
      </c>
      <c r="Q123" s="185">
        <v>0</v>
      </c>
      <c r="R123" s="185">
        <f t="shared" si="2"/>
        <v>0</v>
      </c>
      <c r="S123" s="185">
        <v>0</v>
      </c>
      <c r="T123" s="186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7" t="s">
        <v>303</v>
      </c>
      <c r="AT123" s="187" t="s">
        <v>145</v>
      </c>
      <c r="AU123" s="187" t="s">
        <v>89</v>
      </c>
      <c r="AY123" s="18" t="s">
        <v>142</v>
      </c>
      <c r="BE123" s="188">
        <f t="shared" si="4"/>
        <v>0</v>
      </c>
      <c r="BF123" s="188">
        <f t="shared" si="5"/>
        <v>0</v>
      </c>
      <c r="BG123" s="188">
        <f t="shared" si="6"/>
        <v>0</v>
      </c>
      <c r="BH123" s="188">
        <f t="shared" si="7"/>
        <v>0</v>
      </c>
      <c r="BI123" s="188">
        <f t="shared" si="8"/>
        <v>0</v>
      </c>
      <c r="BJ123" s="18" t="s">
        <v>21</v>
      </c>
      <c r="BK123" s="188">
        <f t="shared" si="9"/>
        <v>0</v>
      </c>
      <c r="BL123" s="18" t="s">
        <v>303</v>
      </c>
      <c r="BM123" s="187" t="s">
        <v>1361</v>
      </c>
    </row>
    <row r="124" spans="1:65" s="2" customFormat="1" ht="24.2" customHeight="1">
      <c r="A124" s="36"/>
      <c r="B124" s="37"/>
      <c r="C124" s="176" t="s">
        <v>361</v>
      </c>
      <c r="D124" s="176" t="s">
        <v>145</v>
      </c>
      <c r="E124" s="177" t="s">
        <v>1362</v>
      </c>
      <c r="F124" s="178" t="s">
        <v>1363</v>
      </c>
      <c r="G124" s="179" t="s">
        <v>237</v>
      </c>
      <c r="H124" s="180">
        <v>0.177</v>
      </c>
      <c r="I124" s="181"/>
      <c r="J124" s="182">
        <f t="shared" si="0"/>
        <v>0</v>
      </c>
      <c r="K124" s="178" t="s">
        <v>149</v>
      </c>
      <c r="L124" s="41"/>
      <c r="M124" s="183" t="s">
        <v>35</v>
      </c>
      <c r="N124" s="184" t="s">
        <v>51</v>
      </c>
      <c r="O124" s="66"/>
      <c r="P124" s="185">
        <f t="shared" si="1"/>
        <v>0</v>
      </c>
      <c r="Q124" s="185">
        <v>0</v>
      </c>
      <c r="R124" s="185">
        <f t="shared" si="2"/>
        <v>0</v>
      </c>
      <c r="S124" s="185">
        <v>0</v>
      </c>
      <c r="T124" s="186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303</v>
      </c>
      <c r="AT124" s="187" t="s">
        <v>145</v>
      </c>
      <c r="AU124" s="187" t="s">
        <v>89</v>
      </c>
      <c r="AY124" s="18" t="s">
        <v>142</v>
      </c>
      <c r="BE124" s="188">
        <f t="shared" si="4"/>
        <v>0</v>
      </c>
      <c r="BF124" s="188">
        <f t="shared" si="5"/>
        <v>0</v>
      </c>
      <c r="BG124" s="188">
        <f t="shared" si="6"/>
        <v>0</v>
      </c>
      <c r="BH124" s="188">
        <f t="shared" si="7"/>
        <v>0</v>
      </c>
      <c r="BI124" s="188">
        <f t="shared" si="8"/>
        <v>0</v>
      </c>
      <c r="BJ124" s="18" t="s">
        <v>21</v>
      </c>
      <c r="BK124" s="188">
        <f t="shared" si="9"/>
        <v>0</v>
      </c>
      <c r="BL124" s="18" t="s">
        <v>303</v>
      </c>
      <c r="BM124" s="187" t="s">
        <v>1364</v>
      </c>
    </row>
    <row r="125" spans="2:63" s="12" customFormat="1" ht="22.9" customHeight="1">
      <c r="B125" s="160"/>
      <c r="C125" s="161"/>
      <c r="D125" s="162" t="s">
        <v>79</v>
      </c>
      <c r="E125" s="174" t="s">
        <v>1365</v>
      </c>
      <c r="F125" s="174" t="s">
        <v>1366</v>
      </c>
      <c r="G125" s="161"/>
      <c r="H125" s="161"/>
      <c r="I125" s="164"/>
      <c r="J125" s="175">
        <f>BK125</f>
        <v>0</v>
      </c>
      <c r="K125" s="161"/>
      <c r="L125" s="166"/>
      <c r="M125" s="167"/>
      <c r="N125" s="168"/>
      <c r="O125" s="168"/>
      <c r="P125" s="169">
        <f>SUM(P126:P136)</f>
        <v>0</v>
      </c>
      <c r="Q125" s="168"/>
      <c r="R125" s="169">
        <f>SUM(R126:R136)</f>
        <v>0.03417</v>
      </c>
      <c r="S125" s="168"/>
      <c r="T125" s="170">
        <f>SUM(T126:T136)</f>
        <v>0</v>
      </c>
      <c r="AR125" s="171" t="s">
        <v>89</v>
      </c>
      <c r="AT125" s="172" t="s">
        <v>79</v>
      </c>
      <c r="AU125" s="172" t="s">
        <v>21</v>
      </c>
      <c r="AY125" s="171" t="s">
        <v>142</v>
      </c>
      <c r="BK125" s="173">
        <f>SUM(BK126:BK136)</f>
        <v>0</v>
      </c>
    </row>
    <row r="126" spans="1:65" s="2" customFormat="1" ht="14.45" customHeight="1">
      <c r="A126" s="36"/>
      <c r="B126" s="37"/>
      <c r="C126" s="176" t="s">
        <v>366</v>
      </c>
      <c r="D126" s="176" t="s">
        <v>145</v>
      </c>
      <c r="E126" s="177" t="s">
        <v>1367</v>
      </c>
      <c r="F126" s="178" t="s">
        <v>1368</v>
      </c>
      <c r="G126" s="179" t="s">
        <v>177</v>
      </c>
      <c r="H126" s="180">
        <v>6</v>
      </c>
      <c r="I126" s="181"/>
      <c r="J126" s="182">
        <f aca="true" t="shared" si="10" ref="J126:J136">ROUND(I126*H126,2)</f>
        <v>0</v>
      </c>
      <c r="K126" s="178" t="s">
        <v>149</v>
      </c>
      <c r="L126" s="41"/>
      <c r="M126" s="183" t="s">
        <v>35</v>
      </c>
      <c r="N126" s="184" t="s">
        <v>51</v>
      </c>
      <c r="O126" s="66"/>
      <c r="P126" s="185">
        <f aca="true" t="shared" si="11" ref="P126:P136">O126*H126</f>
        <v>0</v>
      </c>
      <c r="Q126" s="185">
        <v>0.00047</v>
      </c>
      <c r="R126" s="185">
        <f aca="true" t="shared" si="12" ref="R126:R136">Q126*H126</f>
        <v>0.00282</v>
      </c>
      <c r="S126" s="185">
        <v>0</v>
      </c>
      <c r="T126" s="186">
        <f aca="true" t="shared" si="13" ref="T126:T136"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7" t="s">
        <v>161</v>
      </c>
      <c r="AT126" s="187" t="s">
        <v>145</v>
      </c>
      <c r="AU126" s="187" t="s">
        <v>89</v>
      </c>
      <c r="AY126" s="18" t="s">
        <v>142</v>
      </c>
      <c r="BE126" s="188">
        <f aca="true" t="shared" si="14" ref="BE126:BE136">IF(N126="základní",J126,0)</f>
        <v>0</v>
      </c>
      <c r="BF126" s="188">
        <f aca="true" t="shared" si="15" ref="BF126:BF136">IF(N126="snížená",J126,0)</f>
        <v>0</v>
      </c>
      <c r="BG126" s="188">
        <f aca="true" t="shared" si="16" ref="BG126:BG136">IF(N126="zákl. přenesená",J126,0)</f>
        <v>0</v>
      </c>
      <c r="BH126" s="188">
        <f aca="true" t="shared" si="17" ref="BH126:BH136">IF(N126="sníž. přenesená",J126,0)</f>
        <v>0</v>
      </c>
      <c r="BI126" s="188">
        <f aca="true" t="shared" si="18" ref="BI126:BI136">IF(N126="nulová",J126,0)</f>
        <v>0</v>
      </c>
      <c r="BJ126" s="18" t="s">
        <v>21</v>
      </c>
      <c r="BK126" s="188">
        <f aca="true" t="shared" si="19" ref="BK126:BK136">ROUND(I126*H126,2)</f>
        <v>0</v>
      </c>
      <c r="BL126" s="18" t="s">
        <v>161</v>
      </c>
      <c r="BM126" s="187" t="s">
        <v>1369</v>
      </c>
    </row>
    <row r="127" spans="1:65" s="2" customFormat="1" ht="24.2" customHeight="1">
      <c r="A127" s="36"/>
      <c r="B127" s="37"/>
      <c r="C127" s="176" t="s">
        <v>371</v>
      </c>
      <c r="D127" s="176" t="s">
        <v>145</v>
      </c>
      <c r="E127" s="177" t="s">
        <v>1370</v>
      </c>
      <c r="F127" s="178" t="s">
        <v>1371</v>
      </c>
      <c r="G127" s="179" t="s">
        <v>177</v>
      </c>
      <c r="H127" s="180">
        <v>27</v>
      </c>
      <c r="I127" s="181"/>
      <c r="J127" s="182">
        <f t="shared" si="10"/>
        <v>0</v>
      </c>
      <c r="K127" s="178" t="s">
        <v>149</v>
      </c>
      <c r="L127" s="41"/>
      <c r="M127" s="183" t="s">
        <v>35</v>
      </c>
      <c r="N127" s="184" t="s">
        <v>51</v>
      </c>
      <c r="O127" s="66"/>
      <c r="P127" s="185">
        <f t="shared" si="11"/>
        <v>0</v>
      </c>
      <c r="Q127" s="185">
        <v>0.00014</v>
      </c>
      <c r="R127" s="185">
        <f t="shared" si="12"/>
        <v>0.0037799999999999995</v>
      </c>
      <c r="S127" s="185">
        <v>0</v>
      </c>
      <c r="T127" s="186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303</v>
      </c>
      <c r="AT127" s="187" t="s">
        <v>145</v>
      </c>
      <c r="AU127" s="187" t="s">
        <v>89</v>
      </c>
      <c r="AY127" s="18" t="s">
        <v>142</v>
      </c>
      <c r="BE127" s="188">
        <f t="shared" si="14"/>
        <v>0</v>
      </c>
      <c r="BF127" s="188">
        <f t="shared" si="15"/>
        <v>0</v>
      </c>
      <c r="BG127" s="188">
        <f t="shared" si="16"/>
        <v>0</v>
      </c>
      <c r="BH127" s="188">
        <f t="shared" si="17"/>
        <v>0</v>
      </c>
      <c r="BI127" s="188">
        <f t="shared" si="18"/>
        <v>0</v>
      </c>
      <c r="BJ127" s="18" t="s">
        <v>21</v>
      </c>
      <c r="BK127" s="188">
        <f t="shared" si="19"/>
        <v>0</v>
      </c>
      <c r="BL127" s="18" t="s">
        <v>303</v>
      </c>
      <c r="BM127" s="187" t="s">
        <v>1372</v>
      </c>
    </row>
    <row r="128" spans="1:65" s="2" customFormat="1" ht="14.45" customHeight="1">
      <c r="A128" s="36"/>
      <c r="B128" s="37"/>
      <c r="C128" s="176" t="s">
        <v>376</v>
      </c>
      <c r="D128" s="176" t="s">
        <v>145</v>
      </c>
      <c r="E128" s="177" t="s">
        <v>1373</v>
      </c>
      <c r="F128" s="178" t="s">
        <v>1374</v>
      </c>
      <c r="G128" s="179" t="s">
        <v>177</v>
      </c>
      <c r="H128" s="180">
        <v>5</v>
      </c>
      <c r="I128" s="181"/>
      <c r="J128" s="182">
        <f t="shared" si="10"/>
        <v>0</v>
      </c>
      <c r="K128" s="178" t="s">
        <v>149</v>
      </c>
      <c r="L128" s="41"/>
      <c r="M128" s="183" t="s">
        <v>35</v>
      </c>
      <c r="N128" s="184" t="s">
        <v>51</v>
      </c>
      <c r="O128" s="66"/>
      <c r="P128" s="185">
        <f t="shared" si="11"/>
        <v>0</v>
      </c>
      <c r="Q128" s="185">
        <v>0.00014</v>
      </c>
      <c r="R128" s="185">
        <f t="shared" si="12"/>
        <v>0.0006999999999999999</v>
      </c>
      <c r="S128" s="185">
        <v>0</v>
      </c>
      <c r="T128" s="186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7" t="s">
        <v>303</v>
      </c>
      <c r="AT128" s="187" t="s">
        <v>145</v>
      </c>
      <c r="AU128" s="187" t="s">
        <v>89</v>
      </c>
      <c r="AY128" s="18" t="s">
        <v>142</v>
      </c>
      <c r="BE128" s="188">
        <f t="shared" si="14"/>
        <v>0</v>
      </c>
      <c r="BF128" s="188">
        <f t="shared" si="15"/>
        <v>0</v>
      </c>
      <c r="BG128" s="188">
        <f t="shared" si="16"/>
        <v>0</v>
      </c>
      <c r="BH128" s="188">
        <f t="shared" si="17"/>
        <v>0</v>
      </c>
      <c r="BI128" s="188">
        <f t="shared" si="18"/>
        <v>0</v>
      </c>
      <c r="BJ128" s="18" t="s">
        <v>21</v>
      </c>
      <c r="BK128" s="188">
        <f t="shared" si="19"/>
        <v>0</v>
      </c>
      <c r="BL128" s="18" t="s">
        <v>303</v>
      </c>
      <c r="BM128" s="187" t="s">
        <v>1375</v>
      </c>
    </row>
    <row r="129" spans="1:65" s="2" customFormat="1" ht="14.45" customHeight="1">
      <c r="A129" s="36"/>
      <c r="B129" s="37"/>
      <c r="C129" s="176" t="s">
        <v>381</v>
      </c>
      <c r="D129" s="176" t="s">
        <v>145</v>
      </c>
      <c r="E129" s="177" t="s">
        <v>1376</v>
      </c>
      <c r="F129" s="178" t="s">
        <v>1377</v>
      </c>
      <c r="G129" s="179" t="s">
        <v>177</v>
      </c>
      <c r="H129" s="180">
        <v>1</v>
      </c>
      <c r="I129" s="181"/>
      <c r="J129" s="182">
        <f t="shared" si="10"/>
        <v>0</v>
      </c>
      <c r="K129" s="178" t="s">
        <v>149</v>
      </c>
      <c r="L129" s="41"/>
      <c r="M129" s="183" t="s">
        <v>35</v>
      </c>
      <c r="N129" s="184" t="s">
        <v>51</v>
      </c>
      <c r="O129" s="66"/>
      <c r="P129" s="185">
        <f t="shared" si="11"/>
        <v>0</v>
      </c>
      <c r="Q129" s="185">
        <v>0.00052</v>
      </c>
      <c r="R129" s="185">
        <f t="shared" si="12"/>
        <v>0.00052</v>
      </c>
      <c r="S129" s="185">
        <v>0</v>
      </c>
      <c r="T129" s="186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303</v>
      </c>
      <c r="AT129" s="187" t="s">
        <v>145</v>
      </c>
      <c r="AU129" s="187" t="s">
        <v>89</v>
      </c>
      <c r="AY129" s="18" t="s">
        <v>142</v>
      </c>
      <c r="BE129" s="188">
        <f t="shared" si="14"/>
        <v>0</v>
      </c>
      <c r="BF129" s="188">
        <f t="shared" si="15"/>
        <v>0</v>
      </c>
      <c r="BG129" s="188">
        <f t="shared" si="16"/>
        <v>0</v>
      </c>
      <c r="BH129" s="188">
        <f t="shared" si="17"/>
        <v>0</v>
      </c>
      <c r="BI129" s="188">
        <f t="shared" si="18"/>
        <v>0</v>
      </c>
      <c r="BJ129" s="18" t="s">
        <v>21</v>
      </c>
      <c r="BK129" s="188">
        <f t="shared" si="19"/>
        <v>0</v>
      </c>
      <c r="BL129" s="18" t="s">
        <v>303</v>
      </c>
      <c r="BM129" s="187" t="s">
        <v>1378</v>
      </c>
    </row>
    <row r="130" spans="1:65" s="2" customFormat="1" ht="14.45" customHeight="1">
      <c r="A130" s="36"/>
      <c r="B130" s="37"/>
      <c r="C130" s="176" t="s">
        <v>387</v>
      </c>
      <c r="D130" s="176" t="s">
        <v>145</v>
      </c>
      <c r="E130" s="177" t="s">
        <v>1379</v>
      </c>
      <c r="F130" s="178" t="s">
        <v>1380</v>
      </c>
      <c r="G130" s="179" t="s">
        <v>177</v>
      </c>
      <c r="H130" s="180">
        <v>27</v>
      </c>
      <c r="I130" s="181"/>
      <c r="J130" s="182">
        <f t="shared" si="10"/>
        <v>0</v>
      </c>
      <c r="K130" s="178" t="s">
        <v>149</v>
      </c>
      <c r="L130" s="41"/>
      <c r="M130" s="183" t="s">
        <v>35</v>
      </c>
      <c r="N130" s="184" t="s">
        <v>51</v>
      </c>
      <c r="O130" s="66"/>
      <c r="P130" s="185">
        <f t="shared" si="11"/>
        <v>0</v>
      </c>
      <c r="Q130" s="185">
        <v>0.0007</v>
      </c>
      <c r="R130" s="185">
        <f t="shared" si="12"/>
        <v>0.0189</v>
      </c>
      <c r="S130" s="185">
        <v>0</v>
      </c>
      <c r="T130" s="186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7" t="s">
        <v>303</v>
      </c>
      <c r="AT130" s="187" t="s">
        <v>145</v>
      </c>
      <c r="AU130" s="187" t="s">
        <v>89</v>
      </c>
      <c r="AY130" s="18" t="s">
        <v>142</v>
      </c>
      <c r="BE130" s="188">
        <f t="shared" si="14"/>
        <v>0</v>
      </c>
      <c r="BF130" s="188">
        <f t="shared" si="15"/>
        <v>0</v>
      </c>
      <c r="BG130" s="188">
        <f t="shared" si="16"/>
        <v>0</v>
      </c>
      <c r="BH130" s="188">
        <f t="shared" si="17"/>
        <v>0</v>
      </c>
      <c r="BI130" s="188">
        <f t="shared" si="18"/>
        <v>0</v>
      </c>
      <c r="BJ130" s="18" t="s">
        <v>21</v>
      </c>
      <c r="BK130" s="188">
        <f t="shared" si="19"/>
        <v>0</v>
      </c>
      <c r="BL130" s="18" t="s">
        <v>303</v>
      </c>
      <c r="BM130" s="187" t="s">
        <v>1381</v>
      </c>
    </row>
    <row r="131" spans="1:65" s="2" customFormat="1" ht="14.45" customHeight="1">
      <c r="A131" s="36"/>
      <c r="B131" s="37"/>
      <c r="C131" s="176" t="s">
        <v>392</v>
      </c>
      <c r="D131" s="176" t="s">
        <v>145</v>
      </c>
      <c r="E131" s="177" t="s">
        <v>1382</v>
      </c>
      <c r="F131" s="178" t="s">
        <v>1383</v>
      </c>
      <c r="G131" s="179" t="s">
        <v>177</v>
      </c>
      <c r="H131" s="180">
        <v>3</v>
      </c>
      <c r="I131" s="181"/>
      <c r="J131" s="182">
        <f t="shared" si="10"/>
        <v>0</v>
      </c>
      <c r="K131" s="178" t="s">
        <v>149</v>
      </c>
      <c r="L131" s="41"/>
      <c r="M131" s="183" t="s">
        <v>35</v>
      </c>
      <c r="N131" s="184" t="s">
        <v>51</v>
      </c>
      <c r="O131" s="66"/>
      <c r="P131" s="185">
        <f t="shared" si="11"/>
        <v>0</v>
      </c>
      <c r="Q131" s="185">
        <v>0.00021</v>
      </c>
      <c r="R131" s="185">
        <f t="shared" si="12"/>
        <v>0.00063</v>
      </c>
      <c r="S131" s="185">
        <v>0</v>
      </c>
      <c r="T131" s="186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7" t="s">
        <v>303</v>
      </c>
      <c r="AT131" s="187" t="s">
        <v>145</v>
      </c>
      <c r="AU131" s="187" t="s">
        <v>89</v>
      </c>
      <c r="AY131" s="18" t="s">
        <v>142</v>
      </c>
      <c r="BE131" s="188">
        <f t="shared" si="14"/>
        <v>0</v>
      </c>
      <c r="BF131" s="188">
        <f t="shared" si="15"/>
        <v>0</v>
      </c>
      <c r="BG131" s="188">
        <f t="shared" si="16"/>
        <v>0</v>
      </c>
      <c r="BH131" s="188">
        <f t="shared" si="17"/>
        <v>0</v>
      </c>
      <c r="BI131" s="188">
        <f t="shared" si="18"/>
        <v>0</v>
      </c>
      <c r="BJ131" s="18" t="s">
        <v>21</v>
      </c>
      <c r="BK131" s="188">
        <f t="shared" si="19"/>
        <v>0</v>
      </c>
      <c r="BL131" s="18" t="s">
        <v>303</v>
      </c>
      <c r="BM131" s="187" t="s">
        <v>1384</v>
      </c>
    </row>
    <row r="132" spans="1:65" s="2" customFormat="1" ht="14.45" customHeight="1">
      <c r="A132" s="36"/>
      <c r="B132" s="37"/>
      <c r="C132" s="176" t="s">
        <v>398</v>
      </c>
      <c r="D132" s="176" t="s">
        <v>145</v>
      </c>
      <c r="E132" s="177" t="s">
        <v>1385</v>
      </c>
      <c r="F132" s="178" t="s">
        <v>1386</v>
      </c>
      <c r="G132" s="179" t="s">
        <v>177</v>
      </c>
      <c r="H132" s="180">
        <v>2</v>
      </c>
      <c r="I132" s="181"/>
      <c r="J132" s="182">
        <f t="shared" si="10"/>
        <v>0</v>
      </c>
      <c r="K132" s="178" t="s">
        <v>149</v>
      </c>
      <c r="L132" s="41"/>
      <c r="M132" s="183" t="s">
        <v>35</v>
      </c>
      <c r="N132" s="184" t="s">
        <v>51</v>
      </c>
      <c r="O132" s="66"/>
      <c r="P132" s="185">
        <f t="shared" si="11"/>
        <v>0</v>
      </c>
      <c r="Q132" s="185">
        <v>0.00034</v>
      </c>
      <c r="R132" s="185">
        <f t="shared" si="12"/>
        <v>0.00068</v>
      </c>
      <c r="S132" s="185">
        <v>0</v>
      </c>
      <c r="T132" s="186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7" t="s">
        <v>303</v>
      </c>
      <c r="AT132" s="187" t="s">
        <v>145</v>
      </c>
      <c r="AU132" s="187" t="s">
        <v>89</v>
      </c>
      <c r="AY132" s="18" t="s">
        <v>142</v>
      </c>
      <c r="BE132" s="188">
        <f t="shared" si="14"/>
        <v>0</v>
      </c>
      <c r="BF132" s="188">
        <f t="shared" si="15"/>
        <v>0</v>
      </c>
      <c r="BG132" s="188">
        <f t="shared" si="16"/>
        <v>0</v>
      </c>
      <c r="BH132" s="188">
        <f t="shared" si="17"/>
        <v>0</v>
      </c>
      <c r="BI132" s="188">
        <f t="shared" si="18"/>
        <v>0</v>
      </c>
      <c r="BJ132" s="18" t="s">
        <v>21</v>
      </c>
      <c r="BK132" s="188">
        <f t="shared" si="19"/>
        <v>0</v>
      </c>
      <c r="BL132" s="18" t="s">
        <v>303</v>
      </c>
      <c r="BM132" s="187" t="s">
        <v>1387</v>
      </c>
    </row>
    <row r="133" spans="1:65" s="2" customFormat="1" ht="14.45" customHeight="1">
      <c r="A133" s="36"/>
      <c r="B133" s="37"/>
      <c r="C133" s="176" t="s">
        <v>402</v>
      </c>
      <c r="D133" s="176" t="s">
        <v>145</v>
      </c>
      <c r="E133" s="177" t="s">
        <v>1388</v>
      </c>
      <c r="F133" s="178" t="s">
        <v>1389</v>
      </c>
      <c r="G133" s="179" t="s">
        <v>177</v>
      </c>
      <c r="H133" s="180">
        <v>10</v>
      </c>
      <c r="I133" s="181"/>
      <c r="J133" s="182">
        <f t="shared" si="10"/>
        <v>0</v>
      </c>
      <c r="K133" s="178" t="s">
        <v>149</v>
      </c>
      <c r="L133" s="41"/>
      <c r="M133" s="183" t="s">
        <v>35</v>
      </c>
      <c r="N133" s="184" t="s">
        <v>51</v>
      </c>
      <c r="O133" s="66"/>
      <c r="P133" s="185">
        <f t="shared" si="11"/>
        <v>0</v>
      </c>
      <c r="Q133" s="185">
        <v>0.00022</v>
      </c>
      <c r="R133" s="185">
        <f t="shared" si="12"/>
        <v>0.0022</v>
      </c>
      <c r="S133" s="185">
        <v>0</v>
      </c>
      <c r="T133" s="186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303</v>
      </c>
      <c r="AT133" s="187" t="s">
        <v>145</v>
      </c>
      <c r="AU133" s="187" t="s">
        <v>89</v>
      </c>
      <c r="AY133" s="18" t="s">
        <v>142</v>
      </c>
      <c r="BE133" s="188">
        <f t="shared" si="14"/>
        <v>0</v>
      </c>
      <c r="BF133" s="188">
        <f t="shared" si="15"/>
        <v>0</v>
      </c>
      <c r="BG133" s="188">
        <f t="shared" si="16"/>
        <v>0</v>
      </c>
      <c r="BH133" s="188">
        <f t="shared" si="17"/>
        <v>0</v>
      </c>
      <c r="BI133" s="188">
        <f t="shared" si="18"/>
        <v>0</v>
      </c>
      <c r="BJ133" s="18" t="s">
        <v>21</v>
      </c>
      <c r="BK133" s="188">
        <f t="shared" si="19"/>
        <v>0</v>
      </c>
      <c r="BL133" s="18" t="s">
        <v>303</v>
      </c>
      <c r="BM133" s="187" t="s">
        <v>1390</v>
      </c>
    </row>
    <row r="134" spans="1:65" s="2" customFormat="1" ht="14.45" customHeight="1">
      <c r="A134" s="36"/>
      <c r="B134" s="37"/>
      <c r="C134" s="176" t="s">
        <v>407</v>
      </c>
      <c r="D134" s="176" t="s">
        <v>145</v>
      </c>
      <c r="E134" s="177" t="s">
        <v>1391</v>
      </c>
      <c r="F134" s="178" t="s">
        <v>1392</v>
      </c>
      <c r="G134" s="179" t="s">
        <v>177</v>
      </c>
      <c r="H134" s="180">
        <v>1</v>
      </c>
      <c r="I134" s="181"/>
      <c r="J134" s="182">
        <f t="shared" si="10"/>
        <v>0</v>
      </c>
      <c r="K134" s="178" t="s">
        <v>149</v>
      </c>
      <c r="L134" s="41"/>
      <c r="M134" s="183" t="s">
        <v>35</v>
      </c>
      <c r="N134" s="184" t="s">
        <v>51</v>
      </c>
      <c r="O134" s="66"/>
      <c r="P134" s="185">
        <f t="shared" si="11"/>
        <v>0</v>
      </c>
      <c r="Q134" s="185">
        <v>0.00114</v>
      </c>
      <c r="R134" s="185">
        <f t="shared" si="12"/>
        <v>0.00114</v>
      </c>
      <c r="S134" s="185">
        <v>0</v>
      </c>
      <c r="T134" s="186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7" t="s">
        <v>303</v>
      </c>
      <c r="AT134" s="187" t="s">
        <v>145</v>
      </c>
      <c r="AU134" s="187" t="s">
        <v>89</v>
      </c>
      <c r="AY134" s="18" t="s">
        <v>142</v>
      </c>
      <c r="BE134" s="188">
        <f t="shared" si="14"/>
        <v>0</v>
      </c>
      <c r="BF134" s="188">
        <f t="shared" si="15"/>
        <v>0</v>
      </c>
      <c r="BG134" s="188">
        <f t="shared" si="16"/>
        <v>0</v>
      </c>
      <c r="BH134" s="188">
        <f t="shared" si="17"/>
        <v>0</v>
      </c>
      <c r="BI134" s="188">
        <f t="shared" si="18"/>
        <v>0</v>
      </c>
      <c r="BJ134" s="18" t="s">
        <v>21</v>
      </c>
      <c r="BK134" s="188">
        <f t="shared" si="19"/>
        <v>0</v>
      </c>
      <c r="BL134" s="18" t="s">
        <v>303</v>
      </c>
      <c r="BM134" s="187" t="s">
        <v>1393</v>
      </c>
    </row>
    <row r="135" spans="1:65" s="2" customFormat="1" ht="14.45" customHeight="1">
      <c r="A135" s="36"/>
      <c r="B135" s="37"/>
      <c r="C135" s="176" t="s">
        <v>411</v>
      </c>
      <c r="D135" s="176" t="s">
        <v>145</v>
      </c>
      <c r="E135" s="177" t="s">
        <v>1394</v>
      </c>
      <c r="F135" s="178" t="s">
        <v>1395</v>
      </c>
      <c r="G135" s="179" t="s">
        <v>177</v>
      </c>
      <c r="H135" s="180">
        <v>4</v>
      </c>
      <c r="I135" s="181"/>
      <c r="J135" s="182">
        <f t="shared" si="10"/>
        <v>0</v>
      </c>
      <c r="K135" s="178" t="s">
        <v>149</v>
      </c>
      <c r="L135" s="41"/>
      <c r="M135" s="183" t="s">
        <v>35</v>
      </c>
      <c r="N135" s="184" t="s">
        <v>51</v>
      </c>
      <c r="O135" s="66"/>
      <c r="P135" s="185">
        <f t="shared" si="11"/>
        <v>0</v>
      </c>
      <c r="Q135" s="185">
        <v>0.0007</v>
      </c>
      <c r="R135" s="185">
        <f t="shared" si="12"/>
        <v>0.0028</v>
      </c>
      <c r="S135" s="185">
        <v>0</v>
      </c>
      <c r="T135" s="186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7" t="s">
        <v>303</v>
      </c>
      <c r="AT135" s="187" t="s">
        <v>145</v>
      </c>
      <c r="AU135" s="187" t="s">
        <v>89</v>
      </c>
      <c r="AY135" s="18" t="s">
        <v>142</v>
      </c>
      <c r="BE135" s="188">
        <f t="shared" si="14"/>
        <v>0</v>
      </c>
      <c r="BF135" s="188">
        <f t="shared" si="15"/>
        <v>0</v>
      </c>
      <c r="BG135" s="188">
        <f t="shared" si="16"/>
        <v>0</v>
      </c>
      <c r="BH135" s="188">
        <f t="shared" si="17"/>
        <v>0</v>
      </c>
      <c r="BI135" s="188">
        <f t="shared" si="18"/>
        <v>0</v>
      </c>
      <c r="BJ135" s="18" t="s">
        <v>21</v>
      </c>
      <c r="BK135" s="188">
        <f t="shared" si="19"/>
        <v>0</v>
      </c>
      <c r="BL135" s="18" t="s">
        <v>303</v>
      </c>
      <c r="BM135" s="187" t="s">
        <v>1396</v>
      </c>
    </row>
    <row r="136" spans="1:65" s="2" customFormat="1" ht="24.2" customHeight="1">
      <c r="A136" s="36"/>
      <c r="B136" s="37"/>
      <c r="C136" s="176" t="s">
        <v>417</v>
      </c>
      <c r="D136" s="176" t="s">
        <v>145</v>
      </c>
      <c r="E136" s="177" t="s">
        <v>1397</v>
      </c>
      <c r="F136" s="178" t="s">
        <v>1398</v>
      </c>
      <c r="G136" s="179" t="s">
        <v>237</v>
      </c>
      <c r="H136" s="180">
        <v>0.031</v>
      </c>
      <c r="I136" s="181"/>
      <c r="J136" s="182">
        <f t="shared" si="10"/>
        <v>0</v>
      </c>
      <c r="K136" s="178" t="s">
        <v>149</v>
      </c>
      <c r="L136" s="41"/>
      <c r="M136" s="183" t="s">
        <v>35</v>
      </c>
      <c r="N136" s="184" t="s">
        <v>51</v>
      </c>
      <c r="O136" s="66"/>
      <c r="P136" s="185">
        <f t="shared" si="11"/>
        <v>0</v>
      </c>
      <c r="Q136" s="185">
        <v>0</v>
      </c>
      <c r="R136" s="185">
        <f t="shared" si="12"/>
        <v>0</v>
      </c>
      <c r="S136" s="185">
        <v>0</v>
      </c>
      <c r="T136" s="186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303</v>
      </c>
      <c r="AT136" s="187" t="s">
        <v>145</v>
      </c>
      <c r="AU136" s="187" t="s">
        <v>89</v>
      </c>
      <c r="AY136" s="18" t="s">
        <v>142</v>
      </c>
      <c r="BE136" s="188">
        <f t="shared" si="14"/>
        <v>0</v>
      </c>
      <c r="BF136" s="188">
        <f t="shared" si="15"/>
        <v>0</v>
      </c>
      <c r="BG136" s="188">
        <f t="shared" si="16"/>
        <v>0</v>
      </c>
      <c r="BH136" s="188">
        <f t="shared" si="17"/>
        <v>0</v>
      </c>
      <c r="BI136" s="188">
        <f t="shared" si="18"/>
        <v>0</v>
      </c>
      <c r="BJ136" s="18" t="s">
        <v>21</v>
      </c>
      <c r="BK136" s="188">
        <f t="shared" si="19"/>
        <v>0</v>
      </c>
      <c r="BL136" s="18" t="s">
        <v>303</v>
      </c>
      <c r="BM136" s="187" t="s">
        <v>1399</v>
      </c>
    </row>
    <row r="137" spans="2:63" s="12" customFormat="1" ht="22.9" customHeight="1">
      <c r="B137" s="160"/>
      <c r="C137" s="161"/>
      <c r="D137" s="162" t="s">
        <v>79</v>
      </c>
      <c r="E137" s="174" t="s">
        <v>1400</v>
      </c>
      <c r="F137" s="174" t="s">
        <v>1401</v>
      </c>
      <c r="G137" s="161"/>
      <c r="H137" s="161"/>
      <c r="I137" s="164"/>
      <c r="J137" s="175">
        <f>BK137</f>
        <v>0</v>
      </c>
      <c r="K137" s="161"/>
      <c r="L137" s="166"/>
      <c r="M137" s="167"/>
      <c r="N137" s="168"/>
      <c r="O137" s="168"/>
      <c r="P137" s="169">
        <f>SUM(P138:P167)</f>
        <v>0</v>
      </c>
      <c r="Q137" s="168"/>
      <c r="R137" s="169">
        <f>SUM(R138:R167)</f>
        <v>1.06125</v>
      </c>
      <c r="S137" s="168"/>
      <c r="T137" s="170">
        <f>SUM(T138:T167)</f>
        <v>1.0284</v>
      </c>
      <c r="AR137" s="171" t="s">
        <v>89</v>
      </c>
      <c r="AT137" s="172" t="s">
        <v>79</v>
      </c>
      <c r="AU137" s="172" t="s">
        <v>21</v>
      </c>
      <c r="AY137" s="171" t="s">
        <v>142</v>
      </c>
      <c r="BK137" s="173">
        <f>SUM(BK138:BK167)</f>
        <v>0</v>
      </c>
    </row>
    <row r="138" spans="1:65" s="2" customFormat="1" ht="24.2" customHeight="1">
      <c r="A138" s="36"/>
      <c r="B138" s="37"/>
      <c r="C138" s="176" t="s">
        <v>29</v>
      </c>
      <c r="D138" s="176" t="s">
        <v>145</v>
      </c>
      <c r="E138" s="177" t="s">
        <v>1402</v>
      </c>
      <c r="F138" s="178" t="s">
        <v>1403</v>
      </c>
      <c r="G138" s="179" t="s">
        <v>177</v>
      </c>
      <c r="H138" s="180">
        <v>1</v>
      </c>
      <c r="I138" s="181"/>
      <c r="J138" s="182">
        <f aca="true" t="shared" si="20" ref="J138:J167">ROUND(I138*H138,2)</f>
        <v>0</v>
      </c>
      <c r="K138" s="178" t="s">
        <v>149</v>
      </c>
      <c r="L138" s="41"/>
      <c r="M138" s="183" t="s">
        <v>35</v>
      </c>
      <c r="N138" s="184" t="s">
        <v>51</v>
      </c>
      <c r="O138" s="66"/>
      <c r="P138" s="185">
        <f aca="true" t="shared" si="21" ref="P138:P167">O138*H138</f>
        <v>0</v>
      </c>
      <c r="Q138" s="185">
        <v>0.01035</v>
      </c>
      <c r="R138" s="185">
        <f aca="true" t="shared" si="22" ref="R138:R167">Q138*H138</f>
        <v>0.01035</v>
      </c>
      <c r="S138" s="185">
        <v>0</v>
      </c>
      <c r="T138" s="186">
        <f aca="true" t="shared" si="23" ref="T138:T167"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7" t="s">
        <v>303</v>
      </c>
      <c r="AT138" s="187" t="s">
        <v>145</v>
      </c>
      <c r="AU138" s="187" t="s">
        <v>89</v>
      </c>
      <c r="AY138" s="18" t="s">
        <v>142</v>
      </c>
      <c r="BE138" s="188">
        <f aca="true" t="shared" si="24" ref="BE138:BE167">IF(N138="základní",J138,0)</f>
        <v>0</v>
      </c>
      <c r="BF138" s="188">
        <f aca="true" t="shared" si="25" ref="BF138:BF167">IF(N138="snížená",J138,0)</f>
        <v>0</v>
      </c>
      <c r="BG138" s="188">
        <f aca="true" t="shared" si="26" ref="BG138:BG167">IF(N138="zákl. přenesená",J138,0)</f>
        <v>0</v>
      </c>
      <c r="BH138" s="188">
        <f aca="true" t="shared" si="27" ref="BH138:BH167">IF(N138="sníž. přenesená",J138,0)</f>
        <v>0</v>
      </c>
      <c r="BI138" s="188">
        <f aca="true" t="shared" si="28" ref="BI138:BI167">IF(N138="nulová",J138,0)</f>
        <v>0</v>
      </c>
      <c r="BJ138" s="18" t="s">
        <v>21</v>
      </c>
      <c r="BK138" s="188">
        <f aca="true" t="shared" si="29" ref="BK138:BK167">ROUND(I138*H138,2)</f>
        <v>0</v>
      </c>
      <c r="BL138" s="18" t="s">
        <v>303</v>
      </c>
      <c r="BM138" s="187" t="s">
        <v>1404</v>
      </c>
    </row>
    <row r="139" spans="1:65" s="2" customFormat="1" ht="24.2" customHeight="1">
      <c r="A139" s="36"/>
      <c r="B139" s="37"/>
      <c r="C139" s="176" t="s">
        <v>426</v>
      </c>
      <c r="D139" s="176" t="s">
        <v>145</v>
      </c>
      <c r="E139" s="177" t="s">
        <v>1405</v>
      </c>
      <c r="F139" s="178" t="s">
        <v>1406</v>
      </c>
      <c r="G139" s="179" t="s">
        <v>177</v>
      </c>
      <c r="H139" s="180">
        <v>1</v>
      </c>
      <c r="I139" s="181"/>
      <c r="J139" s="182">
        <f t="shared" si="20"/>
        <v>0</v>
      </c>
      <c r="K139" s="178" t="s">
        <v>149</v>
      </c>
      <c r="L139" s="41"/>
      <c r="M139" s="183" t="s">
        <v>35</v>
      </c>
      <c r="N139" s="184" t="s">
        <v>51</v>
      </c>
      <c r="O139" s="66"/>
      <c r="P139" s="185">
        <f t="shared" si="21"/>
        <v>0</v>
      </c>
      <c r="Q139" s="185">
        <v>0.01655</v>
      </c>
      <c r="R139" s="185">
        <f t="shared" si="22"/>
        <v>0.01655</v>
      </c>
      <c r="S139" s="185">
        <v>0</v>
      </c>
      <c r="T139" s="186">
        <f t="shared" si="2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7" t="s">
        <v>303</v>
      </c>
      <c r="AT139" s="187" t="s">
        <v>145</v>
      </c>
      <c r="AU139" s="187" t="s">
        <v>89</v>
      </c>
      <c r="AY139" s="18" t="s">
        <v>142</v>
      </c>
      <c r="BE139" s="188">
        <f t="shared" si="24"/>
        <v>0</v>
      </c>
      <c r="BF139" s="188">
        <f t="shared" si="25"/>
        <v>0</v>
      </c>
      <c r="BG139" s="188">
        <f t="shared" si="26"/>
        <v>0</v>
      </c>
      <c r="BH139" s="188">
        <f t="shared" si="27"/>
        <v>0</v>
      </c>
      <c r="BI139" s="188">
        <f t="shared" si="28"/>
        <v>0</v>
      </c>
      <c r="BJ139" s="18" t="s">
        <v>21</v>
      </c>
      <c r="BK139" s="188">
        <f t="shared" si="29"/>
        <v>0</v>
      </c>
      <c r="BL139" s="18" t="s">
        <v>303</v>
      </c>
      <c r="BM139" s="187" t="s">
        <v>1407</v>
      </c>
    </row>
    <row r="140" spans="1:65" s="2" customFormat="1" ht="24.2" customHeight="1">
      <c r="A140" s="36"/>
      <c r="B140" s="37"/>
      <c r="C140" s="176" t="s">
        <v>430</v>
      </c>
      <c r="D140" s="176" t="s">
        <v>145</v>
      </c>
      <c r="E140" s="177" t="s">
        <v>1408</v>
      </c>
      <c r="F140" s="178" t="s">
        <v>1409</v>
      </c>
      <c r="G140" s="179" t="s">
        <v>177</v>
      </c>
      <c r="H140" s="180">
        <v>1</v>
      </c>
      <c r="I140" s="181"/>
      <c r="J140" s="182">
        <f t="shared" si="20"/>
        <v>0</v>
      </c>
      <c r="K140" s="178" t="s">
        <v>149</v>
      </c>
      <c r="L140" s="41"/>
      <c r="M140" s="183" t="s">
        <v>35</v>
      </c>
      <c r="N140" s="184" t="s">
        <v>51</v>
      </c>
      <c r="O140" s="66"/>
      <c r="P140" s="185">
        <f t="shared" si="21"/>
        <v>0</v>
      </c>
      <c r="Q140" s="185">
        <v>0.0372</v>
      </c>
      <c r="R140" s="185">
        <f t="shared" si="22"/>
        <v>0.0372</v>
      </c>
      <c r="S140" s="185">
        <v>0</v>
      </c>
      <c r="T140" s="186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7" t="s">
        <v>303</v>
      </c>
      <c r="AT140" s="187" t="s">
        <v>145</v>
      </c>
      <c r="AU140" s="187" t="s">
        <v>89</v>
      </c>
      <c r="AY140" s="18" t="s">
        <v>142</v>
      </c>
      <c r="BE140" s="188">
        <f t="shared" si="24"/>
        <v>0</v>
      </c>
      <c r="BF140" s="188">
        <f t="shared" si="25"/>
        <v>0</v>
      </c>
      <c r="BG140" s="188">
        <f t="shared" si="26"/>
        <v>0</v>
      </c>
      <c r="BH140" s="188">
        <f t="shared" si="27"/>
        <v>0</v>
      </c>
      <c r="BI140" s="188">
        <f t="shared" si="28"/>
        <v>0</v>
      </c>
      <c r="BJ140" s="18" t="s">
        <v>21</v>
      </c>
      <c r="BK140" s="188">
        <f t="shared" si="29"/>
        <v>0</v>
      </c>
      <c r="BL140" s="18" t="s">
        <v>303</v>
      </c>
      <c r="BM140" s="187" t="s">
        <v>1410</v>
      </c>
    </row>
    <row r="141" spans="1:65" s="2" customFormat="1" ht="24.2" customHeight="1">
      <c r="A141" s="36"/>
      <c r="B141" s="37"/>
      <c r="C141" s="176" t="s">
        <v>434</v>
      </c>
      <c r="D141" s="176" t="s">
        <v>145</v>
      </c>
      <c r="E141" s="177" t="s">
        <v>1411</v>
      </c>
      <c r="F141" s="178" t="s">
        <v>1412</v>
      </c>
      <c r="G141" s="179" t="s">
        <v>177</v>
      </c>
      <c r="H141" s="180">
        <v>1</v>
      </c>
      <c r="I141" s="181"/>
      <c r="J141" s="182">
        <f t="shared" si="20"/>
        <v>0</v>
      </c>
      <c r="K141" s="178" t="s">
        <v>149</v>
      </c>
      <c r="L141" s="41"/>
      <c r="M141" s="183" t="s">
        <v>35</v>
      </c>
      <c r="N141" s="184" t="s">
        <v>51</v>
      </c>
      <c r="O141" s="66"/>
      <c r="P141" s="185">
        <f t="shared" si="21"/>
        <v>0</v>
      </c>
      <c r="Q141" s="185">
        <v>0.04784</v>
      </c>
      <c r="R141" s="185">
        <f t="shared" si="22"/>
        <v>0.04784</v>
      </c>
      <c r="S141" s="185">
        <v>0</v>
      </c>
      <c r="T141" s="186">
        <f t="shared" si="2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303</v>
      </c>
      <c r="AT141" s="187" t="s">
        <v>145</v>
      </c>
      <c r="AU141" s="187" t="s">
        <v>89</v>
      </c>
      <c r="AY141" s="18" t="s">
        <v>142</v>
      </c>
      <c r="BE141" s="188">
        <f t="shared" si="24"/>
        <v>0</v>
      </c>
      <c r="BF141" s="188">
        <f t="shared" si="25"/>
        <v>0</v>
      </c>
      <c r="BG141" s="188">
        <f t="shared" si="26"/>
        <v>0</v>
      </c>
      <c r="BH141" s="188">
        <f t="shared" si="27"/>
        <v>0</v>
      </c>
      <c r="BI141" s="188">
        <f t="shared" si="28"/>
        <v>0</v>
      </c>
      <c r="BJ141" s="18" t="s">
        <v>21</v>
      </c>
      <c r="BK141" s="188">
        <f t="shared" si="29"/>
        <v>0</v>
      </c>
      <c r="BL141" s="18" t="s">
        <v>303</v>
      </c>
      <c r="BM141" s="187" t="s">
        <v>1413</v>
      </c>
    </row>
    <row r="142" spans="1:65" s="2" customFormat="1" ht="24.2" customHeight="1">
      <c r="A142" s="36"/>
      <c r="B142" s="37"/>
      <c r="C142" s="176" t="s">
        <v>438</v>
      </c>
      <c r="D142" s="176" t="s">
        <v>145</v>
      </c>
      <c r="E142" s="177" t="s">
        <v>1414</v>
      </c>
      <c r="F142" s="178" t="s">
        <v>1415</v>
      </c>
      <c r="G142" s="179" t="s">
        <v>177</v>
      </c>
      <c r="H142" s="180">
        <v>1</v>
      </c>
      <c r="I142" s="181"/>
      <c r="J142" s="182">
        <f t="shared" si="20"/>
        <v>0</v>
      </c>
      <c r="K142" s="178" t="s">
        <v>149</v>
      </c>
      <c r="L142" s="41"/>
      <c r="M142" s="183" t="s">
        <v>35</v>
      </c>
      <c r="N142" s="184" t="s">
        <v>51</v>
      </c>
      <c r="O142" s="66"/>
      <c r="P142" s="185">
        <f t="shared" si="21"/>
        <v>0</v>
      </c>
      <c r="Q142" s="185">
        <v>0.0685</v>
      </c>
      <c r="R142" s="185">
        <f t="shared" si="22"/>
        <v>0.0685</v>
      </c>
      <c r="S142" s="185">
        <v>0</v>
      </c>
      <c r="T142" s="186">
        <f t="shared" si="2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7" t="s">
        <v>303</v>
      </c>
      <c r="AT142" s="187" t="s">
        <v>145</v>
      </c>
      <c r="AU142" s="187" t="s">
        <v>89</v>
      </c>
      <c r="AY142" s="18" t="s">
        <v>142</v>
      </c>
      <c r="BE142" s="188">
        <f t="shared" si="24"/>
        <v>0</v>
      </c>
      <c r="BF142" s="188">
        <f t="shared" si="25"/>
        <v>0</v>
      </c>
      <c r="BG142" s="188">
        <f t="shared" si="26"/>
        <v>0</v>
      </c>
      <c r="BH142" s="188">
        <f t="shared" si="27"/>
        <v>0</v>
      </c>
      <c r="BI142" s="188">
        <f t="shared" si="28"/>
        <v>0</v>
      </c>
      <c r="BJ142" s="18" t="s">
        <v>21</v>
      </c>
      <c r="BK142" s="188">
        <f t="shared" si="29"/>
        <v>0</v>
      </c>
      <c r="BL142" s="18" t="s">
        <v>303</v>
      </c>
      <c r="BM142" s="187" t="s">
        <v>1416</v>
      </c>
    </row>
    <row r="143" spans="1:65" s="2" customFormat="1" ht="14.45" customHeight="1">
      <c r="A143" s="36"/>
      <c r="B143" s="37"/>
      <c r="C143" s="176" t="s">
        <v>444</v>
      </c>
      <c r="D143" s="176" t="s">
        <v>145</v>
      </c>
      <c r="E143" s="177" t="s">
        <v>1417</v>
      </c>
      <c r="F143" s="178" t="s">
        <v>1418</v>
      </c>
      <c r="G143" s="179" t="s">
        <v>177</v>
      </c>
      <c r="H143" s="180">
        <v>30</v>
      </c>
      <c r="I143" s="181"/>
      <c r="J143" s="182">
        <f t="shared" si="20"/>
        <v>0</v>
      </c>
      <c r="K143" s="178" t="s">
        <v>149</v>
      </c>
      <c r="L143" s="41"/>
      <c r="M143" s="183" t="s">
        <v>35</v>
      </c>
      <c r="N143" s="184" t="s">
        <v>51</v>
      </c>
      <c r="O143" s="66"/>
      <c r="P143" s="185">
        <f t="shared" si="21"/>
        <v>0</v>
      </c>
      <c r="Q143" s="185">
        <v>8E-05</v>
      </c>
      <c r="R143" s="185">
        <f t="shared" si="22"/>
        <v>0.0024000000000000002</v>
      </c>
      <c r="S143" s="185">
        <v>0.02493</v>
      </c>
      <c r="T143" s="186">
        <f t="shared" si="23"/>
        <v>0.7479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7" t="s">
        <v>303</v>
      </c>
      <c r="AT143" s="187" t="s">
        <v>145</v>
      </c>
      <c r="AU143" s="187" t="s">
        <v>89</v>
      </c>
      <c r="AY143" s="18" t="s">
        <v>142</v>
      </c>
      <c r="BE143" s="188">
        <f t="shared" si="24"/>
        <v>0</v>
      </c>
      <c r="BF143" s="188">
        <f t="shared" si="25"/>
        <v>0</v>
      </c>
      <c r="BG143" s="188">
        <f t="shared" si="26"/>
        <v>0</v>
      </c>
      <c r="BH143" s="188">
        <f t="shared" si="27"/>
        <v>0</v>
      </c>
      <c r="BI143" s="188">
        <f t="shared" si="28"/>
        <v>0</v>
      </c>
      <c r="BJ143" s="18" t="s">
        <v>21</v>
      </c>
      <c r="BK143" s="188">
        <f t="shared" si="29"/>
        <v>0</v>
      </c>
      <c r="BL143" s="18" t="s">
        <v>303</v>
      </c>
      <c r="BM143" s="187" t="s">
        <v>1419</v>
      </c>
    </row>
    <row r="144" spans="1:65" s="2" customFormat="1" ht="14.45" customHeight="1">
      <c r="A144" s="36"/>
      <c r="B144" s="37"/>
      <c r="C144" s="176" t="s">
        <v>448</v>
      </c>
      <c r="D144" s="176" t="s">
        <v>145</v>
      </c>
      <c r="E144" s="177" t="s">
        <v>1420</v>
      </c>
      <c r="F144" s="178" t="s">
        <v>1421</v>
      </c>
      <c r="G144" s="179" t="s">
        <v>177</v>
      </c>
      <c r="H144" s="180">
        <v>6</v>
      </c>
      <c r="I144" s="181"/>
      <c r="J144" s="182">
        <f t="shared" si="20"/>
        <v>0</v>
      </c>
      <c r="K144" s="178" t="s">
        <v>149</v>
      </c>
      <c r="L144" s="41"/>
      <c r="M144" s="183" t="s">
        <v>35</v>
      </c>
      <c r="N144" s="184" t="s">
        <v>51</v>
      </c>
      <c r="O144" s="66"/>
      <c r="P144" s="185">
        <f t="shared" si="21"/>
        <v>0</v>
      </c>
      <c r="Q144" s="185">
        <v>8E-05</v>
      </c>
      <c r="R144" s="185">
        <f t="shared" si="22"/>
        <v>0.00048000000000000007</v>
      </c>
      <c r="S144" s="185">
        <v>0.04675</v>
      </c>
      <c r="T144" s="186">
        <f t="shared" si="23"/>
        <v>0.28049999999999997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7" t="s">
        <v>303</v>
      </c>
      <c r="AT144" s="187" t="s">
        <v>145</v>
      </c>
      <c r="AU144" s="187" t="s">
        <v>89</v>
      </c>
      <c r="AY144" s="18" t="s">
        <v>142</v>
      </c>
      <c r="BE144" s="188">
        <f t="shared" si="24"/>
        <v>0</v>
      </c>
      <c r="BF144" s="188">
        <f t="shared" si="25"/>
        <v>0</v>
      </c>
      <c r="BG144" s="188">
        <f t="shared" si="26"/>
        <v>0</v>
      </c>
      <c r="BH144" s="188">
        <f t="shared" si="27"/>
        <v>0</v>
      </c>
      <c r="BI144" s="188">
        <f t="shared" si="28"/>
        <v>0</v>
      </c>
      <c r="BJ144" s="18" t="s">
        <v>21</v>
      </c>
      <c r="BK144" s="188">
        <f t="shared" si="29"/>
        <v>0</v>
      </c>
      <c r="BL144" s="18" t="s">
        <v>303</v>
      </c>
      <c r="BM144" s="187" t="s">
        <v>1422</v>
      </c>
    </row>
    <row r="145" spans="1:65" s="2" customFormat="1" ht="24.2" customHeight="1">
      <c r="A145" s="36"/>
      <c r="B145" s="37"/>
      <c r="C145" s="176" t="s">
        <v>452</v>
      </c>
      <c r="D145" s="176" t="s">
        <v>145</v>
      </c>
      <c r="E145" s="177" t="s">
        <v>1423</v>
      </c>
      <c r="F145" s="178" t="s">
        <v>1424</v>
      </c>
      <c r="G145" s="179" t="s">
        <v>177</v>
      </c>
      <c r="H145" s="180">
        <v>1</v>
      </c>
      <c r="I145" s="181"/>
      <c r="J145" s="182">
        <f t="shared" si="20"/>
        <v>0</v>
      </c>
      <c r="K145" s="178" t="s">
        <v>149</v>
      </c>
      <c r="L145" s="41"/>
      <c r="M145" s="183" t="s">
        <v>35</v>
      </c>
      <c r="N145" s="184" t="s">
        <v>51</v>
      </c>
      <c r="O145" s="66"/>
      <c r="P145" s="185">
        <f t="shared" si="21"/>
        <v>0</v>
      </c>
      <c r="Q145" s="185">
        <v>0.0052</v>
      </c>
      <c r="R145" s="185">
        <f t="shared" si="22"/>
        <v>0.0052</v>
      </c>
      <c r="S145" s="185">
        <v>0</v>
      </c>
      <c r="T145" s="186">
        <f t="shared" si="2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303</v>
      </c>
      <c r="AT145" s="187" t="s">
        <v>145</v>
      </c>
      <c r="AU145" s="187" t="s">
        <v>89</v>
      </c>
      <c r="AY145" s="18" t="s">
        <v>142</v>
      </c>
      <c r="BE145" s="188">
        <f t="shared" si="24"/>
        <v>0</v>
      </c>
      <c r="BF145" s="188">
        <f t="shared" si="25"/>
        <v>0</v>
      </c>
      <c r="BG145" s="188">
        <f t="shared" si="26"/>
        <v>0</v>
      </c>
      <c r="BH145" s="188">
        <f t="shared" si="27"/>
        <v>0</v>
      </c>
      <c r="BI145" s="188">
        <f t="shared" si="28"/>
        <v>0</v>
      </c>
      <c r="BJ145" s="18" t="s">
        <v>21</v>
      </c>
      <c r="BK145" s="188">
        <f t="shared" si="29"/>
        <v>0</v>
      </c>
      <c r="BL145" s="18" t="s">
        <v>303</v>
      </c>
      <c r="BM145" s="187" t="s">
        <v>1425</v>
      </c>
    </row>
    <row r="146" spans="1:65" s="2" customFormat="1" ht="24.2" customHeight="1">
      <c r="A146" s="36"/>
      <c r="B146" s="37"/>
      <c r="C146" s="176" t="s">
        <v>457</v>
      </c>
      <c r="D146" s="176" t="s">
        <v>145</v>
      </c>
      <c r="E146" s="177" t="s">
        <v>1426</v>
      </c>
      <c r="F146" s="178" t="s">
        <v>1427</v>
      </c>
      <c r="G146" s="179" t="s">
        <v>177</v>
      </c>
      <c r="H146" s="180">
        <v>1</v>
      </c>
      <c r="I146" s="181"/>
      <c r="J146" s="182">
        <f t="shared" si="20"/>
        <v>0</v>
      </c>
      <c r="K146" s="178" t="s">
        <v>149</v>
      </c>
      <c r="L146" s="41"/>
      <c r="M146" s="183" t="s">
        <v>35</v>
      </c>
      <c r="N146" s="184" t="s">
        <v>51</v>
      </c>
      <c r="O146" s="66"/>
      <c r="P146" s="185">
        <f t="shared" si="21"/>
        <v>0</v>
      </c>
      <c r="Q146" s="185">
        <v>0.0058</v>
      </c>
      <c r="R146" s="185">
        <f t="shared" si="22"/>
        <v>0.0058</v>
      </c>
      <c r="S146" s="185">
        <v>0</v>
      </c>
      <c r="T146" s="186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7" t="s">
        <v>303</v>
      </c>
      <c r="AT146" s="187" t="s">
        <v>145</v>
      </c>
      <c r="AU146" s="187" t="s">
        <v>89</v>
      </c>
      <c r="AY146" s="18" t="s">
        <v>142</v>
      </c>
      <c r="BE146" s="188">
        <f t="shared" si="24"/>
        <v>0</v>
      </c>
      <c r="BF146" s="188">
        <f t="shared" si="25"/>
        <v>0</v>
      </c>
      <c r="BG146" s="188">
        <f t="shared" si="26"/>
        <v>0</v>
      </c>
      <c r="BH146" s="188">
        <f t="shared" si="27"/>
        <v>0</v>
      </c>
      <c r="BI146" s="188">
        <f t="shared" si="28"/>
        <v>0</v>
      </c>
      <c r="BJ146" s="18" t="s">
        <v>21</v>
      </c>
      <c r="BK146" s="188">
        <f t="shared" si="29"/>
        <v>0</v>
      </c>
      <c r="BL146" s="18" t="s">
        <v>303</v>
      </c>
      <c r="BM146" s="187" t="s">
        <v>1428</v>
      </c>
    </row>
    <row r="147" spans="1:65" s="2" customFormat="1" ht="24.2" customHeight="1">
      <c r="A147" s="36"/>
      <c r="B147" s="37"/>
      <c r="C147" s="176" t="s">
        <v>461</v>
      </c>
      <c r="D147" s="176" t="s">
        <v>145</v>
      </c>
      <c r="E147" s="177" t="s">
        <v>1429</v>
      </c>
      <c r="F147" s="178" t="s">
        <v>1430</v>
      </c>
      <c r="G147" s="179" t="s">
        <v>177</v>
      </c>
      <c r="H147" s="180">
        <v>2</v>
      </c>
      <c r="I147" s="181"/>
      <c r="J147" s="182">
        <f t="shared" si="20"/>
        <v>0</v>
      </c>
      <c r="K147" s="178" t="s">
        <v>149</v>
      </c>
      <c r="L147" s="41"/>
      <c r="M147" s="183" t="s">
        <v>35</v>
      </c>
      <c r="N147" s="184" t="s">
        <v>51</v>
      </c>
      <c r="O147" s="66"/>
      <c r="P147" s="185">
        <f t="shared" si="21"/>
        <v>0</v>
      </c>
      <c r="Q147" s="185">
        <v>0.0072</v>
      </c>
      <c r="R147" s="185">
        <f t="shared" si="22"/>
        <v>0.0144</v>
      </c>
      <c r="S147" s="185">
        <v>0</v>
      </c>
      <c r="T147" s="186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7" t="s">
        <v>303</v>
      </c>
      <c r="AT147" s="187" t="s">
        <v>145</v>
      </c>
      <c r="AU147" s="187" t="s">
        <v>89</v>
      </c>
      <c r="AY147" s="18" t="s">
        <v>142</v>
      </c>
      <c r="BE147" s="188">
        <f t="shared" si="24"/>
        <v>0</v>
      </c>
      <c r="BF147" s="188">
        <f t="shared" si="25"/>
        <v>0</v>
      </c>
      <c r="BG147" s="188">
        <f t="shared" si="26"/>
        <v>0</v>
      </c>
      <c r="BH147" s="188">
        <f t="shared" si="27"/>
        <v>0</v>
      </c>
      <c r="BI147" s="188">
        <f t="shared" si="28"/>
        <v>0</v>
      </c>
      <c r="BJ147" s="18" t="s">
        <v>21</v>
      </c>
      <c r="BK147" s="188">
        <f t="shared" si="29"/>
        <v>0</v>
      </c>
      <c r="BL147" s="18" t="s">
        <v>303</v>
      </c>
      <c r="BM147" s="187" t="s">
        <v>1431</v>
      </c>
    </row>
    <row r="148" spans="1:65" s="2" customFormat="1" ht="24.2" customHeight="1">
      <c r="A148" s="36"/>
      <c r="B148" s="37"/>
      <c r="C148" s="176" t="s">
        <v>465</v>
      </c>
      <c r="D148" s="176" t="s">
        <v>145</v>
      </c>
      <c r="E148" s="177" t="s">
        <v>1432</v>
      </c>
      <c r="F148" s="178" t="s">
        <v>1433</v>
      </c>
      <c r="G148" s="179" t="s">
        <v>177</v>
      </c>
      <c r="H148" s="180">
        <v>1</v>
      </c>
      <c r="I148" s="181"/>
      <c r="J148" s="182">
        <f t="shared" si="20"/>
        <v>0</v>
      </c>
      <c r="K148" s="178" t="s">
        <v>149</v>
      </c>
      <c r="L148" s="41"/>
      <c r="M148" s="183" t="s">
        <v>35</v>
      </c>
      <c r="N148" s="184" t="s">
        <v>51</v>
      </c>
      <c r="O148" s="66"/>
      <c r="P148" s="185">
        <f t="shared" si="21"/>
        <v>0</v>
      </c>
      <c r="Q148" s="185">
        <v>0.0145</v>
      </c>
      <c r="R148" s="185">
        <f t="shared" si="22"/>
        <v>0.0145</v>
      </c>
      <c r="S148" s="185">
        <v>0</v>
      </c>
      <c r="T148" s="186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7" t="s">
        <v>303</v>
      </c>
      <c r="AT148" s="187" t="s">
        <v>145</v>
      </c>
      <c r="AU148" s="187" t="s">
        <v>89</v>
      </c>
      <c r="AY148" s="18" t="s">
        <v>142</v>
      </c>
      <c r="BE148" s="188">
        <f t="shared" si="24"/>
        <v>0</v>
      </c>
      <c r="BF148" s="188">
        <f t="shared" si="25"/>
        <v>0</v>
      </c>
      <c r="BG148" s="188">
        <f t="shared" si="26"/>
        <v>0</v>
      </c>
      <c r="BH148" s="188">
        <f t="shared" si="27"/>
        <v>0</v>
      </c>
      <c r="BI148" s="188">
        <f t="shared" si="28"/>
        <v>0</v>
      </c>
      <c r="BJ148" s="18" t="s">
        <v>21</v>
      </c>
      <c r="BK148" s="188">
        <f t="shared" si="29"/>
        <v>0</v>
      </c>
      <c r="BL148" s="18" t="s">
        <v>303</v>
      </c>
      <c r="BM148" s="187" t="s">
        <v>1434</v>
      </c>
    </row>
    <row r="149" spans="1:65" s="2" customFormat="1" ht="24.2" customHeight="1">
      <c r="A149" s="36"/>
      <c r="B149" s="37"/>
      <c r="C149" s="176" t="s">
        <v>469</v>
      </c>
      <c r="D149" s="176" t="s">
        <v>145</v>
      </c>
      <c r="E149" s="177" t="s">
        <v>1435</v>
      </c>
      <c r="F149" s="178" t="s">
        <v>1436</v>
      </c>
      <c r="G149" s="179" t="s">
        <v>177</v>
      </c>
      <c r="H149" s="180">
        <v>1</v>
      </c>
      <c r="I149" s="181"/>
      <c r="J149" s="182">
        <f t="shared" si="20"/>
        <v>0</v>
      </c>
      <c r="K149" s="178" t="s">
        <v>149</v>
      </c>
      <c r="L149" s="41"/>
      <c r="M149" s="183" t="s">
        <v>35</v>
      </c>
      <c r="N149" s="184" t="s">
        <v>51</v>
      </c>
      <c r="O149" s="66"/>
      <c r="P149" s="185">
        <f t="shared" si="21"/>
        <v>0</v>
      </c>
      <c r="Q149" s="185">
        <v>0.0134</v>
      </c>
      <c r="R149" s="185">
        <f t="shared" si="22"/>
        <v>0.0134</v>
      </c>
      <c r="S149" s="185">
        <v>0</v>
      </c>
      <c r="T149" s="186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303</v>
      </c>
      <c r="AT149" s="187" t="s">
        <v>145</v>
      </c>
      <c r="AU149" s="187" t="s">
        <v>89</v>
      </c>
      <c r="AY149" s="18" t="s">
        <v>142</v>
      </c>
      <c r="BE149" s="188">
        <f t="shared" si="24"/>
        <v>0</v>
      </c>
      <c r="BF149" s="188">
        <f t="shared" si="25"/>
        <v>0</v>
      </c>
      <c r="BG149" s="188">
        <f t="shared" si="26"/>
        <v>0</v>
      </c>
      <c r="BH149" s="188">
        <f t="shared" si="27"/>
        <v>0</v>
      </c>
      <c r="BI149" s="188">
        <f t="shared" si="28"/>
        <v>0</v>
      </c>
      <c r="BJ149" s="18" t="s">
        <v>21</v>
      </c>
      <c r="BK149" s="188">
        <f t="shared" si="29"/>
        <v>0</v>
      </c>
      <c r="BL149" s="18" t="s">
        <v>303</v>
      </c>
      <c r="BM149" s="187" t="s">
        <v>1437</v>
      </c>
    </row>
    <row r="150" spans="1:65" s="2" customFormat="1" ht="24.2" customHeight="1">
      <c r="A150" s="36"/>
      <c r="B150" s="37"/>
      <c r="C150" s="176" t="s">
        <v>473</v>
      </c>
      <c r="D150" s="176" t="s">
        <v>145</v>
      </c>
      <c r="E150" s="177" t="s">
        <v>1438</v>
      </c>
      <c r="F150" s="178" t="s">
        <v>1439</v>
      </c>
      <c r="G150" s="179" t="s">
        <v>177</v>
      </c>
      <c r="H150" s="180">
        <v>1</v>
      </c>
      <c r="I150" s="181"/>
      <c r="J150" s="182">
        <f t="shared" si="20"/>
        <v>0</v>
      </c>
      <c r="K150" s="178" t="s">
        <v>149</v>
      </c>
      <c r="L150" s="41"/>
      <c r="M150" s="183" t="s">
        <v>35</v>
      </c>
      <c r="N150" s="184" t="s">
        <v>51</v>
      </c>
      <c r="O150" s="66"/>
      <c r="P150" s="185">
        <f t="shared" si="21"/>
        <v>0</v>
      </c>
      <c r="Q150" s="185">
        <v>0.01655</v>
      </c>
      <c r="R150" s="185">
        <f t="shared" si="22"/>
        <v>0.01655</v>
      </c>
      <c r="S150" s="185">
        <v>0</v>
      </c>
      <c r="T150" s="186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7" t="s">
        <v>303</v>
      </c>
      <c r="AT150" s="187" t="s">
        <v>145</v>
      </c>
      <c r="AU150" s="187" t="s">
        <v>89</v>
      </c>
      <c r="AY150" s="18" t="s">
        <v>142</v>
      </c>
      <c r="BE150" s="188">
        <f t="shared" si="24"/>
        <v>0</v>
      </c>
      <c r="BF150" s="188">
        <f t="shared" si="25"/>
        <v>0</v>
      </c>
      <c r="BG150" s="188">
        <f t="shared" si="26"/>
        <v>0</v>
      </c>
      <c r="BH150" s="188">
        <f t="shared" si="27"/>
        <v>0</v>
      </c>
      <c r="BI150" s="188">
        <f t="shared" si="28"/>
        <v>0</v>
      </c>
      <c r="BJ150" s="18" t="s">
        <v>21</v>
      </c>
      <c r="BK150" s="188">
        <f t="shared" si="29"/>
        <v>0</v>
      </c>
      <c r="BL150" s="18" t="s">
        <v>303</v>
      </c>
      <c r="BM150" s="187" t="s">
        <v>1440</v>
      </c>
    </row>
    <row r="151" spans="1:65" s="2" customFormat="1" ht="24.2" customHeight="1">
      <c r="A151" s="36"/>
      <c r="B151" s="37"/>
      <c r="C151" s="176" t="s">
        <v>477</v>
      </c>
      <c r="D151" s="176" t="s">
        <v>145</v>
      </c>
      <c r="E151" s="177" t="s">
        <v>1441</v>
      </c>
      <c r="F151" s="178" t="s">
        <v>1442</v>
      </c>
      <c r="G151" s="179" t="s">
        <v>177</v>
      </c>
      <c r="H151" s="180">
        <v>3</v>
      </c>
      <c r="I151" s="181"/>
      <c r="J151" s="182">
        <f t="shared" si="20"/>
        <v>0</v>
      </c>
      <c r="K151" s="178" t="s">
        <v>149</v>
      </c>
      <c r="L151" s="41"/>
      <c r="M151" s="183" t="s">
        <v>35</v>
      </c>
      <c r="N151" s="184" t="s">
        <v>51</v>
      </c>
      <c r="O151" s="66"/>
      <c r="P151" s="185">
        <f t="shared" si="21"/>
        <v>0</v>
      </c>
      <c r="Q151" s="185">
        <v>0.02516</v>
      </c>
      <c r="R151" s="185">
        <f t="shared" si="22"/>
        <v>0.07547999999999999</v>
      </c>
      <c r="S151" s="185">
        <v>0</v>
      </c>
      <c r="T151" s="186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7" t="s">
        <v>303</v>
      </c>
      <c r="AT151" s="187" t="s">
        <v>145</v>
      </c>
      <c r="AU151" s="187" t="s">
        <v>89</v>
      </c>
      <c r="AY151" s="18" t="s">
        <v>142</v>
      </c>
      <c r="BE151" s="188">
        <f t="shared" si="24"/>
        <v>0</v>
      </c>
      <c r="BF151" s="188">
        <f t="shared" si="25"/>
        <v>0</v>
      </c>
      <c r="BG151" s="188">
        <f t="shared" si="26"/>
        <v>0</v>
      </c>
      <c r="BH151" s="188">
        <f t="shared" si="27"/>
        <v>0</v>
      </c>
      <c r="BI151" s="188">
        <f t="shared" si="28"/>
        <v>0</v>
      </c>
      <c r="BJ151" s="18" t="s">
        <v>21</v>
      </c>
      <c r="BK151" s="188">
        <f t="shared" si="29"/>
        <v>0</v>
      </c>
      <c r="BL151" s="18" t="s">
        <v>303</v>
      </c>
      <c r="BM151" s="187" t="s">
        <v>1443</v>
      </c>
    </row>
    <row r="152" spans="1:65" s="2" customFormat="1" ht="24.2" customHeight="1">
      <c r="A152" s="36"/>
      <c r="B152" s="37"/>
      <c r="C152" s="176" t="s">
        <v>481</v>
      </c>
      <c r="D152" s="176" t="s">
        <v>145</v>
      </c>
      <c r="E152" s="177" t="s">
        <v>1444</v>
      </c>
      <c r="F152" s="178" t="s">
        <v>1445</v>
      </c>
      <c r="G152" s="179" t="s">
        <v>177</v>
      </c>
      <c r="H152" s="180">
        <v>1</v>
      </c>
      <c r="I152" s="181"/>
      <c r="J152" s="182">
        <f t="shared" si="20"/>
        <v>0</v>
      </c>
      <c r="K152" s="178" t="s">
        <v>149</v>
      </c>
      <c r="L152" s="41"/>
      <c r="M152" s="183" t="s">
        <v>35</v>
      </c>
      <c r="N152" s="184" t="s">
        <v>51</v>
      </c>
      <c r="O152" s="66"/>
      <c r="P152" s="185">
        <f t="shared" si="21"/>
        <v>0</v>
      </c>
      <c r="Q152" s="185">
        <v>0.0309</v>
      </c>
      <c r="R152" s="185">
        <f t="shared" si="22"/>
        <v>0.0309</v>
      </c>
      <c r="S152" s="185">
        <v>0</v>
      </c>
      <c r="T152" s="186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303</v>
      </c>
      <c r="AT152" s="187" t="s">
        <v>145</v>
      </c>
      <c r="AU152" s="187" t="s">
        <v>89</v>
      </c>
      <c r="AY152" s="18" t="s">
        <v>142</v>
      </c>
      <c r="BE152" s="188">
        <f t="shared" si="24"/>
        <v>0</v>
      </c>
      <c r="BF152" s="188">
        <f t="shared" si="25"/>
        <v>0</v>
      </c>
      <c r="BG152" s="188">
        <f t="shared" si="26"/>
        <v>0</v>
      </c>
      <c r="BH152" s="188">
        <f t="shared" si="27"/>
        <v>0</v>
      </c>
      <c r="BI152" s="188">
        <f t="shared" si="28"/>
        <v>0</v>
      </c>
      <c r="BJ152" s="18" t="s">
        <v>21</v>
      </c>
      <c r="BK152" s="188">
        <f t="shared" si="29"/>
        <v>0</v>
      </c>
      <c r="BL152" s="18" t="s">
        <v>303</v>
      </c>
      <c r="BM152" s="187" t="s">
        <v>1446</v>
      </c>
    </row>
    <row r="153" spans="1:65" s="2" customFormat="1" ht="24.2" customHeight="1">
      <c r="A153" s="36"/>
      <c r="B153" s="37"/>
      <c r="C153" s="176" t="s">
        <v>485</v>
      </c>
      <c r="D153" s="176" t="s">
        <v>145</v>
      </c>
      <c r="E153" s="177" t="s">
        <v>1447</v>
      </c>
      <c r="F153" s="178" t="s">
        <v>1448</v>
      </c>
      <c r="G153" s="179" t="s">
        <v>177</v>
      </c>
      <c r="H153" s="180">
        <v>1</v>
      </c>
      <c r="I153" s="181"/>
      <c r="J153" s="182">
        <f t="shared" si="20"/>
        <v>0</v>
      </c>
      <c r="K153" s="178" t="s">
        <v>149</v>
      </c>
      <c r="L153" s="41"/>
      <c r="M153" s="183" t="s">
        <v>35</v>
      </c>
      <c r="N153" s="184" t="s">
        <v>51</v>
      </c>
      <c r="O153" s="66"/>
      <c r="P153" s="185">
        <f t="shared" si="21"/>
        <v>0</v>
      </c>
      <c r="Q153" s="185">
        <v>0.03664</v>
      </c>
      <c r="R153" s="185">
        <f t="shared" si="22"/>
        <v>0.03664</v>
      </c>
      <c r="S153" s="185">
        <v>0</v>
      </c>
      <c r="T153" s="186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7" t="s">
        <v>303</v>
      </c>
      <c r="AT153" s="187" t="s">
        <v>145</v>
      </c>
      <c r="AU153" s="187" t="s">
        <v>89</v>
      </c>
      <c r="AY153" s="18" t="s">
        <v>142</v>
      </c>
      <c r="BE153" s="188">
        <f t="shared" si="24"/>
        <v>0</v>
      </c>
      <c r="BF153" s="188">
        <f t="shared" si="25"/>
        <v>0</v>
      </c>
      <c r="BG153" s="188">
        <f t="shared" si="26"/>
        <v>0</v>
      </c>
      <c r="BH153" s="188">
        <f t="shared" si="27"/>
        <v>0</v>
      </c>
      <c r="BI153" s="188">
        <f t="shared" si="28"/>
        <v>0</v>
      </c>
      <c r="BJ153" s="18" t="s">
        <v>21</v>
      </c>
      <c r="BK153" s="188">
        <f t="shared" si="29"/>
        <v>0</v>
      </c>
      <c r="BL153" s="18" t="s">
        <v>303</v>
      </c>
      <c r="BM153" s="187" t="s">
        <v>1449</v>
      </c>
    </row>
    <row r="154" spans="1:65" s="2" customFormat="1" ht="24.2" customHeight="1">
      <c r="A154" s="36"/>
      <c r="B154" s="37"/>
      <c r="C154" s="176" t="s">
        <v>489</v>
      </c>
      <c r="D154" s="176" t="s">
        <v>145</v>
      </c>
      <c r="E154" s="177" t="s">
        <v>1450</v>
      </c>
      <c r="F154" s="178" t="s">
        <v>1451</v>
      </c>
      <c r="G154" s="179" t="s">
        <v>177</v>
      </c>
      <c r="H154" s="180">
        <v>3</v>
      </c>
      <c r="I154" s="181"/>
      <c r="J154" s="182">
        <f t="shared" si="20"/>
        <v>0</v>
      </c>
      <c r="K154" s="178" t="s">
        <v>149</v>
      </c>
      <c r="L154" s="41"/>
      <c r="M154" s="183" t="s">
        <v>35</v>
      </c>
      <c r="N154" s="184" t="s">
        <v>51</v>
      </c>
      <c r="O154" s="66"/>
      <c r="P154" s="185">
        <f t="shared" si="21"/>
        <v>0</v>
      </c>
      <c r="Q154" s="185">
        <v>0.04238</v>
      </c>
      <c r="R154" s="185">
        <f t="shared" si="22"/>
        <v>0.12714</v>
      </c>
      <c r="S154" s="185">
        <v>0</v>
      </c>
      <c r="T154" s="186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303</v>
      </c>
      <c r="AT154" s="187" t="s">
        <v>145</v>
      </c>
      <c r="AU154" s="187" t="s">
        <v>89</v>
      </c>
      <c r="AY154" s="18" t="s">
        <v>142</v>
      </c>
      <c r="BE154" s="188">
        <f t="shared" si="24"/>
        <v>0</v>
      </c>
      <c r="BF154" s="188">
        <f t="shared" si="25"/>
        <v>0</v>
      </c>
      <c r="BG154" s="188">
        <f t="shared" si="26"/>
        <v>0</v>
      </c>
      <c r="BH154" s="188">
        <f t="shared" si="27"/>
        <v>0</v>
      </c>
      <c r="BI154" s="188">
        <f t="shared" si="28"/>
        <v>0</v>
      </c>
      <c r="BJ154" s="18" t="s">
        <v>21</v>
      </c>
      <c r="BK154" s="188">
        <f t="shared" si="29"/>
        <v>0</v>
      </c>
      <c r="BL154" s="18" t="s">
        <v>303</v>
      </c>
      <c r="BM154" s="187" t="s">
        <v>1452</v>
      </c>
    </row>
    <row r="155" spans="1:65" s="2" customFormat="1" ht="24.2" customHeight="1">
      <c r="A155" s="36"/>
      <c r="B155" s="37"/>
      <c r="C155" s="176" t="s">
        <v>493</v>
      </c>
      <c r="D155" s="176" t="s">
        <v>145</v>
      </c>
      <c r="E155" s="177" t="s">
        <v>1453</v>
      </c>
      <c r="F155" s="178" t="s">
        <v>1454</v>
      </c>
      <c r="G155" s="179" t="s">
        <v>177</v>
      </c>
      <c r="H155" s="180">
        <v>1</v>
      </c>
      <c r="I155" s="181"/>
      <c r="J155" s="182">
        <f t="shared" si="20"/>
        <v>0</v>
      </c>
      <c r="K155" s="178" t="s">
        <v>149</v>
      </c>
      <c r="L155" s="41"/>
      <c r="M155" s="183" t="s">
        <v>35</v>
      </c>
      <c r="N155" s="184" t="s">
        <v>51</v>
      </c>
      <c r="O155" s="66"/>
      <c r="P155" s="185">
        <f t="shared" si="21"/>
        <v>0</v>
      </c>
      <c r="Q155" s="185">
        <v>0.04812</v>
      </c>
      <c r="R155" s="185">
        <f t="shared" si="22"/>
        <v>0.04812</v>
      </c>
      <c r="S155" s="185">
        <v>0</v>
      </c>
      <c r="T155" s="186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7" t="s">
        <v>303</v>
      </c>
      <c r="AT155" s="187" t="s">
        <v>145</v>
      </c>
      <c r="AU155" s="187" t="s">
        <v>89</v>
      </c>
      <c r="AY155" s="18" t="s">
        <v>142</v>
      </c>
      <c r="BE155" s="188">
        <f t="shared" si="24"/>
        <v>0</v>
      </c>
      <c r="BF155" s="188">
        <f t="shared" si="25"/>
        <v>0</v>
      </c>
      <c r="BG155" s="188">
        <f t="shared" si="26"/>
        <v>0</v>
      </c>
      <c r="BH155" s="188">
        <f t="shared" si="27"/>
        <v>0</v>
      </c>
      <c r="BI155" s="188">
        <f t="shared" si="28"/>
        <v>0</v>
      </c>
      <c r="BJ155" s="18" t="s">
        <v>21</v>
      </c>
      <c r="BK155" s="188">
        <f t="shared" si="29"/>
        <v>0</v>
      </c>
      <c r="BL155" s="18" t="s">
        <v>303</v>
      </c>
      <c r="BM155" s="187" t="s">
        <v>1455</v>
      </c>
    </row>
    <row r="156" spans="1:65" s="2" customFormat="1" ht="24.2" customHeight="1">
      <c r="A156" s="36"/>
      <c r="B156" s="37"/>
      <c r="C156" s="176" t="s">
        <v>501</v>
      </c>
      <c r="D156" s="176" t="s">
        <v>145</v>
      </c>
      <c r="E156" s="177" t="s">
        <v>1456</v>
      </c>
      <c r="F156" s="178" t="s">
        <v>1457</v>
      </c>
      <c r="G156" s="179" t="s">
        <v>177</v>
      </c>
      <c r="H156" s="180">
        <v>1</v>
      </c>
      <c r="I156" s="181"/>
      <c r="J156" s="182">
        <f t="shared" si="20"/>
        <v>0</v>
      </c>
      <c r="K156" s="178" t="s">
        <v>149</v>
      </c>
      <c r="L156" s="41"/>
      <c r="M156" s="183" t="s">
        <v>35</v>
      </c>
      <c r="N156" s="184" t="s">
        <v>51</v>
      </c>
      <c r="O156" s="66"/>
      <c r="P156" s="185">
        <f t="shared" si="21"/>
        <v>0</v>
      </c>
      <c r="Q156" s="185">
        <v>0.02176</v>
      </c>
      <c r="R156" s="185">
        <f t="shared" si="22"/>
        <v>0.02176</v>
      </c>
      <c r="S156" s="185">
        <v>0</v>
      </c>
      <c r="T156" s="186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7" t="s">
        <v>303</v>
      </c>
      <c r="AT156" s="187" t="s">
        <v>145</v>
      </c>
      <c r="AU156" s="187" t="s">
        <v>89</v>
      </c>
      <c r="AY156" s="18" t="s">
        <v>142</v>
      </c>
      <c r="BE156" s="188">
        <f t="shared" si="24"/>
        <v>0</v>
      </c>
      <c r="BF156" s="188">
        <f t="shared" si="25"/>
        <v>0</v>
      </c>
      <c r="BG156" s="188">
        <f t="shared" si="26"/>
        <v>0</v>
      </c>
      <c r="BH156" s="188">
        <f t="shared" si="27"/>
        <v>0</v>
      </c>
      <c r="BI156" s="188">
        <f t="shared" si="28"/>
        <v>0</v>
      </c>
      <c r="BJ156" s="18" t="s">
        <v>21</v>
      </c>
      <c r="BK156" s="188">
        <f t="shared" si="29"/>
        <v>0</v>
      </c>
      <c r="BL156" s="18" t="s">
        <v>303</v>
      </c>
      <c r="BM156" s="187" t="s">
        <v>1458</v>
      </c>
    </row>
    <row r="157" spans="1:65" s="2" customFormat="1" ht="24.2" customHeight="1">
      <c r="A157" s="36"/>
      <c r="B157" s="37"/>
      <c r="C157" s="176" t="s">
        <v>505</v>
      </c>
      <c r="D157" s="176" t="s">
        <v>145</v>
      </c>
      <c r="E157" s="177" t="s">
        <v>1459</v>
      </c>
      <c r="F157" s="178" t="s">
        <v>1460</v>
      </c>
      <c r="G157" s="179" t="s">
        <v>177</v>
      </c>
      <c r="H157" s="180">
        <v>1</v>
      </c>
      <c r="I157" s="181"/>
      <c r="J157" s="182">
        <f t="shared" si="20"/>
        <v>0</v>
      </c>
      <c r="K157" s="178" t="s">
        <v>149</v>
      </c>
      <c r="L157" s="41"/>
      <c r="M157" s="183" t="s">
        <v>35</v>
      </c>
      <c r="N157" s="184" t="s">
        <v>51</v>
      </c>
      <c r="O157" s="66"/>
      <c r="P157" s="185">
        <f t="shared" si="21"/>
        <v>0</v>
      </c>
      <c r="Q157" s="185">
        <v>0.02502</v>
      </c>
      <c r="R157" s="185">
        <f t="shared" si="22"/>
        <v>0.02502</v>
      </c>
      <c r="S157" s="185">
        <v>0</v>
      </c>
      <c r="T157" s="186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303</v>
      </c>
      <c r="AT157" s="187" t="s">
        <v>145</v>
      </c>
      <c r="AU157" s="187" t="s">
        <v>89</v>
      </c>
      <c r="AY157" s="18" t="s">
        <v>142</v>
      </c>
      <c r="BE157" s="188">
        <f t="shared" si="24"/>
        <v>0</v>
      </c>
      <c r="BF157" s="188">
        <f t="shared" si="25"/>
        <v>0</v>
      </c>
      <c r="BG157" s="188">
        <f t="shared" si="26"/>
        <v>0</v>
      </c>
      <c r="BH157" s="188">
        <f t="shared" si="27"/>
        <v>0</v>
      </c>
      <c r="BI157" s="188">
        <f t="shared" si="28"/>
        <v>0</v>
      </c>
      <c r="BJ157" s="18" t="s">
        <v>21</v>
      </c>
      <c r="BK157" s="188">
        <f t="shared" si="29"/>
        <v>0</v>
      </c>
      <c r="BL157" s="18" t="s">
        <v>303</v>
      </c>
      <c r="BM157" s="187" t="s">
        <v>1461</v>
      </c>
    </row>
    <row r="158" spans="1:65" s="2" customFormat="1" ht="24.2" customHeight="1">
      <c r="A158" s="36"/>
      <c r="B158" s="37"/>
      <c r="C158" s="176" t="s">
        <v>510</v>
      </c>
      <c r="D158" s="176" t="s">
        <v>145</v>
      </c>
      <c r="E158" s="177" t="s">
        <v>1462</v>
      </c>
      <c r="F158" s="178" t="s">
        <v>1463</v>
      </c>
      <c r="G158" s="179" t="s">
        <v>177</v>
      </c>
      <c r="H158" s="180">
        <v>2</v>
      </c>
      <c r="I158" s="181"/>
      <c r="J158" s="182">
        <f t="shared" si="20"/>
        <v>0</v>
      </c>
      <c r="K158" s="178" t="s">
        <v>149</v>
      </c>
      <c r="L158" s="41"/>
      <c r="M158" s="183" t="s">
        <v>35</v>
      </c>
      <c r="N158" s="184" t="s">
        <v>51</v>
      </c>
      <c r="O158" s="66"/>
      <c r="P158" s="185">
        <f t="shared" si="21"/>
        <v>0</v>
      </c>
      <c r="Q158" s="185">
        <v>0.02828</v>
      </c>
      <c r="R158" s="185">
        <f t="shared" si="22"/>
        <v>0.05656</v>
      </c>
      <c r="S158" s="185">
        <v>0</v>
      </c>
      <c r="T158" s="186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7" t="s">
        <v>303</v>
      </c>
      <c r="AT158" s="187" t="s">
        <v>145</v>
      </c>
      <c r="AU158" s="187" t="s">
        <v>89</v>
      </c>
      <c r="AY158" s="18" t="s">
        <v>142</v>
      </c>
      <c r="BE158" s="188">
        <f t="shared" si="24"/>
        <v>0</v>
      </c>
      <c r="BF158" s="188">
        <f t="shared" si="25"/>
        <v>0</v>
      </c>
      <c r="BG158" s="188">
        <f t="shared" si="26"/>
        <v>0</v>
      </c>
      <c r="BH158" s="188">
        <f t="shared" si="27"/>
        <v>0</v>
      </c>
      <c r="BI158" s="188">
        <f t="shared" si="28"/>
        <v>0</v>
      </c>
      <c r="BJ158" s="18" t="s">
        <v>21</v>
      </c>
      <c r="BK158" s="188">
        <f t="shared" si="29"/>
        <v>0</v>
      </c>
      <c r="BL158" s="18" t="s">
        <v>303</v>
      </c>
      <c r="BM158" s="187" t="s">
        <v>1464</v>
      </c>
    </row>
    <row r="159" spans="1:65" s="2" customFormat="1" ht="24.2" customHeight="1">
      <c r="A159" s="36"/>
      <c r="B159" s="37"/>
      <c r="C159" s="176" t="s">
        <v>514</v>
      </c>
      <c r="D159" s="176" t="s">
        <v>145</v>
      </c>
      <c r="E159" s="177" t="s">
        <v>1465</v>
      </c>
      <c r="F159" s="178" t="s">
        <v>1466</v>
      </c>
      <c r="G159" s="179" t="s">
        <v>177</v>
      </c>
      <c r="H159" s="180">
        <v>1</v>
      </c>
      <c r="I159" s="181"/>
      <c r="J159" s="182">
        <f t="shared" si="20"/>
        <v>0</v>
      </c>
      <c r="K159" s="178" t="s">
        <v>149</v>
      </c>
      <c r="L159" s="41"/>
      <c r="M159" s="183" t="s">
        <v>35</v>
      </c>
      <c r="N159" s="184" t="s">
        <v>51</v>
      </c>
      <c r="O159" s="66"/>
      <c r="P159" s="185">
        <f t="shared" si="21"/>
        <v>0</v>
      </c>
      <c r="Q159" s="185">
        <v>0.0372</v>
      </c>
      <c r="R159" s="185">
        <f t="shared" si="22"/>
        <v>0.0372</v>
      </c>
      <c r="S159" s="185">
        <v>0</v>
      </c>
      <c r="T159" s="186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303</v>
      </c>
      <c r="AT159" s="187" t="s">
        <v>145</v>
      </c>
      <c r="AU159" s="187" t="s">
        <v>89</v>
      </c>
      <c r="AY159" s="18" t="s">
        <v>142</v>
      </c>
      <c r="BE159" s="188">
        <f t="shared" si="24"/>
        <v>0</v>
      </c>
      <c r="BF159" s="188">
        <f t="shared" si="25"/>
        <v>0</v>
      </c>
      <c r="BG159" s="188">
        <f t="shared" si="26"/>
        <v>0</v>
      </c>
      <c r="BH159" s="188">
        <f t="shared" si="27"/>
        <v>0</v>
      </c>
      <c r="BI159" s="188">
        <f t="shared" si="28"/>
        <v>0</v>
      </c>
      <c r="BJ159" s="18" t="s">
        <v>21</v>
      </c>
      <c r="BK159" s="188">
        <f t="shared" si="29"/>
        <v>0</v>
      </c>
      <c r="BL159" s="18" t="s">
        <v>303</v>
      </c>
      <c r="BM159" s="187" t="s">
        <v>1467</v>
      </c>
    </row>
    <row r="160" spans="1:65" s="2" customFormat="1" ht="24.2" customHeight="1">
      <c r="A160" s="36"/>
      <c r="B160" s="37"/>
      <c r="C160" s="176" t="s">
        <v>518</v>
      </c>
      <c r="D160" s="176" t="s">
        <v>145</v>
      </c>
      <c r="E160" s="177" t="s">
        <v>1468</v>
      </c>
      <c r="F160" s="178" t="s">
        <v>1469</v>
      </c>
      <c r="G160" s="179" t="s">
        <v>177</v>
      </c>
      <c r="H160" s="180">
        <v>1</v>
      </c>
      <c r="I160" s="181"/>
      <c r="J160" s="182">
        <f t="shared" si="20"/>
        <v>0</v>
      </c>
      <c r="K160" s="178" t="s">
        <v>149</v>
      </c>
      <c r="L160" s="41"/>
      <c r="M160" s="183" t="s">
        <v>35</v>
      </c>
      <c r="N160" s="184" t="s">
        <v>51</v>
      </c>
      <c r="O160" s="66"/>
      <c r="P160" s="185">
        <f t="shared" si="21"/>
        <v>0</v>
      </c>
      <c r="Q160" s="185">
        <v>0.04132</v>
      </c>
      <c r="R160" s="185">
        <f t="shared" si="22"/>
        <v>0.04132</v>
      </c>
      <c r="S160" s="185">
        <v>0</v>
      </c>
      <c r="T160" s="186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7" t="s">
        <v>303</v>
      </c>
      <c r="AT160" s="187" t="s">
        <v>145</v>
      </c>
      <c r="AU160" s="187" t="s">
        <v>89</v>
      </c>
      <c r="AY160" s="18" t="s">
        <v>142</v>
      </c>
      <c r="BE160" s="188">
        <f t="shared" si="24"/>
        <v>0</v>
      </c>
      <c r="BF160" s="188">
        <f t="shared" si="25"/>
        <v>0</v>
      </c>
      <c r="BG160" s="188">
        <f t="shared" si="26"/>
        <v>0</v>
      </c>
      <c r="BH160" s="188">
        <f t="shared" si="27"/>
        <v>0</v>
      </c>
      <c r="BI160" s="188">
        <f t="shared" si="28"/>
        <v>0</v>
      </c>
      <c r="BJ160" s="18" t="s">
        <v>21</v>
      </c>
      <c r="BK160" s="188">
        <f t="shared" si="29"/>
        <v>0</v>
      </c>
      <c r="BL160" s="18" t="s">
        <v>303</v>
      </c>
      <c r="BM160" s="187" t="s">
        <v>1470</v>
      </c>
    </row>
    <row r="161" spans="1:65" s="2" customFormat="1" ht="24.2" customHeight="1">
      <c r="A161" s="36"/>
      <c r="B161" s="37"/>
      <c r="C161" s="176" t="s">
        <v>520</v>
      </c>
      <c r="D161" s="176" t="s">
        <v>145</v>
      </c>
      <c r="E161" s="177" t="s">
        <v>1471</v>
      </c>
      <c r="F161" s="178" t="s">
        <v>1472</v>
      </c>
      <c r="G161" s="179" t="s">
        <v>177</v>
      </c>
      <c r="H161" s="180">
        <v>3</v>
      </c>
      <c r="I161" s="181"/>
      <c r="J161" s="182">
        <f t="shared" si="20"/>
        <v>0</v>
      </c>
      <c r="K161" s="178" t="s">
        <v>149</v>
      </c>
      <c r="L161" s="41"/>
      <c r="M161" s="183" t="s">
        <v>35</v>
      </c>
      <c r="N161" s="184" t="s">
        <v>51</v>
      </c>
      <c r="O161" s="66"/>
      <c r="P161" s="185">
        <f t="shared" si="21"/>
        <v>0</v>
      </c>
      <c r="Q161" s="185">
        <v>0.04784</v>
      </c>
      <c r="R161" s="185">
        <f t="shared" si="22"/>
        <v>0.14352</v>
      </c>
      <c r="S161" s="185">
        <v>0</v>
      </c>
      <c r="T161" s="186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7" t="s">
        <v>303</v>
      </c>
      <c r="AT161" s="187" t="s">
        <v>145</v>
      </c>
      <c r="AU161" s="187" t="s">
        <v>89</v>
      </c>
      <c r="AY161" s="18" t="s">
        <v>142</v>
      </c>
      <c r="BE161" s="188">
        <f t="shared" si="24"/>
        <v>0</v>
      </c>
      <c r="BF161" s="188">
        <f t="shared" si="25"/>
        <v>0</v>
      </c>
      <c r="BG161" s="188">
        <f t="shared" si="26"/>
        <v>0</v>
      </c>
      <c r="BH161" s="188">
        <f t="shared" si="27"/>
        <v>0</v>
      </c>
      <c r="BI161" s="188">
        <f t="shared" si="28"/>
        <v>0</v>
      </c>
      <c r="BJ161" s="18" t="s">
        <v>21</v>
      </c>
      <c r="BK161" s="188">
        <f t="shared" si="29"/>
        <v>0</v>
      </c>
      <c r="BL161" s="18" t="s">
        <v>303</v>
      </c>
      <c r="BM161" s="187" t="s">
        <v>1473</v>
      </c>
    </row>
    <row r="162" spans="1:65" s="2" customFormat="1" ht="24.2" customHeight="1">
      <c r="A162" s="36"/>
      <c r="B162" s="37"/>
      <c r="C162" s="176" t="s">
        <v>524</v>
      </c>
      <c r="D162" s="176" t="s">
        <v>145</v>
      </c>
      <c r="E162" s="177" t="s">
        <v>1474</v>
      </c>
      <c r="F162" s="178" t="s">
        <v>1475</v>
      </c>
      <c r="G162" s="179" t="s">
        <v>177</v>
      </c>
      <c r="H162" s="180">
        <v>1</v>
      </c>
      <c r="I162" s="181"/>
      <c r="J162" s="182">
        <f t="shared" si="20"/>
        <v>0</v>
      </c>
      <c r="K162" s="178" t="s">
        <v>149</v>
      </c>
      <c r="L162" s="41"/>
      <c r="M162" s="183" t="s">
        <v>35</v>
      </c>
      <c r="N162" s="184" t="s">
        <v>51</v>
      </c>
      <c r="O162" s="66"/>
      <c r="P162" s="185">
        <f t="shared" si="21"/>
        <v>0</v>
      </c>
      <c r="Q162" s="185">
        <v>0.05436</v>
      </c>
      <c r="R162" s="185">
        <f t="shared" si="22"/>
        <v>0.05436</v>
      </c>
      <c r="S162" s="185">
        <v>0</v>
      </c>
      <c r="T162" s="186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7" t="s">
        <v>303</v>
      </c>
      <c r="AT162" s="187" t="s">
        <v>145</v>
      </c>
      <c r="AU162" s="187" t="s">
        <v>89</v>
      </c>
      <c r="AY162" s="18" t="s">
        <v>142</v>
      </c>
      <c r="BE162" s="188">
        <f t="shared" si="24"/>
        <v>0</v>
      </c>
      <c r="BF162" s="188">
        <f t="shared" si="25"/>
        <v>0</v>
      </c>
      <c r="BG162" s="188">
        <f t="shared" si="26"/>
        <v>0</v>
      </c>
      <c r="BH162" s="188">
        <f t="shared" si="27"/>
        <v>0</v>
      </c>
      <c r="BI162" s="188">
        <f t="shared" si="28"/>
        <v>0</v>
      </c>
      <c r="BJ162" s="18" t="s">
        <v>21</v>
      </c>
      <c r="BK162" s="188">
        <f t="shared" si="29"/>
        <v>0</v>
      </c>
      <c r="BL162" s="18" t="s">
        <v>303</v>
      </c>
      <c r="BM162" s="187" t="s">
        <v>1476</v>
      </c>
    </row>
    <row r="163" spans="1:65" s="2" customFormat="1" ht="24.2" customHeight="1">
      <c r="A163" s="36"/>
      <c r="B163" s="37"/>
      <c r="C163" s="176" t="s">
        <v>528</v>
      </c>
      <c r="D163" s="176" t="s">
        <v>145</v>
      </c>
      <c r="E163" s="177" t="s">
        <v>1477</v>
      </c>
      <c r="F163" s="178" t="s">
        <v>1478</v>
      </c>
      <c r="G163" s="179" t="s">
        <v>177</v>
      </c>
      <c r="H163" s="180">
        <v>1</v>
      </c>
      <c r="I163" s="181"/>
      <c r="J163" s="182">
        <f t="shared" si="20"/>
        <v>0</v>
      </c>
      <c r="K163" s="178" t="s">
        <v>149</v>
      </c>
      <c r="L163" s="41"/>
      <c r="M163" s="183" t="s">
        <v>35</v>
      </c>
      <c r="N163" s="184" t="s">
        <v>51</v>
      </c>
      <c r="O163" s="66"/>
      <c r="P163" s="185">
        <f t="shared" si="21"/>
        <v>0</v>
      </c>
      <c r="Q163" s="185">
        <v>0.07766</v>
      </c>
      <c r="R163" s="185">
        <f t="shared" si="22"/>
        <v>0.07766</v>
      </c>
      <c r="S163" s="185">
        <v>0</v>
      </c>
      <c r="T163" s="186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7" t="s">
        <v>303</v>
      </c>
      <c r="AT163" s="187" t="s">
        <v>145</v>
      </c>
      <c r="AU163" s="187" t="s">
        <v>89</v>
      </c>
      <c r="AY163" s="18" t="s">
        <v>142</v>
      </c>
      <c r="BE163" s="188">
        <f t="shared" si="24"/>
        <v>0</v>
      </c>
      <c r="BF163" s="188">
        <f t="shared" si="25"/>
        <v>0</v>
      </c>
      <c r="BG163" s="188">
        <f t="shared" si="26"/>
        <v>0</v>
      </c>
      <c r="BH163" s="188">
        <f t="shared" si="27"/>
        <v>0</v>
      </c>
      <c r="BI163" s="188">
        <f t="shared" si="28"/>
        <v>0</v>
      </c>
      <c r="BJ163" s="18" t="s">
        <v>21</v>
      </c>
      <c r="BK163" s="188">
        <f t="shared" si="29"/>
        <v>0</v>
      </c>
      <c r="BL163" s="18" t="s">
        <v>303</v>
      </c>
      <c r="BM163" s="187" t="s">
        <v>1479</v>
      </c>
    </row>
    <row r="164" spans="1:65" s="2" customFormat="1" ht="14.45" customHeight="1">
      <c r="A164" s="36"/>
      <c r="B164" s="37"/>
      <c r="C164" s="176" t="s">
        <v>532</v>
      </c>
      <c r="D164" s="176" t="s">
        <v>145</v>
      </c>
      <c r="E164" s="177" t="s">
        <v>1480</v>
      </c>
      <c r="F164" s="178" t="s">
        <v>1481</v>
      </c>
      <c r="G164" s="179" t="s">
        <v>159</v>
      </c>
      <c r="H164" s="180">
        <v>4</v>
      </c>
      <c r="I164" s="181"/>
      <c r="J164" s="182">
        <f t="shared" si="20"/>
        <v>0</v>
      </c>
      <c r="K164" s="178" t="s">
        <v>149</v>
      </c>
      <c r="L164" s="41"/>
      <c r="M164" s="183" t="s">
        <v>35</v>
      </c>
      <c r="N164" s="184" t="s">
        <v>51</v>
      </c>
      <c r="O164" s="66"/>
      <c r="P164" s="185">
        <f t="shared" si="21"/>
        <v>0</v>
      </c>
      <c r="Q164" s="185">
        <v>0</v>
      </c>
      <c r="R164" s="185">
        <f t="shared" si="22"/>
        <v>0</v>
      </c>
      <c r="S164" s="185">
        <v>0</v>
      </c>
      <c r="T164" s="186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7" t="s">
        <v>303</v>
      </c>
      <c r="AT164" s="187" t="s">
        <v>145</v>
      </c>
      <c r="AU164" s="187" t="s">
        <v>89</v>
      </c>
      <c r="AY164" s="18" t="s">
        <v>142</v>
      </c>
      <c r="BE164" s="188">
        <f t="shared" si="24"/>
        <v>0</v>
      </c>
      <c r="BF164" s="188">
        <f t="shared" si="25"/>
        <v>0</v>
      </c>
      <c r="BG164" s="188">
        <f t="shared" si="26"/>
        <v>0</v>
      </c>
      <c r="BH164" s="188">
        <f t="shared" si="27"/>
        <v>0</v>
      </c>
      <c r="BI164" s="188">
        <f t="shared" si="28"/>
        <v>0</v>
      </c>
      <c r="BJ164" s="18" t="s">
        <v>21</v>
      </c>
      <c r="BK164" s="188">
        <f t="shared" si="29"/>
        <v>0</v>
      </c>
      <c r="BL164" s="18" t="s">
        <v>303</v>
      </c>
      <c r="BM164" s="187" t="s">
        <v>1482</v>
      </c>
    </row>
    <row r="165" spans="1:65" s="2" customFormat="1" ht="14.45" customHeight="1">
      <c r="A165" s="36"/>
      <c r="B165" s="37"/>
      <c r="C165" s="217" t="s">
        <v>537</v>
      </c>
      <c r="D165" s="217" t="s">
        <v>239</v>
      </c>
      <c r="E165" s="218" t="s">
        <v>1483</v>
      </c>
      <c r="F165" s="219" t="s">
        <v>1484</v>
      </c>
      <c r="G165" s="220" t="s">
        <v>177</v>
      </c>
      <c r="H165" s="221">
        <v>4</v>
      </c>
      <c r="I165" s="222"/>
      <c r="J165" s="223">
        <f t="shared" si="20"/>
        <v>0</v>
      </c>
      <c r="K165" s="219" t="s">
        <v>149</v>
      </c>
      <c r="L165" s="224"/>
      <c r="M165" s="225" t="s">
        <v>35</v>
      </c>
      <c r="N165" s="226" t="s">
        <v>51</v>
      </c>
      <c r="O165" s="66"/>
      <c r="P165" s="185">
        <f t="shared" si="21"/>
        <v>0</v>
      </c>
      <c r="Q165" s="185">
        <v>0.0081</v>
      </c>
      <c r="R165" s="185">
        <f t="shared" si="22"/>
        <v>0.0324</v>
      </c>
      <c r="S165" s="185">
        <v>0</v>
      </c>
      <c r="T165" s="186">
        <f t="shared" si="2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376</v>
      </c>
      <c r="AT165" s="187" t="s">
        <v>239</v>
      </c>
      <c r="AU165" s="187" t="s">
        <v>89</v>
      </c>
      <c r="AY165" s="18" t="s">
        <v>142</v>
      </c>
      <c r="BE165" s="188">
        <f t="shared" si="24"/>
        <v>0</v>
      </c>
      <c r="BF165" s="188">
        <f t="shared" si="25"/>
        <v>0</v>
      </c>
      <c r="BG165" s="188">
        <f t="shared" si="26"/>
        <v>0</v>
      </c>
      <c r="BH165" s="188">
        <f t="shared" si="27"/>
        <v>0</v>
      </c>
      <c r="BI165" s="188">
        <f t="shared" si="28"/>
        <v>0</v>
      </c>
      <c r="BJ165" s="18" t="s">
        <v>21</v>
      </c>
      <c r="BK165" s="188">
        <f t="shared" si="29"/>
        <v>0</v>
      </c>
      <c r="BL165" s="18" t="s">
        <v>303</v>
      </c>
      <c r="BM165" s="187" t="s">
        <v>1485</v>
      </c>
    </row>
    <row r="166" spans="1:65" s="2" customFormat="1" ht="24.2" customHeight="1">
      <c r="A166" s="36"/>
      <c r="B166" s="37"/>
      <c r="C166" s="176" t="s">
        <v>543</v>
      </c>
      <c r="D166" s="176" t="s">
        <v>145</v>
      </c>
      <c r="E166" s="177" t="s">
        <v>1486</v>
      </c>
      <c r="F166" s="178" t="s">
        <v>1487</v>
      </c>
      <c r="G166" s="179" t="s">
        <v>237</v>
      </c>
      <c r="H166" s="180">
        <v>1.028</v>
      </c>
      <c r="I166" s="181"/>
      <c r="J166" s="182">
        <f t="shared" si="20"/>
        <v>0</v>
      </c>
      <c r="K166" s="178" t="s">
        <v>149</v>
      </c>
      <c r="L166" s="41"/>
      <c r="M166" s="183" t="s">
        <v>35</v>
      </c>
      <c r="N166" s="184" t="s">
        <v>51</v>
      </c>
      <c r="O166" s="66"/>
      <c r="P166" s="185">
        <f t="shared" si="21"/>
        <v>0</v>
      </c>
      <c r="Q166" s="185">
        <v>0</v>
      </c>
      <c r="R166" s="185">
        <f t="shared" si="22"/>
        <v>0</v>
      </c>
      <c r="S166" s="185">
        <v>0</v>
      </c>
      <c r="T166" s="186">
        <f t="shared" si="2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7" t="s">
        <v>303</v>
      </c>
      <c r="AT166" s="187" t="s">
        <v>145</v>
      </c>
      <c r="AU166" s="187" t="s">
        <v>89</v>
      </c>
      <c r="AY166" s="18" t="s">
        <v>142</v>
      </c>
      <c r="BE166" s="188">
        <f t="shared" si="24"/>
        <v>0</v>
      </c>
      <c r="BF166" s="188">
        <f t="shared" si="25"/>
        <v>0</v>
      </c>
      <c r="BG166" s="188">
        <f t="shared" si="26"/>
        <v>0</v>
      </c>
      <c r="BH166" s="188">
        <f t="shared" si="27"/>
        <v>0</v>
      </c>
      <c r="BI166" s="188">
        <f t="shared" si="28"/>
        <v>0</v>
      </c>
      <c r="BJ166" s="18" t="s">
        <v>21</v>
      </c>
      <c r="BK166" s="188">
        <f t="shared" si="29"/>
        <v>0</v>
      </c>
      <c r="BL166" s="18" t="s">
        <v>303</v>
      </c>
      <c r="BM166" s="187" t="s">
        <v>1488</v>
      </c>
    </row>
    <row r="167" spans="1:65" s="2" customFormat="1" ht="24.2" customHeight="1">
      <c r="A167" s="36"/>
      <c r="B167" s="37"/>
      <c r="C167" s="176" t="s">
        <v>547</v>
      </c>
      <c r="D167" s="176" t="s">
        <v>145</v>
      </c>
      <c r="E167" s="177" t="s">
        <v>1489</v>
      </c>
      <c r="F167" s="178" t="s">
        <v>1490</v>
      </c>
      <c r="G167" s="179" t="s">
        <v>237</v>
      </c>
      <c r="H167" s="180">
        <v>1.061</v>
      </c>
      <c r="I167" s="181"/>
      <c r="J167" s="182">
        <f t="shared" si="20"/>
        <v>0</v>
      </c>
      <c r="K167" s="178" t="s">
        <v>149</v>
      </c>
      <c r="L167" s="41"/>
      <c r="M167" s="183" t="s">
        <v>35</v>
      </c>
      <c r="N167" s="184" t="s">
        <v>51</v>
      </c>
      <c r="O167" s="66"/>
      <c r="P167" s="185">
        <f t="shared" si="21"/>
        <v>0</v>
      </c>
      <c r="Q167" s="185">
        <v>0</v>
      </c>
      <c r="R167" s="185">
        <f t="shared" si="22"/>
        <v>0</v>
      </c>
      <c r="S167" s="185">
        <v>0</v>
      </c>
      <c r="T167" s="186">
        <f t="shared" si="2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7" t="s">
        <v>303</v>
      </c>
      <c r="AT167" s="187" t="s">
        <v>145</v>
      </c>
      <c r="AU167" s="187" t="s">
        <v>89</v>
      </c>
      <c r="AY167" s="18" t="s">
        <v>142</v>
      </c>
      <c r="BE167" s="188">
        <f t="shared" si="24"/>
        <v>0</v>
      </c>
      <c r="BF167" s="188">
        <f t="shared" si="25"/>
        <v>0</v>
      </c>
      <c r="BG167" s="188">
        <f t="shared" si="26"/>
        <v>0</v>
      </c>
      <c r="BH167" s="188">
        <f t="shared" si="27"/>
        <v>0</v>
      </c>
      <c r="BI167" s="188">
        <f t="shared" si="28"/>
        <v>0</v>
      </c>
      <c r="BJ167" s="18" t="s">
        <v>21</v>
      </c>
      <c r="BK167" s="188">
        <f t="shared" si="29"/>
        <v>0</v>
      </c>
      <c r="BL167" s="18" t="s">
        <v>303</v>
      </c>
      <c r="BM167" s="187" t="s">
        <v>1491</v>
      </c>
    </row>
    <row r="168" spans="2:63" s="12" customFormat="1" ht="25.9" customHeight="1">
      <c r="B168" s="160"/>
      <c r="C168" s="161"/>
      <c r="D168" s="162" t="s">
        <v>79</v>
      </c>
      <c r="E168" s="163" t="s">
        <v>736</v>
      </c>
      <c r="F168" s="163" t="s">
        <v>737</v>
      </c>
      <c r="G168" s="161"/>
      <c r="H168" s="161"/>
      <c r="I168" s="164"/>
      <c r="J168" s="165">
        <f>BK168</f>
        <v>0</v>
      </c>
      <c r="K168" s="161"/>
      <c r="L168" s="166"/>
      <c r="M168" s="167"/>
      <c r="N168" s="168"/>
      <c r="O168" s="168"/>
      <c r="P168" s="169">
        <f>SUM(P169:P172)</f>
        <v>0</v>
      </c>
      <c r="Q168" s="168"/>
      <c r="R168" s="169">
        <f>SUM(R169:R172)</f>
        <v>0</v>
      </c>
      <c r="S168" s="168"/>
      <c r="T168" s="170">
        <f>SUM(T169:T172)</f>
        <v>0</v>
      </c>
      <c r="AR168" s="171" t="s">
        <v>161</v>
      </c>
      <c r="AT168" s="172" t="s">
        <v>79</v>
      </c>
      <c r="AU168" s="172" t="s">
        <v>80</v>
      </c>
      <c r="AY168" s="171" t="s">
        <v>142</v>
      </c>
      <c r="BK168" s="173">
        <f>SUM(BK169:BK172)</f>
        <v>0</v>
      </c>
    </row>
    <row r="169" spans="1:65" s="2" customFormat="1" ht="14.45" customHeight="1">
      <c r="A169" s="36"/>
      <c r="B169" s="37"/>
      <c r="C169" s="176" t="s">
        <v>552</v>
      </c>
      <c r="D169" s="176" t="s">
        <v>145</v>
      </c>
      <c r="E169" s="177" t="s">
        <v>1492</v>
      </c>
      <c r="F169" s="178" t="s">
        <v>1493</v>
      </c>
      <c r="G169" s="179" t="s">
        <v>741</v>
      </c>
      <c r="H169" s="180">
        <v>36</v>
      </c>
      <c r="I169" s="181"/>
      <c r="J169" s="182">
        <f>ROUND(I169*H169,2)</f>
        <v>0</v>
      </c>
      <c r="K169" s="178" t="s">
        <v>149</v>
      </c>
      <c r="L169" s="41"/>
      <c r="M169" s="183" t="s">
        <v>35</v>
      </c>
      <c r="N169" s="184" t="s">
        <v>51</v>
      </c>
      <c r="O169" s="66"/>
      <c r="P169" s="185">
        <f>O169*H169</f>
        <v>0</v>
      </c>
      <c r="Q169" s="185">
        <v>0</v>
      </c>
      <c r="R169" s="185">
        <f>Q169*H169</f>
        <v>0</v>
      </c>
      <c r="S169" s="185">
        <v>0</v>
      </c>
      <c r="T169" s="18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7" t="s">
        <v>742</v>
      </c>
      <c r="AT169" s="187" t="s">
        <v>145</v>
      </c>
      <c r="AU169" s="187" t="s">
        <v>21</v>
      </c>
      <c r="AY169" s="18" t="s">
        <v>142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8" t="s">
        <v>21</v>
      </c>
      <c r="BK169" s="188">
        <f>ROUND(I169*H169,2)</f>
        <v>0</v>
      </c>
      <c r="BL169" s="18" t="s">
        <v>742</v>
      </c>
      <c r="BM169" s="187" t="s">
        <v>1494</v>
      </c>
    </row>
    <row r="170" spans="1:65" s="2" customFormat="1" ht="24.2" customHeight="1">
      <c r="A170" s="36"/>
      <c r="B170" s="37"/>
      <c r="C170" s="176" t="s">
        <v>556</v>
      </c>
      <c r="D170" s="176" t="s">
        <v>145</v>
      </c>
      <c r="E170" s="177" t="s">
        <v>1495</v>
      </c>
      <c r="F170" s="178" t="s">
        <v>1496</v>
      </c>
      <c r="G170" s="179" t="s">
        <v>741</v>
      </c>
      <c r="H170" s="180">
        <v>72</v>
      </c>
      <c r="I170" s="181"/>
      <c r="J170" s="182">
        <f>ROUND(I170*H170,2)</f>
        <v>0</v>
      </c>
      <c r="K170" s="178" t="s">
        <v>149</v>
      </c>
      <c r="L170" s="41"/>
      <c r="M170" s="183" t="s">
        <v>35</v>
      </c>
      <c r="N170" s="184" t="s">
        <v>51</v>
      </c>
      <c r="O170" s="66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742</v>
      </c>
      <c r="AT170" s="187" t="s">
        <v>145</v>
      </c>
      <c r="AU170" s="187" t="s">
        <v>21</v>
      </c>
      <c r="AY170" s="18" t="s">
        <v>142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8" t="s">
        <v>21</v>
      </c>
      <c r="BK170" s="188">
        <f>ROUND(I170*H170,2)</f>
        <v>0</v>
      </c>
      <c r="BL170" s="18" t="s">
        <v>742</v>
      </c>
      <c r="BM170" s="187" t="s">
        <v>1497</v>
      </c>
    </row>
    <row r="171" spans="1:65" s="2" customFormat="1" ht="24.2" customHeight="1">
      <c r="A171" s="36"/>
      <c r="B171" s="37"/>
      <c r="C171" s="176" t="s">
        <v>561</v>
      </c>
      <c r="D171" s="176" t="s">
        <v>145</v>
      </c>
      <c r="E171" s="177" t="s">
        <v>1498</v>
      </c>
      <c r="F171" s="178" t="s">
        <v>1499</v>
      </c>
      <c r="G171" s="179" t="s">
        <v>741</v>
      </c>
      <c r="H171" s="180">
        <v>24</v>
      </c>
      <c r="I171" s="181"/>
      <c r="J171" s="182">
        <f>ROUND(I171*H171,2)</f>
        <v>0</v>
      </c>
      <c r="K171" s="178" t="s">
        <v>149</v>
      </c>
      <c r="L171" s="41"/>
      <c r="M171" s="183" t="s">
        <v>35</v>
      </c>
      <c r="N171" s="184" t="s">
        <v>51</v>
      </c>
      <c r="O171" s="66"/>
      <c r="P171" s="185">
        <f>O171*H171</f>
        <v>0</v>
      </c>
      <c r="Q171" s="185">
        <v>0</v>
      </c>
      <c r="R171" s="185">
        <f>Q171*H171</f>
        <v>0</v>
      </c>
      <c r="S171" s="185">
        <v>0</v>
      </c>
      <c r="T171" s="18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7" t="s">
        <v>742</v>
      </c>
      <c r="AT171" s="187" t="s">
        <v>145</v>
      </c>
      <c r="AU171" s="187" t="s">
        <v>21</v>
      </c>
      <c r="AY171" s="18" t="s">
        <v>142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18" t="s">
        <v>21</v>
      </c>
      <c r="BK171" s="188">
        <f>ROUND(I171*H171,2)</f>
        <v>0</v>
      </c>
      <c r="BL171" s="18" t="s">
        <v>742</v>
      </c>
      <c r="BM171" s="187" t="s">
        <v>1500</v>
      </c>
    </row>
    <row r="172" spans="1:65" s="2" customFormat="1" ht="24.2" customHeight="1">
      <c r="A172" s="36"/>
      <c r="B172" s="37"/>
      <c r="C172" s="176" t="s">
        <v>567</v>
      </c>
      <c r="D172" s="176" t="s">
        <v>145</v>
      </c>
      <c r="E172" s="177" t="s">
        <v>1501</v>
      </c>
      <c r="F172" s="178" t="s">
        <v>1502</v>
      </c>
      <c r="G172" s="179" t="s">
        <v>741</v>
      </c>
      <c r="H172" s="180">
        <v>36</v>
      </c>
      <c r="I172" s="181"/>
      <c r="J172" s="182">
        <f>ROUND(I172*H172,2)</f>
        <v>0</v>
      </c>
      <c r="K172" s="178" t="s">
        <v>149</v>
      </c>
      <c r="L172" s="41"/>
      <c r="M172" s="189" t="s">
        <v>35</v>
      </c>
      <c r="N172" s="190" t="s">
        <v>51</v>
      </c>
      <c r="O172" s="191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7" t="s">
        <v>742</v>
      </c>
      <c r="AT172" s="187" t="s">
        <v>145</v>
      </c>
      <c r="AU172" s="187" t="s">
        <v>21</v>
      </c>
      <c r="AY172" s="18" t="s">
        <v>142</v>
      </c>
      <c r="BE172" s="188">
        <f>IF(N172="základní",J172,0)</f>
        <v>0</v>
      </c>
      <c r="BF172" s="188">
        <f>IF(N172="snížená",J172,0)</f>
        <v>0</v>
      </c>
      <c r="BG172" s="188">
        <f>IF(N172="zákl. přenesená",J172,0)</f>
        <v>0</v>
      </c>
      <c r="BH172" s="188">
        <f>IF(N172="sníž. přenesená",J172,0)</f>
        <v>0</v>
      </c>
      <c r="BI172" s="188">
        <f>IF(N172="nulová",J172,0)</f>
        <v>0</v>
      </c>
      <c r="BJ172" s="18" t="s">
        <v>21</v>
      </c>
      <c r="BK172" s="188">
        <f>ROUND(I172*H172,2)</f>
        <v>0</v>
      </c>
      <c r="BL172" s="18" t="s">
        <v>742</v>
      </c>
      <c r="BM172" s="187" t="s">
        <v>1503</v>
      </c>
    </row>
    <row r="173" spans="1:31" s="2" customFormat="1" ht="6.95" customHeight="1">
      <c r="A173" s="36"/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41"/>
      <c r="M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</sheetData>
  <sheetProtection algorithmName="SHA-512" hashValue="UDWHc2L5htBxcEN/gcWKD67S55bnW3f4idjDMJcb8DqrKosjtejmvW191KvEDUawLa6rO1hsYZgIC24TWVrhZw==" saltValue="/zqBzUbAhZFQYab5b4uyITe0epm6oSc/IA1QxIGiEsZG3Ap2yxM08Uq9XRdEQS5e/rByK94x0j4QhdRWTaJGEw==" spinCount="100000" sheet="1" objects="1" scenarios="1" formatColumns="0" formatRows="0" autoFilter="0"/>
  <autoFilter ref="C87:K172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98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89</v>
      </c>
    </row>
    <row r="4" spans="2:46" s="1" customFormat="1" ht="24.95" customHeight="1">
      <c r="B4" s="21"/>
      <c r="D4" s="104" t="s">
        <v>117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Úprava objektu Radniční č.p.13 na kancelářské prostory,Frýdek-Místek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6" t="s">
        <v>205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9" t="s">
        <v>1504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35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6" t="s">
        <v>22</v>
      </c>
      <c r="E12" s="36"/>
      <c r="F12" s="108" t="s">
        <v>39</v>
      </c>
      <c r="G12" s="36"/>
      <c r="H12" s="36"/>
      <c r="I12" s="106" t="s">
        <v>24</v>
      </c>
      <c r="J12" s="109" t="str">
        <f>'Rekapitulace stavby'!AN8</f>
        <v>17. 7. 2020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>00296643</v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Statutární město Frýdek-Místek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36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38</v>
      </c>
      <c r="E20" s="36"/>
      <c r="F20" s="36"/>
      <c r="G20" s="36"/>
      <c r="H20" s="36"/>
      <c r="I20" s="106" t="s">
        <v>31</v>
      </c>
      <c r="J20" s="108" t="str">
        <f>IF('Rekapitulace stavby'!AN16="","",'Rekapitulace stavby'!AN16)</f>
        <v/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tr">
        <f>IF('Rekapitulace stavby'!E17="","",'Rekapitulace stavby'!E17)</f>
        <v xml:space="preserve"> </v>
      </c>
      <c r="F21" s="36"/>
      <c r="G21" s="36"/>
      <c r="H21" s="36"/>
      <c r="I21" s="106" t="s">
        <v>34</v>
      </c>
      <c r="J21" s="108" t="str">
        <f>IF('Rekapitulace stavby'!AN17="","",'Rekapitulace stavby'!AN17)</f>
        <v/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41</v>
      </c>
      <c r="E23" s="36"/>
      <c r="F23" s="36"/>
      <c r="G23" s="36"/>
      <c r="H23" s="36"/>
      <c r="I23" s="106" t="s">
        <v>31</v>
      </c>
      <c r="J23" s="108" t="str">
        <f>IF('Rekapitulace stavby'!AN19="","",'Rekapitulace stavby'!AN19)</f>
        <v>63307111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tr">
        <f>IF('Rekapitulace stavby'!E20="","",'Rekapitulace stavby'!E20)</f>
        <v xml:space="preserve">Lenka Jerakasová </v>
      </c>
      <c r="F24" s="36"/>
      <c r="G24" s="36"/>
      <c r="H24" s="36"/>
      <c r="I24" s="106" t="s">
        <v>34</v>
      </c>
      <c r="J24" s="108" t="str">
        <f>IF('Rekapitulace stavby'!AN20="","",'Rekapitulace stavby'!AN20)</f>
        <v/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44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35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46</v>
      </c>
      <c r="E30" s="36"/>
      <c r="F30" s="36"/>
      <c r="G30" s="36"/>
      <c r="H30" s="36"/>
      <c r="I30" s="36"/>
      <c r="J30" s="117">
        <f>ROUND(J91,2)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48</v>
      </c>
      <c r="G32" s="36"/>
      <c r="H32" s="36"/>
      <c r="I32" s="118" t="s">
        <v>47</v>
      </c>
      <c r="J32" s="118" t="s">
        <v>49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50</v>
      </c>
      <c r="E33" s="106" t="s">
        <v>51</v>
      </c>
      <c r="F33" s="120">
        <f>ROUND((SUM(BE91:BE229)),2)</f>
        <v>0</v>
      </c>
      <c r="G33" s="36"/>
      <c r="H33" s="36"/>
      <c r="I33" s="121">
        <v>0.21</v>
      </c>
      <c r="J33" s="120">
        <f>ROUND(((SUM(BE91:BE229))*I33),2)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52</v>
      </c>
      <c r="F34" s="120">
        <f>ROUND((SUM(BF91:BF229)),2)</f>
        <v>0</v>
      </c>
      <c r="G34" s="36"/>
      <c r="H34" s="36"/>
      <c r="I34" s="121">
        <v>0.15</v>
      </c>
      <c r="J34" s="120">
        <f>ROUND(((SUM(BF91:BF229))*I34),2)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6" t="s">
        <v>53</v>
      </c>
      <c r="F35" s="120">
        <f>ROUND((SUM(BG91:BG229)),2)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6" t="s">
        <v>54</v>
      </c>
      <c r="F36" s="120">
        <f>ROUND((SUM(BH91:BH229)),2)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6" t="s">
        <v>55</v>
      </c>
      <c r="F37" s="120">
        <f>ROUND((SUM(BI91:BI229)),2)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56</v>
      </c>
      <c r="E39" s="124"/>
      <c r="F39" s="124"/>
      <c r="G39" s="125" t="s">
        <v>57</v>
      </c>
      <c r="H39" s="126" t="s">
        <v>58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118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7" t="str">
        <f>E7</f>
        <v>Úprava objektu Radniční č.p.13 na kancelářské prostory,Frýdek-Místek</v>
      </c>
      <c r="F48" s="368"/>
      <c r="G48" s="368"/>
      <c r="H48" s="368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205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3" t="str">
        <f>E9</f>
        <v xml:space="preserve">200101/D.1.4.2 - Zdravotechnické instalace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17. 7. 2020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Statutární město Frýdek-Místek </v>
      </c>
      <c r="G54" s="38"/>
      <c r="H54" s="38"/>
      <c r="I54" s="30" t="s">
        <v>38</v>
      </c>
      <c r="J54" s="34" t="str">
        <f>E21</f>
        <v xml:space="preserve">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41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119</v>
      </c>
      <c r="D57" s="134"/>
      <c r="E57" s="134"/>
      <c r="F57" s="134"/>
      <c r="G57" s="134"/>
      <c r="H57" s="134"/>
      <c r="I57" s="134"/>
      <c r="J57" s="135" t="s">
        <v>120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78</v>
      </c>
      <c r="D59" s="38"/>
      <c r="E59" s="38"/>
      <c r="F59" s="38"/>
      <c r="G59" s="38"/>
      <c r="H59" s="38"/>
      <c r="I59" s="38"/>
      <c r="J59" s="79">
        <f>J91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121</v>
      </c>
    </row>
    <row r="60" spans="2:12" s="9" customFormat="1" ht="24.95" customHeight="1">
      <c r="B60" s="137"/>
      <c r="C60" s="138"/>
      <c r="D60" s="139" t="s">
        <v>207</v>
      </c>
      <c r="E60" s="140"/>
      <c r="F60" s="140"/>
      <c r="G60" s="140"/>
      <c r="H60" s="140"/>
      <c r="I60" s="140"/>
      <c r="J60" s="141">
        <f>J92</f>
        <v>0</v>
      </c>
      <c r="K60" s="138"/>
      <c r="L60" s="142"/>
    </row>
    <row r="61" spans="2:12" s="10" customFormat="1" ht="19.9" customHeight="1">
      <c r="B61" s="143"/>
      <c r="C61" s="144"/>
      <c r="D61" s="145" t="s">
        <v>1505</v>
      </c>
      <c r="E61" s="146"/>
      <c r="F61" s="146"/>
      <c r="G61" s="146"/>
      <c r="H61" s="146"/>
      <c r="I61" s="146"/>
      <c r="J61" s="147">
        <f>J93</f>
        <v>0</v>
      </c>
      <c r="K61" s="144"/>
      <c r="L61" s="148"/>
    </row>
    <row r="62" spans="2:12" s="10" customFormat="1" ht="19.9" customHeight="1">
      <c r="B62" s="143"/>
      <c r="C62" s="144"/>
      <c r="D62" s="145" t="s">
        <v>209</v>
      </c>
      <c r="E62" s="146"/>
      <c r="F62" s="146"/>
      <c r="G62" s="146"/>
      <c r="H62" s="146"/>
      <c r="I62" s="146"/>
      <c r="J62" s="147">
        <f>J105</f>
        <v>0</v>
      </c>
      <c r="K62" s="144"/>
      <c r="L62" s="148"/>
    </row>
    <row r="63" spans="2:12" s="10" customFormat="1" ht="19.9" customHeight="1">
      <c r="B63" s="143"/>
      <c r="C63" s="144"/>
      <c r="D63" s="145" t="s">
        <v>210</v>
      </c>
      <c r="E63" s="146"/>
      <c r="F63" s="146"/>
      <c r="G63" s="146"/>
      <c r="H63" s="146"/>
      <c r="I63" s="146"/>
      <c r="J63" s="147">
        <f>J109</f>
        <v>0</v>
      </c>
      <c r="K63" s="144"/>
      <c r="L63" s="148"/>
    </row>
    <row r="64" spans="2:12" s="10" customFormat="1" ht="19.9" customHeight="1">
      <c r="B64" s="143"/>
      <c r="C64" s="144"/>
      <c r="D64" s="145" t="s">
        <v>211</v>
      </c>
      <c r="E64" s="146"/>
      <c r="F64" s="146"/>
      <c r="G64" s="146"/>
      <c r="H64" s="146"/>
      <c r="I64" s="146"/>
      <c r="J64" s="147">
        <f>J113</f>
        <v>0</v>
      </c>
      <c r="K64" s="144"/>
      <c r="L64" s="148"/>
    </row>
    <row r="65" spans="2:12" s="9" customFormat="1" ht="24.95" customHeight="1">
      <c r="B65" s="137"/>
      <c r="C65" s="138"/>
      <c r="D65" s="139" t="s">
        <v>214</v>
      </c>
      <c r="E65" s="140"/>
      <c r="F65" s="140"/>
      <c r="G65" s="140"/>
      <c r="H65" s="140"/>
      <c r="I65" s="140"/>
      <c r="J65" s="141">
        <f>J119</f>
        <v>0</v>
      </c>
      <c r="K65" s="138"/>
      <c r="L65" s="142"/>
    </row>
    <row r="66" spans="2:12" s="10" customFormat="1" ht="19.9" customHeight="1">
      <c r="B66" s="143"/>
      <c r="C66" s="144"/>
      <c r="D66" s="145" t="s">
        <v>1506</v>
      </c>
      <c r="E66" s="146"/>
      <c r="F66" s="146"/>
      <c r="G66" s="146"/>
      <c r="H66" s="146"/>
      <c r="I66" s="146"/>
      <c r="J66" s="147">
        <f>J120</f>
        <v>0</v>
      </c>
      <c r="K66" s="144"/>
      <c r="L66" s="148"/>
    </row>
    <row r="67" spans="2:12" s="10" customFormat="1" ht="19.9" customHeight="1">
      <c r="B67" s="143"/>
      <c r="C67" s="144"/>
      <c r="D67" s="145" t="s">
        <v>1507</v>
      </c>
      <c r="E67" s="146"/>
      <c r="F67" s="146"/>
      <c r="G67" s="146"/>
      <c r="H67" s="146"/>
      <c r="I67" s="146"/>
      <c r="J67" s="147">
        <f>J147</f>
        <v>0</v>
      </c>
      <c r="K67" s="144"/>
      <c r="L67" s="148"/>
    </row>
    <row r="68" spans="2:12" s="10" customFormat="1" ht="19.9" customHeight="1">
      <c r="B68" s="143"/>
      <c r="C68" s="144"/>
      <c r="D68" s="145" t="s">
        <v>1508</v>
      </c>
      <c r="E68" s="146"/>
      <c r="F68" s="146"/>
      <c r="G68" s="146"/>
      <c r="H68" s="146"/>
      <c r="I68" s="146"/>
      <c r="J68" s="147">
        <f>J176</f>
        <v>0</v>
      </c>
      <c r="K68" s="144"/>
      <c r="L68" s="148"/>
    </row>
    <row r="69" spans="2:12" s="10" customFormat="1" ht="19.9" customHeight="1">
      <c r="B69" s="143"/>
      <c r="C69" s="144"/>
      <c r="D69" s="145" t="s">
        <v>1509</v>
      </c>
      <c r="E69" s="146"/>
      <c r="F69" s="146"/>
      <c r="G69" s="146"/>
      <c r="H69" s="146"/>
      <c r="I69" s="146"/>
      <c r="J69" s="147">
        <f>J183</f>
        <v>0</v>
      </c>
      <c r="K69" s="144"/>
      <c r="L69" s="148"/>
    </row>
    <row r="70" spans="2:12" s="10" customFormat="1" ht="19.9" customHeight="1">
      <c r="B70" s="143"/>
      <c r="C70" s="144"/>
      <c r="D70" s="145" t="s">
        <v>1510</v>
      </c>
      <c r="E70" s="146"/>
      <c r="F70" s="146"/>
      <c r="G70" s="146"/>
      <c r="H70" s="146"/>
      <c r="I70" s="146"/>
      <c r="J70" s="147">
        <f>J224</f>
        <v>0</v>
      </c>
      <c r="K70" s="144"/>
      <c r="L70" s="148"/>
    </row>
    <row r="71" spans="2:12" s="9" customFormat="1" ht="24.95" customHeight="1">
      <c r="B71" s="137"/>
      <c r="C71" s="138"/>
      <c r="D71" s="139" t="s">
        <v>223</v>
      </c>
      <c r="E71" s="140"/>
      <c r="F71" s="140"/>
      <c r="G71" s="140"/>
      <c r="H71" s="140"/>
      <c r="I71" s="140"/>
      <c r="J71" s="141">
        <f>J227</f>
        <v>0</v>
      </c>
      <c r="K71" s="138"/>
      <c r="L71" s="142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7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07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07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4" t="s">
        <v>126</v>
      </c>
      <c r="D78" s="38"/>
      <c r="E78" s="38"/>
      <c r="F78" s="38"/>
      <c r="G78" s="38"/>
      <c r="H78" s="38"/>
      <c r="I78" s="38"/>
      <c r="J78" s="38"/>
      <c r="K78" s="38"/>
      <c r="L78" s="107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7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16</v>
      </c>
      <c r="D80" s="38"/>
      <c r="E80" s="38"/>
      <c r="F80" s="38"/>
      <c r="G80" s="38"/>
      <c r="H80" s="38"/>
      <c r="I80" s="38"/>
      <c r="J80" s="38"/>
      <c r="K80" s="38"/>
      <c r="L80" s="107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67" t="str">
        <f>E7</f>
        <v>Úprava objektu Radniční č.p.13 na kancelářské prostory,Frýdek-Místek</v>
      </c>
      <c r="F81" s="368"/>
      <c r="G81" s="368"/>
      <c r="H81" s="368"/>
      <c r="I81" s="38"/>
      <c r="J81" s="38"/>
      <c r="K81" s="38"/>
      <c r="L81" s="107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205</v>
      </c>
      <c r="D82" s="38"/>
      <c r="E82" s="38"/>
      <c r="F82" s="38"/>
      <c r="G82" s="38"/>
      <c r="H82" s="38"/>
      <c r="I82" s="38"/>
      <c r="J82" s="38"/>
      <c r="K82" s="38"/>
      <c r="L82" s="107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23" t="str">
        <f>E9</f>
        <v xml:space="preserve">200101/D.1.4.2 - Zdravotechnické instalace </v>
      </c>
      <c r="F83" s="364"/>
      <c r="G83" s="364"/>
      <c r="H83" s="364"/>
      <c r="I83" s="38"/>
      <c r="J83" s="38"/>
      <c r="K83" s="38"/>
      <c r="L83" s="107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7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0" t="s">
        <v>22</v>
      </c>
      <c r="D85" s="38"/>
      <c r="E85" s="38"/>
      <c r="F85" s="28" t="str">
        <f>F12</f>
        <v xml:space="preserve"> </v>
      </c>
      <c r="G85" s="38"/>
      <c r="H85" s="38"/>
      <c r="I85" s="30" t="s">
        <v>24</v>
      </c>
      <c r="J85" s="61" t="str">
        <f>IF(J12="","",J12)</f>
        <v>17. 7. 2020</v>
      </c>
      <c r="K85" s="38"/>
      <c r="L85" s="107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7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0" t="s">
        <v>30</v>
      </c>
      <c r="D87" s="38"/>
      <c r="E87" s="38"/>
      <c r="F87" s="28" t="str">
        <f>E15</f>
        <v xml:space="preserve">Statutární město Frýdek-Místek </v>
      </c>
      <c r="G87" s="38"/>
      <c r="H87" s="38"/>
      <c r="I87" s="30" t="s">
        <v>38</v>
      </c>
      <c r="J87" s="34" t="str">
        <f>E21</f>
        <v xml:space="preserve"> </v>
      </c>
      <c r="K87" s="38"/>
      <c r="L87" s="107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0" t="s">
        <v>36</v>
      </c>
      <c r="D88" s="38"/>
      <c r="E88" s="38"/>
      <c r="F88" s="28" t="str">
        <f>IF(E18="","",E18)</f>
        <v>Vyplň údaj</v>
      </c>
      <c r="G88" s="38"/>
      <c r="H88" s="38"/>
      <c r="I88" s="30" t="s">
        <v>41</v>
      </c>
      <c r="J88" s="34" t="str">
        <f>E24</f>
        <v xml:space="preserve">Lenka Jerakasová </v>
      </c>
      <c r="K88" s="38"/>
      <c r="L88" s="107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7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49"/>
      <c r="B90" s="150"/>
      <c r="C90" s="151" t="s">
        <v>127</v>
      </c>
      <c r="D90" s="152" t="s">
        <v>65</v>
      </c>
      <c r="E90" s="152" t="s">
        <v>61</v>
      </c>
      <c r="F90" s="152" t="s">
        <v>62</v>
      </c>
      <c r="G90" s="152" t="s">
        <v>128</v>
      </c>
      <c r="H90" s="152" t="s">
        <v>129</v>
      </c>
      <c r="I90" s="152" t="s">
        <v>130</v>
      </c>
      <c r="J90" s="152" t="s">
        <v>120</v>
      </c>
      <c r="K90" s="153" t="s">
        <v>131</v>
      </c>
      <c r="L90" s="154"/>
      <c r="M90" s="70" t="s">
        <v>35</v>
      </c>
      <c r="N90" s="71" t="s">
        <v>50</v>
      </c>
      <c r="O90" s="71" t="s">
        <v>132</v>
      </c>
      <c r="P90" s="71" t="s">
        <v>133</v>
      </c>
      <c r="Q90" s="71" t="s">
        <v>134</v>
      </c>
      <c r="R90" s="71" t="s">
        <v>135</v>
      </c>
      <c r="S90" s="71" t="s">
        <v>136</v>
      </c>
      <c r="T90" s="72" t="s">
        <v>137</v>
      </c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</row>
    <row r="91" spans="1:63" s="2" customFormat="1" ht="22.9" customHeight="1">
      <c r="A91" s="36"/>
      <c r="B91" s="37"/>
      <c r="C91" s="77" t="s">
        <v>138</v>
      </c>
      <c r="D91" s="38"/>
      <c r="E91" s="38"/>
      <c r="F91" s="38"/>
      <c r="G91" s="38"/>
      <c r="H91" s="38"/>
      <c r="I91" s="38"/>
      <c r="J91" s="155">
        <f>BK91</f>
        <v>0</v>
      </c>
      <c r="K91" s="38"/>
      <c r="L91" s="41"/>
      <c r="M91" s="73"/>
      <c r="N91" s="156"/>
      <c r="O91" s="74"/>
      <c r="P91" s="157">
        <f>P92+P119+P227</f>
        <v>0</v>
      </c>
      <c r="Q91" s="74"/>
      <c r="R91" s="157">
        <f>R92+R119+R227</f>
        <v>9.4585948</v>
      </c>
      <c r="S91" s="74"/>
      <c r="T91" s="158">
        <f>T92+T119+T227</f>
        <v>4.55126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79</v>
      </c>
      <c r="AU91" s="18" t="s">
        <v>121</v>
      </c>
      <c r="BK91" s="159">
        <f>BK92+BK119+BK227</f>
        <v>0</v>
      </c>
    </row>
    <row r="92" spans="2:63" s="12" customFormat="1" ht="25.9" customHeight="1">
      <c r="B92" s="160"/>
      <c r="C92" s="161"/>
      <c r="D92" s="162" t="s">
        <v>79</v>
      </c>
      <c r="E92" s="163" t="s">
        <v>224</v>
      </c>
      <c r="F92" s="163" t="s">
        <v>225</v>
      </c>
      <c r="G92" s="161"/>
      <c r="H92" s="161"/>
      <c r="I92" s="164"/>
      <c r="J92" s="165">
        <f>BK92</f>
        <v>0</v>
      </c>
      <c r="K92" s="161"/>
      <c r="L92" s="166"/>
      <c r="M92" s="167"/>
      <c r="N92" s="168"/>
      <c r="O92" s="168"/>
      <c r="P92" s="169">
        <f>P93+P105+P109+P113</f>
        <v>0</v>
      </c>
      <c r="Q92" s="168"/>
      <c r="R92" s="169">
        <f>R93+R105+R109+R113</f>
        <v>8.084564799999999</v>
      </c>
      <c r="S92" s="168"/>
      <c r="T92" s="170">
        <f>T93+T105+T109+T113</f>
        <v>3.77</v>
      </c>
      <c r="AR92" s="171" t="s">
        <v>21</v>
      </c>
      <c r="AT92" s="172" t="s">
        <v>79</v>
      </c>
      <c r="AU92" s="172" t="s">
        <v>80</v>
      </c>
      <c r="AY92" s="171" t="s">
        <v>142</v>
      </c>
      <c r="BK92" s="173">
        <f>BK93+BK105+BK109+BK113</f>
        <v>0</v>
      </c>
    </row>
    <row r="93" spans="2:63" s="12" customFormat="1" ht="22.9" customHeight="1">
      <c r="B93" s="160"/>
      <c r="C93" s="161"/>
      <c r="D93" s="162" t="s">
        <v>79</v>
      </c>
      <c r="E93" s="174" t="s">
        <v>21</v>
      </c>
      <c r="F93" s="174" t="s">
        <v>1511</v>
      </c>
      <c r="G93" s="161"/>
      <c r="H93" s="161"/>
      <c r="I93" s="164"/>
      <c r="J93" s="175">
        <f>BK93</f>
        <v>0</v>
      </c>
      <c r="K93" s="161"/>
      <c r="L93" s="166"/>
      <c r="M93" s="167"/>
      <c r="N93" s="168"/>
      <c r="O93" s="168"/>
      <c r="P93" s="169">
        <f>SUM(P94:P104)</f>
        <v>0</v>
      </c>
      <c r="Q93" s="168"/>
      <c r="R93" s="169">
        <f>SUM(R94:R104)</f>
        <v>4.6</v>
      </c>
      <c r="S93" s="168"/>
      <c r="T93" s="170">
        <f>SUM(T94:T104)</f>
        <v>0</v>
      </c>
      <c r="AR93" s="171" t="s">
        <v>21</v>
      </c>
      <c r="AT93" s="172" t="s">
        <v>79</v>
      </c>
      <c r="AU93" s="172" t="s">
        <v>21</v>
      </c>
      <c r="AY93" s="171" t="s">
        <v>142</v>
      </c>
      <c r="BK93" s="173">
        <f>SUM(BK94:BK104)</f>
        <v>0</v>
      </c>
    </row>
    <row r="94" spans="1:65" s="2" customFormat="1" ht="14.45" customHeight="1">
      <c r="A94" s="36"/>
      <c r="B94" s="37"/>
      <c r="C94" s="176" t="s">
        <v>21</v>
      </c>
      <c r="D94" s="176" t="s">
        <v>145</v>
      </c>
      <c r="E94" s="177" t="s">
        <v>1512</v>
      </c>
      <c r="F94" s="178" t="s">
        <v>1513</v>
      </c>
      <c r="G94" s="179" t="s">
        <v>229</v>
      </c>
      <c r="H94" s="180">
        <v>3.84</v>
      </c>
      <c r="I94" s="181"/>
      <c r="J94" s="182">
        <f>ROUND(I94*H94,2)</f>
        <v>0</v>
      </c>
      <c r="K94" s="178" t="s">
        <v>149</v>
      </c>
      <c r="L94" s="41"/>
      <c r="M94" s="183" t="s">
        <v>35</v>
      </c>
      <c r="N94" s="184" t="s">
        <v>51</v>
      </c>
      <c r="O94" s="66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7" t="s">
        <v>161</v>
      </c>
      <c r="AT94" s="187" t="s">
        <v>145</v>
      </c>
      <c r="AU94" s="187" t="s">
        <v>89</v>
      </c>
      <c r="AY94" s="18" t="s">
        <v>142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8" t="s">
        <v>21</v>
      </c>
      <c r="BK94" s="188">
        <f>ROUND(I94*H94,2)</f>
        <v>0</v>
      </c>
      <c r="BL94" s="18" t="s">
        <v>161</v>
      </c>
      <c r="BM94" s="187" t="s">
        <v>1514</v>
      </c>
    </row>
    <row r="95" spans="2:51" s="13" customFormat="1" ht="11.25">
      <c r="B95" s="194"/>
      <c r="C95" s="195"/>
      <c r="D95" s="196" t="s">
        <v>232</v>
      </c>
      <c r="E95" s="197" t="s">
        <v>35</v>
      </c>
      <c r="F95" s="198" t="s">
        <v>1515</v>
      </c>
      <c r="G95" s="195"/>
      <c r="H95" s="199">
        <v>3.84</v>
      </c>
      <c r="I95" s="200"/>
      <c r="J95" s="195"/>
      <c r="K95" s="195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232</v>
      </c>
      <c r="AU95" s="205" t="s">
        <v>89</v>
      </c>
      <c r="AV95" s="13" t="s">
        <v>89</v>
      </c>
      <c r="AW95" s="13" t="s">
        <v>40</v>
      </c>
      <c r="AX95" s="13" t="s">
        <v>21</v>
      </c>
      <c r="AY95" s="205" t="s">
        <v>142</v>
      </c>
    </row>
    <row r="96" spans="1:65" s="2" customFormat="1" ht="14.45" customHeight="1">
      <c r="A96" s="36"/>
      <c r="B96" s="37"/>
      <c r="C96" s="176" t="s">
        <v>89</v>
      </c>
      <c r="D96" s="176" t="s">
        <v>145</v>
      </c>
      <c r="E96" s="177" t="s">
        <v>1516</v>
      </c>
      <c r="F96" s="178" t="s">
        <v>1517</v>
      </c>
      <c r="G96" s="179" t="s">
        <v>229</v>
      </c>
      <c r="H96" s="180">
        <v>3.84</v>
      </c>
      <c r="I96" s="181"/>
      <c r="J96" s="182">
        <f>ROUND(I96*H96,2)</f>
        <v>0</v>
      </c>
      <c r="K96" s="178" t="s">
        <v>149</v>
      </c>
      <c r="L96" s="41"/>
      <c r="M96" s="183" t="s">
        <v>35</v>
      </c>
      <c r="N96" s="184" t="s">
        <v>51</v>
      </c>
      <c r="O96" s="66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7" t="s">
        <v>161</v>
      </c>
      <c r="AT96" s="187" t="s">
        <v>145</v>
      </c>
      <c r="AU96" s="187" t="s">
        <v>89</v>
      </c>
      <c r="AY96" s="18" t="s">
        <v>142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8" t="s">
        <v>21</v>
      </c>
      <c r="BK96" s="188">
        <f>ROUND(I96*H96,2)</f>
        <v>0</v>
      </c>
      <c r="BL96" s="18" t="s">
        <v>161</v>
      </c>
      <c r="BM96" s="187" t="s">
        <v>1518</v>
      </c>
    </row>
    <row r="97" spans="1:65" s="2" customFormat="1" ht="24.2" customHeight="1">
      <c r="A97" s="36"/>
      <c r="B97" s="37"/>
      <c r="C97" s="176" t="s">
        <v>156</v>
      </c>
      <c r="D97" s="176" t="s">
        <v>145</v>
      </c>
      <c r="E97" s="177" t="s">
        <v>1519</v>
      </c>
      <c r="F97" s="178" t="s">
        <v>1520</v>
      </c>
      <c r="G97" s="179" t="s">
        <v>229</v>
      </c>
      <c r="H97" s="180">
        <v>3.84</v>
      </c>
      <c r="I97" s="181"/>
      <c r="J97" s="182">
        <f>ROUND(I97*H97,2)</f>
        <v>0</v>
      </c>
      <c r="K97" s="178" t="s">
        <v>149</v>
      </c>
      <c r="L97" s="41"/>
      <c r="M97" s="183" t="s">
        <v>35</v>
      </c>
      <c r="N97" s="184" t="s">
        <v>51</v>
      </c>
      <c r="O97" s="66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7" t="s">
        <v>161</v>
      </c>
      <c r="AT97" s="187" t="s">
        <v>145</v>
      </c>
      <c r="AU97" s="187" t="s">
        <v>89</v>
      </c>
      <c r="AY97" s="18" t="s">
        <v>142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8" t="s">
        <v>21</v>
      </c>
      <c r="BK97" s="188">
        <f>ROUND(I97*H97,2)</f>
        <v>0</v>
      </c>
      <c r="BL97" s="18" t="s">
        <v>161</v>
      </c>
      <c r="BM97" s="187" t="s">
        <v>1521</v>
      </c>
    </row>
    <row r="98" spans="1:65" s="2" customFormat="1" ht="14.45" customHeight="1">
      <c r="A98" s="36"/>
      <c r="B98" s="37"/>
      <c r="C98" s="176" t="s">
        <v>161</v>
      </c>
      <c r="D98" s="176" t="s">
        <v>145</v>
      </c>
      <c r="E98" s="177" t="s">
        <v>1522</v>
      </c>
      <c r="F98" s="178" t="s">
        <v>1523</v>
      </c>
      <c r="G98" s="179" t="s">
        <v>229</v>
      </c>
      <c r="H98" s="180">
        <v>1.92</v>
      </c>
      <c r="I98" s="181"/>
      <c r="J98" s="182">
        <f>ROUND(I98*H98,2)</f>
        <v>0</v>
      </c>
      <c r="K98" s="178" t="s">
        <v>149</v>
      </c>
      <c r="L98" s="41"/>
      <c r="M98" s="183" t="s">
        <v>35</v>
      </c>
      <c r="N98" s="184" t="s">
        <v>51</v>
      </c>
      <c r="O98" s="66"/>
      <c r="P98" s="185">
        <f>O98*H98</f>
        <v>0</v>
      </c>
      <c r="Q98" s="185">
        <v>0</v>
      </c>
      <c r="R98" s="185">
        <f>Q98*H98</f>
        <v>0</v>
      </c>
      <c r="S98" s="185">
        <v>0</v>
      </c>
      <c r="T98" s="186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7" t="s">
        <v>161</v>
      </c>
      <c r="AT98" s="187" t="s">
        <v>145</v>
      </c>
      <c r="AU98" s="187" t="s">
        <v>89</v>
      </c>
      <c r="AY98" s="18" t="s">
        <v>142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8" t="s">
        <v>21</v>
      </c>
      <c r="BK98" s="188">
        <f>ROUND(I98*H98,2)</f>
        <v>0</v>
      </c>
      <c r="BL98" s="18" t="s">
        <v>161</v>
      </c>
      <c r="BM98" s="187" t="s">
        <v>1524</v>
      </c>
    </row>
    <row r="99" spans="2:51" s="13" customFormat="1" ht="11.25">
      <c r="B99" s="194"/>
      <c r="C99" s="195"/>
      <c r="D99" s="196" t="s">
        <v>232</v>
      </c>
      <c r="E99" s="197" t="s">
        <v>35</v>
      </c>
      <c r="F99" s="198" t="s">
        <v>1525</v>
      </c>
      <c r="G99" s="195"/>
      <c r="H99" s="199">
        <v>1.92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232</v>
      </c>
      <c r="AU99" s="205" t="s">
        <v>89</v>
      </c>
      <c r="AV99" s="13" t="s">
        <v>89</v>
      </c>
      <c r="AW99" s="13" t="s">
        <v>40</v>
      </c>
      <c r="AX99" s="13" t="s">
        <v>21</v>
      </c>
      <c r="AY99" s="205" t="s">
        <v>142</v>
      </c>
    </row>
    <row r="100" spans="1:65" s="2" customFormat="1" ht="37.9" customHeight="1">
      <c r="A100" s="36"/>
      <c r="B100" s="37"/>
      <c r="C100" s="176" t="s">
        <v>141</v>
      </c>
      <c r="D100" s="176" t="s">
        <v>145</v>
      </c>
      <c r="E100" s="177" t="s">
        <v>1526</v>
      </c>
      <c r="F100" s="178" t="s">
        <v>1527</v>
      </c>
      <c r="G100" s="179" t="s">
        <v>229</v>
      </c>
      <c r="H100" s="180">
        <v>1.44</v>
      </c>
      <c r="I100" s="181"/>
      <c r="J100" s="182">
        <f>ROUND(I100*H100,2)</f>
        <v>0</v>
      </c>
      <c r="K100" s="178" t="s">
        <v>149</v>
      </c>
      <c r="L100" s="41"/>
      <c r="M100" s="183" t="s">
        <v>35</v>
      </c>
      <c r="N100" s="184" t="s">
        <v>51</v>
      </c>
      <c r="O100" s="66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7" t="s">
        <v>161</v>
      </c>
      <c r="AT100" s="187" t="s">
        <v>145</v>
      </c>
      <c r="AU100" s="187" t="s">
        <v>89</v>
      </c>
      <c r="AY100" s="18" t="s">
        <v>142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8" t="s">
        <v>21</v>
      </c>
      <c r="BK100" s="188">
        <f>ROUND(I100*H100,2)</f>
        <v>0</v>
      </c>
      <c r="BL100" s="18" t="s">
        <v>161</v>
      </c>
      <c r="BM100" s="187" t="s">
        <v>1528</v>
      </c>
    </row>
    <row r="101" spans="2:51" s="13" customFormat="1" ht="11.25">
      <c r="B101" s="194"/>
      <c r="C101" s="195"/>
      <c r="D101" s="196" t="s">
        <v>232</v>
      </c>
      <c r="E101" s="197" t="s">
        <v>35</v>
      </c>
      <c r="F101" s="198" t="s">
        <v>1529</v>
      </c>
      <c r="G101" s="195"/>
      <c r="H101" s="199">
        <v>1.44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232</v>
      </c>
      <c r="AU101" s="205" t="s">
        <v>89</v>
      </c>
      <c r="AV101" s="13" t="s">
        <v>89</v>
      </c>
      <c r="AW101" s="13" t="s">
        <v>40</v>
      </c>
      <c r="AX101" s="13" t="s">
        <v>21</v>
      </c>
      <c r="AY101" s="205" t="s">
        <v>142</v>
      </c>
    </row>
    <row r="102" spans="1:65" s="2" customFormat="1" ht="14.45" customHeight="1">
      <c r="A102" s="36"/>
      <c r="B102" s="37"/>
      <c r="C102" s="217" t="s">
        <v>251</v>
      </c>
      <c r="D102" s="217" t="s">
        <v>239</v>
      </c>
      <c r="E102" s="218" t="s">
        <v>1530</v>
      </c>
      <c r="F102" s="219" t="s">
        <v>1531</v>
      </c>
      <c r="G102" s="220" t="s">
        <v>237</v>
      </c>
      <c r="H102" s="221">
        <v>4.6</v>
      </c>
      <c r="I102" s="222"/>
      <c r="J102" s="223">
        <f>ROUND(I102*H102,2)</f>
        <v>0</v>
      </c>
      <c r="K102" s="219" t="s">
        <v>149</v>
      </c>
      <c r="L102" s="224"/>
      <c r="M102" s="225" t="s">
        <v>35</v>
      </c>
      <c r="N102" s="226" t="s">
        <v>51</v>
      </c>
      <c r="O102" s="66"/>
      <c r="P102" s="185">
        <f>O102*H102</f>
        <v>0</v>
      </c>
      <c r="Q102" s="185">
        <v>1</v>
      </c>
      <c r="R102" s="185">
        <f>Q102*H102</f>
        <v>4.6</v>
      </c>
      <c r="S102" s="185">
        <v>0</v>
      </c>
      <c r="T102" s="18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174</v>
      </c>
      <c r="AT102" s="187" t="s">
        <v>239</v>
      </c>
      <c r="AU102" s="187" t="s">
        <v>89</v>
      </c>
      <c r="AY102" s="18" t="s">
        <v>142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8" t="s">
        <v>21</v>
      </c>
      <c r="BK102" s="188">
        <f>ROUND(I102*H102,2)</f>
        <v>0</v>
      </c>
      <c r="BL102" s="18" t="s">
        <v>161</v>
      </c>
      <c r="BM102" s="187" t="s">
        <v>1532</v>
      </c>
    </row>
    <row r="103" spans="2:51" s="13" customFormat="1" ht="11.25">
      <c r="B103" s="194"/>
      <c r="C103" s="195"/>
      <c r="D103" s="196" t="s">
        <v>232</v>
      </c>
      <c r="E103" s="195"/>
      <c r="F103" s="198" t="s">
        <v>1533</v>
      </c>
      <c r="G103" s="195"/>
      <c r="H103" s="199">
        <v>4.6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232</v>
      </c>
      <c r="AU103" s="205" t="s">
        <v>89</v>
      </c>
      <c r="AV103" s="13" t="s">
        <v>89</v>
      </c>
      <c r="AW103" s="13" t="s">
        <v>4</v>
      </c>
      <c r="AX103" s="13" t="s">
        <v>21</v>
      </c>
      <c r="AY103" s="205" t="s">
        <v>142</v>
      </c>
    </row>
    <row r="104" spans="1:65" s="2" customFormat="1" ht="37.9" customHeight="1">
      <c r="A104" s="36"/>
      <c r="B104" s="37"/>
      <c r="C104" s="176" t="s">
        <v>170</v>
      </c>
      <c r="D104" s="176" t="s">
        <v>145</v>
      </c>
      <c r="E104" s="177" t="s">
        <v>1534</v>
      </c>
      <c r="F104" s="178" t="s">
        <v>1535</v>
      </c>
      <c r="G104" s="179" t="s">
        <v>229</v>
      </c>
      <c r="H104" s="180">
        <v>1.44</v>
      </c>
      <c r="I104" s="181"/>
      <c r="J104" s="182">
        <f>ROUND(I104*H104,2)</f>
        <v>0</v>
      </c>
      <c r="K104" s="178" t="s">
        <v>149</v>
      </c>
      <c r="L104" s="41"/>
      <c r="M104" s="183" t="s">
        <v>35</v>
      </c>
      <c r="N104" s="184" t="s">
        <v>51</v>
      </c>
      <c r="O104" s="66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161</v>
      </c>
      <c r="AT104" s="187" t="s">
        <v>145</v>
      </c>
      <c r="AU104" s="187" t="s">
        <v>89</v>
      </c>
      <c r="AY104" s="18" t="s">
        <v>142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8" t="s">
        <v>21</v>
      </c>
      <c r="BK104" s="188">
        <f>ROUND(I104*H104,2)</f>
        <v>0</v>
      </c>
      <c r="BL104" s="18" t="s">
        <v>161</v>
      </c>
      <c r="BM104" s="187" t="s">
        <v>1536</v>
      </c>
    </row>
    <row r="105" spans="2:63" s="12" customFormat="1" ht="22.9" customHeight="1">
      <c r="B105" s="160"/>
      <c r="C105" s="161"/>
      <c r="D105" s="162" t="s">
        <v>79</v>
      </c>
      <c r="E105" s="174" t="s">
        <v>251</v>
      </c>
      <c r="F105" s="174" t="s">
        <v>252</v>
      </c>
      <c r="G105" s="161"/>
      <c r="H105" s="161"/>
      <c r="I105" s="164"/>
      <c r="J105" s="175">
        <f>BK105</f>
        <v>0</v>
      </c>
      <c r="K105" s="161"/>
      <c r="L105" s="166"/>
      <c r="M105" s="167"/>
      <c r="N105" s="168"/>
      <c r="O105" s="168"/>
      <c r="P105" s="169">
        <f>SUM(P106:P108)</f>
        <v>0</v>
      </c>
      <c r="Q105" s="168"/>
      <c r="R105" s="169">
        <f>SUM(R106:R108)</f>
        <v>3.4845648</v>
      </c>
      <c r="S105" s="168"/>
      <c r="T105" s="170">
        <f>SUM(T106:T108)</f>
        <v>0</v>
      </c>
      <c r="AR105" s="171" t="s">
        <v>21</v>
      </c>
      <c r="AT105" s="172" t="s">
        <v>79</v>
      </c>
      <c r="AU105" s="172" t="s">
        <v>21</v>
      </c>
      <c r="AY105" s="171" t="s">
        <v>142</v>
      </c>
      <c r="BK105" s="173">
        <f>SUM(BK106:BK108)</f>
        <v>0</v>
      </c>
    </row>
    <row r="106" spans="1:65" s="2" customFormat="1" ht="14.45" customHeight="1">
      <c r="A106" s="36"/>
      <c r="B106" s="37"/>
      <c r="C106" s="176" t="s">
        <v>174</v>
      </c>
      <c r="D106" s="176" t="s">
        <v>145</v>
      </c>
      <c r="E106" s="177" t="s">
        <v>1537</v>
      </c>
      <c r="F106" s="178" t="s">
        <v>1538</v>
      </c>
      <c r="G106" s="179" t="s">
        <v>255</v>
      </c>
      <c r="H106" s="180">
        <v>46.5</v>
      </c>
      <c r="I106" s="181"/>
      <c r="J106" s="182">
        <f>ROUND(I106*H106,2)</f>
        <v>0</v>
      </c>
      <c r="K106" s="178" t="s">
        <v>149</v>
      </c>
      <c r="L106" s="41"/>
      <c r="M106" s="183" t="s">
        <v>35</v>
      </c>
      <c r="N106" s="184" t="s">
        <v>51</v>
      </c>
      <c r="O106" s="66"/>
      <c r="P106" s="185">
        <f>O106*H106</f>
        <v>0</v>
      </c>
      <c r="Q106" s="185">
        <v>0.04</v>
      </c>
      <c r="R106" s="185">
        <f>Q106*H106</f>
        <v>1.86</v>
      </c>
      <c r="S106" s="185">
        <v>0</v>
      </c>
      <c r="T106" s="18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161</v>
      </c>
      <c r="AT106" s="187" t="s">
        <v>145</v>
      </c>
      <c r="AU106" s="187" t="s">
        <v>89</v>
      </c>
      <c r="AY106" s="18" t="s">
        <v>142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21</v>
      </c>
      <c r="BK106" s="188">
        <f>ROUND(I106*H106,2)</f>
        <v>0</v>
      </c>
      <c r="BL106" s="18" t="s">
        <v>161</v>
      </c>
      <c r="BM106" s="187" t="s">
        <v>1539</v>
      </c>
    </row>
    <row r="107" spans="1:65" s="2" customFormat="1" ht="24.2" customHeight="1">
      <c r="A107" s="36"/>
      <c r="B107" s="37"/>
      <c r="C107" s="176" t="s">
        <v>179</v>
      </c>
      <c r="D107" s="176" t="s">
        <v>145</v>
      </c>
      <c r="E107" s="177" t="s">
        <v>1540</v>
      </c>
      <c r="F107" s="178" t="s">
        <v>1541</v>
      </c>
      <c r="G107" s="179" t="s">
        <v>229</v>
      </c>
      <c r="H107" s="180">
        <v>0.72</v>
      </c>
      <c r="I107" s="181"/>
      <c r="J107" s="182">
        <f>ROUND(I107*H107,2)</f>
        <v>0</v>
      </c>
      <c r="K107" s="178" t="s">
        <v>149</v>
      </c>
      <c r="L107" s="41"/>
      <c r="M107" s="183" t="s">
        <v>35</v>
      </c>
      <c r="N107" s="184" t="s">
        <v>51</v>
      </c>
      <c r="O107" s="66"/>
      <c r="P107" s="185">
        <f>O107*H107</f>
        <v>0</v>
      </c>
      <c r="Q107" s="185">
        <v>2.25634</v>
      </c>
      <c r="R107" s="185">
        <f>Q107*H107</f>
        <v>1.6245647999999997</v>
      </c>
      <c r="S107" s="185">
        <v>0</v>
      </c>
      <c r="T107" s="18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161</v>
      </c>
      <c r="AT107" s="187" t="s">
        <v>145</v>
      </c>
      <c r="AU107" s="187" t="s">
        <v>89</v>
      </c>
      <c r="AY107" s="18" t="s">
        <v>142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8" t="s">
        <v>21</v>
      </c>
      <c r="BK107" s="188">
        <f>ROUND(I107*H107,2)</f>
        <v>0</v>
      </c>
      <c r="BL107" s="18" t="s">
        <v>161</v>
      </c>
      <c r="BM107" s="187" t="s">
        <v>1542</v>
      </c>
    </row>
    <row r="108" spans="2:51" s="13" customFormat="1" ht="11.25">
      <c r="B108" s="194"/>
      <c r="C108" s="195"/>
      <c r="D108" s="196" t="s">
        <v>232</v>
      </c>
      <c r="E108" s="197" t="s">
        <v>35</v>
      </c>
      <c r="F108" s="198" t="s">
        <v>1543</v>
      </c>
      <c r="G108" s="195"/>
      <c r="H108" s="199">
        <v>0.72</v>
      </c>
      <c r="I108" s="200"/>
      <c r="J108" s="195"/>
      <c r="K108" s="195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232</v>
      </c>
      <c r="AU108" s="205" t="s">
        <v>89</v>
      </c>
      <c r="AV108" s="13" t="s">
        <v>89</v>
      </c>
      <c r="AW108" s="13" t="s">
        <v>40</v>
      </c>
      <c r="AX108" s="13" t="s">
        <v>21</v>
      </c>
      <c r="AY108" s="205" t="s">
        <v>142</v>
      </c>
    </row>
    <row r="109" spans="2:63" s="12" customFormat="1" ht="22.9" customHeight="1">
      <c r="B109" s="160"/>
      <c r="C109" s="161"/>
      <c r="D109" s="162" t="s">
        <v>79</v>
      </c>
      <c r="E109" s="174" t="s">
        <v>179</v>
      </c>
      <c r="F109" s="174" t="s">
        <v>328</v>
      </c>
      <c r="G109" s="161"/>
      <c r="H109" s="161"/>
      <c r="I109" s="164"/>
      <c r="J109" s="175">
        <f>BK109</f>
        <v>0</v>
      </c>
      <c r="K109" s="161"/>
      <c r="L109" s="166"/>
      <c r="M109" s="167"/>
      <c r="N109" s="168"/>
      <c r="O109" s="168"/>
      <c r="P109" s="169">
        <f>SUM(P110:P112)</f>
        <v>0</v>
      </c>
      <c r="Q109" s="168"/>
      <c r="R109" s="169">
        <f>SUM(R110:R112)</f>
        <v>0</v>
      </c>
      <c r="S109" s="168"/>
      <c r="T109" s="170">
        <f>SUM(T110:T112)</f>
        <v>3.77</v>
      </c>
      <c r="AR109" s="171" t="s">
        <v>21</v>
      </c>
      <c r="AT109" s="172" t="s">
        <v>79</v>
      </c>
      <c r="AU109" s="172" t="s">
        <v>21</v>
      </c>
      <c r="AY109" s="171" t="s">
        <v>142</v>
      </c>
      <c r="BK109" s="173">
        <f>SUM(BK110:BK112)</f>
        <v>0</v>
      </c>
    </row>
    <row r="110" spans="1:65" s="2" customFormat="1" ht="14.45" customHeight="1">
      <c r="A110" s="36"/>
      <c r="B110" s="37"/>
      <c r="C110" s="176" t="s">
        <v>183</v>
      </c>
      <c r="D110" s="176" t="s">
        <v>145</v>
      </c>
      <c r="E110" s="177" t="s">
        <v>1544</v>
      </c>
      <c r="F110" s="178" t="s">
        <v>1545</v>
      </c>
      <c r="G110" s="179" t="s">
        <v>292</v>
      </c>
      <c r="H110" s="180">
        <v>30</v>
      </c>
      <c r="I110" s="181"/>
      <c r="J110" s="182">
        <f>ROUND(I110*H110,2)</f>
        <v>0</v>
      </c>
      <c r="K110" s="178" t="s">
        <v>149</v>
      </c>
      <c r="L110" s="41"/>
      <c r="M110" s="183" t="s">
        <v>35</v>
      </c>
      <c r="N110" s="184" t="s">
        <v>51</v>
      </c>
      <c r="O110" s="66"/>
      <c r="P110" s="185">
        <f>O110*H110</f>
        <v>0</v>
      </c>
      <c r="Q110" s="185">
        <v>0</v>
      </c>
      <c r="R110" s="185">
        <f>Q110*H110</f>
        <v>0</v>
      </c>
      <c r="S110" s="185">
        <v>0.009</v>
      </c>
      <c r="T110" s="186">
        <f>S110*H110</f>
        <v>0.26999999999999996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161</v>
      </c>
      <c r="AT110" s="187" t="s">
        <v>145</v>
      </c>
      <c r="AU110" s="187" t="s">
        <v>89</v>
      </c>
      <c r="AY110" s="18" t="s">
        <v>142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8" t="s">
        <v>21</v>
      </c>
      <c r="BK110" s="188">
        <f>ROUND(I110*H110,2)</f>
        <v>0</v>
      </c>
      <c r="BL110" s="18" t="s">
        <v>161</v>
      </c>
      <c r="BM110" s="187" t="s">
        <v>1546</v>
      </c>
    </row>
    <row r="111" spans="1:65" s="2" customFormat="1" ht="14.45" customHeight="1">
      <c r="A111" s="36"/>
      <c r="B111" s="37"/>
      <c r="C111" s="176" t="s">
        <v>187</v>
      </c>
      <c r="D111" s="176" t="s">
        <v>145</v>
      </c>
      <c r="E111" s="177" t="s">
        <v>1547</v>
      </c>
      <c r="F111" s="178" t="s">
        <v>1548</v>
      </c>
      <c r="G111" s="179" t="s">
        <v>292</v>
      </c>
      <c r="H111" s="180">
        <v>100</v>
      </c>
      <c r="I111" s="181"/>
      <c r="J111" s="182">
        <f>ROUND(I111*H111,2)</f>
        <v>0</v>
      </c>
      <c r="K111" s="178" t="s">
        <v>149</v>
      </c>
      <c r="L111" s="41"/>
      <c r="M111" s="183" t="s">
        <v>35</v>
      </c>
      <c r="N111" s="184" t="s">
        <v>51</v>
      </c>
      <c r="O111" s="66"/>
      <c r="P111" s="185">
        <f>O111*H111</f>
        <v>0</v>
      </c>
      <c r="Q111" s="185">
        <v>0</v>
      </c>
      <c r="R111" s="185">
        <f>Q111*H111</f>
        <v>0</v>
      </c>
      <c r="S111" s="185">
        <v>0.025</v>
      </c>
      <c r="T111" s="186">
        <f>S111*H111</f>
        <v>2.5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7" t="s">
        <v>161</v>
      </c>
      <c r="AT111" s="187" t="s">
        <v>145</v>
      </c>
      <c r="AU111" s="187" t="s">
        <v>89</v>
      </c>
      <c r="AY111" s="18" t="s">
        <v>142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8" t="s">
        <v>21</v>
      </c>
      <c r="BK111" s="188">
        <f>ROUND(I111*H111,2)</f>
        <v>0</v>
      </c>
      <c r="BL111" s="18" t="s">
        <v>161</v>
      </c>
      <c r="BM111" s="187" t="s">
        <v>1549</v>
      </c>
    </row>
    <row r="112" spans="1:65" s="2" customFormat="1" ht="24.2" customHeight="1">
      <c r="A112" s="36"/>
      <c r="B112" s="37"/>
      <c r="C112" s="176" t="s">
        <v>191</v>
      </c>
      <c r="D112" s="176" t="s">
        <v>145</v>
      </c>
      <c r="E112" s="177" t="s">
        <v>1550</v>
      </c>
      <c r="F112" s="178" t="s">
        <v>1551</v>
      </c>
      <c r="G112" s="179" t="s">
        <v>292</v>
      </c>
      <c r="H112" s="180">
        <v>25</v>
      </c>
      <c r="I112" s="181"/>
      <c r="J112" s="182">
        <f>ROUND(I112*H112,2)</f>
        <v>0</v>
      </c>
      <c r="K112" s="178" t="s">
        <v>149</v>
      </c>
      <c r="L112" s="41"/>
      <c r="M112" s="183" t="s">
        <v>35</v>
      </c>
      <c r="N112" s="184" t="s">
        <v>51</v>
      </c>
      <c r="O112" s="66"/>
      <c r="P112" s="185">
        <f>O112*H112</f>
        <v>0</v>
      </c>
      <c r="Q112" s="185">
        <v>0</v>
      </c>
      <c r="R112" s="185">
        <f>Q112*H112</f>
        <v>0</v>
      </c>
      <c r="S112" s="185">
        <v>0.04</v>
      </c>
      <c r="T112" s="186">
        <f>S112*H112</f>
        <v>1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161</v>
      </c>
      <c r="AT112" s="187" t="s">
        <v>145</v>
      </c>
      <c r="AU112" s="187" t="s">
        <v>89</v>
      </c>
      <c r="AY112" s="18" t="s">
        <v>142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21</v>
      </c>
      <c r="BK112" s="188">
        <f>ROUND(I112*H112,2)</f>
        <v>0</v>
      </c>
      <c r="BL112" s="18" t="s">
        <v>161</v>
      </c>
      <c r="BM112" s="187" t="s">
        <v>1552</v>
      </c>
    </row>
    <row r="113" spans="2:63" s="12" customFormat="1" ht="22.9" customHeight="1">
      <c r="B113" s="160"/>
      <c r="C113" s="161"/>
      <c r="D113" s="162" t="s">
        <v>79</v>
      </c>
      <c r="E113" s="174" t="s">
        <v>396</v>
      </c>
      <c r="F113" s="174" t="s">
        <v>397</v>
      </c>
      <c r="G113" s="161"/>
      <c r="H113" s="161"/>
      <c r="I113" s="164"/>
      <c r="J113" s="175">
        <f>BK113</f>
        <v>0</v>
      </c>
      <c r="K113" s="161"/>
      <c r="L113" s="166"/>
      <c r="M113" s="167"/>
      <c r="N113" s="168"/>
      <c r="O113" s="168"/>
      <c r="P113" s="169">
        <f>SUM(P114:P118)</f>
        <v>0</v>
      </c>
      <c r="Q113" s="168"/>
      <c r="R113" s="169">
        <f>SUM(R114:R118)</f>
        <v>0</v>
      </c>
      <c r="S113" s="168"/>
      <c r="T113" s="170">
        <f>SUM(T114:T118)</f>
        <v>0</v>
      </c>
      <c r="AR113" s="171" t="s">
        <v>21</v>
      </c>
      <c r="AT113" s="172" t="s">
        <v>79</v>
      </c>
      <c r="AU113" s="172" t="s">
        <v>21</v>
      </c>
      <c r="AY113" s="171" t="s">
        <v>142</v>
      </c>
      <c r="BK113" s="173">
        <f>SUM(BK114:BK118)</f>
        <v>0</v>
      </c>
    </row>
    <row r="114" spans="1:65" s="2" customFormat="1" ht="24.2" customHeight="1">
      <c r="A114" s="36"/>
      <c r="B114" s="37"/>
      <c r="C114" s="176" t="s">
        <v>195</v>
      </c>
      <c r="D114" s="176" t="s">
        <v>145</v>
      </c>
      <c r="E114" s="177" t="s">
        <v>1279</v>
      </c>
      <c r="F114" s="178" t="s">
        <v>1280</v>
      </c>
      <c r="G114" s="179" t="s">
        <v>237</v>
      </c>
      <c r="H114" s="180">
        <v>4.551</v>
      </c>
      <c r="I114" s="181"/>
      <c r="J114" s="182">
        <f>ROUND(I114*H114,2)</f>
        <v>0</v>
      </c>
      <c r="K114" s="178" t="s">
        <v>230</v>
      </c>
      <c r="L114" s="41"/>
      <c r="M114" s="183" t="s">
        <v>35</v>
      </c>
      <c r="N114" s="184" t="s">
        <v>51</v>
      </c>
      <c r="O114" s="66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161</v>
      </c>
      <c r="AT114" s="187" t="s">
        <v>145</v>
      </c>
      <c r="AU114" s="187" t="s">
        <v>89</v>
      </c>
      <c r="AY114" s="18" t="s">
        <v>142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8" t="s">
        <v>21</v>
      </c>
      <c r="BK114" s="188">
        <f>ROUND(I114*H114,2)</f>
        <v>0</v>
      </c>
      <c r="BL114" s="18" t="s">
        <v>161</v>
      </c>
      <c r="BM114" s="187" t="s">
        <v>1553</v>
      </c>
    </row>
    <row r="115" spans="1:65" s="2" customFormat="1" ht="14.45" customHeight="1">
      <c r="A115" s="36"/>
      <c r="B115" s="37"/>
      <c r="C115" s="176" t="s">
        <v>201</v>
      </c>
      <c r="D115" s="176" t="s">
        <v>145</v>
      </c>
      <c r="E115" s="177" t="s">
        <v>888</v>
      </c>
      <c r="F115" s="178" t="s">
        <v>889</v>
      </c>
      <c r="G115" s="179" t="s">
        <v>237</v>
      </c>
      <c r="H115" s="180">
        <v>4.551</v>
      </c>
      <c r="I115" s="181"/>
      <c r="J115" s="182">
        <f>ROUND(I115*H115,2)</f>
        <v>0</v>
      </c>
      <c r="K115" s="178" t="s">
        <v>230</v>
      </c>
      <c r="L115" s="41"/>
      <c r="M115" s="183" t="s">
        <v>35</v>
      </c>
      <c r="N115" s="184" t="s">
        <v>51</v>
      </c>
      <c r="O115" s="66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161</v>
      </c>
      <c r="AT115" s="187" t="s">
        <v>145</v>
      </c>
      <c r="AU115" s="187" t="s">
        <v>89</v>
      </c>
      <c r="AY115" s="18" t="s">
        <v>142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21</v>
      </c>
      <c r="BK115" s="188">
        <f>ROUND(I115*H115,2)</f>
        <v>0</v>
      </c>
      <c r="BL115" s="18" t="s">
        <v>161</v>
      </c>
      <c r="BM115" s="187" t="s">
        <v>1554</v>
      </c>
    </row>
    <row r="116" spans="1:65" s="2" customFormat="1" ht="24.2" customHeight="1">
      <c r="A116" s="36"/>
      <c r="B116" s="37"/>
      <c r="C116" s="176" t="s">
        <v>8</v>
      </c>
      <c r="D116" s="176" t="s">
        <v>145</v>
      </c>
      <c r="E116" s="177" t="s">
        <v>403</v>
      </c>
      <c r="F116" s="178" t="s">
        <v>404</v>
      </c>
      <c r="G116" s="179" t="s">
        <v>237</v>
      </c>
      <c r="H116" s="180">
        <v>86.469</v>
      </c>
      <c r="I116" s="181"/>
      <c r="J116" s="182">
        <f>ROUND(I116*H116,2)</f>
        <v>0</v>
      </c>
      <c r="K116" s="178" t="s">
        <v>230</v>
      </c>
      <c r="L116" s="41"/>
      <c r="M116" s="183" t="s">
        <v>35</v>
      </c>
      <c r="N116" s="184" t="s">
        <v>51</v>
      </c>
      <c r="O116" s="66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161</v>
      </c>
      <c r="AT116" s="187" t="s">
        <v>145</v>
      </c>
      <c r="AU116" s="187" t="s">
        <v>89</v>
      </c>
      <c r="AY116" s="18" t="s">
        <v>142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21</v>
      </c>
      <c r="BK116" s="188">
        <f>ROUND(I116*H116,2)</f>
        <v>0</v>
      </c>
      <c r="BL116" s="18" t="s">
        <v>161</v>
      </c>
      <c r="BM116" s="187" t="s">
        <v>1555</v>
      </c>
    </row>
    <row r="117" spans="2:51" s="13" customFormat="1" ht="11.25">
      <c r="B117" s="194"/>
      <c r="C117" s="195"/>
      <c r="D117" s="196" t="s">
        <v>232</v>
      </c>
      <c r="E117" s="195"/>
      <c r="F117" s="198" t="s">
        <v>1556</v>
      </c>
      <c r="G117" s="195"/>
      <c r="H117" s="199">
        <v>86.469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232</v>
      </c>
      <c r="AU117" s="205" t="s">
        <v>89</v>
      </c>
      <c r="AV117" s="13" t="s">
        <v>89</v>
      </c>
      <c r="AW117" s="13" t="s">
        <v>4</v>
      </c>
      <c r="AX117" s="13" t="s">
        <v>21</v>
      </c>
      <c r="AY117" s="205" t="s">
        <v>142</v>
      </c>
    </row>
    <row r="118" spans="1:65" s="2" customFormat="1" ht="24.2" customHeight="1">
      <c r="A118" s="36"/>
      <c r="B118" s="37"/>
      <c r="C118" s="176" t="s">
        <v>303</v>
      </c>
      <c r="D118" s="176" t="s">
        <v>145</v>
      </c>
      <c r="E118" s="177" t="s">
        <v>1285</v>
      </c>
      <c r="F118" s="178" t="s">
        <v>1286</v>
      </c>
      <c r="G118" s="179" t="s">
        <v>237</v>
      </c>
      <c r="H118" s="180">
        <v>4.551</v>
      </c>
      <c r="I118" s="181"/>
      <c r="J118" s="182">
        <f>ROUND(I118*H118,2)</f>
        <v>0</v>
      </c>
      <c r="K118" s="178" t="s">
        <v>230</v>
      </c>
      <c r="L118" s="41"/>
      <c r="M118" s="183" t="s">
        <v>35</v>
      </c>
      <c r="N118" s="184" t="s">
        <v>51</v>
      </c>
      <c r="O118" s="66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161</v>
      </c>
      <c r="AT118" s="187" t="s">
        <v>145</v>
      </c>
      <c r="AU118" s="187" t="s">
        <v>89</v>
      </c>
      <c r="AY118" s="18" t="s">
        <v>142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8" t="s">
        <v>21</v>
      </c>
      <c r="BK118" s="188">
        <f>ROUND(I118*H118,2)</f>
        <v>0</v>
      </c>
      <c r="BL118" s="18" t="s">
        <v>161</v>
      </c>
      <c r="BM118" s="187" t="s">
        <v>1557</v>
      </c>
    </row>
    <row r="119" spans="2:63" s="12" customFormat="1" ht="25.9" customHeight="1">
      <c r="B119" s="160"/>
      <c r="C119" s="161"/>
      <c r="D119" s="162" t="s">
        <v>79</v>
      </c>
      <c r="E119" s="163" t="s">
        <v>497</v>
      </c>
      <c r="F119" s="163" t="s">
        <v>498</v>
      </c>
      <c r="G119" s="161"/>
      <c r="H119" s="161"/>
      <c r="I119" s="164"/>
      <c r="J119" s="165">
        <f>BK119</f>
        <v>0</v>
      </c>
      <c r="K119" s="161"/>
      <c r="L119" s="166"/>
      <c r="M119" s="167"/>
      <c r="N119" s="168"/>
      <c r="O119" s="168"/>
      <c r="P119" s="169">
        <f>P120+P147+P176+P183+P224</f>
        <v>0</v>
      </c>
      <c r="Q119" s="168"/>
      <c r="R119" s="169">
        <f>R120+R147+R176+R183+R224</f>
        <v>1.3740300000000005</v>
      </c>
      <c r="S119" s="168"/>
      <c r="T119" s="170">
        <f>T120+T147+T176+T183+T224</f>
        <v>0.7812600000000001</v>
      </c>
      <c r="AR119" s="171" t="s">
        <v>89</v>
      </c>
      <c r="AT119" s="172" t="s">
        <v>79</v>
      </c>
      <c r="AU119" s="172" t="s">
        <v>80</v>
      </c>
      <c r="AY119" s="171" t="s">
        <v>142</v>
      </c>
      <c r="BK119" s="173">
        <f>BK120+BK147+BK176+BK183+BK224</f>
        <v>0</v>
      </c>
    </row>
    <row r="120" spans="2:63" s="12" customFormat="1" ht="22.9" customHeight="1">
      <c r="B120" s="160"/>
      <c r="C120" s="161"/>
      <c r="D120" s="162" t="s">
        <v>79</v>
      </c>
      <c r="E120" s="174" t="s">
        <v>1558</v>
      </c>
      <c r="F120" s="174" t="s">
        <v>1559</v>
      </c>
      <c r="G120" s="161"/>
      <c r="H120" s="161"/>
      <c r="I120" s="164"/>
      <c r="J120" s="175">
        <f>BK120</f>
        <v>0</v>
      </c>
      <c r="K120" s="161"/>
      <c r="L120" s="166"/>
      <c r="M120" s="167"/>
      <c r="N120" s="168"/>
      <c r="O120" s="168"/>
      <c r="P120" s="169">
        <f>SUM(P121:P146)</f>
        <v>0</v>
      </c>
      <c r="Q120" s="168"/>
      <c r="R120" s="169">
        <f>SUM(R121:R146)</f>
        <v>0.19634000000000001</v>
      </c>
      <c r="S120" s="168"/>
      <c r="T120" s="170">
        <f>SUM(T121:T146)</f>
        <v>0.10265999999999999</v>
      </c>
      <c r="AR120" s="171" t="s">
        <v>89</v>
      </c>
      <c r="AT120" s="172" t="s">
        <v>79</v>
      </c>
      <c r="AU120" s="172" t="s">
        <v>21</v>
      </c>
      <c r="AY120" s="171" t="s">
        <v>142</v>
      </c>
      <c r="BK120" s="173">
        <f>SUM(BK121:BK146)</f>
        <v>0</v>
      </c>
    </row>
    <row r="121" spans="1:65" s="2" customFormat="1" ht="14.45" customHeight="1">
      <c r="A121" s="36"/>
      <c r="B121" s="37"/>
      <c r="C121" s="176" t="s">
        <v>308</v>
      </c>
      <c r="D121" s="176" t="s">
        <v>145</v>
      </c>
      <c r="E121" s="177" t="s">
        <v>1560</v>
      </c>
      <c r="F121" s="178" t="s">
        <v>1561</v>
      </c>
      <c r="G121" s="179" t="s">
        <v>177</v>
      </c>
      <c r="H121" s="180">
        <v>3</v>
      </c>
      <c r="I121" s="181"/>
      <c r="J121" s="182">
        <f aca="true" t="shared" si="0" ref="J121:J146">ROUND(I121*H121,2)</f>
        <v>0</v>
      </c>
      <c r="K121" s="178" t="s">
        <v>149</v>
      </c>
      <c r="L121" s="41"/>
      <c r="M121" s="183" t="s">
        <v>35</v>
      </c>
      <c r="N121" s="184" t="s">
        <v>51</v>
      </c>
      <c r="O121" s="66"/>
      <c r="P121" s="185">
        <f aca="true" t="shared" si="1" ref="P121:P146">O121*H121</f>
        <v>0</v>
      </c>
      <c r="Q121" s="185">
        <v>0.00122</v>
      </c>
      <c r="R121" s="185">
        <f aca="true" t="shared" si="2" ref="R121:R146">Q121*H121</f>
        <v>0.00366</v>
      </c>
      <c r="S121" s="185">
        <v>0.00082</v>
      </c>
      <c r="T121" s="186">
        <f aca="true" t="shared" si="3" ref="T121:T146">S121*H121</f>
        <v>0.00246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7" t="s">
        <v>303</v>
      </c>
      <c r="AT121" s="187" t="s">
        <v>145</v>
      </c>
      <c r="AU121" s="187" t="s">
        <v>89</v>
      </c>
      <c r="AY121" s="18" t="s">
        <v>142</v>
      </c>
      <c r="BE121" s="188">
        <f aca="true" t="shared" si="4" ref="BE121:BE146">IF(N121="základní",J121,0)</f>
        <v>0</v>
      </c>
      <c r="BF121" s="188">
        <f aca="true" t="shared" si="5" ref="BF121:BF146">IF(N121="snížená",J121,0)</f>
        <v>0</v>
      </c>
      <c r="BG121" s="188">
        <f aca="true" t="shared" si="6" ref="BG121:BG146">IF(N121="zákl. přenesená",J121,0)</f>
        <v>0</v>
      </c>
      <c r="BH121" s="188">
        <f aca="true" t="shared" si="7" ref="BH121:BH146">IF(N121="sníž. přenesená",J121,0)</f>
        <v>0</v>
      </c>
      <c r="BI121" s="188">
        <f aca="true" t="shared" si="8" ref="BI121:BI146">IF(N121="nulová",J121,0)</f>
        <v>0</v>
      </c>
      <c r="BJ121" s="18" t="s">
        <v>21</v>
      </c>
      <c r="BK121" s="188">
        <f aca="true" t="shared" si="9" ref="BK121:BK146">ROUND(I121*H121,2)</f>
        <v>0</v>
      </c>
      <c r="BL121" s="18" t="s">
        <v>303</v>
      </c>
      <c r="BM121" s="187" t="s">
        <v>1562</v>
      </c>
    </row>
    <row r="122" spans="1:65" s="2" customFormat="1" ht="14.45" customHeight="1">
      <c r="A122" s="36"/>
      <c r="B122" s="37"/>
      <c r="C122" s="176" t="s">
        <v>313</v>
      </c>
      <c r="D122" s="176" t="s">
        <v>145</v>
      </c>
      <c r="E122" s="177" t="s">
        <v>1563</v>
      </c>
      <c r="F122" s="178" t="s">
        <v>1564</v>
      </c>
      <c r="G122" s="179" t="s">
        <v>177</v>
      </c>
      <c r="H122" s="180">
        <v>2</v>
      </c>
      <c r="I122" s="181"/>
      <c r="J122" s="182">
        <f t="shared" si="0"/>
        <v>0</v>
      </c>
      <c r="K122" s="178" t="s">
        <v>149</v>
      </c>
      <c r="L122" s="41"/>
      <c r="M122" s="183" t="s">
        <v>35</v>
      </c>
      <c r="N122" s="184" t="s">
        <v>51</v>
      </c>
      <c r="O122" s="66"/>
      <c r="P122" s="185">
        <f t="shared" si="1"/>
        <v>0</v>
      </c>
      <c r="Q122" s="185">
        <v>0.02403</v>
      </c>
      <c r="R122" s="185">
        <f t="shared" si="2"/>
        <v>0.04806</v>
      </c>
      <c r="S122" s="185">
        <v>0</v>
      </c>
      <c r="T122" s="186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303</v>
      </c>
      <c r="AT122" s="187" t="s">
        <v>145</v>
      </c>
      <c r="AU122" s="187" t="s">
        <v>89</v>
      </c>
      <c r="AY122" s="18" t="s">
        <v>142</v>
      </c>
      <c r="BE122" s="188">
        <f t="shared" si="4"/>
        <v>0</v>
      </c>
      <c r="BF122" s="188">
        <f t="shared" si="5"/>
        <v>0</v>
      </c>
      <c r="BG122" s="188">
        <f t="shared" si="6"/>
        <v>0</v>
      </c>
      <c r="BH122" s="188">
        <f t="shared" si="7"/>
        <v>0</v>
      </c>
      <c r="BI122" s="188">
        <f t="shared" si="8"/>
        <v>0</v>
      </c>
      <c r="BJ122" s="18" t="s">
        <v>21</v>
      </c>
      <c r="BK122" s="188">
        <f t="shared" si="9"/>
        <v>0</v>
      </c>
      <c r="BL122" s="18" t="s">
        <v>303</v>
      </c>
      <c r="BM122" s="187" t="s">
        <v>1565</v>
      </c>
    </row>
    <row r="123" spans="1:65" s="2" customFormat="1" ht="14.45" customHeight="1">
      <c r="A123" s="36"/>
      <c r="B123" s="37"/>
      <c r="C123" s="176" t="s">
        <v>317</v>
      </c>
      <c r="D123" s="176" t="s">
        <v>145</v>
      </c>
      <c r="E123" s="177" t="s">
        <v>1566</v>
      </c>
      <c r="F123" s="178" t="s">
        <v>1567</v>
      </c>
      <c r="G123" s="179" t="s">
        <v>177</v>
      </c>
      <c r="H123" s="180">
        <v>1</v>
      </c>
      <c r="I123" s="181"/>
      <c r="J123" s="182">
        <f t="shared" si="0"/>
        <v>0</v>
      </c>
      <c r="K123" s="178" t="s">
        <v>149</v>
      </c>
      <c r="L123" s="41"/>
      <c r="M123" s="183" t="s">
        <v>35</v>
      </c>
      <c r="N123" s="184" t="s">
        <v>51</v>
      </c>
      <c r="O123" s="66"/>
      <c r="P123" s="185">
        <f t="shared" si="1"/>
        <v>0</v>
      </c>
      <c r="Q123" s="185">
        <v>0.00248</v>
      </c>
      <c r="R123" s="185">
        <f t="shared" si="2"/>
        <v>0.00248</v>
      </c>
      <c r="S123" s="185">
        <v>0</v>
      </c>
      <c r="T123" s="186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7" t="s">
        <v>303</v>
      </c>
      <c r="AT123" s="187" t="s">
        <v>145</v>
      </c>
      <c r="AU123" s="187" t="s">
        <v>89</v>
      </c>
      <c r="AY123" s="18" t="s">
        <v>142</v>
      </c>
      <c r="BE123" s="188">
        <f t="shared" si="4"/>
        <v>0</v>
      </c>
      <c r="BF123" s="188">
        <f t="shared" si="5"/>
        <v>0</v>
      </c>
      <c r="BG123" s="188">
        <f t="shared" si="6"/>
        <v>0</v>
      </c>
      <c r="BH123" s="188">
        <f t="shared" si="7"/>
        <v>0</v>
      </c>
      <c r="BI123" s="188">
        <f t="shared" si="8"/>
        <v>0</v>
      </c>
      <c r="BJ123" s="18" t="s">
        <v>21</v>
      </c>
      <c r="BK123" s="188">
        <f t="shared" si="9"/>
        <v>0</v>
      </c>
      <c r="BL123" s="18" t="s">
        <v>303</v>
      </c>
      <c r="BM123" s="187" t="s">
        <v>1568</v>
      </c>
    </row>
    <row r="124" spans="1:65" s="2" customFormat="1" ht="14.45" customHeight="1">
      <c r="A124" s="36"/>
      <c r="B124" s="37"/>
      <c r="C124" s="176" t="s">
        <v>321</v>
      </c>
      <c r="D124" s="176" t="s">
        <v>145</v>
      </c>
      <c r="E124" s="177" t="s">
        <v>1569</v>
      </c>
      <c r="F124" s="178" t="s">
        <v>1570</v>
      </c>
      <c r="G124" s="179" t="s">
        <v>292</v>
      </c>
      <c r="H124" s="180">
        <v>10</v>
      </c>
      <c r="I124" s="181"/>
      <c r="J124" s="182">
        <f t="shared" si="0"/>
        <v>0</v>
      </c>
      <c r="K124" s="178" t="s">
        <v>149</v>
      </c>
      <c r="L124" s="41"/>
      <c r="M124" s="183" t="s">
        <v>35</v>
      </c>
      <c r="N124" s="184" t="s">
        <v>51</v>
      </c>
      <c r="O124" s="66"/>
      <c r="P124" s="185">
        <f t="shared" si="1"/>
        <v>0</v>
      </c>
      <c r="Q124" s="185">
        <v>0</v>
      </c>
      <c r="R124" s="185">
        <f t="shared" si="2"/>
        <v>0</v>
      </c>
      <c r="S124" s="185">
        <v>0.0021</v>
      </c>
      <c r="T124" s="186">
        <f t="shared" si="3"/>
        <v>0.020999999999999998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303</v>
      </c>
      <c r="AT124" s="187" t="s">
        <v>145</v>
      </c>
      <c r="AU124" s="187" t="s">
        <v>89</v>
      </c>
      <c r="AY124" s="18" t="s">
        <v>142</v>
      </c>
      <c r="BE124" s="188">
        <f t="shared" si="4"/>
        <v>0</v>
      </c>
      <c r="BF124" s="188">
        <f t="shared" si="5"/>
        <v>0</v>
      </c>
      <c r="BG124" s="188">
        <f t="shared" si="6"/>
        <v>0</v>
      </c>
      <c r="BH124" s="188">
        <f t="shared" si="7"/>
        <v>0</v>
      </c>
      <c r="BI124" s="188">
        <f t="shared" si="8"/>
        <v>0</v>
      </c>
      <c r="BJ124" s="18" t="s">
        <v>21</v>
      </c>
      <c r="BK124" s="188">
        <f t="shared" si="9"/>
        <v>0</v>
      </c>
      <c r="BL124" s="18" t="s">
        <v>303</v>
      </c>
      <c r="BM124" s="187" t="s">
        <v>1571</v>
      </c>
    </row>
    <row r="125" spans="1:65" s="2" customFormat="1" ht="14.45" customHeight="1">
      <c r="A125" s="36"/>
      <c r="B125" s="37"/>
      <c r="C125" s="176" t="s">
        <v>7</v>
      </c>
      <c r="D125" s="176" t="s">
        <v>145</v>
      </c>
      <c r="E125" s="177" t="s">
        <v>1572</v>
      </c>
      <c r="F125" s="178" t="s">
        <v>1573</v>
      </c>
      <c r="G125" s="179" t="s">
        <v>292</v>
      </c>
      <c r="H125" s="180">
        <v>40</v>
      </c>
      <c r="I125" s="181"/>
      <c r="J125" s="182">
        <f t="shared" si="0"/>
        <v>0</v>
      </c>
      <c r="K125" s="178" t="s">
        <v>149</v>
      </c>
      <c r="L125" s="41"/>
      <c r="M125" s="183" t="s">
        <v>35</v>
      </c>
      <c r="N125" s="184" t="s">
        <v>51</v>
      </c>
      <c r="O125" s="66"/>
      <c r="P125" s="185">
        <f t="shared" si="1"/>
        <v>0</v>
      </c>
      <c r="Q125" s="185">
        <v>0</v>
      </c>
      <c r="R125" s="185">
        <f t="shared" si="2"/>
        <v>0</v>
      </c>
      <c r="S125" s="185">
        <v>0.00198</v>
      </c>
      <c r="T125" s="186">
        <f t="shared" si="3"/>
        <v>0.07919999999999999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7" t="s">
        <v>303</v>
      </c>
      <c r="AT125" s="187" t="s">
        <v>145</v>
      </c>
      <c r="AU125" s="187" t="s">
        <v>89</v>
      </c>
      <c r="AY125" s="18" t="s">
        <v>142</v>
      </c>
      <c r="BE125" s="188">
        <f t="shared" si="4"/>
        <v>0</v>
      </c>
      <c r="BF125" s="188">
        <f t="shared" si="5"/>
        <v>0</v>
      </c>
      <c r="BG125" s="188">
        <f t="shared" si="6"/>
        <v>0</v>
      </c>
      <c r="BH125" s="188">
        <f t="shared" si="7"/>
        <v>0</v>
      </c>
      <c r="BI125" s="188">
        <f t="shared" si="8"/>
        <v>0</v>
      </c>
      <c r="BJ125" s="18" t="s">
        <v>21</v>
      </c>
      <c r="BK125" s="188">
        <f t="shared" si="9"/>
        <v>0</v>
      </c>
      <c r="BL125" s="18" t="s">
        <v>303</v>
      </c>
      <c r="BM125" s="187" t="s">
        <v>1574</v>
      </c>
    </row>
    <row r="126" spans="1:65" s="2" customFormat="1" ht="14.45" customHeight="1">
      <c r="A126" s="36"/>
      <c r="B126" s="37"/>
      <c r="C126" s="176" t="s">
        <v>329</v>
      </c>
      <c r="D126" s="176" t="s">
        <v>145</v>
      </c>
      <c r="E126" s="177" t="s">
        <v>1575</v>
      </c>
      <c r="F126" s="178" t="s">
        <v>1576</v>
      </c>
      <c r="G126" s="179" t="s">
        <v>177</v>
      </c>
      <c r="H126" s="180">
        <v>1</v>
      </c>
      <c r="I126" s="181"/>
      <c r="J126" s="182">
        <f t="shared" si="0"/>
        <v>0</v>
      </c>
      <c r="K126" s="178" t="s">
        <v>149</v>
      </c>
      <c r="L126" s="41"/>
      <c r="M126" s="183" t="s">
        <v>35</v>
      </c>
      <c r="N126" s="184" t="s">
        <v>51</v>
      </c>
      <c r="O126" s="66"/>
      <c r="P126" s="185">
        <f t="shared" si="1"/>
        <v>0</v>
      </c>
      <c r="Q126" s="185">
        <v>0.00129</v>
      </c>
      <c r="R126" s="185">
        <f t="shared" si="2"/>
        <v>0.00129</v>
      </c>
      <c r="S126" s="185">
        <v>0</v>
      </c>
      <c r="T126" s="186">
        <f t="shared" si="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7" t="s">
        <v>303</v>
      </c>
      <c r="AT126" s="187" t="s">
        <v>145</v>
      </c>
      <c r="AU126" s="187" t="s">
        <v>89</v>
      </c>
      <c r="AY126" s="18" t="s">
        <v>142</v>
      </c>
      <c r="BE126" s="188">
        <f t="shared" si="4"/>
        <v>0</v>
      </c>
      <c r="BF126" s="188">
        <f t="shared" si="5"/>
        <v>0</v>
      </c>
      <c r="BG126" s="188">
        <f t="shared" si="6"/>
        <v>0</v>
      </c>
      <c r="BH126" s="188">
        <f t="shared" si="7"/>
        <v>0</v>
      </c>
      <c r="BI126" s="188">
        <f t="shared" si="8"/>
        <v>0</v>
      </c>
      <c r="BJ126" s="18" t="s">
        <v>21</v>
      </c>
      <c r="BK126" s="188">
        <f t="shared" si="9"/>
        <v>0</v>
      </c>
      <c r="BL126" s="18" t="s">
        <v>303</v>
      </c>
      <c r="BM126" s="187" t="s">
        <v>1577</v>
      </c>
    </row>
    <row r="127" spans="1:65" s="2" customFormat="1" ht="14.45" customHeight="1">
      <c r="A127" s="36"/>
      <c r="B127" s="37"/>
      <c r="C127" s="176" t="s">
        <v>334</v>
      </c>
      <c r="D127" s="176" t="s">
        <v>145</v>
      </c>
      <c r="E127" s="177" t="s">
        <v>1578</v>
      </c>
      <c r="F127" s="178" t="s">
        <v>1579</v>
      </c>
      <c r="G127" s="179" t="s">
        <v>177</v>
      </c>
      <c r="H127" s="180">
        <v>1</v>
      </c>
      <c r="I127" s="181"/>
      <c r="J127" s="182">
        <f t="shared" si="0"/>
        <v>0</v>
      </c>
      <c r="K127" s="178" t="s">
        <v>149</v>
      </c>
      <c r="L127" s="41"/>
      <c r="M127" s="183" t="s">
        <v>35</v>
      </c>
      <c r="N127" s="184" t="s">
        <v>51</v>
      </c>
      <c r="O127" s="66"/>
      <c r="P127" s="185">
        <f t="shared" si="1"/>
        <v>0</v>
      </c>
      <c r="Q127" s="185">
        <v>0.00203</v>
      </c>
      <c r="R127" s="185">
        <f t="shared" si="2"/>
        <v>0.00203</v>
      </c>
      <c r="S127" s="185">
        <v>0</v>
      </c>
      <c r="T127" s="186">
        <f t="shared" si="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303</v>
      </c>
      <c r="AT127" s="187" t="s">
        <v>145</v>
      </c>
      <c r="AU127" s="187" t="s">
        <v>89</v>
      </c>
      <c r="AY127" s="18" t="s">
        <v>142</v>
      </c>
      <c r="BE127" s="188">
        <f t="shared" si="4"/>
        <v>0</v>
      </c>
      <c r="BF127" s="188">
        <f t="shared" si="5"/>
        <v>0</v>
      </c>
      <c r="BG127" s="188">
        <f t="shared" si="6"/>
        <v>0</v>
      </c>
      <c r="BH127" s="188">
        <f t="shared" si="7"/>
        <v>0</v>
      </c>
      <c r="BI127" s="188">
        <f t="shared" si="8"/>
        <v>0</v>
      </c>
      <c r="BJ127" s="18" t="s">
        <v>21</v>
      </c>
      <c r="BK127" s="188">
        <f t="shared" si="9"/>
        <v>0</v>
      </c>
      <c r="BL127" s="18" t="s">
        <v>303</v>
      </c>
      <c r="BM127" s="187" t="s">
        <v>1580</v>
      </c>
    </row>
    <row r="128" spans="1:65" s="2" customFormat="1" ht="14.45" customHeight="1">
      <c r="A128" s="36"/>
      <c r="B128" s="37"/>
      <c r="C128" s="176" t="s">
        <v>339</v>
      </c>
      <c r="D128" s="176" t="s">
        <v>145</v>
      </c>
      <c r="E128" s="177" t="s">
        <v>1581</v>
      </c>
      <c r="F128" s="178" t="s">
        <v>1582</v>
      </c>
      <c r="G128" s="179" t="s">
        <v>292</v>
      </c>
      <c r="H128" s="180">
        <v>4</v>
      </c>
      <c r="I128" s="181"/>
      <c r="J128" s="182">
        <f t="shared" si="0"/>
        <v>0</v>
      </c>
      <c r="K128" s="178" t="s">
        <v>149</v>
      </c>
      <c r="L128" s="41"/>
      <c r="M128" s="183" t="s">
        <v>35</v>
      </c>
      <c r="N128" s="184" t="s">
        <v>51</v>
      </c>
      <c r="O128" s="66"/>
      <c r="P128" s="185">
        <f t="shared" si="1"/>
        <v>0</v>
      </c>
      <c r="Q128" s="185">
        <v>0.00142</v>
      </c>
      <c r="R128" s="185">
        <f t="shared" si="2"/>
        <v>0.00568</v>
      </c>
      <c r="S128" s="185">
        <v>0</v>
      </c>
      <c r="T128" s="186">
        <f t="shared" si="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7" t="s">
        <v>303</v>
      </c>
      <c r="AT128" s="187" t="s">
        <v>145</v>
      </c>
      <c r="AU128" s="187" t="s">
        <v>89</v>
      </c>
      <c r="AY128" s="18" t="s">
        <v>142</v>
      </c>
      <c r="BE128" s="188">
        <f t="shared" si="4"/>
        <v>0</v>
      </c>
      <c r="BF128" s="188">
        <f t="shared" si="5"/>
        <v>0</v>
      </c>
      <c r="BG128" s="188">
        <f t="shared" si="6"/>
        <v>0</v>
      </c>
      <c r="BH128" s="188">
        <f t="shared" si="7"/>
        <v>0</v>
      </c>
      <c r="BI128" s="188">
        <f t="shared" si="8"/>
        <v>0</v>
      </c>
      <c r="BJ128" s="18" t="s">
        <v>21</v>
      </c>
      <c r="BK128" s="188">
        <f t="shared" si="9"/>
        <v>0</v>
      </c>
      <c r="BL128" s="18" t="s">
        <v>303</v>
      </c>
      <c r="BM128" s="187" t="s">
        <v>1583</v>
      </c>
    </row>
    <row r="129" spans="1:65" s="2" customFormat="1" ht="14.45" customHeight="1">
      <c r="A129" s="36"/>
      <c r="B129" s="37"/>
      <c r="C129" s="176" t="s">
        <v>343</v>
      </c>
      <c r="D129" s="176" t="s">
        <v>145</v>
      </c>
      <c r="E129" s="177" t="s">
        <v>1584</v>
      </c>
      <c r="F129" s="178" t="s">
        <v>1585</v>
      </c>
      <c r="G129" s="179" t="s">
        <v>292</v>
      </c>
      <c r="H129" s="180">
        <v>5</v>
      </c>
      <c r="I129" s="181"/>
      <c r="J129" s="182">
        <f t="shared" si="0"/>
        <v>0</v>
      </c>
      <c r="K129" s="178" t="s">
        <v>149</v>
      </c>
      <c r="L129" s="41"/>
      <c r="M129" s="183" t="s">
        <v>35</v>
      </c>
      <c r="N129" s="184" t="s">
        <v>51</v>
      </c>
      <c r="O129" s="66"/>
      <c r="P129" s="185">
        <f t="shared" si="1"/>
        <v>0</v>
      </c>
      <c r="Q129" s="185">
        <v>0.00744</v>
      </c>
      <c r="R129" s="185">
        <f t="shared" si="2"/>
        <v>0.037200000000000004</v>
      </c>
      <c r="S129" s="185">
        <v>0</v>
      </c>
      <c r="T129" s="186">
        <f t="shared" si="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303</v>
      </c>
      <c r="AT129" s="187" t="s">
        <v>145</v>
      </c>
      <c r="AU129" s="187" t="s">
        <v>89</v>
      </c>
      <c r="AY129" s="18" t="s">
        <v>142</v>
      </c>
      <c r="BE129" s="188">
        <f t="shared" si="4"/>
        <v>0</v>
      </c>
      <c r="BF129" s="188">
        <f t="shared" si="5"/>
        <v>0</v>
      </c>
      <c r="BG129" s="188">
        <f t="shared" si="6"/>
        <v>0</v>
      </c>
      <c r="BH129" s="188">
        <f t="shared" si="7"/>
        <v>0</v>
      </c>
      <c r="BI129" s="188">
        <f t="shared" si="8"/>
        <v>0</v>
      </c>
      <c r="BJ129" s="18" t="s">
        <v>21</v>
      </c>
      <c r="BK129" s="188">
        <f t="shared" si="9"/>
        <v>0</v>
      </c>
      <c r="BL129" s="18" t="s">
        <v>303</v>
      </c>
      <c r="BM129" s="187" t="s">
        <v>1586</v>
      </c>
    </row>
    <row r="130" spans="1:65" s="2" customFormat="1" ht="14.45" customHeight="1">
      <c r="A130" s="36"/>
      <c r="B130" s="37"/>
      <c r="C130" s="176" t="s">
        <v>347</v>
      </c>
      <c r="D130" s="176" t="s">
        <v>145</v>
      </c>
      <c r="E130" s="177" t="s">
        <v>1587</v>
      </c>
      <c r="F130" s="178" t="s">
        <v>1588</v>
      </c>
      <c r="G130" s="179" t="s">
        <v>292</v>
      </c>
      <c r="H130" s="180">
        <v>10</v>
      </c>
      <c r="I130" s="181"/>
      <c r="J130" s="182">
        <f t="shared" si="0"/>
        <v>0</v>
      </c>
      <c r="K130" s="178" t="s">
        <v>149</v>
      </c>
      <c r="L130" s="41"/>
      <c r="M130" s="183" t="s">
        <v>35</v>
      </c>
      <c r="N130" s="184" t="s">
        <v>51</v>
      </c>
      <c r="O130" s="66"/>
      <c r="P130" s="185">
        <f t="shared" si="1"/>
        <v>0</v>
      </c>
      <c r="Q130" s="185">
        <v>0.00059</v>
      </c>
      <c r="R130" s="185">
        <f t="shared" si="2"/>
        <v>0.005900000000000001</v>
      </c>
      <c r="S130" s="185">
        <v>0</v>
      </c>
      <c r="T130" s="186">
        <f t="shared" si="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7" t="s">
        <v>303</v>
      </c>
      <c r="AT130" s="187" t="s">
        <v>145</v>
      </c>
      <c r="AU130" s="187" t="s">
        <v>89</v>
      </c>
      <c r="AY130" s="18" t="s">
        <v>142</v>
      </c>
      <c r="BE130" s="188">
        <f t="shared" si="4"/>
        <v>0</v>
      </c>
      <c r="BF130" s="188">
        <f t="shared" si="5"/>
        <v>0</v>
      </c>
      <c r="BG130" s="188">
        <f t="shared" si="6"/>
        <v>0</v>
      </c>
      <c r="BH130" s="188">
        <f t="shared" si="7"/>
        <v>0</v>
      </c>
      <c r="BI130" s="188">
        <f t="shared" si="8"/>
        <v>0</v>
      </c>
      <c r="BJ130" s="18" t="s">
        <v>21</v>
      </c>
      <c r="BK130" s="188">
        <f t="shared" si="9"/>
        <v>0</v>
      </c>
      <c r="BL130" s="18" t="s">
        <v>303</v>
      </c>
      <c r="BM130" s="187" t="s">
        <v>1589</v>
      </c>
    </row>
    <row r="131" spans="1:65" s="2" customFormat="1" ht="14.45" customHeight="1">
      <c r="A131" s="36"/>
      <c r="B131" s="37"/>
      <c r="C131" s="176" t="s">
        <v>352</v>
      </c>
      <c r="D131" s="176" t="s">
        <v>145</v>
      </c>
      <c r="E131" s="177" t="s">
        <v>1590</v>
      </c>
      <c r="F131" s="178" t="s">
        <v>1591</v>
      </c>
      <c r="G131" s="179" t="s">
        <v>292</v>
      </c>
      <c r="H131" s="180">
        <v>26</v>
      </c>
      <c r="I131" s="181"/>
      <c r="J131" s="182">
        <f t="shared" si="0"/>
        <v>0</v>
      </c>
      <c r="K131" s="178" t="s">
        <v>149</v>
      </c>
      <c r="L131" s="41"/>
      <c r="M131" s="183" t="s">
        <v>35</v>
      </c>
      <c r="N131" s="184" t="s">
        <v>51</v>
      </c>
      <c r="O131" s="66"/>
      <c r="P131" s="185">
        <f t="shared" si="1"/>
        <v>0</v>
      </c>
      <c r="Q131" s="185">
        <v>0.00201</v>
      </c>
      <c r="R131" s="185">
        <f t="shared" si="2"/>
        <v>0.05226</v>
      </c>
      <c r="S131" s="185">
        <v>0</v>
      </c>
      <c r="T131" s="186">
        <f t="shared" si="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7" t="s">
        <v>303</v>
      </c>
      <c r="AT131" s="187" t="s">
        <v>145</v>
      </c>
      <c r="AU131" s="187" t="s">
        <v>89</v>
      </c>
      <c r="AY131" s="18" t="s">
        <v>142</v>
      </c>
      <c r="BE131" s="188">
        <f t="shared" si="4"/>
        <v>0</v>
      </c>
      <c r="BF131" s="188">
        <f t="shared" si="5"/>
        <v>0</v>
      </c>
      <c r="BG131" s="188">
        <f t="shared" si="6"/>
        <v>0</v>
      </c>
      <c r="BH131" s="188">
        <f t="shared" si="7"/>
        <v>0</v>
      </c>
      <c r="BI131" s="188">
        <f t="shared" si="8"/>
        <v>0</v>
      </c>
      <c r="BJ131" s="18" t="s">
        <v>21</v>
      </c>
      <c r="BK131" s="188">
        <f t="shared" si="9"/>
        <v>0</v>
      </c>
      <c r="BL131" s="18" t="s">
        <v>303</v>
      </c>
      <c r="BM131" s="187" t="s">
        <v>1592</v>
      </c>
    </row>
    <row r="132" spans="1:65" s="2" customFormat="1" ht="14.45" customHeight="1">
      <c r="A132" s="36"/>
      <c r="B132" s="37"/>
      <c r="C132" s="176" t="s">
        <v>356</v>
      </c>
      <c r="D132" s="176" t="s">
        <v>145</v>
      </c>
      <c r="E132" s="177" t="s">
        <v>1593</v>
      </c>
      <c r="F132" s="178" t="s">
        <v>1594</v>
      </c>
      <c r="G132" s="179" t="s">
        <v>292</v>
      </c>
      <c r="H132" s="180">
        <v>8</v>
      </c>
      <c r="I132" s="181"/>
      <c r="J132" s="182">
        <f t="shared" si="0"/>
        <v>0</v>
      </c>
      <c r="K132" s="178" t="s">
        <v>149</v>
      </c>
      <c r="L132" s="41"/>
      <c r="M132" s="183" t="s">
        <v>35</v>
      </c>
      <c r="N132" s="184" t="s">
        <v>51</v>
      </c>
      <c r="O132" s="66"/>
      <c r="P132" s="185">
        <f t="shared" si="1"/>
        <v>0</v>
      </c>
      <c r="Q132" s="185">
        <v>0.00145</v>
      </c>
      <c r="R132" s="185">
        <f t="shared" si="2"/>
        <v>0.0116</v>
      </c>
      <c r="S132" s="185">
        <v>0</v>
      </c>
      <c r="T132" s="186">
        <f t="shared" si="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7" t="s">
        <v>303</v>
      </c>
      <c r="AT132" s="187" t="s">
        <v>145</v>
      </c>
      <c r="AU132" s="187" t="s">
        <v>89</v>
      </c>
      <c r="AY132" s="18" t="s">
        <v>142</v>
      </c>
      <c r="BE132" s="188">
        <f t="shared" si="4"/>
        <v>0</v>
      </c>
      <c r="BF132" s="188">
        <f t="shared" si="5"/>
        <v>0</v>
      </c>
      <c r="BG132" s="188">
        <f t="shared" si="6"/>
        <v>0</v>
      </c>
      <c r="BH132" s="188">
        <f t="shared" si="7"/>
        <v>0</v>
      </c>
      <c r="BI132" s="188">
        <f t="shared" si="8"/>
        <v>0</v>
      </c>
      <c r="BJ132" s="18" t="s">
        <v>21</v>
      </c>
      <c r="BK132" s="188">
        <f t="shared" si="9"/>
        <v>0</v>
      </c>
      <c r="BL132" s="18" t="s">
        <v>303</v>
      </c>
      <c r="BM132" s="187" t="s">
        <v>1595</v>
      </c>
    </row>
    <row r="133" spans="1:65" s="2" customFormat="1" ht="14.45" customHeight="1">
      <c r="A133" s="36"/>
      <c r="B133" s="37"/>
      <c r="C133" s="176" t="s">
        <v>361</v>
      </c>
      <c r="D133" s="176" t="s">
        <v>145</v>
      </c>
      <c r="E133" s="177" t="s">
        <v>1596</v>
      </c>
      <c r="F133" s="178" t="s">
        <v>1597</v>
      </c>
      <c r="G133" s="179" t="s">
        <v>292</v>
      </c>
      <c r="H133" s="180">
        <v>5</v>
      </c>
      <c r="I133" s="181"/>
      <c r="J133" s="182">
        <f t="shared" si="0"/>
        <v>0</v>
      </c>
      <c r="K133" s="178" t="s">
        <v>149</v>
      </c>
      <c r="L133" s="41"/>
      <c r="M133" s="183" t="s">
        <v>35</v>
      </c>
      <c r="N133" s="184" t="s">
        <v>51</v>
      </c>
      <c r="O133" s="66"/>
      <c r="P133" s="185">
        <f t="shared" si="1"/>
        <v>0</v>
      </c>
      <c r="Q133" s="185">
        <v>0.00184</v>
      </c>
      <c r="R133" s="185">
        <f t="shared" si="2"/>
        <v>0.0092</v>
      </c>
      <c r="S133" s="185">
        <v>0</v>
      </c>
      <c r="T133" s="186">
        <f t="shared" si="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303</v>
      </c>
      <c r="AT133" s="187" t="s">
        <v>145</v>
      </c>
      <c r="AU133" s="187" t="s">
        <v>89</v>
      </c>
      <c r="AY133" s="18" t="s">
        <v>142</v>
      </c>
      <c r="BE133" s="188">
        <f t="shared" si="4"/>
        <v>0</v>
      </c>
      <c r="BF133" s="188">
        <f t="shared" si="5"/>
        <v>0</v>
      </c>
      <c r="BG133" s="188">
        <f t="shared" si="6"/>
        <v>0</v>
      </c>
      <c r="BH133" s="188">
        <f t="shared" si="7"/>
        <v>0</v>
      </c>
      <c r="BI133" s="188">
        <f t="shared" si="8"/>
        <v>0</v>
      </c>
      <c r="BJ133" s="18" t="s">
        <v>21</v>
      </c>
      <c r="BK133" s="188">
        <f t="shared" si="9"/>
        <v>0</v>
      </c>
      <c r="BL133" s="18" t="s">
        <v>303</v>
      </c>
      <c r="BM133" s="187" t="s">
        <v>1598</v>
      </c>
    </row>
    <row r="134" spans="1:65" s="2" customFormat="1" ht="14.45" customHeight="1">
      <c r="A134" s="36"/>
      <c r="B134" s="37"/>
      <c r="C134" s="176" t="s">
        <v>366</v>
      </c>
      <c r="D134" s="176" t="s">
        <v>145</v>
      </c>
      <c r="E134" s="177" t="s">
        <v>1599</v>
      </c>
      <c r="F134" s="178" t="s">
        <v>1600</v>
      </c>
      <c r="G134" s="179" t="s">
        <v>292</v>
      </c>
      <c r="H134" s="180">
        <v>6</v>
      </c>
      <c r="I134" s="181"/>
      <c r="J134" s="182">
        <f t="shared" si="0"/>
        <v>0</v>
      </c>
      <c r="K134" s="178" t="s">
        <v>149</v>
      </c>
      <c r="L134" s="41"/>
      <c r="M134" s="183" t="s">
        <v>35</v>
      </c>
      <c r="N134" s="184" t="s">
        <v>51</v>
      </c>
      <c r="O134" s="66"/>
      <c r="P134" s="185">
        <f t="shared" si="1"/>
        <v>0</v>
      </c>
      <c r="Q134" s="185">
        <v>0.00041</v>
      </c>
      <c r="R134" s="185">
        <f t="shared" si="2"/>
        <v>0.00246</v>
      </c>
      <c r="S134" s="185">
        <v>0</v>
      </c>
      <c r="T134" s="186">
        <f t="shared" si="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7" t="s">
        <v>303</v>
      </c>
      <c r="AT134" s="187" t="s">
        <v>145</v>
      </c>
      <c r="AU134" s="187" t="s">
        <v>89</v>
      </c>
      <c r="AY134" s="18" t="s">
        <v>142</v>
      </c>
      <c r="BE134" s="188">
        <f t="shared" si="4"/>
        <v>0</v>
      </c>
      <c r="BF134" s="188">
        <f t="shared" si="5"/>
        <v>0</v>
      </c>
      <c r="BG134" s="188">
        <f t="shared" si="6"/>
        <v>0</v>
      </c>
      <c r="BH134" s="188">
        <f t="shared" si="7"/>
        <v>0</v>
      </c>
      <c r="BI134" s="188">
        <f t="shared" si="8"/>
        <v>0</v>
      </c>
      <c r="BJ134" s="18" t="s">
        <v>21</v>
      </c>
      <c r="BK134" s="188">
        <f t="shared" si="9"/>
        <v>0</v>
      </c>
      <c r="BL134" s="18" t="s">
        <v>303</v>
      </c>
      <c r="BM134" s="187" t="s">
        <v>1601</v>
      </c>
    </row>
    <row r="135" spans="1:65" s="2" customFormat="1" ht="14.45" customHeight="1">
      <c r="A135" s="36"/>
      <c r="B135" s="37"/>
      <c r="C135" s="176" t="s">
        <v>371</v>
      </c>
      <c r="D135" s="176" t="s">
        <v>145</v>
      </c>
      <c r="E135" s="177" t="s">
        <v>1602</v>
      </c>
      <c r="F135" s="178" t="s">
        <v>1603</v>
      </c>
      <c r="G135" s="179" t="s">
        <v>292</v>
      </c>
      <c r="H135" s="180">
        <v>6</v>
      </c>
      <c r="I135" s="181"/>
      <c r="J135" s="182">
        <f t="shared" si="0"/>
        <v>0</v>
      </c>
      <c r="K135" s="178" t="s">
        <v>149</v>
      </c>
      <c r="L135" s="41"/>
      <c r="M135" s="183" t="s">
        <v>35</v>
      </c>
      <c r="N135" s="184" t="s">
        <v>51</v>
      </c>
      <c r="O135" s="66"/>
      <c r="P135" s="185">
        <f t="shared" si="1"/>
        <v>0</v>
      </c>
      <c r="Q135" s="185">
        <v>0.00048</v>
      </c>
      <c r="R135" s="185">
        <f t="shared" si="2"/>
        <v>0.00288</v>
      </c>
      <c r="S135" s="185">
        <v>0</v>
      </c>
      <c r="T135" s="186">
        <f t="shared" si="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7" t="s">
        <v>303</v>
      </c>
      <c r="AT135" s="187" t="s">
        <v>145</v>
      </c>
      <c r="AU135" s="187" t="s">
        <v>89</v>
      </c>
      <c r="AY135" s="18" t="s">
        <v>142</v>
      </c>
      <c r="BE135" s="188">
        <f t="shared" si="4"/>
        <v>0</v>
      </c>
      <c r="BF135" s="188">
        <f t="shared" si="5"/>
        <v>0</v>
      </c>
      <c r="BG135" s="188">
        <f t="shared" si="6"/>
        <v>0</v>
      </c>
      <c r="BH135" s="188">
        <f t="shared" si="7"/>
        <v>0</v>
      </c>
      <c r="BI135" s="188">
        <f t="shared" si="8"/>
        <v>0</v>
      </c>
      <c r="BJ135" s="18" t="s">
        <v>21</v>
      </c>
      <c r="BK135" s="188">
        <f t="shared" si="9"/>
        <v>0</v>
      </c>
      <c r="BL135" s="18" t="s">
        <v>303</v>
      </c>
      <c r="BM135" s="187" t="s">
        <v>1604</v>
      </c>
    </row>
    <row r="136" spans="1:65" s="2" customFormat="1" ht="14.45" customHeight="1">
      <c r="A136" s="36"/>
      <c r="B136" s="37"/>
      <c r="C136" s="176" t="s">
        <v>376</v>
      </c>
      <c r="D136" s="176" t="s">
        <v>145</v>
      </c>
      <c r="E136" s="177" t="s">
        <v>1605</v>
      </c>
      <c r="F136" s="178" t="s">
        <v>1606</v>
      </c>
      <c r="G136" s="179" t="s">
        <v>292</v>
      </c>
      <c r="H136" s="180">
        <v>5</v>
      </c>
      <c r="I136" s="181"/>
      <c r="J136" s="182">
        <f t="shared" si="0"/>
        <v>0</v>
      </c>
      <c r="K136" s="178" t="s">
        <v>149</v>
      </c>
      <c r="L136" s="41"/>
      <c r="M136" s="183" t="s">
        <v>35</v>
      </c>
      <c r="N136" s="184" t="s">
        <v>51</v>
      </c>
      <c r="O136" s="66"/>
      <c r="P136" s="185">
        <f t="shared" si="1"/>
        <v>0</v>
      </c>
      <c r="Q136" s="185">
        <v>0.00224</v>
      </c>
      <c r="R136" s="185">
        <f t="shared" si="2"/>
        <v>0.011199999999999998</v>
      </c>
      <c r="S136" s="185">
        <v>0</v>
      </c>
      <c r="T136" s="186">
        <f t="shared" si="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303</v>
      </c>
      <c r="AT136" s="187" t="s">
        <v>145</v>
      </c>
      <c r="AU136" s="187" t="s">
        <v>89</v>
      </c>
      <c r="AY136" s="18" t="s">
        <v>142</v>
      </c>
      <c r="BE136" s="188">
        <f t="shared" si="4"/>
        <v>0</v>
      </c>
      <c r="BF136" s="188">
        <f t="shared" si="5"/>
        <v>0</v>
      </c>
      <c r="BG136" s="188">
        <f t="shared" si="6"/>
        <v>0</v>
      </c>
      <c r="BH136" s="188">
        <f t="shared" si="7"/>
        <v>0</v>
      </c>
      <c r="BI136" s="188">
        <f t="shared" si="8"/>
        <v>0</v>
      </c>
      <c r="BJ136" s="18" t="s">
        <v>21</v>
      </c>
      <c r="BK136" s="188">
        <f t="shared" si="9"/>
        <v>0</v>
      </c>
      <c r="BL136" s="18" t="s">
        <v>303</v>
      </c>
      <c r="BM136" s="187" t="s">
        <v>1607</v>
      </c>
    </row>
    <row r="137" spans="1:65" s="2" customFormat="1" ht="14.45" customHeight="1">
      <c r="A137" s="36"/>
      <c r="B137" s="37"/>
      <c r="C137" s="176" t="s">
        <v>381</v>
      </c>
      <c r="D137" s="176" t="s">
        <v>145</v>
      </c>
      <c r="E137" s="177" t="s">
        <v>1608</v>
      </c>
      <c r="F137" s="178" t="s">
        <v>1609</v>
      </c>
      <c r="G137" s="179" t="s">
        <v>177</v>
      </c>
      <c r="H137" s="180">
        <v>7</v>
      </c>
      <c r="I137" s="181"/>
      <c r="J137" s="182">
        <f t="shared" si="0"/>
        <v>0</v>
      </c>
      <c r="K137" s="178" t="s">
        <v>149</v>
      </c>
      <c r="L137" s="41"/>
      <c r="M137" s="183" t="s">
        <v>35</v>
      </c>
      <c r="N137" s="184" t="s">
        <v>51</v>
      </c>
      <c r="O137" s="66"/>
      <c r="P137" s="185">
        <f t="shared" si="1"/>
        <v>0</v>
      </c>
      <c r="Q137" s="185">
        <v>0</v>
      </c>
      <c r="R137" s="185">
        <f t="shared" si="2"/>
        <v>0</v>
      </c>
      <c r="S137" s="185">
        <v>0</v>
      </c>
      <c r="T137" s="186">
        <f t="shared" si="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303</v>
      </c>
      <c r="AT137" s="187" t="s">
        <v>145</v>
      </c>
      <c r="AU137" s="187" t="s">
        <v>89</v>
      </c>
      <c r="AY137" s="18" t="s">
        <v>142</v>
      </c>
      <c r="BE137" s="188">
        <f t="shared" si="4"/>
        <v>0</v>
      </c>
      <c r="BF137" s="188">
        <f t="shared" si="5"/>
        <v>0</v>
      </c>
      <c r="BG137" s="188">
        <f t="shared" si="6"/>
        <v>0</v>
      </c>
      <c r="BH137" s="188">
        <f t="shared" si="7"/>
        <v>0</v>
      </c>
      <c r="BI137" s="188">
        <f t="shared" si="8"/>
        <v>0</v>
      </c>
      <c r="BJ137" s="18" t="s">
        <v>21</v>
      </c>
      <c r="BK137" s="188">
        <f t="shared" si="9"/>
        <v>0</v>
      </c>
      <c r="BL137" s="18" t="s">
        <v>303</v>
      </c>
      <c r="BM137" s="187" t="s">
        <v>1610</v>
      </c>
    </row>
    <row r="138" spans="1:65" s="2" customFormat="1" ht="14.45" customHeight="1">
      <c r="A138" s="36"/>
      <c r="B138" s="37"/>
      <c r="C138" s="176" t="s">
        <v>387</v>
      </c>
      <c r="D138" s="176" t="s">
        <v>145</v>
      </c>
      <c r="E138" s="177" t="s">
        <v>1611</v>
      </c>
      <c r="F138" s="178" t="s">
        <v>1612</v>
      </c>
      <c r="G138" s="179" t="s">
        <v>177</v>
      </c>
      <c r="H138" s="180">
        <v>6</v>
      </c>
      <c r="I138" s="181"/>
      <c r="J138" s="182">
        <f t="shared" si="0"/>
        <v>0</v>
      </c>
      <c r="K138" s="178" t="s">
        <v>149</v>
      </c>
      <c r="L138" s="41"/>
      <c r="M138" s="183" t="s">
        <v>35</v>
      </c>
      <c r="N138" s="184" t="s">
        <v>51</v>
      </c>
      <c r="O138" s="66"/>
      <c r="P138" s="185">
        <f t="shared" si="1"/>
        <v>0</v>
      </c>
      <c r="Q138" s="185">
        <v>0</v>
      </c>
      <c r="R138" s="185">
        <f t="shared" si="2"/>
        <v>0</v>
      </c>
      <c r="S138" s="185">
        <v>0</v>
      </c>
      <c r="T138" s="186">
        <f t="shared" si="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7" t="s">
        <v>303</v>
      </c>
      <c r="AT138" s="187" t="s">
        <v>145</v>
      </c>
      <c r="AU138" s="187" t="s">
        <v>89</v>
      </c>
      <c r="AY138" s="18" t="s">
        <v>142</v>
      </c>
      <c r="BE138" s="188">
        <f t="shared" si="4"/>
        <v>0</v>
      </c>
      <c r="BF138" s="188">
        <f t="shared" si="5"/>
        <v>0</v>
      </c>
      <c r="BG138" s="188">
        <f t="shared" si="6"/>
        <v>0</v>
      </c>
      <c r="BH138" s="188">
        <f t="shared" si="7"/>
        <v>0</v>
      </c>
      <c r="BI138" s="188">
        <f t="shared" si="8"/>
        <v>0</v>
      </c>
      <c r="BJ138" s="18" t="s">
        <v>21</v>
      </c>
      <c r="BK138" s="188">
        <f t="shared" si="9"/>
        <v>0</v>
      </c>
      <c r="BL138" s="18" t="s">
        <v>303</v>
      </c>
      <c r="BM138" s="187" t="s">
        <v>1613</v>
      </c>
    </row>
    <row r="139" spans="1:65" s="2" customFormat="1" ht="14.45" customHeight="1">
      <c r="A139" s="36"/>
      <c r="B139" s="37"/>
      <c r="C139" s="176" t="s">
        <v>392</v>
      </c>
      <c r="D139" s="176" t="s">
        <v>145</v>
      </c>
      <c r="E139" s="177" t="s">
        <v>1614</v>
      </c>
      <c r="F139" s="178" t="s">
        <v>1615</v>
      </c>
      <c r="G139" s="179" t="s">
        <v>177</v>
      </c>
      <c r="H139" s="180">
        <v>10</v>
      </c>
      <c r="I139" s="181"/>
      <c r="J139" s="182">
        <f t="shared" si="0"/>
        <v>0</v>
      </c>
      <c r="K139" s="178" t="s">
        <v>149</v>
      </c>
      <c r="L139" s="41"/>
      <c r="M139" s="183" t="s">
        <v>35</v>
      </c>
      <c r="N139" s="184" t="s">
        <v>51</v>
      </c>
      <c r="O139" s="66"/>
      <c r="P139" s="185">
        <f t="shared" si="1"/>
        <v>0</v>
      </c>
      <c r="Q139" s="185">
        <v>0</v>
      </c>
      <c r="R139" s="185">
        <f t="shared" si="2"/>
        <v>0</v>
      </c>
      <c r="S139" s="185">
        <v>0</v>
      </c>
      <c r="T139" s="186">
        <f t="shared" si="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7" t="s">
        <v>303</v>
      </c>
      <c r="AT139" s="187" t="s">
        <v>145</v>
      </c>
      <c r="AU139" s="187" t="s">
        <v>89</v>
      </c>
      <c r="AY139" s="18" t="s">
        <v>142</v>
      </c>
      <c r="BE139" s="188">
        <f t="shared" si="4"/>
        <v>0</v>
      </c>
      <c r="BF139" s="188">
        <f t="shared" si="5"/>
        <v>0</v>
      </c>
      <c r="BG139" s="188">
        <f t="shared" si="6"/>
        <v>0</v>
      </c>
      <c r="BH139" s="188">
        <f t="shared" si="7"/>
        <v>0</v>
      </c>
      <c r="BI139" s="188">
        <f t="shared" si="8"/>
        <v>0</v>
      </c>
      <c r="BJ139" s="18" t="s">
        <v>21</v>
      </c>
      <c r="BK139" s="188">
        <f t="shared" si="9"/>
        <v>0</v>
      </c>
      <c r="BL139" s="18" t="s">
        <v>303</v>
      </c>
      <c r="BM139" s="187" t="s">
        <v>1616</v>
      </c>
    </row>
    <row r="140" spans="1:65" s="2" customFormat="1" ht="14.45" customHeight="1">
      <c r="A140" s="36"/>
      <c r="B140" s="37"/>
      <c r="C140" s="176" t="s">
        <v>398</v>
      </c>
      <c r="D140" s="176" t="s">
        <v>145</v>
      </c>
      <c r="E140" s="177" t="s">
        <v>1617</v>
      </c>
      <c r="F140" s="178" t="s">
        <v>1618</v>
      </c>
      <c r="G140" s="179" t="s">
        <v>177</v>
      </c>
      <c r="H140" s="180">
        <v>1</v>
      </c>
      <c r="I140" s="181"/>
      <c r="J140" s="182">
        <f t="shared" si="0"/>
        <v>0</v>
      </c>
      <c r="K140" s="178" t="s">
        <v>149</v>
      </c>
      <c r="L140" s="41"/>
      <c r="M140" s="183" t="s">
        <v>35</v>
      </c>
      <c r="N140" s="184" t="s">
        <v>51</v>
      </c>
      <c r="O140" s="66"/>
      <c r="P140" s="185">
        <f t="shared" si="1"/>
        <v>0</v>
      </c>
      <c r="Q140" s="185">
        <v>0.00029</v>
      </c>
      <c r="R140" s="185">
        <f t="shared" si="2"/>
        <v>0.00029</v>
      </c>
      <c r="S140" s="185">
        <v>0</v>
      </c>
      <c r="T140" s="186">
        <f t="shared" si="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7" t="s">
        <v>303</v>
      </c>
      <c r="AT140" s="187" t="s">
        <v>145</v>
      </c>
      <c r="AU140" s="187" t="s">
        <v>89</v>
      </c>
      <c r="AY140" s="18" t="s">
        <v>142</v>
      </c>
      <c r="BE140" s="188">
        <f t="shared" si="4"/>
        <v>0</v>
      </c>
      <c r="BF140" s="188">
        <f t="shared" si="5"/>
        <v>0</v>
      </c>
      <c r="BG140" s="188">
        <f t="shared" si="6"/>
        <v>0</v>
      </c>
      <c r="BH140" s="188">
        <f t="shared" si="7"/>
        <v>0</v>
      </c>
      <c r="BI140" s="188">
        <f t="shared" si="8"/>
        <v>0</v>
      </c>
      <c r="BJ140" s="18" t="s">
        <v>21</v>
      </c>
      <c r="BK140" s="188">
        <f t="shared" si="9"/>
        <v>0</v>
      </c>
      <c r="BL140" s="18" t="s">
        <v>303</v>
      </c>
      <c r="BM140" s="187" t="s">
        <v>1619</v>
      </c>
    </row>
    <row r="141" spans="1:65" s="2" customFormat="1" ht="14.45" customHeight="1">
      <c r="A141" s="36"/>
      <c r="B141" s="37"/>
      <c r="C141" s="176" t="s">
        <v>402</v>
      </c>
      <c r="D141" s="176" t="s">
        <v>145</v>
      </c>
      <c r="E141" s="177" t="s">
        <v>1620</v>
      </c>
      <c r="F141" s="178" t="s">
        <v>1621</v>
      </c>
      <c r="G141" s="179" t="s">
        <v>177</v>
      </c>
      <c r="H141" s="180">
        <v>1</v>
      </c>
      <c r="I141" s="181"/>
      <c r="J141" s="182">
        <f t="shared" si="0"/>
        <v>0</v>
      </c>
      <c r="K141" s="178" t="s">
        <v>149</v>
      </c>
      <c r="L141" s="41"/>
      <c r="M141" s="183" t="s">
        <v>35</v>
      </c>
      <c r="N141" s="184" t="s">
        <v>51</v>
      </c>
      <c r="O141" s="66"/>
      <c r="P141" s="185">
        <f t="shared" si="1"/>
        <v>0</v>
      </c>
      <c r="Q141" s="185">
        <v>0.00015</v>
      </c>
      <c r="R141" s="185">
        <f t="shared" si="2"/>
        <v>0.00015</v>
      </c>
      <c r="S141" s="185">
        <v>0</v>
      </c>
      <c r="T141" s="186">
        <f t="shared" si="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303</v>
      </c>
      <c r="AT141" s="187" t="s">
        <v>145</v>
      </c>
      <c r="AU141" s="187" t="s">
        <v>89</v>
      </c>
      <c r="AY141" s="18" t="s">
        <v>142</v>
      </c>
      <c r="BE141" s="188">
        <f t="shared" si="4"/>
        <v>0</v>
      </c>
      <c r="BF141" s="188">
        <f t="shared" si="5"/>
        <v>0</v>
      </c>
      <c r="BG141" s="188">
        <f t="shared" si="6"/>
        <v>0</v>
      </c>
      <c r="BH141" s="188">
        <f t="shared" si="7"/>
        <v>0</v>
      </c>
      <c r="BI141" s="188">
        <f t="shared" si="8"/>
        <v>0</v>
      </c>
      <c r="BJ141" s="18" t="s">
        <v>21</v>
      </c>
      <c r="BK141" s="188">
        <f t="shared" si="9"/>
        <v>0</v>
      </c>
      <c r="BL141" s="18" t="s">
        <v>303</v>
      </c>
      <c r="BM141" s="187" t="s">
        <v>1622</v>
      </c>
    </row>
    <row r="142" spans="1:65" s="2" customFormat="1" ht="14.45" customHeight="1">
      <c r="A142" s="36"/>
      <c r="B142" s="37"/>
      <c r="C142" s="176" t="s">
        <v>407</v>
      </c>
      <c r="D142" s="176" t="s">
        <v>145</v>
      </c>
      <c r="E142" s="177" t="s">
        <v>1623</v>
      </c>
      <c r="F142" s="178" t="s">
        <v>1624</v>
      </c>
      <c r="G142" s="179" t="s">
        <v>292</v>
      </c>
      <c r="H142" s="180">
        <v>60</v>
      </c>
      <c r="I142" s="181"/>
      <c r="J142" s="182">
        <f t="shared" si="0"/>
        <v>0</v>
      </c>
      <c r="K142" s="178" t="s">
        <v>149</v>
      </c>
      <c r="L142" s="41"/>
      <c r="M142" s="183" t="s">
        <v>35</v>
      </c>
      <c r="N142" s="184" t="s">
        <v>51</v>
      </c>
      <c r="O142" s="66"/>
      <c r="P142" s="185">
        <f t="shared" si="1"/>
        <v>0</v>
      </c>
      <c r="Q142" s="185">
        <v>0</v>
      </c>
      <c r="R142" s="185">
        <f t="shared" si="2"/>
        <v>0</v>
      </c>
      <c r="S142" s="185">
        <v>0</v>
      </c>
      <c r="T142" s="186">
        <f t="shared" si="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7" t="s">
        <v>303</v>
      </c>
      <c r="AT142" s="187" t="s">
        <v>145</v>
      </c>
      <c r="AU142" s="187" t="s">
        <v>89</v>
      </c>
      <c r="AY142" s="18" t="s">
        <v>142</v>
      </c>
      <c r="BE142" s="188">
        <f t="shared" si="4"/>
        <v>0</v>
      </c>
      <c r="BF142" s="188">
        <f t="shared" si="5"/>
        <v>0</v>
      </c>
      <c r="BG142" s="188">
        <f t="shared" si="6"/>
        <v>0</v>
      </c>
      <c r="BH142" s="188">
        <f t="shared" si="7"/>
        <v>0</v>
      </c>
      <c r="BI142" s="188">
        <f t="shared" si="8"/>
        <v>0</v>
      </c>
      <c r="BJ142" s="18" t="s">
        <v>21</v>
      </c>
      <c r="BK142" s="188">
        <f t="shared" si="9"/>
        <v>0</v>
      </c>
      <c r="BL142" s="18" t="s">
        <v>303</v>
      </c>
      <c r="BM142" s="187" t="s">
        <v>1625</v>
      </c>
    </row>
    <row r="143" spans="1:65" s="2" customFormat="1" ht="14.45" customHeight="1">
      <c r="A143" s="36"/>
      <c r="B143" s="37"/>
      <c r="C143" s="176" t="s">
        <v>411</v>
      </c>
      <c r="D143" s="176" t="s">
        <v>145</v>
      </c>
      <c r="E143" s="177" t="s">
        <v>1626</v>
      </c>
      <c r="F143" s="178" t="s">
        <v>1627</v>
      </c>
      <c r="G143" s="179" t="s">
        <v>292</v>
      </c>
      <c r="H143" s="180">
        <v>5</v>
      </c>
      <c r="I143" s="181"/>
      <c r="J143" s="182">
        <f t="shared" si="0"/>
        <v>0</v>
      </c>
      <c r="K143" s="178" t="s">
        <v>149</v>
      </c>
      <c r="L143" s="41"/>
      <c r="M143" s="183" t="s">
        <v>35</v>
      </c>
      <c r="N143" s="184" t="s">
        <v>51</v>
      </c>
      <c r="O143" s="66"/>
      <c r="P143" s="185">
        <f t="shared" si="1"/>
        <v>0</v>
      </c>
      <c r="Q143" s="185">
        <v>0</v>
      </c>
      <c r="R143" s="185">
        <f t="shared" si="2"/>
        <v>0</v>
      </c>
      <c r="S143" s="185">
        <v>0</v>
      </c>
      <c r="T143" s="186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7" t="s">
        <v>303</v>
      </c>
      <c r="AT143" s="187" t="s">
        <v>145</v>
      </c>
      <c r="AU143" s="187" t="s">
        <v>89</v>
      </c>
      <c r="AY143" s="18" t="s">
        <v>142</v>
      </c>
      <c r="BE143" s="188">
        <f t="shared" si="4"/>
        <v>0</v>
      </c>
      <c r="BF143" s="188">
        <f t="shared" si="5"/>
        <v>0</v>
      </c>
      <c r="BG143" s="188">
        <f t="shared" si="6"/>
        <v>0</v>
      </c>
      <c r="BH143" s="188">
        <f t="shared" si="7"/>
        <v>0</v>
      </c>
      <c r="BI143" s="188">
        <f t="shared" si="8"/>
        <v>0</v>
      </c>
      <c r="BJ143" s="18" t="s">
        <v>21</v>
      </c>
      <c r="BK143" s="188">
        <f t="shared" si="9"/>
        <v>0</v>
      </c>
      <c r="BL143" s="18" t="s">
        <v>303</v>
      </c>
      <c r="BM143" s="187" t="s">
        <v>1628</v>
      </c>
    </row>
    <row r="144" spans="1:65" s="2" customFormat="1" ht="24.2" customHeight="1">
      <c r="A144" s="36"/>
      <c r="B144" s="37"/>
      <c r="C144" s="176" t="s">
        <v>417</v>
      </c>
      <c r="D144" s="176" t="s">
        <v>145</v>
      </c>
      <c r="E144" s="177" t="s">
        <v>1629</v>
      </c>
      <c r="F144" s="178" t="s">
        <v>1630</v>
      </c>
      <c r="G144" s="179" t="s">
        <v>237</v>
      </c>
      <c r="H144" s="180">
        <v>0.1</v>
      </c>
      <c r="I144" s="181"/>
      <c r="J144" s="182">
        <f t="shared" si="0"/>
        <v>0</v>
      </c>
      <c r="K144" s="178" t="s">
        <v>149</v>
      </c>
      <c r="L144" s="41"/>
      <c r="M144" s="183" t="s">
        <v>35</v>
      </c>
      <c r="N144" s="184" t="s">
        <v>51</v>
      </c>
      <c r="O144" s="66"/>
      <c r="P144" s="185">
        <f t="shared" si="1"/>
        <v>0</v>
      </c>
      <c r="Q144" s="185">
        <v>0</v>
      </c>
      <c r="R144" s="185">
        <f t="shared" si="2"/>
        <v>0</v>
      </c>
      <c r="S144" s="185">
        <v>0</v>
      </c>
      <c r="T144" s="186">
        <f t="shared" si="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7" t="s">
        <v>303</v>
      </c>
      <c r="AT144" s="187" t="s">
        <v>145</v>
      </c>
      <c r="AU144" s="187" t="s">
        <v>89</v>
      </c>
      <c r="AY144" s="18" t="s">
        <v>142</v>
      </c>
      <c r="BE144" s="188">
        <f t="shared" si="4"/>
        <v>0</v>
      </c>
      <c r="BF144" s="188">
        <f t="shared" si="5"/>
        <v>0</v>
      </c>
      <c r="BG144" s="188">
        <f t="shared" si="6"/>
        <v>0</v>
      </c>
      <c r="BH144" s="188">
        <f t="shared" si="7"/>
        <v>0</v>
      </c>
      <c r="BI144" s="188">
        <f t="shared" si="8"/>
        <v>0</v>
      </c>
      <c r="BJ144" s="18" t="s">
        <v>21</v>
      </c>
      <c r="BK144" s="188">
        <f t="shared" si="9"/>
        <v>0</v>
      </c>
      <c r="BL144" s="18" t="s">
        <v>303</v>
      </c>
      <c r="BM144" s="187" t="s">
        <v>1631</v>
      </c>
    </row>
    <row r="145" spans="1:65" s="2" customFormat="1" ht="14.45" customHeight="1">
      <c r="A145" s="36"/>
      <c r="B145" s="37"/>
      <c r="C145" s="176" t="s">
        <v>29</v>
      </c>
      <c r="D145" s="176" t="s">
        <v>145</v>
      </c>
      <c r="E145" s="177" t="s">
        <v>1632</v>
      </c>
      <c r="F145" s="178" t="s">
        <v>1633</v>
      </c>
      <c r="G145" s="179" t="s">
        <v>292</v>
      </c>
      <c r="H145" s="180">
        <v>20</v>
      </c>
      <c r="I145" s="181"/>
      <c r="J145" s="182">
        <f t="shared" si="0"/>
        <v>0</v>
      </c>
      <c r="K145" s="178" t="s">
        <v>149</v>
      </c>
      <c r="L145" s="41"/>
      <c r="M145" s="183" t="s">
        <v>35</v>
      </c>
      <c r="N145" s="184" t="s">
        <v>51</v>
      </c>
      <c r="O145" s="66"/>
      <c r="P145" s="185">
        <f t="shared" si="1"/>
        <v>0</v>
      </c>
      <c r="Q145" s="185">
        <v>0</v>
      </c>
      <c r="R145" s="185">
        <f t="shared" si="2"/>
        <v>0</v>
      </c>
      <c r="S145" s="185">
        <v>0</v>
      </c>
      <c r="T145" s="186">
        <f t="shared" si="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303</v>
      </c>
      <c r="AT145" s="187" t="s">
        <v>145</v>
      </c>
      <c r="AU145" s="187" t="s">
        <v>89</v>
      </c>
      <c r="AY145" s="18" t="s">
        <v>142</v>
      </c>
      <c r="BE145" s="188">
        <f t="shared" si="4"/>
        <v>0</v>
      </c>
      <c r="BF145" s="188">
        <f t="shared" si="5"/>
        <v>0</v>
      </c>
      <c r="BG145" s="188">
        <f t="shared" si="6"/>
        <v>0</v>
      </c>
      <c r="BH145" s="188">
        <f t="shared" si="7"/>
        <v>0</v>
      </c>
      <c r="BI145" s="188">
        <f t="shared" si="8"/>
        <v>0</v>
      </c>
      <c r="BJ145" s="18" t="s">
        <v>21</v>
      </c>
      <c r="BK145" s="188">
        <f t="shared" si="9"/>
        <v>0</v>
      </c>
      <c r="BL145" s="18" t="s">
        <v>303</v>
      </c>
      <c r="BM145" s="187" t="s">
        <v>1634</v>
      </c>
    </row>
    <row r="146" spans="1:65" s="2" customFormat="1" ht="24.2" customHeight="1">
      <c r="A146" s="36"/>
      <c r="B146" s="37"/>
      <c r="C146" s="176" t="s">
        <v>426</v>
      </c>
      <c r="D146" s="176" t="s">
        <v>145</v>
      </c>
      <c r="E146" s="177" t="s">
        <v>1635</v>
      </c>
      <c r="F146" s="178" t="s">
        <v>1636</v>
      </c>
      <c r="G146" s="179" t="s">
        <v>237</v>
      </c>
      <c r="H146" s="180">
        <v>0.196</v>
      </c>
      <c r="I146" s="181"/>
      <c r="J146" s="182">
        <f t="shared" si="0"/>
        <v>0</v>
      </c>
      <c r="K146" s="178" t="s">
        <v>149</v>
      </c>
      <c r="L146" s="41"/>
      <c r="M146" s="183" t="s">
        <v>35</v>
      </c>
      <c r="N146" s="184" t="s">
        <v>51</v>
      </c>
      <c r="O146" s="66"/>
      <c r="P146" s="185">
        <f t="shared" si="1"/>
        <v>0</v>
      </c>
      <c r="Q146" s="185">
        <v>0</v>
      </c>
      <c r="R146" s="185">
        <f t="shared" si="2"/>
        <v>0</v>
      </c>
      <c r="S146" s="185">
        <v>0</v>
      </c>
      <c r="T146" s="186">
        <f t="shared" si="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7" t="s">
        <v>303</v>
      </c>
      <c r="AT146" s="187" t="s">
        <v>145</v>
      </c>
      <c r="AU146" s="187" t="s">
        <v>89</v>
      </c>
      <c r="AY146" s="18" t="s">
        <v>142</v>
      </c>
      <c r="BE146" s="188">
        <f t="shared" si="4"/>
        <v>0</v>
      </c>
      <c r="BF146" s="188">
        <f t="shared" si="5"/>
        <v>0</v>
      </c>
      <c r="BG146" s="188">
        <f t="shared" si="6"/>
        <v>0</v>
      </c>
      <c r="BH146" s="188">
        <f t="shared" si="7"/>
        <v>0</v>
      </c>
      <c r="BI146" s="188">
        <f t="shared" si="8"/>
        <v>0</v>
      </c>
      <c r="BJ146" s="18" t="s">
        <v>21</v>
      </c>
      <c r="BK146" s="188">
        <f t="shared" si="9"/>
        <v>0</v>
      </c>
      <c r="BL146" s="18" t="s">
        <v>303</v>
      </c>
      <c r="BM146" s="187" t="s">
        <v>1637</v>
      </c>
    </row>
    <row r="147" spans="2:63" s="12" customFormat="1" ht="22.9" customHeight="1">
      <c r="B147" s="160"/>
      <c r="C147" s="161"/>
      <c r="D147" s="162" t="s">
        <v>79</v>
      </c>
      <c r="E147" s="174" t="s">
        <v>1638</v>
      </c>
      <c r="F147" s="174" t="s">
        <v>1639</v>
      </c>
      <c r="G147" s="161"/>
      <c r="H147" s="161"/>
      <c r="I147" s="164"/>
      <c r="J147" s="175">
        <f>BK147</f>
        <v>0</v>
      </c>
      <c r="K147" s="161"/>
      <c r="L147" s="166"/>
      <c r="M147" s="167"/>
      <c r="N147" s="168"/>
      <c r="O147" s="168"/>
      <c r="P147" s="169">
        <f>SUM(P148:P175)</f>
        <v>0</v>
      </c>
      <c r="Q147" s="168"/>
      <c r="R147" s="169">
        <f>SUM(R148:R175)</f>
        <v>0.51452</v>
      </c>
      <c r="S147" s="168"/>
      <c r="T147" s="170">
        <f>SUM(T148:T175)</f>
        <v>0.0501</v>
      </c>
      <c r="AR147" s="171" t="s">
        <v>89</v>
      </c>
      <c r="AT147" s="172" t="s">
        <v>79</v>
      </c>
      <c r="AU147" s="172" t="s">
        <v>21</v>
      </c>
      <c r="AY147" s="171" t="s">
        <v>142</v>
      </c>
      <c r="BK147" s="173">
        <f>SUM(BK148:BK175)</f>
        <v>0</v>
      </c>
    </row>
    <row r="148" spans="1:65" s="2" customFormat="1" ht="14.45" customHeight="1">
      <c r="A148" s="36"/>
      <c r="B148" s="37"/>
      <c r="C148" s="176" t="s">
        <v>430</v>
      </c>
      <c r="D148" s="176" t="s">
        <v>145</v>
      </c>
      <c r="E148" s="177" t="s">
        <v>1640</v>
      </c>
      <c r="F148" s="178" t="s">
        <v>1641</v>
      </c>
      <c r="G148" s="179" t="s">
        <v>292</v>
      </c>
      <c r="H148" s="180">
        <v>150</v>
      </c>
      <c r="I148" s="181"/>
      <c r="J148" s="182">
        <f aca="true" t="shared" si="10" ref="J148:J175">ROUND(I148*H148,2)</f>
        <v>0</v>
      </c>
      <c r="K148" s="178" t="s">
        <v>149</v>
      </c>
      <c r="L148" s="41"/>
      <c r="M148" s="183" t="s">
        <v>35</v>
      </c>
      <c r="N148" s="184" t="s">
        <v>51</v>
      </c>
      <c r="O148" s="66"/>
      <c r="P148" s="185">
        <f aca="true" t="shared" si="11" ref="P148:P175">O148*H148</f>
        <v>0</v>
      </c>
      <c r="Q148" s="185">
        <v>0</v>
      </c>
      <c r="R148" s="185">
        <f aca="true" t="shared" si="12" ref="R148:R175">Q148*H148</f>
        <v>0</v>
      </c>
      <c r="S148" s="185">
        <v>0.00029</v>
      </c>
      <c r="T148" s="186">
        <f aca="true" t="shared" si="13" ref="T148:T175">S148*H148</f>
        <v>0.0435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7" t="s">
        <v>303</v>
      </c>
      <c r="AT148" s="187" t="s">
        <v>145</v>
      </c>
      <c r="AU148" s="187" t="s">
        <v>89</v>
      </c>
      <c r="AY148" s="18" t="s">
        <v>142</v>
      </c>
      <c r="BE148" s="188">
        <f aca="true" t="shared" si="14" ref="BE148:BE175">IF(N148="základní",J148,0)</f>
        <v>0</v>
      </c>
      <c r="BF148" s="188">
        <f aca="true" t="shared" si="15" ref="BF148:BF175">IF(N148="snížená",J148,0)</f>
        <v>0</v>
      </c>
      <c r="BG148" s="188">
        <f aca="true" t="shared" si="16" ref="BG148:BG175">IF(N148="zákl. přenesená",J148,0)</f>
        <v>0</v>
      </c>
      <c r="BH148" s="188">
        <f aca="true" t="shared" si="17" ref="BH148:BH175">IF(N148="sníž. přenesená",J148,0)</f>
        <v>0</v>
      </c>
      <c r="BI148" s="188">
        <f aca="true" t="shared" si="18" ref="BI148:BI175">IF(N148="nulová",J148,0)</f>
        <v>0</v>
      </c>
      <c r="BJ148" s="18" t="s">
        <v>21</v>
      </c>
      <c r="BK148" s="188">
        <f aca="true" t="shared" si="19" ref="BK148:BK175">ROUND(I148*H148,2)</f>
        <v>0</v>
      </c>
      <c r="BL148" s="18" t="s">
        <v>303</v>
      </c>
      <c r="BM148" s="187" t="s">
        <v>1642</v>
      </c>
    </row>
    <row r="149" spans="1:65" s="2" customFormat="1" ht="14.45" customHeight="1">
      <c r="A149" s="36"/>
      <c r="B149" s="37"/>
      <c r="C149" s="176" t="s">
        <v>434</v>
      </c>
      <c r="D149" s="176" t="s">
        <v>145</v>
      </c>
      <c r="E149" s="177" t="s">
        <v>1643</v>
      </c>
      <c r="F149" s="178" t="s">
        <v>1644</v>
      </c>
      <c r="G149" s="179" t="s">
        <v>292</v>
      </c>
      <c r="H149" s="180">
        <v>100</v>
      </c>
      <c r="I149" s="181"/>
      <c r="J149" s="182">
        <f t="shared" si="10"/>
        <v>0</v>
      </c>
      <c r="K149" s="178" t="s">
        <v>149</v>
      </c>
      <c r="L149" s="41"/>
      <c r="M149" s="183" t="s">
        <v>35</v>
      </c>
      <c r="N149" s="184" t="s">
        <v>51</v>
      </c>
      <c r="O149" s="66"/>
      <c r="P149" s="185">
        <f t="shared" si="11"/>
        <v>0</v>
      </c>
      <c r="Q149" s="185">
        <v>0.00085</v>
      </c>
      <c r="R149" s="185">
        <f t="shared" si="12"/>
        <v>0.08499999999999999</v>
      </c>
      <c r="S149" s="185">
        <v>0</v>
      </c>
      <c r="T149" s="186">
        <f t="shared" si="1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303</v>
      </c>
      <c r="AT149" s="187" t="s">
        <v>145</v>
      </c>
      <c r="AU149" s="187" t="s">
        <v>89</v>
      </c>
      <c r="AY149" s="18" t="s">
        <v>142</v>
      </c>
      <c r="BE149" s="188">
        <f t="shared" si="14"/>
        <v>0</v>
      </c>
      <c r="BF149" s="188">
        <f t="shared" si="15"/>
        <v>0</v>
      </c>
      <c r="BG149" s="188">
        <f t="shared" si="16"/>
        <v>0</v>
      </c>
      <c r="BH149" s="188">
        <f t="shared" si="17"/>
        <v>0</v>
      </c>
      <c r="BI149" s="188">
        <f t="shared" si="18"/>
        <v>0</v>
      </c>
      <c r="BJ149" s="18" t="s">
        <v>21</v>
      </c>
      <c r="BK149" s="188">
        <f t="shared" si="19"/>
        <v>0</v>
      </c>
      <c r="BL149" s="18" t="s">
        <v>303</v>
      </c>
      <c r="BM149" s="187" t="s">
        <v>1645</v>
      </c>
    </row>
    <row r="150" spans="1:65" s="2" customFormat="1" ht="14.45" customHeight="1">
      <c r="A150" s="36"/>
      <c r="B150" s="37"/>
      <c r="C150" s="176" t="s">
        <v>438</v>
      </c>
      <c r="D150" s="176" t="s">
        <v>145</v>
      </c>
      <c r="E150" s="177" t="s">
        <v>1646</v>
      </c>
      <c r="F150" s="178" t="s">
        <v>1647</v>
      </c>
      <c r="G150" s="179" t="s">
        <v>292</v>
      </c>
      <c r="H150" s="180">
        <v>9</v>
      </c>
      <c r="I150" s="181"/>
      <c r="J150" s="182">
        <f t="shared" si="10"/>
        <v>0</v>
      </c>
      <c r="K150" s="178" t="s">
        <v>149</v>
      </c>
      <c r="L150" s="41"/>
      <c r="M150" s="183" t="s">
        <v>35</v>
      </c>
      <c r="N150" s="184" t="s">
        <v>51</v>
      </c>
      <c r="O150" s="66"/>
      <c r="P150" s="185">
        <f t="shared" si="11"/>
        <v>0</v>
      </c>
      <c r="Q150" s="185">
        <v>0.00116</v>
      </c>
      <c r="R150" s="185">
        <f t="shared" si="12"/>
        <v>0.01044</v>
      </c>
      <c r="S150" s="185">
        <v>0</v>
      </c>
      <c r="T150" s="186">
        <f t="shared" si="1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7" t="s">
        <v>303</v>
      </c>
      <c r="AT150" s="187" t="s">
        <v>145</v>
      </c>
      <c r="AU150" s="187" t="s">
        <v>89</v>
      </c>
      <c r="AY150" s="18" t="s">
        <v>142</v>
      </c>
      <c r="BE150" s="188">
        <f t="shared" si="14"/>
        <v>0</v>
      </c>
      <c r="BF150" s="188">
        <f t="shared" si="15"/>
        <v>0</v>
      </c>
      <c r="BG150" s="188">
        <f t="shared" si="16"/>
        <v>0</v>
      </c>
      <c r="BH150" s="188">
        <f t="shared" si="17"/>
        <v>0</v>
      </c>
      <c r="BI150" s="188">
        <f t="shared" si="18"/>
        <v>0</v>
      </c>
      <c r="BJ150" s="18" t="s">
        <v>21</v>
      </c>
      <c r="BK150" s="188">
        <f t="shared" si="19"/>
        <v>0</v>
      </c>
      <c r="BL150" s="18" t="s">
        <v>303</v>
      </c>
      <c r="BM150" s="187" t="s">
        <v>1648</v>
      </c>
    </row>
    <row r="151" spans="1:65" s="2" customFormat="1" ht="14.45" customHeight="1">
      <c r="A151" s="36"/>
      <c r="B151" s="37"/>
      <c r="C151" s="176" t="s">
        <v>444</v>
      </c>
      <c r="D151" s="176" t="s">
        <v>145</v>
      </c>
      <c r="E151" s="177" t="s">
        <v>1649</v>
      </c>
      <c r="F151" s="178" t="s">
        <v>1650</v>
      </c>
      <c r="G151" s="179" t="s">
        <v>292</v>
      </c>
      <c r="H151" s="180">
        <v>12</v>
      </c>
      <c r="I151" s="181"/>
      <c r="J151" s="182">
        <f t="shared" si="10"/>
        <v>0</v>
      </c>
      <c r="K151" s="178" t="s">
        <v>149</v>
      </c>
      <c r="L151" s="41"/>
      <c r="M151" s="183" t="s">
        <v>35</v>
      </c>
      <c r="N151" s="184" t="s">
        <v>51</v>
      </c>
      <c r="O151" s="66"/>
      <c r="P151" s="185">
        <f t="shared" si="11"/>
        <v>0</v>
      </c>
      <c r="Q151" s="185">
        <v>0.00144</v>
      </c>
      <c r="R151" s="185">
        <f t="shared" si="12"/>
        <v>0.01728</v>
      </c>
      <c r="S151" s="185">
        <v>0</v>
      </c>
      <c r="T151" s="186">
        <f t="shared" si="1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7" t="s">
        <v>303</v>
      </c>
      <c r="AT151" s="187" t="s">
        <v>145</v>
      </c>
      <c r="AU151" s="187" t="s">
        <v>89</v>
      </c>
      <c r="AY151" s="18" t="s">
        <v>142</v>
      </c>
      <c r="BE151" s="188">
        <f t="shared" si="14"/>
        <v>0</v>
      </c>
      <c r="BF151" s="188">
        <f t="shared" si="15"/>
        <v>0</v>
      </c>
      <c r="BG151" s="188">
        <f t="shared" si="16"/>
        <v>0</v>
      </c>
      <c r="BH151" s="188">
        <f t="shared" si="17"/>
        <v>0</v>
      </c>
      <c r="BI151" s="188">
        <f t="shared" si="18"/>
        <v>0</v>
      </c>
      <c r="BJ151" s="18" t="s">
        <v>21</v>
      </c>
      <c r="BK151" s="188">
        <f t="shared" si="19"/>
        <v>0</v>
      </c>
      <c r="BL151" s="18" t="s">
        <v>303</v>
      </c>
      <c r="BM151" s="187" t="s">
        <v>1651</v>
      </c>
    </row>
    <row r="152" spans="1:65" s="2" customFormat="1" ht="14.45" customHeight="1">
      <c r="A152" s="36"/>
      <c r="B152" s="37"/>
      <c r="C152" s="176" t="s">
        <v>448</v>
      </c>
      <c r="D152" s="176" t="s">
        <v>145</v>
      </c>
      <c r="E152" s="177" t="s">
        <v>1652</v>
      </c>
      <c r="F152" s="178" t="s">
        <v>1653</v>
      </c>
      <c r="G152" s="179" t="s">
        <v>292</v>
      </c>
      <c r="H152" s="180">
        <v>84</v>
      </c>
      <c r="I152" s="181"/>
      <c r="J152" s="182">
        <f t="shared" si="10"/>
        <v>0</v>
      </c>
      <c r="K152" s="178" t="s">
        <v>149</v>
      </c>
      <c r="L152" s="41"/>
      <c r="M152" s="183" t="s">
        <v>35</v>
      </c>
      <c r="N152" s="184" t="s">
        <v>51</v>
      </c>
      <c r="O152" s="66"/>
      <c r="P152" s="185">
        <f t="shared" si="11"/>
        <v>0</v>
      </c>
      <c r="Q152" s="185">
        <v>0.00144</v>
      </c>
      <c r="R152" s="185">
        <f t="shared" si="12"/>
        <v>0.12096000000000001</v>
      </c>
      <c r="S152" s="185">
        <v>0</v>
      </c>
      <c r="T152" s="186">
        <f t="shared" si="1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303</v>
      </c>
      <c r="AT152" s="187" t="s">
        <v>145</v>
      </c>
      <c r="AU152" s="187" t="s">
        <v>89</v>
      </c>
      <c r="AY152" s="18" t="s">
        <v>142</v>
      </c>
      <c r="BE152" s="188">
        <f t="shared" si="14"/>
        <v>0</v>
      </c>
      <c r="BF152" s="188">
        <f t="shared" si="15"/>
        <v>0</v>
      </c>
      <c r="BG152" s="188">
        <f t="shared" si="16"/>
        <v>0</v>
      </c>
      <c r="BH152" s="188">
        <f t="shared" si="17"/>
        <v>0</v>
      </c>
      <c r="BI152" s="188">
        <f t="shared" si="18"/>
        <v>0</v>
      </c>
      <c r="BJ152" s="18" t="s">
        <v>21</v>
      </c>
      <c r="BK152" s="188">
        <f t="shared" si="19"/>
        <v>0</v>
      </c>
      <c r="BL152" s="18" t="s">
        <v>303</v>
      </c>
      <c r="BM152" s="187" t="s">
        <v>1654</v>
      </c>
    </row>
    <row r="153" spans="1:65" s="2" customFormat="1" ht="14.45" customHeight="1">
      <c r="A153" s="36"/>
      <c r="B153" s="37"/>
      <c r="C153" s="176" t="s">
        <v>452</v>
      </c>
      <c r="D153" s="176" t="s">
        <v>145</v>
      </c>
      <c r="E153" s="177" t="s">
        <v>1655</v>
      </c>
      <c r="F153" s="178" t="s">
        <v>1656</v>
      </c>
      <c r="G153" s="179" t="s">
        <v>292</v>
      </c>
      <c r="H153" s="180">
        <v>10</v>
      </c>
      <c r="I153" s="181"/>
      <c r="J153" s="182">
        <f t="shared" si="10"/>
        <v>0</v>
      </c>
      <c r="K153" s="178" t="s">
        <v>149</v>
      </c>
      <c r="L153" s="41"/>
      <c r="M153" s="183" t="s">
        <v>35</v>
      </c>
      <c r="N153" s="184" t="s">
        <v>51</v>
      </c>
      <c r="O153" s="66"/>
      <c r="P153" s="185">
        <f t="shared" si="11"/>
        <v>0</v>
      </c>
      <c r="Q153" s="185">
        <v>0.00098</v>
      </c>
      <c r="R153" s="185">
        <f t="shared" si="12"/>
        <v>0.0098</v>
      </c>
      <c r="S153" s="185">
        <v>0</v>
      </c>
      <c r="T153" s="186">
        <f t="shared" si="1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7" t="s">
        <v>303</v>
      </c>
      <c r="AT153" s="187" t="s">
        <v>145</v>
      </c>
      <c r="AU153" s="187" t="s">
        <v>89</v>
      </c>
      <c r="AY153" s="18" t="s">
        <v>142</v>
      </c>
      <c r="BE153" s="188">
        <f t="shared" si="14"/>
        <v>0</v>
      </c>
      <c r="BF153" s="188">
        <f t="shared" si="15"/>
        <v>0</v>
      </c>
      <c r="BG153" s="188">
        <f t="shared" si="16"/>
        <v>0</v>
      </c>
      <c r="BH153" s="188">
        <f t="shared" si="17"/>
        <v>0</v>
      </c>
      <c r="BI153" s="188">
        <f t="shared" si="18"/>
        <v>0</v>
      </c>
      <c r="BJ153" s="18" t="s">
        <v>21</v>
      </c>
      <c r="BK153" s="188">
        <f t="shared" si="19"/>
        <v>0</v>
      </c>
      <c r="BL153" s="18" t="s">
        <v>303</v>
      </c>
      <c r="BM153" s="187" t="s">
        <v>1657</v>
      </c>
    </row>
    <row r="154" spans="1:65" s="2" customFormat="1" ht="14.45" customHeight="1">
      <c r="A154" s="36"/>
      <c r="B154" s="37"/>
      <c r="C154" s="176" t="s">
        <v>457</v>
      </c>
      <c r="D154" s="176" t="s">
        <v>145</v>
      </c>
      <c r="E154" s="177" t="s">
        <v>1658</v>
      </c>
      <c r="F154" s="178" t="s">
        <v>1659</v>
      </c>
      <c r="G154" s="179" t="s">
        <v>292</v>
      </c>
      <c r="H154" s="180">
        <v>14</v>
      </c>
      <c r="I154" s="181"/>
      <c r="J154" s="182">
        <f t="shared" si="10"/>
        <v>0</v>
      </c>
      <c r="K154" s="178" t="s">
        <v>149</v>
      </c>
      <c r="L154" s="41"/>
      <c r="M154" s="183" t="s">
        <v>35</v>
      </c>
      <c r="N154" s="184" t="s">
        <v>51</v>
      </c>
      <c r="O154" s="66"/>
      <c r="P154" s="185">
        <f t="shared" si="11"/>
        <v>0</v>
      </c>
      <c r="Q154" s="185">
        <v>0.00153</v>
      </c>
      <c r="R154" s="185">
        <f t="shared" si="12"/>
        <v>0.021419999999999998</v>
      </c>
      <c r="S154" s="185">
        <v>0</v>
      </c>
      <c r="T154" s="186">
        <f t="shared" si="1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303</v>
      </c>
      <c r="AT154" s="187" t="s">
        <v>145</v>
      </c>
      <c r="AU154" s="187" t="s">
        <v>89</v>
      </c>
      <c r="AY154" s="18" t="s">
        <v>142</v>
      </c>
      <c r="BE154" s="188">
        <f t="shared" si="14"/>
        <v>0</v>
      </c>
      <c r="BF154" s="188">
        <f t="shared" si="15"/>
        <v>0</v>
      </c>
      <c r="BG154" s="188">
        <f t="shared" si="16"/>
        <v>0</v>
      </c>
      <c r="BH154" s="188">
        <f t="shared" si="17"/>
        <v>0</v>
      </c>
      <c r="BI154" s="188">
        <f t="shared" si="18"/>
        <v>0</v>
      </c>
      <c r="BJ154" s="18" t="s">
        <v>21</v>
      </c>
      <c r="BK154" s="188">
        <f t="shared" si="19"/>
        <v>0</v>
      </c>
      <c r="BL154" s="18" t="s">
        <v>303</v>
      </c>
      <c r="BM154" s="187" t="s">
        <v>1660</v>
      </c>
    </row>
    <row r="155" spans="1:65" s="2" customFormat="1" ht="14.45" customHeight="1">
      <c r="A155" s="36"/>
      <c r="B155" s="37"/>
      <c r="C155" s="176" t="s">
        <v>461</v>
      </c>
      <c r="D155" s="176" t="s">
        <v>145</v>
      </c>
      <c r="E155" s="177" t="s">
        <v>1661</v>
      </c>
      <c r="F155" s="178" t="s">
        <v>1662</v>
      </c>
      <c r="G155" s="179" t="s">
        <v>292</v>
      </c>
      <c r="H155" s="180">
        <v>28</v>
      </c>
      <c r="I155" s="181"/>
      <c r="J155" s="182">
        <f t="shared" si="10"/>
        <v>0</v>
      </c>
      <c r="K155" s="178" t="s">
        <v>149</v>
      </c>
      <c r="L155" s="41"/>
      <c r="M155" s="183" t="s">
        <v>35</v>
      </c>
      <c r="N155" s="184" t="s">
        <v>51</v>
      </c>
      <c r="O155" s="66"/>
      <c r="P155" s="185">
        <f t="shared" si="11"/>
        <v>0</v>
      </c>
      <c r="Q155" s="185">
        <v>0.00284</v>
      </c>
      <c r="R155" s="185">
        <f t="shared" si="12"/>
        <v>0.07952000000000001</v>
      </c>
      <c r="S155" s="185">
        <v>0</v>
      </c>
      <c r="T155" s="186">
        <f t="shared" si="1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7" t="s">
        <v>303</v>
      </c>
      <c r="AT155" s="187" t="s">
        <v>145</v>
      </c>
      <c r="AU155" s="187" t="s">
        <v>89</v>
      </c>
      <c r="AY155" s="18" t="s">
        <v>142</v>
      </c>
      <c r="BE155" s="188">
        <f t="shared" si="14"/>
        <v>0</v>
      </c>
      <c r="BF155" s="188">
        <f t="shared" si="15"/>
        <v>0</v>
      </c>
      <c r="BG155" s="188">
        <f t="shared" si="16"/>
        <v>0</v>
      </c>
      <c r="BH155" s="188">
        <f t="shared" si="17"/>
        <v>0</v>
      </c>
      <c r="BI155" s="188">
        <f t="shared" si="18"/>
        <v>0</v>
      </c>
      <c r="BJ155" s="18" t="s">
        <v>21</v>
      </c>
      <c r="BK155" s="188">
        <f t="shared" si="19"/>
        <v>0</v>
      </c>
      <c r="BL155" s="18" t="s">
        <v>303</v>
      </c>
      <c r="BM155" s="187" t="s">
        <v>1663</v>
      </c>
    </row>
    <row r="156" spans="1:65" s="2" customFormat="1" ht="24.2" customHeight="1">
      <c r="A156" s="36"/>
      <c r="B156" s="37"/>
      <c r="C156" s="176" t="s">
        <v>465</v>
      </c>
      <c r="D156" s="176" t="s">
        <v>145</v>
      </c>
      <c r="E156" s="177" t="s">
        <v>1664</v>
      </c>
      <c r="F156" s="178" t="s">
        <v>1665</v>
      </c>
      <c r="G156" s="179" t="s">
        <v>292</v>
      </c>
      <c r="H156" s="180">
        <v>65</v>
      </c>
      <c r="I156" s="181"/>
      <c r="J156" s="182">
        <f t="shared" si="10"/>
        <v>0</v>
      </c>
      <c r="K156" s="178" t="s">
        <v>149</v>
      </c>
      <c r="L156" s="41"/>
      <c r="M156" s="183" t="s">
        <v>35</v>
      </c>
      <c r="N156" s="184" t="s">
        <v>51</v>
      </c>
      <c r="O156" s="66"/>
      <c r="P156" s="185">
        <f t="shared" si="11"/>
        <v>0</v>
      </c>
      <c r="Q156" s="185">
        <v>4E-05</v>
      </c>
      <c r="R156" s="185">
        <f t="shared" si="12"/>
        <v>0.0026000000000000003</v>
      </c>
      <c r="S156" s="185">
        <v>0</v>
      </c>
      <c r="T156" s="186">
        <f t="shared" si="1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7" t="s">
        <v>303</v>
      </c>
      <c r="AT156" s="187" t="s">
        <v>145</v>
      </c>
      <c r="AU156" s="187" t="s">
        <v>89</v>
      </c>
      <c r="AY156" s="18" t="s">
        <v>142</v>
      </c>
      <c r="BE156" s="188">
        <f t="shared" si="14"/>
        <v>0</v>
      </c>
      <c r="BF156" s="188">
        <f t="shared" si="15"/>
        <v>0</v>
      </c>
      <c r="BG156" s="188">
        <f t="shared" si="16"/>
        <v>0</v>
      </c>
      <c r="BH156" s="188">
        <f t="shared" si="17"/>
        <v>0</v>
      </c>
      <c r="BI156" s="188">
        <f t="shared" si="18"/>
        <v>0</v>
      </c>
      <c r="BJ156" s="18" t="s">
        <v>21</v>
      </c>
      <c r="BK156" s="188">
        <f t="shared" si="19"/>
        <v>0</v>
      </c>
      <c r="BL156" s="18" t="s">
        <v>303</v>
      </c>
      <c r="BM156" s="187" t="s">
        <v>1666</v>
      </c>
    </row>
    <row r="157" spans="1:65" s="2" customFormat="1" ht="24.2" customHeight="1">
      <c r="A157" s="36"/>
      <c r="B157" s="37"/>
      <c r="C157" s="176" t="s">
        <v>469</v>
      </c>
      <c r="D157" s="176" t="s">
        <v>145</v>
      </c>
      <c r="E157" s="177" t="s">
        <v>1667</v>
      </c>
      <c r="F157" s="178" t="s">
        <v>1668</v>
      </c>
      <c r="G157" s="179" t="s">
        <v>292</v>
      </c>
      <c r="H157" s="180">
        <v>19</v>
      </c>
      <c r="I157" s="181"/>
      <c r="J157" s="182">
        <f t="shared" si="10"/>
        <v>0</v>
      </c>
      <c r="K157" s="178" t="s">
        <v>149</v>
      </c>
      <c r="L157" s="41"/>
      <c r="M157" s="183" t="s">
        <v>35</v>
      </c>
      <c r="N157" s="184" t="s">
        <v>51</v>
      </c>
      <c r="O157" s="66"/>
      <c r="P157" s="185">
        <f t="shared" si="11"/>
        <v>0</v>
      </c>
      <c r="Q157" s="185">
        <v>4E-05</v>
      </c>
      <c r="R157" s="185">
        <f t="shared" si="12"/>
        <v>0.00076</v>
      </c>
      <c r="S157" s="185">
        <v>0</v>
      </c>
      <c r="T157" s="186">
        <f t="shared" si="1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303</v>
      </c>
      <c r="AT157" s="187" t="s">
        <v>145</v>
      </c>
      <c r="AU157" s="187" t="s">
        <v>89</v>
      </c>
      <c r="AY157" s="18" t="s">
        <v>142</v>
      </c>
      <c r="BE157" s="188">
        <f t="shared" si="14"/>
        <v>0</v>
      </c>
      <c r="BF157" s="188">
        <f t="shared" si="15"/>
        <v>0</v>
      </c>
      <c r="BG157" s="188">
        <f t="shared" si="16"/>
        <v>0</v>
      </c>
      <c r="BH157" s="188">
        <f t="shared" si="17"/>
        <v>0</v>
      </c>
      <c r="BI157" s="188">
        <f t="shared" si="18"/>
        <v>0</v>
      </c>
      <c r="BJ157" s="18" t="s">
        <v>21</v>
      </c>
      <c r="BK157" s="188">
        <f t="shared" si="19"/>
        <v>0</v>
      </c>
      <c r="BL157" s="18" t="s">
        <v>303</v>
      </c>
      <c r="BM157" s="187" t="s">
        <v>1669</v>
      </c>
    </row>
    <row r="158" spans="1:65" s="2" customFormat="1" ht="24.2" customHeight="1">
      <c r="A158" s="36"/>
      <c r="B158" s="37"/>
      <c r="C158" s="176" t="s">
        <v>473</v>
      </c>
      <c r="D158" s="176" t="s">
        <v>145</v>
      </c>
      <c r="E158" s="177" t="s">
        <v>1670</v>
      </c>
      <c r="F158" s="178" t="s">
        <v>1671</v>
      </c>
      <c r="G158" s="179" t="s">
        <v>292</v>
      </c>
      <c r="H158" s="180">
        <v>35</v>
      </c>
      <c r="I158" s="181"/>
      <c r="J158" s="182">
        <f t="shared" si="10"/>
        <v>0</v>
      </c>
      <c r="K158" s="178" t="s">
        <v>149</v>
      </c>
      <c r="L158" s="41"/>
      <c r="M158" s="183" t="s">
        <v>35</v>
      </c>
      <c r="N158" s="184" t="s">
        <v>51</v>
      </c>
      <c r="O158" s="66"/>
      <c r="P158" s="185">
        <f t="shared" si="11"/>
        <v>0</v>
      </c>
      <c r="Q158" s="185">
        <v>5E-05</v>
      </c>
      <c r="R158" s="185">
        <f t="shared" si="12"/>
        <v>0.00175</v>
      </c>
      <c r="S158" s="185">
        <v>0</v>
      </c>
      <c r="T158" s="186">
        <f t="shared" si="1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7" t="s">
        <v>303</v>
      </c>
      <c r="AT158" s="187" t="s">
        <v>145</v>
      </c>
      <c r="AU158" s="187" t="s">
        <v>89</v>
      </c>
      <c r="AY158" s="18" t="s">
        <v>142</v>
      </c>
      <c r="BE158" s="188">
        <f t="shared" si="14"/>
        <v>0</v>
      </c>
      <c r="BF158" s="188">
        <f t="shared" si="15"/>
        <v>0</v>
      </c>
      <c r="BG158" s="188">
        <f t="shared" si="16"/>
        <v>0</v>
      </c>
      <c r="BH158" s="188">
        <f t="shared" si="17"/>
        <v>0</v>
      </c>
      <c r="BI158" s="188">
        <f t="shared" si="18"/>
        <v>0</v>
      </c>
      <c r="BJ158" s="18" t="s">
        <v>21</v>
      </c>
      <c r="BK158" s="188">
        <f t="shared" si="19"/>
        <v>0</v>
      </c>
      <c r="BL158" s="18" t="s">
        <v>303</v>
      </c>
      <c r="BM158" s="187" t="s">
        <v>1672</v>
      </c>
    </row>
    <row r="159" spans="1:65" s="2" customFormat="1" ht="24.2" customHeight="1">
      <c r="A159" s="36"/>
      <c r="B159" s="37"/>
      <c r="C159" s="176" t="s">
        <v>477</v>
      </c>
      <c r="D159" s="176" t="s">
        <v>145</v>
      </c>
      <c r="E159" s="177" t="s">
        <v>1673</v>
      </c>
      <c r="F159" s="178" t="s">
        <v>1674</v>
      </c>
      <c r="G159" s="179" t="s">
        <v>292</v>
      </c>
      <c r="H159" s="180">
        <v>10</v>
      </c>
      <c r="I159" s="181"/>
      <c r="J159" s="182">
        <f t="shared" si="10"/>
        <v>0</v>
      </c>
      <c r="K159" s="178" t="s">
        <v>149</v>
      </c>
      <c r="L159" s="41"/>
      <c r="M159" s="183" t="s">
        <v>35</v>
      </c>
      <c r="N159" s="184" t="s">
        <v>51</v>
      </c>
      <c r="O159" s="66"/>
      <c r="P159" s="185">
        <f t="shared" si="11"/>
        <v>0</v>
      </c>
      <c r="Q159" s="185">
        <v>7E-05</v>
      </c>
      <c r="R159" s="185">
        <f t="shared" si="12"/>
        <v>0.0006999999999999999</v>
      </c>
      <c r="S159" s="185">
        <v>0</v>
      </c>
      <c r="T159" s="186">
        <f t="shared" si="1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303</v>
      </c>
      <c r="AT159" s="187" t="s">
        <v>145</v>
      </c>
      <c r="AU159" s="187" t="s">
        <v>89</v>
      </c>
      <c r="AY159" s="18" t="s">
        <v>142</v>
      </c>
      <c r="BE159" s="188">
        <f t="shared" si="14"/>
        <v>0</v>
      </c>
      <c r="BF159" s="188">
        <f t="shared" si="15"/>
        <v>0</v>
      </c>
      <c r="BG159" s="188">
        <f t="shared" si="16"/>
        <v>0</v>
      </c>
      <c r="BH159" s="188">
        <f t="shared" si="17"/>
        <v>0</v>
      </c>
      <c r="BI159" s="188">
        <f t="shared" si="18"/>
        <v>0</v>
      </c>
      <c r="BJ159" s="18" t="s">
        <v>21</v>
      </c>
      <c r="BK159" s="188">
        <f t="shared" si="19"/>
        <v>0</v>
      </c>
      <c r="BL159" s="18" t="s">
        <v>303</v>
      </c>
      <c r="BM159" s="187" t="s">
        <v>1675</v>
      </c>
    </row>
    <row r="160" spans="1:65" s="2" customFormat="1" ht="24.2" customHeight="1">
      <c r="A160" s="36"/>
      <c r="B160" s="37"/>
      <c r="C160" s="176" t="s">
        <v>481</v>
      </c>
      <c r="D160" s="176" t="s">
        <v>145</v>
      </c>
      <c r="E160" s="177" t="s">
        <v>1676</v>
      </c>
      <c r="F160" s="178" t="s">
        <v>1677</v>
      </c>
      <c r="G160" s="179" t="s">
        <v>292</v>
      </c>
      <c r="H160" s="180">
        <v>42</v>
      </c>
      <c r="I160" s="181"/>
      <c r="J160" s="182">
        <f t="shared" si="10"/>
        <v>0</v>
      </c>
      <c r="K160" s="178" t="s">
        <v>149</v>
      </c>
      <c r="L160" s="41"/>
      <c r="M160" s="183" t="s">
        <v>35</v>
      </c>
      <c r="N160" s="184" t="s">
        <v>51</v>
      </c>
      <c r="O160" s="66"/>
      <c r="P160" s="185">
        <f t="shared" si="11"/>
        <v>0</v>
      </c>
      <c r="Q160" s="185">
        <v>9E-05</v>
      </c>
      <c r="R160" s="185">
        <f t="shared" si="12"/>
        <v>0.0037800000000000004</v>
      </c>
      <c r="S160" s="185">
        <v>0</v>
      </c>
      <c r="T160" s="186">
        <f t="shared" si="1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7" t="s">
        <v>303</v>
      </c>
      <c r="AT160" s="187" t="s">
        <v>145</v>
      </c>
      <c r="AU160" s="187" t="s">
        <v>89</v>
      </c>
      <c r="AY160" s="18" t="s">
        <v>142</v>
      </c>
      <c r="BE160" s="188">
        <f t="shared" si="14"/>
        <v>0</v>
      </c>
      <c r="BF160" s="188">
        <f t="shared" si="15"/>
        <v>0</v>
      </c>
      <c r="BG160" s="188">
        <f t="shared" si="16"/>
        <v>0</v>
      </c>
      <c r="BH160" s="188">
        <f t="shared" si="17"/>
        <v>0</v>
      </c>
      <c r="BI160" s="188">
        <f t="shared" si="18"/>
        <v>0</v>
      </c>
      <c r="BJ160" s="18" t="s">
        <v>21</v>
      </c>
      <c r="BK160" s="188">
        <f t="shared" si="19"/>
        <v>0</v>
      </c>
      <c r="BL160" s="18" t="s">
        <v>303</v>
      </c>
      <c r="BM160" s="187" t="s">
        <v>1678</v>
      </c>
    </row>
    <row r="161" spans="1:65" s="2" customFormat="1" ht="14.45" customHeight="1">
      <c r="A161" s="36"/>
      <c r="B161" s="37"/>
      <c r="C161" s="176" t="s">
        <v>485</v>
      </c>
      <c r="D161" s="176" t="s">
        <v>145</v>
      </c>
      <c r="E161" s="177" t="s">
        <v>1679</v>
      </c>
      <c r="F161" s="178" t="s">
        <v>1680</v>
      </c>
      <c r="G161" s="179" t="s">
        <v>292</v>
      </c>
      <c r="H161" s="180">
        <v>7</v>
      </c>
      <c r="I161" s="181"/>
      <c r="J161" s="182">
        <f t="shared" si="10"/>
        <v>0</v>
      </c>
      <c r="K161" s="178" t="s">
        <v>149</v>
      </c>
      <c r="L161" s="41"/>
      <c r="M161" s="183" t="s">
        <v>35</v>
      </c>
      <c r="N161" s="184" t="s">
        <v>51</v>
      </c>
      <c r="O161" s="66"/>
      <c r="P161" s="185">
        <f t="shared" si="11"/>
        <v>0</v>
      </c>
      <c r="Q161" s="185">
        <v>0.00242</v>
      </c>
      <c r="R161" s="185">
        <f t="shared" si="12"/>
        <v>0.01694</v>
      </c>
      <c r="S161" s="185">
        <v>0</v>
      </c>
      <c r="T161" s="186">
        <f t="shared" si="1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7" t="s">
        <v>303</v>
      </c>
      <c r="AT161" s="187" t="s">
        <v>145</v>
      </c>
      <c r="AU161" s="187" t="s">
        <v>89</v>
      </c>
      <c r="AY161" s="18" t="s">
        <v>142</v>
      </c>
      <c r="BE161" s="188">
        <f t="shared" si="14"/>
        <v>0</v>
      </c>
      <c r="BF161" s="188">
        <f t="shared" si="15"/>
        <v>0</v>
      </c>
      <c r="BG161" s="188">
        <f t="shared" si="16"/>
        <v>0</v>
      </c>
      <c r="BH161" s="188">
        <f t="shared" si="17"/>
        <v>0</v>
      </c>
      <c r="BI161" s="188">
        <f t="shared" si="18"/>
        <v>0</v>
      </c>
      <c r="BJ161" s="18" t="s">
        <v>21</v>
      </c>
      <c r="BK161" s="188">
        <f t="shared" si="19"/>
        <v>0</v>
      </c>
      <c r="BL161" s="18" t="s">
        <v>303</v>
      </c>
      <c r="BM161" s="187" t="s">
        <v>1681</v>
      </c>
    </row>
    <row r="162" spans="1:65" s="2" customFormat="1" ht="14.45" customHeight="1">
      <c r="A162" s="36"/>
      <c r="B162" s="37"/>
      <c r="C162" s="176" t="s">
        <v>489</v>
      </c>
      <c r="D162" s="176" t="s">
        <v>145</v>
      </c>
      <c r="E162" s="177" t="s">
        <v>1682</v>
      </c>
      <c r="F162" s="178" t="s">
        <v>1683</v>
      </c>
      <c r="G162" s="179" t="s">
        <v>292</v>
      </c>
      <c r="H162" s="180">
        <v>15</v>
      </c>
      <c r="I162" s="181"/>
      <c r="J162" s="182">
        <f t="shared" si="10"/>
        <v>0</v>
      </c>
      <c r="K162" s="178" t="s">
        <v>149</v>
      </c>
      <c r="L162" s="41"/>
      <c r="M162" s="183" t="s">
        <v>35</v>
      </c>
      <c r="N162" s="184" t="s">
        <v>51</v>
      </c>
      <c r="O162" s="66"/>
      <c r="P162" s="185">
        <f t="shared" si="11"/>
        <v>0</v>
      </c>
      <c r="Q162" s="185">
        <v>0.00268</v>
      </c>
      <c r="R162" s="185">
        <f t="shared" si="12"/>
        <v>0.0402</v>
      </c>
      <c r="S162" s="185">
        <v>0</v>
      </c>
      <c r="T162" s="186">
        <f t="shared" si="1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7" t="s">
        <v>303</v>
      </c>
      <c r="AT162" s="187" t="s">
        <v>145</v>
      </c>
      <c r="AU162" s="187" t="s">
        <v>89</v>
      </c>
      <c r="AY162" s="18" t="s">
        <v>142</v>
      </c>
      <c r="BE162" s="188">
        <f t="shared" si="14"/>
        <v>0</v>
      </c>
      <c r="BF162" s="188">
        <f t="shared" si="15"/>
        <v>0</v>
      </c>
      <c r="BG162" s="188">
        <f t="shared" si="16"/>
        <v>0</v>
      </c>
      <c r="BH162" s="188">
        <f t="shared" si="17"/>
        <v>0</v>
      </c>
      <c r="BI162" s="188">
        <f t="shared" si="18"/>
        <v>0</v>
      </c>
      <c r="BJ162" s="18" t="s">
        <v>21</v>
      </c>
      <c r="BK162" s="188">
        <f t="shared" si="19"/>
        <v>0</v>
      </c>
      <c r="BL162" s="18" t="s">
        <v>303</v>
      </c>
      <c r="BM162" s="187" t="s">
        <v>1684</v>
      </c>
    </row>
    <row r="163" spans="1:65" s="2" customFormat="1" ht="14.45" customHeight="1">
      <c r="A163" s="36"/>
      <c r="B163" s="37"/>
      <c r="C163" s="176" t="s">
        <v>493</v>
      </c>
      <c r="D163" s="176" t="s">
        <v>145</v>
      </c>
      <c r="E163" s="177" t="s">
        <v>1685</v>
      </c>
      <c r="F163" s="178" t="s">
        <v>1686</v>
      </c>
      <c r="G163" s="179" t="s">
        <v>177</v>
      </c>
      <c r="H163" s="180">
        <v>44</v>
      </c>
      <c r="I163" s="181"/>
      <c r="J163" s="182">
        <f t="shared" si="10"/>
        <v>0</v>
      </c>
      <c r="K163" s="178" t="s">
        <v>149</v>
      </c>
      <c r="L163" s="41"/>
      <c r="M163" s="183" t="s">
        <v>35</v>
      </c>
      <c r="N163" s="184" t="s">
        <v>51</v>
      </c>
      <c r="O163" s="66"/>
      <c r="P163" s="185">
        <f t="shared" si="11"/>
        <v>0</v>
      </c>
      <c r="Q163" s="185">
        <v>0</v>
      </c>
      <c r="R163" s="185">
        <f t="shared" si="12"/>
        <v>0</v>
      </c>
      <c r="S163" s="185">
        <v>0</v>
      </c>
      <c r="T163" s="186">
        <f t="shared" si="1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7" t="s">
        <v>303</v>
      </c>
      <c r="AT163" s="187" t="s">
        <v>145</v>
      </c>
      <c r="AU163" s="187" t="s">
        <v>89</v>
      </c>
      <c r="AY163" s="18" t="s">
        <v>142</v>
      </c>
      <c r="BE163" s="188">
        <f t="shared" si="14"/>
        <v>0</v>
      </c>
      <c r="BF163" s="188">
        <f t="shared" si="15"/>
        <v>0</v>
      </c>
      <c r="BG163" s="188">
        <f t="shared" si="16"/>
        <v>0</v>
      </c>
      <c r="BH163" s="188">
        <f t="shared" si="17"/>
        <v>0</v>
      </c>
      <c r="BI163" s="188">
        <f t="shared" si="18"/>
        <v>0</v>
      </c>
      <c r="BJ163" s="18" t="s">
        <v>21</v>
      </c>
      <c r="BK163" s="188">
        <f t="shared" si="19"/>
        <v>0</v>
      </c>
      <c r="BL163" s="18" t="s">
        <v>303</v>
      </c>
      <c r="BM163" s="187" t="s">
        <v>1687</v>
      </c>
    </row>
    <row r="164" spans="1:65" s="2" customFormat="1" ht="14.45" customHeight="1">
      <c r="A164" s="36"/>
      <c r="B164" s="37"/>
      <c r="C164" s="176" t="s">
        <v>501</v>
      </c>
      <c r="D164" s="176" t="s">
        <v>145</v>
      </c>
      <c r="E164" s="177" t="s">
        <v>1688</v>
      </c>
      <c r="F164" s="178" t="s">
        <v>1689</v>
      </c>
      <c r="G164" s="179" t="s">
        <v>177</v>
      </c>
      <c r="H164" s="180">
        <v>45</v>
      </c>
      <c r="I164" s="181"/>
      <c r="J164" s="182">
        <f t="shared" si="10"/>
        <v>0</v>
      </c>
      <c r="K164" s="178" t="s">
        <v>149</v>
      </c>
      <c r="L164" s="41"/>
      <c r="M164" s="183" t="s">
        <v>35</v>
      </c>
      <c r="N164" s="184" t="s">
        <v>51</v>
      </c>
      <c r="O164" s="66"/>
      <c r="P164" s="185">
        <f t="shared" si="11"/>
        <v>0</v>
      </c>
      <c r="Q164" s="185">
        <v>0.00013</v>
      </c>
      <c r="R164" s="185">
        <f t="shared" si="12"/>
        <v>0.005849999999999999</v>
      </c>
      <c r="S164" s="185">
        <v>0</v>
      </c>
      <c r="T164" s="186">
        <f t="shared" si="1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7" t="s">
        <v>303</v>
      </c>
      <c r="AT164" s="187" t="s">
        <v>145</v>
      </c>
      <c r="AU164" s="187" t="s">
        <v>89</v>
      </c>
      <c r="AY164" s="18" t="s">
        <v>142</v>
      </c>
      <c r="BE164" s="188">
        <f t="shared" si="14"/>
        <v>0</v>
      </c>
      <c r="BF164" s="188">
        <f t="shared" si="15"/>
        <v>0</v>
      </c>
      <c r="BG164" s="188">
        <f t="shared" si="16"/>
        <v>0</v>
      </c>
      <c r="BH164" s="188">
        <f t="shared" si="17"/>
        <v>0</v>
      </c>
      <c r="BI164" s="188">
        <f t="shared" si="18"/>
        <v>0</v>
      </c>
      <c r="BJ164" s="18" t="s">
        <v>21</v>
      </c>
      <c r="BK164" s="188">
        <f t="shared" si="19"/>
        <v>0</v>
      </c>
      <c r="BL164" s="18" t="s">
        <v>303</v>
      </c>
      <c r="BM164" s="187" t="s">
        <v>1690</v>
      </c>
    </row>
    <row r="165" spans="1:65" s="2" customFormat="1" ht="14.45" customHeight="1">
      <c r="A165" s="36"/>
      <c r="B165" s="37"/>
      <c r="C165" s="176" t="s">
        <v>505</v>
      </c>
      <c r="D165" s="176" t="s">
        <v>145</v>
      </c>
      <c r="E165" s="177" t="s">
        <v>1691</v>
      </c>
      <c r="F165" s="178" t="s">
        <v>1692</v>
      </c>
      <c r="G165" s="179" t="s">
        <v>1693</v>
      </c>
      <c r="H165" s="180">
        <v>4</v>
      </c>
      <c r="I165" s="181"/>
      <c r="J165" s="182">
        <f t="shared" si="10"/>
        <v>0</v>
      </c>
      <c r="K165" s="178" t="s">
        <v>149</v>
      </c>
      <c r="L165" s="41"/>
      <c r="M165" s="183" t="s">
        <v>35</v>
      </c>
      <c r="N165" s="184" t="s">
        <v>51</v>
      </c>
      <c r="O165" s="66"/>
      <c r="P165" s="185">
        <f t="shared" si="11"/>
        <v>0</v>
      </c>
      <c r="Q165" s="185">
        <v>0.00025</v>
      </c>
      <c r="R165" s="185">
        <f t="shared" si="12"/>
        <v>0.001</v>
      </c>
      <c r="S165" s="185">
        <v>0</v>
      </c>
      <c r="T165" s="186">
        <f t="shared" si="1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303</v>
      </c>
      <c r="AT165" s="187" t="s">
        <v>145</v>
      </c>
      <c r="AU165" s="187" t="s">
        <v>89</v>
      </c>
      <c r="AY165" s="18" t="s">
        <v>142</v>
      </c>
      <c r="BE165" s="188">
        <f t="shared" si="14"/>
        <v>0</v>
      </c>
      <c r="BF165" s="188">
        <f t="shared" si="15"/>
        <v>0</v>
      </c>
      <c r="BG165" s="188">
        <f t="shared" si="16"/>
        <v>0</v>
      </c>
      <c r="BH165" s="188">
        <f t="shared" si="17"/>
        <v>0</v>
      </c>
      <c r="BI165" s="188">
        <f t="shared" si="18"/>
        <v>0</v>
      </c>
      <c r="BJ165" s="18" t="s">
        <v>21</v>
      </c>
      <c r="BK165" s="188">
        <f t="shared" si="19"/>
        <v>0</v>
      </c>
      <c r="BL165" s="18" t="s">
        <v>303</v>
      </c>
      <c r="BM165" s="187" t="s">
        <v>1694</v>
      </c>
    </row>
    <row r="166" spans="1:65" s="2" customFormat="1" ht="14.45" customHeight="1">
      <c r="A166" s="36"/>
      <c r="B166" s="37"/>
      <c r="C166" s="176" t="s">
        <v>510</v>
      </c>
      <c r="D166" s="176" t="s">
        <v>145</v>
      </c>
      <c r="E166" s="177" t="s">
        <v>1695</v>
      </c>
      <c r="F166" s="178" t="s">
        <v>1696</v>
      </c>
      <c r="G166" s="179" t="s">
        <v>177</v>
      </c>
      <c r="H166" s="180">
        <v>5</v>
      </c>
      <c r="I166" s="181"/>
      <c r="J166" s="182">
        <f t="shared" si="10"/>
        <v>0</v>
      </c>
      <c r="K166" s="178" t="s">
        <v>149</v>
      </c>
      <c r="L166" s="41"/>
      <c r="M166" s="183" t="s">
        <v>35</v>
      </c>
      <c r="N166" s="184" t="s">
        <v>51</v>
      </c>
      <c r="O166" s="66"/>
      <c r="P166" s="185">
        <f t="shared" si="11"/>
        <v>0</v>
      </c>
      <c r="Q166" s="185">
        <v>0</v>
      </c>
      <c r="R166" s="185">
        <f t="shared" si="12"/>
        <v>0</v>
      </c>
      <c r="S166" s="185">
        <v>0.00132</v>
      </c>
      <c r="T166" s="186">
        <f t="shared" si="13"/>
        <v>0.0066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7" t="s">
        <v>303</v>
      </c>
      <c r="AT166" s="187" t="s">
        <v>145</v>
      </c>
      <c r="AU166" s="187" t="s">
        <v>89</v>
      </c>
      <c r="AY166" s="18" t="s">
        <v>142</v>
      </c>
      <c r="BE166" s="188">
        <f t="shared" si="14"/>
        <v>0</v>
      </c>
      <c r="BF166" s="188">
        <f t="shared" si="15"/>
        <v>0</v>
      </c>
      <c r="BG166" s="188">
        <f t="shared" si="16"/>
        <v>0</v>
      </c>
      <c r="BH166" s="188">
        <f t="shared" si="17"/>
        <v>0</v>
      </c>
      <c r="BI166" s="188">
        <f t="shared" si="18"/>
        <v>0</v>
      </c>
      <c r="BJ166" s="18" t="s">
        <v>21</v>
      </c>
      <c r="BK166" s="188">
        <f t="shared" si="19"/>
        <v>0</v>
      </c>
      <c r="BL166" s="18" t="s">
        <v>303</v>
      </c>
      <c r="BM166" s="187" t="s">
        <v>1697</v>
      </c>
    </row>
    <row r="167" spans="1:65" s="2" customFormat="1" ht="14.45" customHeight="1">
      <c r="A167" s="36"/>
      <c r="B167" s="37"/>
      <c r="C167" s="176" t="s">
        <v>514</v>
      </c>
      <c r="D167" s="176" t="s">
        <v>145</v>
      </c>
      <c r="E167" s="177" t="s">
        <v>1698</v>
      </c>
      <c r="F167" s="178" t="s">
        <v>1699</v>
      </c>
      <c r="G167" s="179" t="s">
        <v>177</v>
      </c>
      <c r="H167" s="180">
        <v>4</v>
      </c>
      <c r="I167" s="181"/>
      <c r="J167" s="182">
        <f t="shared" si="10"/>
        <v>0</v>
      </c>
      <c r="K167" s="178" t="s">
        <v>149</v>
      </c>
      <c r="L167" s="41"/>
      <c r="M167" s="183" t="s">
        <v>35</v>
      </c>
      <c r="N167" s="184" t="s">
        <v>51</v>
      </c>
      <c r="O167" s="66"/>
      <c r="P167" s="185">
        <f t="shared" si="11"/>
        <v>0</v>
      </c>
      <c r="Q167" s="185">
        <v>0.00022</v>
      </c>
      <c r="R167" s="185">
        <f t="shared" si="12"/>
        <v>0.00088</v>
      </c>
      <c r="S167" s="185">
        <v>0</v>
      </c>
      <c r="T167" s="186">
        <f t="shared" si="1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7" t="s">
        <v>303</v>
      </c>
      <c r="AT167" s="187" t="s">
        <v>145</v>
      </c>
      <c r="AU167" s="187" t="s">
        <v>89</v>
      </c>
      <c r="AY167" s="18" t="s">
        <v>142</v>
      </c>
      <c r="BE167" s="188">
        <f t="shared" si="14"/>
        <v>0</v>
      </c>
      <c r="BF167" s="188">
        <f t="shared" si="15"/>
        <v>0</v>
      </c>
      <c r="BG167" s="188">
        <f t="shared" si="16"/>
        <v>0</v>
      </c>
      <c r="BH167" s="188">
        <f t="shared" si="17"/>
        <v>0</v>
      </c>
      <c r="BI167" s="188">
        <f t="shared" si="18"/>
        <v>0</v>
      </c>
      <c r="BJ167" s="18" t="s">
        <v>21</v>
      </c>
      <c r="BK167" s="188">
        <f t="shared" si="19"/>
        <v>0</v>
      </c>
      <c r="BL167" s="18" t="s">
        <v>303</v>
      </c>
      <c r="BM167" s="187" t="s">
        <v>1700</v>
      </c>
    </row>
    <row r="168" spans="1:65" s="2" customFormat="1" ht="14.45" customHeight="1">
      <c r="A168" s="36"/>
      <c r="B168" s="37"/>
      <c r="C168" s="176" t="s">
        <v>518</v>
      </c>
      <c r="D168" s="176" t="s">
        <v>145</v>
      </c>
      <c r="E168" s="177" t="s">
        <v>1701</v>
      </c>
      <c r="F168" s="178" t="s">
        <v>1702</v>
      </c>
      <c r="G168" s="179" t="s">
        <v>177</v>
      </c>
      <c r="H168" s="180">
        <v>4</v>
      </c>
      <c r="I168" s="181"/>
      <c r="J168" s="182">
        <f t="shared" si="10"/>
        <v>0</v>
      </c>
      <c r="K168" s="178" t="s">
        <v>149</v>
      </c>
      <c r="L168" s="41"/>
      <c r="M168" s="183" t="s">
        <v>35</v>
      </c>
      <c r="N168" s="184" t="s">
        <v>51</v>
      </c>
      <c r="O168" s="66"/>
      <c r="P168" s="185">
        <f t="shared" si="11"/>
        <v>0</v>
      </c>
      <c r="Q168" s="185">
        <v>0.00012</v>
      </c>
      <c r="R168" s="185">
        <f t="shared" si="12"/>
        <v>0.00048</v>
      </c>
      <c r="S168" s="185">
        <v>0</v>
      </c>
      <c r="T168" s="186">
        <f t="shared" si="1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7" t="s">
        <v>303</v>
      </c>
      <c r="AT168" s="187" t="s">
        <v>145</v>
      </c>
      <c r="AU168" s="187" t="s">
        <v>89</v>
      </c>
      <c r="AY168" s="18" t="s">
        <v>142</v>
      </c>
      <c r="BE168" s="188">
        <f t="shared" si="14"/>
        <v>0</v>
      </c>
      <c r="BF168" s="188">
        <f t="shared" si="15"/>
        <v>0</v>
      </c>
      <c r="BG168" s="188">
        <f t="shared" si="16"/>
        <v>0</v>
      </c>
      <c r="BH168" s="188">
        <f t="shared" si="17"/>
        <v>0</v>
      </c>
      <c r="BI168" s="188">
        <f t="shared" si="18"/>
        <v>0</v>
      </c>
      <c r="BJ168" s="18" t="s">
        <v>21</v>
      </c>
      <c r="BK168" s="188">
        <f t="shared" si="19"/>
        <v>0</v>
      </c>
      <c r="BL168" s="18" t="s">
        <v>303</v>
      </c>
      <c r="BM168" s="187" t="s">
        <v>1703</v>
      </c>
    </row>
    <row r="169" spans="1:65" s="2" customFormat="1" ht="14.45" customHeight="1">
      <c r="A169" s="36"/>
      <c r="B169" s="37"/>
      <c r="C169" s="176" t="s">
        <v>520</v>
      </c>
      <c r="D169" s="176" t="s">
        <v>145</v>
      </c>
      <c r="E169" s="177" t="s">
        <v>1704</v>
      </c>
      <c r="F169" s="178" t="s">
        <v>1705</v>
      </c>
      <c r="G169" s="179" t="s">
        <v>177</v>
      </c>
      <c r="H169" s="180">
        <v>4</v>
      </c>
      <c r="I169" s="181"/>
      <c r="J169" s="182">
        <f t="shared" si="10"/>
        <v>0</v>
      </c>
      <c r="K169" s="178" t="s">
        <v>149</v>
      </c>
      <c r="L169" s="41"/>
      <c r="M169" s="183" t="s">
        <v>35</v>
      </c>
      <c r="N169" s="184" t="s">
        <v>51</v>
      </c>
      <c r="O169" s="66"/>
      <c r="P169" s="185">
        <f t="shared" si="11"/>
        <v>0</v>
      </c>
      <c r="Q169" s="185">
        <v>0.00012</v>
      </c>
      <c r="R169" s="185">
        <f t="shared" si="12"/>
        <v>0.00048</v>
      </c>
      <c r="S169" s="185">
        <v>0</v>
      </c>
      <c r="T169" s="186">
        <f t="shared" si="1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7" t="s">
        <v>303</v>
      </c>
      <c r="AT169" s="187" t="s">
        <v>145</v>
      </c>
      <c r="AU169" s="187" t="s">
        <v>89</v>
      </c>
      <c r="AY169" s="18" t="s">
        <v>142</v>
      </c>
      <c r="BE169" s="188">
        <f t="shared" si="14"/>
        <v>0</v>
      </c>
      <c r="BF169" s="188">
        <f t="shared" si="15"/>
        <v>0</v>
      </c>
      <c r="BG169" s="188">
        <f t="shared" si="16"/>
        <v>0</v>
      </c>
      <c r="BH169" s="188">
        <f t="shared" si="17"/>
        <v>0</v>
      </c>
      <c r="BI169" s="188">
        <f t="shared" si="18"/>
        <v>0</v>
      </c>
      <c r="BJ169" s="18" t="s">
        <v>21</v>
      </c>
      <c r="BK169" s="188">
        <f t="shared" si="19"/>
        <v>0</v>
      </c>
      <c r="BL169" s="18" t="s">
        <v>303</v>
      </c>
      <c r="BM169" s="187" t="s">
        <v>1706</v>
      </c>
    </row>
    <row r="170" spans="1:65" s="2" customFormat="1" ht="14.45" customHeight="1">
      <c r="A170" s="36"/>
      <c r="B170" s="37"/>
      <c r="C170" s="176" t="s">
        <v>524</v>
      </c>
      <c r="D170" s="176" t="s">
        <v>145</v>
      </c>
      <c r="E170" s="177" t="s">
        <v>1707</v>
      </c>
      <c r="F170" s="178" t="s">
        <v>1708</v>
      </c>
      <c r="G170" s="179" t="s">
        <v>177</v>
      </c>
      <c r="H170" s="180">
        <v>8</v>
      </c>
      <c r="I170" s="181"/>
      <c r="J170" s="182">
        <f t="shared" si="10"/>
        <v>0</v>
      </c>
      <c r="K170" s="178" t="s">
        <v>149</v>
      </c>
      <c r="L170" s="41"/>
      <c r="M170" s="183" t="s">
        <v>35</v>
      </c>
      <c r="N170" s="184" t="s">
        <v>51</v>
      </c>
      <c r="O170" s="66"/>
      <c r="P170" s="185">
        <f t="shared" si="11"/>
        <v>0</v>
      </c>
      <c r="Q170" s="185">
        <v>0.00021</v>
      </c>
      <c r="R170" s="185">
        <f t="shared" si="12"/>
        <v>0.00168</v>
      </c>
      <c r="S170" s="185">
        <v>0</v>
      </c>
      <c r="T170" s="186">
        <f t="shared" si="1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303</v>
      </c>
      <c r="AT170" s="187" t="s">
        <v>145</v>
      </c>
      <c r="AU170" s="187" t="s">
        <v>89</v>
      </c>
      <c r="AY170" s="18" t="s">
        <v>142</v>
      </c>
      <c r="BE170" s="188">
        <f t="shared" si="14"/>
        <v>0</v>
      </c>
      <c r="BF170" s="188">
        <f t="shared" si="15"/>
        <v>0</v>
      </c>
      <c r="BG170" s="188">
        <f t="shared" si="16"/>
        <v>0</v>
      </c>
      <c r="BH170" s="188">
        <f t="shared" si="17"/>
        <v>0</v>
      </c>
      <c r="BI170" s="188">
        <f t="shared" si="18"/>
        <v>0</v>
      </c>
      <c r="BJ170" s="18" t="s">
        <v>21</v>
      </c>
      <c r="BK170" s="188">
        <f t="shared" si="19"/>
        <v>0</v>
      </c>
      <c r="BL170" s="18" t="s">
        <v>303</v>
      </c>
      <c r="BM170" s="187" t="s">
        <v>1709</v>
      </c>
    </row>
    <row r="171" spans="1:65" s="2" customFormat="1" ht="14.45" customHeight="1">
      <c r="A171" s="36"/>
      <c r="B171" s="37"/>
      <c r="C171" s="176" t="s">
        <v>528</v>
      </c>
      <c r="D171" s="176" t="s">
        <v>145</v>
      </c>
      <c r="E171" s="177" t="s">
        <v>1710</v>
      </c>
      <c r="F171" s="178" t="s">
        <v>1711</v>
      </c>
      <c r="G171" s="179" t="s">
        <v>159</v>
      </c>
      <c r="H171" s="180">
        <v>2</v>
      </c>
      <c r="I171" s="181"/>
      <c r="J171" s="182">
        <f t="shared" si="10"/>
        <v>0</v>
      </c>
      <c r="K171" s="178" t="s">
        <v>149</v>
      </c>
      <c r="L171" s="41"/>
      <c r="M171" s="183" t="s">
        <v>35</v>
      </c>
      <c r="N171" s="184" t="s">
        <v>51</v>
      </c>
      <c r="O171" s="66"/>
      <c r="P171" s="185">
        <f t="shared" si="11"/>
        <v>0</v>
      </c>
      <c r="Q171" s="185">
        <v>0.0292</v>
      </c>
      <c r="R171" s="185">
        <f t="shared" si="12"/>
        <v>0.0584</v>
      </c>
      <c r="S171" s="185">
        <v>0</v>
      </c>
      <c r="T171" s="186">
        <f t="shared" si="1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7" t="s">
        <v>303</v>
      </c>
      <c r="AT171" s="187" t="s">
        <v>145</v>
      </c>
      <c r="AU171" s="187" t="s">
        <v>89</v>
      </c>
      <c r="AY171" s="18" t="s">
        <v>142</v>
      </c>
      <c r="BE171" s="188">
        <f t="shared" si="14"/>
        <v>0</v>
      </c>
      <c r="BF171" s="188">
        <f t="shared" si="15"/>
        <v>0</v>
      </c>
      <c r="BG171" s="188">
        <f t="shared" si="16"/>
        <v>0</v>
      </c>
      <c r="BH171" s="188">
        <f t="shared" si="17"/>
        <v>0</v>
      </c>
      <c r="BI171" s="188">
        <f t="shared" si="18"/>
        <v>0</v>
      </c>
      <c r="BJ171" s="18" t="s">
        <v>21</v>
      </c>
      <c r="BK171" s="188">
        <f t="shared" si="19"/>
        <v>0</v>
      </c>
      <c r="BL171" s="18" t="s">
        <v>303</v>
      </c>
      <c r="BM171" s="187" t="s">
        <v>1712</v>
      </c>
    </row>
    <row r="172" spans="1:65" s="2" customFormat="1" ht="24.2" customHeight="1">
      <c r="A172" s="36"/>
      <c r="B172" s="37"/>
      <c r="C172" s="176" t="s">
        <v>532</v>
      </c>
      <c r="D172" s="176" t="s">
        <v>145</v>
      </c>
      <c r="E172" s="177" t="s">
        <v>1713</v>
      </c>
      <c r="F172" s="178" t="s">
        <v>1714</v>
      </c>
      <c r="G172" s="179" t="s">
        <v>292</v>
      </c>
      <c r="H172" s="180">
        <v>173</v>
      </c>
      <c r="I172" s="181"/>
      <c r="J172" s="182">
        <f t="shared" si="10"/>
        <v>0</v>
      </c>
      <c r="K172" s="178" t="s">
        <v>149</v>
      </c>
      <c r="L172" s="41"/>
      <c r="M172" s="183" t="s">
        <v>35</v>
      </c>
      <c r="N172" s="184" t="s">
        <v>51</v>
      </c>
      <c r="O172" s="66"/>
      <c r="P172" s="185">
        <f t="shared" si="11"/>
        <v>0</v>
      </c>
      <c r="Q172" s="185">
        <v>0.00019</v>
      </c>
      <c r="R172" s="185">
        <f t="shared" si="12"/>
        <v>0.03287</v>
      </c>
      <c r="S172" s="185">
        <v>0</v>
      </c>
      <c r="T172" s="186">
        <f t="shared" si="1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7" t="s">
        <v>303</v>
      </c>
      <c r="AT172" s="187" t="s">
        <v>145</v>
      </c>
      <c r="AU172" s="187" t="s">
        <v>89</v>
      </c>
      <c r="AY172" s="18" t="s">
        <v>142</v>
      </c>
      <c r="BE172" s="188">
        <f t="shared" si="14"/>
        <v>0</v>
      </c>
      <c r="BF172" s="188">
        <f t="shared" si="15"/>
        <v>0</v>
      </c>
      <c r="BG172" s="188">
        <f t="shared" si="16"/>
        <v>0</v>
      </c>
      <c r="BH172" s="188">
        <f t="shared" si="17"/>
        <v>0</v>
      </c>
      <c r="BI172" s="188">
        <f t="shared" si="18"/>
        <v>0</v>
      </c>
      <c r="BJ172" s="18" t="s">
        <v>21</v>
      </c>
      <c r="BK172" s="188">
        <f t="shared" si="19"/>
        <v>0</v>
      </c>
      <c r="BL172" s="18" t="s">
        <v>303</v>
      </c>
      <c r="BM172" s="187" t="s">
        <v>1715</v>
      </c>
    </row>
    <row r="173" spans="1:65" s="2" customFormat="1" ht="14.45" customHeight="1">
      <c r="A173" s="36"/>
      <c r="B173" s="37"/>
      <c r="C173" s="176" t="s">
        <v>537</v>
      </c>
      <c r="D173" s="176" t="s">
        <v>145</v>
      </c>
      <c r="E173" s="177" t="s">
        <v>1716</v>
      </c>
      <c r="F173" s="178" t="s">
        <v>1717</v>
      </c>
      <c r="G173" s="179" t="s">
        <v>292</v>
      </c>
      <c r="H173" s="180">
        <v>173</v>
      </c>
      <c r="I173" s="181"/>
      <c r="J173" s="182">
        <f t="shared" si="10"/>
        <v>0</v>
      </c>
      <c r="K173" s="178" t="s">
        <v>149</v>
      </c>
      <c r="L173" s="41"/>
      <c r="M173" s="183" t="s">
        <v>35</v>
      </c>
      <c r="N173" s="184" t="s">
        <v>51</v>
      </c>
      <c r="O173" s="66"/>
      <c r="P173" s="185">
        <f t="shared" si="11"/>
        <v>0</v>
      </c>
      <c r="Q173" s="185">
        <v>1E-05</v>
      </c>
      <c r="R173" s="185">
        <f t="shared" si="12"/>
        <v>0.0017300000000000002</v>
      </c>
      <c r="S173" s="185">
        <v>0</v>
      </c>
      <c r="T173" s="186">
        <f t="shared" si="1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7" t="s">
        <v>303</v>
      </c>
      <c r="AT173" s="187" t="s">
        <v>145</v>
      </c>
      <c r="AU173" s="187" t="s">
        <v>89</v>
      </c>
      <c r="AY173" s="18" t="s">
        <v>142</v>
      </c>
      <c r="BE173" s="188">
        <f t="shared" si="14"/>
        <v>0</v>
      </c>
      <c r="BF173" s="188">
        <f t="shared" si="15"/>
        <v>0</v>
      </c>
      <c r="BG173" s="188">
        <f t="shared" si="16"/>
        <v>0</v>
      </c>
      <c r="BH173" s="188">
        <f t="shared" si="17"/>
        <v>0</v>
      </c>
      <c r="BI173" s="188">
        <f t="shared" si="18"/>
        <v>0</v>
      </c>
      <c r="BJ173" s="18" t="s">
        <v>21</v>
      </c>
      <c r="BK173" s="188">
        <f t="shared" si="19"/>
        <v>0</v>
      </c>
      <c r="BL173" s="18" t="s">
        <v>303</v>
      </c>
      <c r="BM173" s="187" t="s">
        <v>1718</v>
      </c>
    </row>
    <row r="174" spans="1:65" s="2" customFormat="1" ht="24.2" customHeight="1">
      <c r="A174" s="36"/>
      <c r="B174" s="37"/>
      <c r="C174" s="176" t="s">
        <v>543</v>
      </c>
      <c r="D174" s="176" t="s">
        <v>145</v>
      </c>
      <c r="E174" s="177" t="s">
        <v>1719</v>
      </c>
      <c r="F174" s="178" t="s">
        <v>1720</v>
      </c>
      <c r="G174" s="179" t="s">
        <v>237</v>
      </c>
      <c r="H174" s="180">
        <v>0.044</v>
      </c>
      <c r="I174" s="181"/>
      <c r="J174" s="182">
        <f t="shared" si="10"/>
        <v>0</v>
      </c>
      <c r="K174" s="178" t="s">
        <v>149</v>
      </c>
      <c r="L174" s="41"/>
      <c r="M174" s="183" t="s">
        <v>35</v>
      </c>
      <c r="N174" s="184" t="s">
        <v>51</v>
      </c>
      <c r="O174" s="66"/>
      <c r="P174" s="185">
        <f t="shared" si="11"/>
        <v>0</v>
      </c>
      <c r="Q174" s="185">
        <v>0</v>
      </c>
      <c r="R174" s="185">
        <f t="shared" si="12"/>
        <v>0</v>
      </c>
      <c r="S174" s="185">
        <v>0</v>
      </c>
      <c r="T174" s="186">
        <f t="shared" si="1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7" t="s">
        <v>303</v>
      </c>
      <c r="AT174" s="187" t="s">
        <v>145</v>
      </c>
      <c r="AU174" s="187" t="s">
        <v>89</v>
      </c>
      <c r="AY174" s="18" t="s">
        <v>142</v>
      </c>
      <c r="BE174" s="188">
        <f t="shared" si="14"/>
        <v>0</v>
      </c>
      <c r="BF174" s="188">
        <f t="shared" si="15"/>
        <v>0</v>
      </c>
      <c r="BG174" s="188">
        <f t="shared" si="16"/>
        <v>0</v>
      </c>
      <c r="BH174" s="188">
        <f t="shared" si="17"/>
        <v>0</v>
      </c>
      <c r="BI174" s="188">
        <f t="shared" si="18"/>
        <v>0</v>
      </c>
      <c r="BJ174" s="18" t="s">
        <v>21</v>
      </c>
      <c r="BK174" s="188">
        <f t="shared" si="19"/>
        <v>0</v>
      </c>
      <c r="BL174" s="18" t="s">
        <v>303</v>
      </c>
      <c r="BM174" s="187" t="s">
        <v>1721</v>
      </c>
    </row>
    <row r="175" spans="1:65" s="2" customFormat="1" ht="24.2" customHeight="1">
      <c r="A175" s="36"/>
      <c r="B175" s="37"/>
      <c r="C175" s="176" t="s">
        <v>547</v>
      </c>
      <c r="D175" s="176" t="s">
        <v>145</v>
      </c>
      <c r="E175" s="177" t="s">
        <v>1722</v>
      </c>
      <c r="F175" s="178" t="s">
        <v>1723</v>
      </c>
      <c r="G175" s="179" t="s">
        <v>237</v>
      </c>
      <c r="H175" s="180">
        <v>0.515</v>
      </c>
      <c r="I175" s="181"/>
      <c r="J175" s="182">
        <f t="shared" si="10"/>
        <v>0</v>
      </c>
      <c r="K175" s="178" t="s">
        <v>149</v>
      </c>
      <c r="L175" s="41"/>
      <c r="M175" s="183" t="s">
        <v>35</v>
      </c>
      <c r="N175" s="184" t="s">
        <v>51</v>
      </c>
      <c r="O175" s="66"/>
      <c r="P175" s="185">
        <f t="shared" si="11"/>
        <v>0</v>
      </c>
      <c r="Q175" s="185">
        <v>0</v>
      </c>
      <c r="R175" s="185">
        <f t="shared" si="12"/>
        <v>0</v>
      </c>
      <c r="S175" s="185">
        <v>0</v>
      </c>
      <c r="T175" s="186">
        <f t="shared" si="1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7" t="s">
        <v>303</v>
      </c>
      <c r="AT175" s="187" t="s">
        <v>145</v>
      </c>
      <c r="AU175" s="187" t="s">
        <v>89</v>
      </c>
      <c r="AY175" s="18" t="s">
        <v>142</v>
      </c>
      <c r="BE175" s="188">
        <f t="shared" si="14"/>
        <v>0</v>
      </c>
      <c r="BF175" s="188">
        <f t="shared" si="15"/>
        <v>0</v>
      </c>
      <c r="BG175" s="188">
        <f t="shared" si="16"/>
        <v>0</v>
      </c>
      <c r="BH175" s="188">
        <f t="shared" si="17"/>
        <v>0</v>
      </c>
      <c r="BI175" s="188">
        <f t="shared" si="18"/>
        <v>0</v>
      </c>
      <c r="BJ175" s="18" t="s">
        <v>21</v>
      </c>
      <c r="BK175" s="188">
        <f t="shared" si="19"/>
        <v>0</v>
      </c>
      <c r="BL175" s="18" t="s">
        <v>303</v>
      </c>
      <c r="BM175" s="187" t="s">
        <v>1724</v>
      </c>
    </row>
    <row r="176" spans="2:63" s="12" customFormat="1" ht="22.9" customHeight="1">
      <c r="B176" s="160"/>
      <c r="C176" s="161"/>
      <c r="D176" s="162" t="s">
        <v>79</v>
      </c>
      <c r="E176" s="174" t="s">
        <v>1725</v>
      </c>
      <c r="F176" s="174" t="s">
        <v>1726</v>
      </c>
      <c r="G176" s="161"/>
      <c r="H176" s="161"/>
      <c r="I176" s="164"/>
      <c r="J176" s="175">
        <f>BK176</f>
        <v>0</v>
      </c>
      <c r="K176" s="161"/>
      <c r="L176" s="166"/>
      <c r="M176" s="167"/>
      <c r="N176" s="168"/>
      <c r="O176" s="168"/>
      <c r="P176" s="169">
        <f>SUM(P177:P182)</f>
        <v>0</v>
      </c>
      <c r="Q176" s="168"/>
      <c r="R176" s="169">
        <f>SUM(R177:R182)</f>
        <v>0.01374</v>
      </c>
      <c r="S176" s="168"/>
      <c r="T176" s="170">
        <f>SUM(T177:T182)</f>
        <v>0.20440999999999998</v>
      </c>
      <c r="AR176" s="171" t="s">
        <v>89</v>
      </c>
      <c r="AT176" s="172" t="s">
        <v>79</v>
      </c>
      <c r="AU176" s="172" t="s">
        <v>21</v>
      </c>
      <c r="AY176" s="171" t="s">
        <v>142</v>
      </c>
      <c r="BK176" s="173">
        <f>SUM(BK177:BK182)</f>
        <v>0</v>
      </c>
    </row>
    <row r="177" spans="1:65" s="2" customFormat="1" ht="14.45" customHeight="1">
      <c r="A177" s="36"/>
      <c r="B177" s="37"/>
      <c r="C177" s="176" t="s">
        <v>552</v>
      </c>
      <c r="D177" s="176" t="s">
        <v>145</v>
      </c>
      <c r="E177" s="177" t="s">
        <v>1727</v>
      </c>
      <c r="F177" s="178" t="s">
        <v>1728</v>
      </c>
      <c r="G177" s="179" t="s">
        <v>292</v>
      </c>
      <c r="H177" s="180">
        <v>36</v>
      </c>
      <c r="I177" s="181"/>
      <c r="J177" s="182">
        <f aca="true" t="shared" si="20" ref="J177:J182">ROUND(I177*H177,2)</f>
        <v>0</v>
      </c>
      <c r="K177" s="178" t="s">
        <v>149</v>
      </c>
      <c r="L177" s="41"/>
      <c r="M177" s="183" t="s">
        <v>35</v>
      </c>
      <c r="N177" s="184" t="s">
        <v>51</v>
      </c>
      <c r="O177" s="66"/>
      <c r="P177" s="185">
        <f aca="true" t="shared" si="21" ref="P177:P182">O177*H177</f>
        <v>0</v>
      </c>
      <c r="Q177" s="185">
        <v>0.00024</v>
      </c>
      <c r="R177" s="185">
        <f aca="true" t="shared" si="22" ref="R177:R182">Q177*H177</f>
        <v>0.00864</v>
      </c>
      <c r="S177" s="185">
        <v>0.00473</v>
      </c>
      <c r="T177" s="186">
        <f aca="true" t="shared" si="23" ref="T177:T182">S177*H177</f>
        <v>0.17028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7" t="s">
        <v>303</v>
      </c>
      <c r="AT177" s="187" t="s">
        <v>145</v>
      </c>
      <c r="AU177" s="187" t="s">
        <v>89</v>
      </c>
      <c r="AY177" s="18" t="s">
        <v>142</v>
      </c>
      <c r="BE177" s="188">
        <f aca="true" t="shared" si="24" ref="BE177:BE182">IF(N177="základní",J177,0)</f>
        <v>0</v>
      </c>
      <c r="BF177" s="188">
        <f aca="true" t="shared" si="25" ref="BF177:BF182">IF(N177="snížená",J177,0)</f>
        <v>0</v>
      </c>
      <c r="BG177" s="188">
        <f aca="true" t="shared" si="26" ref="BG177:BG182">IF(N177="zákl. přenesená",J177,0)</f>
        <v>0</v>
      </c>
      <c r="BH177" s="188">
        <f aca="true" t="shared" si="27" ref="BH177:BH182">IF(N177="sníž. přenesená",J177,0)</f>
        <v>0</v>
      </c>
      <c r="BI177" s="188">
        <f aca="true" t="shared" si="28" ref="BI177:BI182">IF(N177="nulová",J177,0)</f>
        <v>0</v>
      </c>
      <c r="BJ177" s="18" t="s">
        <v>21</v>
      </c>
      <c r="BK177" s="188">
        <f aca="true" t="shared" si="29" ref="BK177:BK182">ROUND(I177*H177,2)</f>
        <v>0</v>
      </c>
      <c r="BL177" s="18" t="s">
        <v>303</v>
      </c>
      <c r="BM177" s="187" t="s">
        <v>1729</v>
      </c>
    </row>
    <row r="178" spans="1:65" s="2" customFormat="1" ht="14.45" customHeight="1">
      <c r="A178" s="36"/>
      <c r="B178" s="37"/>
      <c r="C178" s="176" t="s">
        <v>556</v>
      </c>
      <c r="D178" s="176" t="s">
        <v>145</v>
      </c>
      <c r="E178" s="177" t="s">
        <v>1730</v>
      </c>
      <c r="F178" s="178" t="s">
        <v>1731</v>
      </c>
      <c r="G178" s="179" t="s">
        <v>1693</v>
      </c>
      <c r="H178" s="180">
        <v>1</v>
      </c>
      <c r="I178" s="181"/>
      <c r="J178" s="182">
        <f t="shared" si="20"/>
        <v>0</v>
      </c>
      <c r="K178" s="178" t="s">
        <v>149</v>
      </c>
      <c r="L178" s="41"/>
      <c r="M178" s="183" t="s">
        <v>35</v>
      </c>
      <c r="N178" s="184" t="s">
        <v>51</v>
      </c>
      <c r="O178" s="66"/>
      <c r="P178" s="185">
        <f t="shared" si="21"/>
        <v>0</v>
      </c>
      <c r="Q178" s="185">
        <v>0</v>
      </c>
      <c r="R178" s="185">
        <f t="shared" si="22"/>
        <v>0</v>
      </c>
      <c r="S178" s="185">
        <v>0.00722</v>
      </c>
      <c r="T178" s="186">
        <f t="shared" si="23"/>
        <v>0.00722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7" t="s">
        <v>303</v>
      </c>
      <c r="AT178" s="187" t="s">
        <v>145</v>
      </c>
      <c r="AU178" s="187" t="s">
        <v>89</v>
      </c>
      <c r="AY178" s="18" t="s">
        <v>142</v>
      </c>
      <c r="BE178" s="188">
        <f t="shared" si="24"/>
        <v>0</v>
      </c>
      <c r="BF178" s="188">
        <f t="shared" si="25"/>
        <v>0</v>
      </c>
      <c r="BG178" s="188">
        <f t="shared" si="26"/>
        <v>0</v>
      </c>
      <c r="BH178" s="188">
        <f t="shared" si="27"/>
        <v>0</v>
      </c>
      <c r="BI178" s="188">
        <f t="shared" si="28"/>
        <v>0</v>
      </c>
      <c r="BJ178" s="18" t="s">
        <v>21</v>
      </c>
      <c r="BK178" s="188">
        <f t="shared" si="29"/>
        <v>0</v>
      </c>
      <c r="BL178" s="18" t="s">
        <v>303</v>
      </c>
      <c r="BM178" s="187" t="s">
        <v>1732</v>
      </c>
    </row>
    <row r="179" spans="1:65" s="2" customFormat="1" ht="14.45" customHeight="1">
      <c r="A179" s="36"/>
      <c r="B179" s="37"/>
      <c r="C179" s="176" t="s">
        <v>561</v>
      </c>
      <c r="D179" s="176" t="s">
        <v>145</v>
      </c>
      <c r="E179" s="177" t="s">
        <v>1733</v>
      </c>
      <c r="F179" s="178" t="s">
        <v>1734</v>
      </c>
      <c r="G179" s="179" t="s">
        <v>177</v>
      </c>
      <c r="H179" s="180">
        <v>1</v>
      </c>
      <c r="I179" s="181"/>
      <c r="J179" s="182">
        <f t="shared" si="20"/>
        <v>0</v>
      </c>
      <c r="K179" s="178" t="s">
        <v>149</v>
      </c>
      <c r="L179" s="41"/>
      <c r="M179" s="183" t="s">
        <v>35</v>
      </c>
      <c r="N179" s="184" t="s">
        <v>51</v>
      </c>
      <c r="O179" s="66"/>
      <c r="P179" s="185">
        <f t="shared" si="21"/>
        <v>0</v>
      </c>
      <c r="Q179" s="185">
        <v>0</v>
      </c>
      <c r="R179" s="185">
        <f t="shared" si="22"/>
        <v>0</v>
      </c>
      <c r="S179" s="185">
        <v>0.00091</v>
      </c>
      <c r="T179" s="186">
        <f t="shared" si="23"/>
        <v>0.00091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7" t="s">
        <v>303</v>
      </c>
      <c r="AT179" s="187" t="s">
        <v>145</v>
      </c>
      <c r="AU179" s="187" t="s">
        <v>89</v>
      </c>
      <c r="AY179" s="18" t="s">
        <v>142</v>
      </c>
      <c r="BE179" s="188">
        <f t="shared" si="24"/>
        <v>0</v>
      </c>
      <c r="BF179" s="188">
        <f t="shared" si="25"/>
        <v>0</v>
      </c>
      <c r="BG179" s="188">
        <f t="shared" si="26"/>
        <v>0</v>
      </c>
      <c r="BH179" s="188">
        <f t="shared" si="27"/>
        <v>0</v>
      </c>
      <c r="BI179" s="188">
        <f t="shared" si="28"/>
        <v>0</v>
      </c>
      <c r="BJ179" s="18" t="s">
        <v>21</v>
      </c>
      <c r="BK179" s="188">
        <f t="shared" si="29"/>
        <v>0</v>
      </c>
      <c r="BL179" s="18" t="s">
        <v>303</v>
      </c>
      <c r="BM179" s="187" t="s">
        <v>1735</v>
      </c>
    </row>
    <row r="180" spans="1:65" s="2" customFormat="1" ht="14.45" customHeight="1">
      <c r="A180" s="36"/>
      <c r="B180" s="37"/>
      <c r="C180" s="176" t="s">
        <v>567</v>
      </c>
      <c r="D180" s="176" t="s">
        <v>145</v>
      </c>
      <c r="E180" s="177" t="s">
        <v>1736</v>
      </c>
      <c r="F180" s="178" t="s">
        <v>1737</v>
      </c>
      <c r="G180" s="179" t="s">
        <v>177</v>
      </c>
      <c r="H180" s="180">
        <v>1</v>
      </c>
      <c r="I180" s="181"/>
      <c r="J180" s="182">
        <f t="shared" si="20"/>
        <v>0</v>
      </c>
      <c r="K180" s="178" t="s">
        <v>149</v>
      </c>
      <c r="L180" s="41"/>
      <c r="M180" s="183" t="s">
        <v>35</v>
      </c>
      <c r="N180" s="184" t="s">
        <v>51</v>
      </c>
      <c r="O180" s="66"/>
      <c r="P180" s="185">
        <f t="shared" si="21"/>
        <v>0</v>
      </c>
      <c r="Q180" s="185">
        <v>0.0051</v>
      </c>
      <c r="R180" s="185">
        <f t="shared" si="22"/>
        <v>0.0051</v>
      </c>
      <c r="S180" s="185">
        <v>0.026</v>
      </c>
      <c r="T180" s="186">
        <f t="shared" si="23"/>
        <v>0.026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7" t="s">
        <v>303</v>
      </c>
      <c r="AT180" s="187" t="s">
        <v>145</v>
      </c>
      <c r="AU180" s="187" t="s">
        <v>89</v>
      </c>
      <c r="AY180" s="18" t="s">
        <v>142</v>
      </c>
      <c r="BE180" s="188">
        <f t="shared" si="24"/>
        <v>0</v>
      </c>
      <c r="BF180" s="188">
        <f t="shared" si="25"/>
        <v>0</v>
      </c>
      <c r="BG180" s="188">
        <f t="shared" si="26"/>
        <v>0</v>
      </c>
      <c r="BH180" s="188">
        <f t="shared" si="27"/>
        <v>0</v>
      </c>
      <c r="BI180" s="188">
        <f t="shared" si="28"/>
        <v>0</v>
      </c>
      <c r="BJ180" s="18" t="s">
        <v>21</v>
      </c>
      <c r="BK180" s="188">
        <f t="shared" si="29"/>
        <v>0</v>
      </c>
      <c r="BL180" s="18" t="s">
        <v>303</v>
      </c>
      <c r="BM180" s="187" t="s">
        <v>1738</v>
      </c>
    </row>
    <row r="181" spans="1:65" s="2" customFormat="1" ht="24.2" customHeight="1">
      <c r="A181" s="36"/>
      <c r="B181" s="37"/>
      <c r="C181" s="176" t="s">
        <v>571</v>
      </c>
      <c r="D181" s="176" t="s">
        <v>145</v>
      </c>
      <c r="E181" s="177" t="s">
        <v>1739</v>
      </c>
      <c r="F181" s="178" t="s">
        <v>1740</v>
      </c>
      <c r="G181" s="179" t="s">
        <v>237</v>
      </c>
      <c r="H181" s="180">
        <v>0.204</v>
      </c>
      <c r="I181" s="181"/>
      <c r="J181" s="182">
        <f t="shared" si="20"/>
        <v>0</v>
      </c>
      <c r="K181" s="178" t="s">
        <v>149</v>
      </c>
      <c r="L181" s="41"/>
      <c r="M181" s="183" t="s">
        <v>35</v>
      </c>
      <c r="N181" s="184" t="s">
        <v>51</v>
      </c>
      <c r="O181" s="66"/>
      <c r="P181" s="185">
        <f t="shared" si="21"/>
        <v>0</v>
      </c>
      <c r="Q181" s="185">
        <v>0</v>
      </c>
      <c r="R181" s="185">
        <f t="shared" si="22"/>
        <v>0</v>
      </c>
      <c r="S181" s="185">
        <v>0</v>
      </c>
      <c r="T181" s="186">
        <f t="shared" si="2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7" t="s">
        <v>303</v>
      </c>
      <c r="AT181" s="187" t="s">
        <v>145</v>
      </c>
      <c r="AU181" s="187" t="s">
        <v>89</v>
      </c>
      <c r="AY181" s="18" t="s">
        <v>142</v>
      </c>
      <c r="BE181" s="188">
        <f t="shared" si="24"/>
        <v>0</v>
      </c>
      <c r="BF181" s="188">
        <f t="shared" si="25"/>
        <v>0</v>
      </c>
      <c r="BG181" s="188">
        <f t="shared" si="26"/>
        <v>0</v>
      </c>
      <c r="BH181" s="188">
        <f t="shared" si="27"/>
        <v>0</v>
      </c>
      <c r="BI181" s="188">
        <f t="shared" si="28"/>
        <v>0</v>
      </c>
      <c r="BJ181" s="18" t="s">
        <v>21</v>
      </c>
      <c r="BK181" s="188">
        <f t="shared" si="29"/>
        <v>0</v>
      </c>
      <c r="BL181" s="18" t="s">
        <v>303</v>
      </c>
      <c r="BM181" s="187" t="s">
        <v>1741</v>
      </c>
    </row>
    <row r="182" spans="1:65" s="2" customFormat="1" ht="24.2" customHeight="1">
      <c r="A182" s="36"/>
      <c r="B182" s="37"/>
      <c r="C182" s="176" t="s">
        <v>576</v>
      </c>
      <c r="D182" s="176" t="s">
        <v>145</v>
      </c>
      <c r="E182" s="177" t="s">
        <v>1742</v>
      </c>
      <c r="F182" s="178" t="s">
        <v>1743</v>
      </c>
      <c r="G182" s="179" t="s">
        <v>237</v>
      </c>
      <c r="H182" s="180">
        <v>0.014</v>
      </c>
      <c r="I182" s="181"/>
      <c r="J182" s="182">
        <f t="shared" si="20"/>
        <v>0</v>
      </c>
      <c r="K182" s="178" t="s">
        <v>149</v>
      </c>
      <c r="L182" s="41"/>
      <c r="M182" s="183" t="s">
        <v>35</v>
      </c>
      <c r="N182" s="184" t="s">
        <v>51</v>
      </c>
      <c r="O182" s="66"/>
      <c r="P182" s="185">
        <f t="shared" si="21"/>
        <v>0</v>
      </c>
      <c r="Q182" s="185">
        <v>0</v>
      </c>
      <c r="R182" s="185">
        <f t="shared" si="22"/>
        <v>0</v>
      </c>
      <c r="S182" s="185">
        <v>0</v>
      </c>
      <c r="T182" s="186">
        <f t="shared" si="2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7" t="s">
        <v>303</v>
      </c>
      <c r="AT182" s="187" t="s">
        <v>145</v>
      </c>
      <c r="AU182" s="187" t="s">
        <v>89</v>
      </c>
      <c r="AY182" s="18" t="s">
        <v>142</v>
      </c>
      <c r="BE182" s="188">
        <f t="shared" si="24"/>
        <v>0</v>
      </c>
      <c r="BF182" s="188">
        <f t="shared" si="25"/>
        <v>0</v>
      </c>
      <c r="BG182" s="188">
        <f t="shared" si="26"/>
        <v>0</v>
      </c>
      <c r="BH182" s="188">
        <f t="shared" si="27"/>
        <v>0</v>
      </c>
      <c r="BI182" s="188">
        <f t="shared" si="28"/>
        <v>0</v>
      </c>
      <c r="BJ182" s="18" t="s">
        <v>21</v>
      </c>
      <c r="BK182" s="188">
        <f t="shared" si="29"/>
        <v>0</v>
      </c>
      <c r="BL182" s="18" t="s">
        <v>303</v>
      </c>
      <c r="BM182" s="187" t="s">
        <v>1744</v>
      </c>
    </row>
    <row r="183" spans="2:63" s="12" customFormat="1" ht="22.9" customHeight="1">
      <c r="B183" s="160"/>
      <c r="C183" s="161"/>
      <c r="D183" s="162" t="s">
        <v>79</v>
      </c>
      <c r="E183" s="174" t="s">
        <v>1745</v>
      </c>
      <c r="F183" s="174" t="s">
        <v>1746</v>
      </c>
      <c r="G183" s="161"/>
      <c r="H183" s="161"/>
      <c r="I183" s="164"/>
      <c r="J183" s="175">
        <f>BK183</f>
        <v>0</v>
      </c>
      <c r="K183" s="161"/>
      <c r="L183" s="166"/>
      <c r="M183" s="167"/>
      <c r="N183" s="168"/>
      <c r="O183" s="168"/>
      <c r="P183" s="169">
        <f>SUM(P184:P223)</f>
        <v>0</v>
      </c>
      <c r="Q183" s="168"/>
      <c r="R183" s="169">
        <f>SUM(R184:R223)</f>
        <v>0.6402300000000003</v>
      </c>
      <c r="S183" s="168"/>
      <c r="T183" s="170">
        <f>SUM(T184:T223)</f>
        <v>0.42409</v>
      </c>
      <c r="AR183" s="171" t="s">
        <v>89</v>
      </c>
      <c r="AT183" s="172" t="s">
        <v>79</v>
      </c>
      <c r="AU183" s="172" t="s">
        <v>21</v>
      </c>
      <c r="AY183" s="171" t="s">
        <v>142</v>
      </c>
      <c r="BK183" s="173">
        <f>SUM(BK184:BK223)</f>
        <v>0</v>
      </c>
    </row>
    <row r="184" spans="1:65" s="2" customFormat="1" ht="14.45" customHeight="1">
      <c r="A184" s="36"/>
      <c r="B184" s="37"/>
      <c r="C184" s="176" t="s">
        <v>580</v>
      </c>
      <c r="D184" s="176" t="s">
        <v>145</v>
      </c>
      <c r="E184" s="177" t="s">
        <v>1747</v>
      </c>
      <c r="F184" s="178" t="s">
        <v>1748</v>
      </c>
      <c r="G184" s="179" t="s">
        <v>159</v>
      </c>
      <c r="H184" s="180">
        <v>6</v>
      </c>
      <c r="I184" s="181"/>
      <c r="J184" s="182">
        <f aca="true" t="shared" si="30" ref="J184:J223">ROUND(I184*H184,2)</f>
        <v>0</v>
      </c>
      <c r="K184" s="178" t="s">
        <v>149</v>
      </c>
      <c r="L184" s="41"/>
      <c r="M184" s="183" t="s">
        <v>35</v>
      </c>
      <c r="N184" s="184" t="s">
        <v>51</v>
      </c>
      <c r="O184" s="66"/>
      <c r="P184" s="185">
        <f aca="true" t="shared" si="31" ref="P184:P223">O184*H184</f>
        <v>0</v>
      </c>
      <c r="Q184" s="185">
        <v>0</v>
      </c>
      <c r="R184" s="185">
        <f aca="true" t="shared" si="32" ref="R184:R223">Q184*H184</f>
        <v>0</v>
      </c>
      <c r="S184" s="185">
        <v>0.0342</v>
      </c>
      <c r="T184" s="186">
        <f aca="true" t="shared" si="33" ref="T184:T223">S184*H184</f>
        <v>0.2052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7" t="s">
        <v>303</v>
      </c>
      <c r="AT184" s="187" t="s">
        <v>145</v>
      </c>
      <c r="AU184" s="187" t="s">
        <v>89</v>
      </c>
      <c r="AY184" s="18" t="s">
        <v>142</v>
      </c>
      <c r="BE184" s="188">
        <f aca="true" t="shared" si="34" ref="BE184:BE223">IF(N184="základní",J184,0)</f>
        <v>0</v>
      </c>
      <c r="BF184" s="188">
        <f aca="true" t="shared" si="35" ref="BF184:BF223">IF(N184="snížená",J184,0)</f>
        <v>0</v>
      </c>
      <c r="BG184" s="188">
        <f aca="true" t="shared" si="36" ref="BG184:BG223">IF(N184="zákl. přenesená",J184,0)</f>
        <v>0</v>
      </c>
      <c r="BH184" s="188">
        <f aca="true" t="shared" si="37" ref="BH184:BH223">IF(N184="sníž. přenesená",J184,0)</f>
        <v>0</v>
      </c>
      <c r="BI184" s="188">
        <f aca="true" t="shared" si="38" ref="BI184:BI223">IF(N184="nulová",J184,0)</f>
        <v>0</v>
      </c>
      <c r="BJ184" s="18" t="s">
        <v>21</v>
      </c>
      <c r="BK184" s="188">
        <f aca="true" t="shared" si="39" ref="BK184:BK223">ROUND(I184*H184,2)</f>
        <v>0</v>
      </c>
      <c r="BL184" s="18" t="s">
        <v>303</v>
      </c>
      <c r="BM184" s="187" t="s">
        <v>1749</v>
      </c>
    </row>
    <row r="185" spans="1:65" s="2" customFormat="1" ht="14.45" customHeight="1">
      <c r="A185" s="36"/>
      <c r="B185" s="37"/>
      <c r="C185" s="176" t="s">
        <v>586</v>
      </c>
      <c r="D185" s="176" t="s">
        <v>145</v>
      </c>
      <c r="E185" s="177" t="s">
        <v>1750</v>
      </c>
      <c r="F185" s="178" t="s">
        <v>1751</v>
      </c>
      <c r="G185" s="179" t="s">
        <v>159</v>
      </c>
      <c r="H185" s="180">
        <v>3</v>
      </c>
      <c r="I185" s="181"/>
      <c r="J185" s="182">
        <f t="shared" si="30"/>
        <v>0</v>
      </c>
      <c r="K185" s="178" t="s">
        <v>149</v>
      </c>
      <c r="L185" s="41"/>
      <c r="M185" s="183" t="s">
        <v>35</v>
      </c>
      <c r="N185" s="184" t="s">
        <v>51</v>
      </c>
      <c r="O185" s="66"/>
      <c r="P185" s="185">
        <f t="shared" si="31"/>
        <v>0</v>
      </c>
      <c r="Q185" s="185">
        <v>0.00376</v>
      </c>
      <c r="R185" s="185">
        <f t="shared" si="32"/>
        <v>0.01128</v>
      </c>
      <c r="S185" s="185">
        <v>0</v>
      </c>
      <c r="T185" s="186">
        <f t="shared" si="3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7" t="s">
        <v>303</v>
      </c>
      <c r="AT185" s="187" t="s">
        <v>145</v>
      </c>
      <c r="AU185" s="187" t="s">
        <v>89</v>
      </c>
      <c r="AY185" s="18" t="s">
        <v>142</v>
      </c>
      <c r="BE185" s="188">
        <f t="shared" si="34"/>
        <v>0</v>
      </c>
      <c r="BF185" s="188">
        <f t="shared" si="35"/>
        <v>0</v>
      </c>
      <c r="BG185" s="188">
        <f t="shared" si="36"/>
        <v>0</v>
      </c>
      <c r="BH185" s="188">
        <f t="shared" si="37"/>
        <v>0</v>
      </c>
      <c r="BI185" s="188">
        <f t="shared" si="38"/>
        <v>0</v>
      </c>
      <c r="BJ185" s="18" t="s">
        <v>21</v>
      </c>
      <c r="BK185" s="188">
        <f t="shared" si="39"/>
        <v>0</v>
      </c>
      <c r="BL185" s="18" t="s">
        <v>303</v>
      </c>
      <c r="BM185" s="187" t="s">
        <v>1752</v>
      </c>
    </row>
    <row r="186" spans="1:65" s="2" customFormat="1" ht="24.2" customHeight="1">
      <c r="A186" s="36"/>
      <c r="B186" s="37"/>
      <c r="C186" s="176" t="s">
        <v>591</v>
      </c>
      <c r="D186" s="176" t="s">
        <v>145</v>
      </c>
      <c r="E186" s="177" t="s">
        <v>1753</v>
      </c>
      <c r="F186" s="178" t="s">
        <v>1754</v>
      </c>
      <c r="G186" s="179" t="s">
        <v>159</v>
      </c>
      <c r="H186" s="180">
        <v>1</v>
      </c>
      <c r="I186" s="181"/>
      <c r="J186" s="182">
        <f t="shared" si="30"/>
        <v>0</v>
      </c>
      <c r="K186" s="178" t="s">
        <v>149</v>
      </c>
      <c r="L186" s="41"/>
      <c r="M186" s="183" t="s">
        <v>35</v>
      </c>
      <c r="N186" s="184" t="s">
        <v>51</v>
      </c>
      <c r="O186" s="66"/>
      <c r="P186" s="185">
        <f t="shared" si="31"/>
        <v>0</v>
      </c>
      <c r="Q186" s="185">
        <v>0.01697</v>
      </c>
      <c r="R186" s="185">
        <f t="shared" si="32"/>
        <v>0.01697</v>
      </c>
      <c r="S186" s="185">
        <v>0</v>
      </c>
      <c r="T186" s="186">
        <f t="shared" si="3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7" t="s">
        <v>303</v>
      </c>
      <c r="AT186" s="187" t="s">
        <v>145</v>
      </c>
      <c r="AU186" s="187" t="s">
        <v>89</v>
      </c>
      <c r="AY186" s="18" t="s">
        <v>142</v>
      </c>
      <c r="BE186" s="188">
        <f t="shared" si="34"/>
        <v>0</v>
      </c>
      <c r="BF186" s="188">
        <f t="shared" si="35"/>
        <v>0</v>
      </c>
      <c r="BG186" s="188">
        <f t="shared" si="36"/>
        <v>0</v>
      </c>
      <c r="BH186" s="188">
        <f t="shared" si="37"/>
        <v>0</v>
      </c>
      <c r="BI186" s="188">
        <f t="shared" si="38"/>
        <v>0</v>
      </c>
      <c r="BJ186" s="18" t="s">
        <v>21</v>
      </c>
      <c r="BK186" s="188">
        <f t="shared" si="39"/>
        <v>0</v>
      </c>
      <c r="BL186" s="18" t="s">
        <v>303</v>
      </c>
      <c r="BM186" s="187" t="s">
        <v>1755</v>
      </c>
    </row>
    <row r="187" spans="1:65" s="2" customFormat="1" ht="14.45" customHeight="1">
      <c r="A187" s="36"/>
      <c r="B187" s="37"/>
      <c r="C187" s="176" t="s">
        <v>595</v>
      </c>
      <c r="D187" s="176" t="s">
        <v>145</v>
      </c>
      <c r="E187" s="177" t="s">
        <v>1756</v>
      </c>
      <c r="F187" s="178" t="s">
        <v>1757</v>
      </c>
      <c r="G187" s="179" t="s">
        <v>159</v>
      </c>
      <c r="H187" s="180">
        <v>6</v>
      </c>
      <c r="I187" s="181"/>
      <c r="J187" s="182">
        <f t="shared" si="30"/>
        <v>0</v>
      </c>
      <c r="K187" s="178" t="s">
        <v>149</v>
      </c>
      <c r="L187" s="41"/>
      <c r="M187" s="183" t="s">
        <v>35</v>
      </c>
      <c r="N187" s="184" t="s">
        <v>51</v>
      </c>
      <c r="O187" s="66"/>
      <c r="P187" s="185">
        <f t="shared" si="31"/>
        <v>0</v>
      </c>
      <c r="Q187" s="185">
        <v>0.02894</v>
      </c>
      <c r="R187" s="185">
        <f t="shared" si="32"/>
        <v>0.17364000000000002</v>
      </c>
      <c r="S187" s="185">
        <v>0</v>
      </c>
      <c r="T187" s="186">
        <f t="shared" si="3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7" t="s">
        <v>303</v>
      </c>
      <c r="AT187" s="187" t="s">
        <v>145</v>
      </c>
      <c r="AU187" s="187" t="s">
        <v>89</v>
      </c>
      <c r="AY187" s="18" t="s">
        <v>142</v>
      </c>
      <c r="BE187" s="188">
        <f t="shared" si="34"/>
        <v>0</v>
      </c>
      <c r="BF187" s="188">
        <f t="shared" si="35"/>
        <v>0</v>
      </c>
      <c r="BG187" s="188">
        <f t="shared" si="36"/>
        <v>0</v>
      </c>
      <c r="BH187" s="188">
        <f t="shared" si="37"/>
        <v>0</v>
      </c>
      <c r="BI187" s="188">
        <f t="shared" si="38"/>
        <v>0</v>
      </c>
      <c r="BJ187" s="18" t="s">
        <v>21</v>
      </c>
      <c r="BK187" s="188">
        <f t="shared" si="39"/>
        <v>0</v>
      </c>
      <c r="BL187" s="18" t="s">
        <v>303</v>
      </c>
      <c r="BM187" s="187" t="s">
        <v>1758</v>
      </c>
    </row>
    <row r="188" spans="1:65" s="2" customFormat="1" ht="14.45" customHeight="1">
      <c r="A188" s="36"/>
      <c r="B188" s="37"/>
      <c r="C188" s="176" t="s">
        <v>599</v>
      </c>
      <c r="D188" s="176" t="s">
        <v>145</v>
      </c>
      <c r="E188" s="177" t="s">
        <v>1759</v>
      </c>
      <c r="F188" s="178" t="s">
        <v>1760</v>
      </c>
      <c r="G188" s="179" t="s">
        <v>159</v>
      </c>
      <c r="H188" s="180">
        <v>5</v>
      </c>
      <c r="I188" s="181"/>
      <c r="J188" s="182">
        <f t="shared" si="30"/>
        <v>0</v>
      </c>
      <c r="K188" s="178" t="s">
        <v>149</v>
      </c>
      <c r="L188" s="41"/>
      <c r="M188" s="183" t="s">
        <v>35</v>
      </c>
      <c r="N188" s="184" t="s">
        <v>51</v>
      </c>
      <c r="O188" s="66"/>
      <c r="P188" s="185">
        <f t="shared" si="31"/>
        <v>0</v>
      </c>
      <c r="Q188" s="185">
        <v>0</v>
      </c>
      <c r="R188" s="185">
        <f t="shared" si="32"/>
        <v>0</v>
      </c>
      <c r="S188" s="185">
        <v>0.01946</v>
      </c>
      <c r="T188" s="186">
        <f t="shared" si="33"/>
        <v>0.09730000000000001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7" t="s">
        <v>303</v>
      </c>
      <c r="AT188" s="187" t="s">
        <v>145</v>
      </c>
      <c r="AU188" s="187" t="s">
        <v>89</v>
      </c>
      <c r="AY188" s="18" t="s">
        <v>142</v>
      </c>
      <c r="BE188" s="188">
        <f t="shared" si="34"/>
        <v>0</v>
      </c>
      <c r="BF188" s="188">
        <f t="shared" si="35"/>
        <v>0</v>
      </c>
      <c r="BG188" s="188">
        <f t="shared" si="36"/>
        <v>0</v>
      </c>
      <c r="BH188" s="188">
        <f t="shared" si="37"/>
        <v>0</v>
      </c>
      <c r="BI188" s="188">
        <f t="shared" si="38"/>
        <v>0</v>
      </c>
      <c r="BJ188" s="18" t="s">
        <v>21</v>
      </c>
      <c r="BK188" s="188">
        <f t="shared" si="39"/>
        <v>0</v>
      </c>
      <c r="BL188" s="18" t="s">
        <v>303</v>
      </c>
      <c r="BM188" s="187" t="s">
        <v>1761</v>
      </c>
    </row>
    <row r="189" spans="1:65" s="2" customFormat="1" ht="24.2" customHeight="1">
      <c r="A189" s="36"/>
      <c r="B189" s="37"/>
      <c r="C189" s="176" t="s">
        <v>603</v>
      </c>
      <c r="D189" s="176" t="s">
        <v>145</v>
      </c>
      <c r="E189" s="177" t="s">
        <v>1762</v>
      </c>
      <c r="F189" s="178" t="s">
        <v>1763</v>
      </c>
      <c r="G189" s="179" t="s">
        <v>159</v>
      </c>
      <c r="H189" s="180">
        <v>6</v>
      </c>
      <c r="I189" s="181"/>
      <c r="J189" s="182">
        <f t="shared" si="30"/>
        <v>0</v>
      </c>
      <c r="K189" s="178" t="s">
        <v>149</v>
      </c>
      <c r="L189" s="41"/>
      <c r="M189" s="183" t="s">
        <v>35</v>
      </c>
      <c r="N189" s="184" t="s">
        <v>51</v>
      </c>
      <c r="O189" s="66"/>
      <c r="P189" s="185">
        <f t="shared" si="31"/>
        <v>0</v>
      </c>
      <c r="Q189" s="185">
        <v>0.01497</v>
      </c>
      <c r="R189" s="185">
        <f t="shared" si="32"/>
        <v>0.08982000000000001</v>
      </c>
      <c r="S189" s="185">
        <v>0</v>
      </c>
      <c r="T189" s="186">
        <f t="shared" si="3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7" t="s">
        <v>303</v>
      </c>
      <c r="AT189" s="187" t="s">
        <v>145</v>
      </c>
      <c r="AU189" s="187" t="s">
        <v>89</v>
      </c>
      <c r="AY189" s="18" t="s">
        <v>142</v>
      </c>
      <c r="BE189" s="188">
        <f t="shared" si="34"/>
        <v>0</v>
      </c>
      <c r="BF189" s="188">
        <f t="shared" si="35"/>
        <v>0</v>
      </c>
      <c r="BG189" s="188">
        <f t="shared" si="36"/>
        <v>0</v>
      </c>
      <c r="BH189" s="188">
        <f t="shared" si="37"/>
        <v>0</v>
      </c>
      <c r="BI189" s="188">
        <f t="shared" si="38"/>
        <v>0</v>
      </c>
      <c r="BJ189" s="18" t="s">
        <v>21</v>
      </c>
      <c r="BK189" s="188">
        <f t="shared" si="39"/>
        <v>0</v>
      </c>
      <c r="BL189" s="18" t="s">
        <v>303</v>
      </c>
      <c r="BM189" s="187" t="s">
        <v>1764</v>
      </c>
    </row>
    <row r="190" spans="1:65" s="2" customFormat="1" ht="14.45" customHeight="1">
      <c r="A190" s="36"/>
      <c r="B190" s="37"/>
      <c r="C190" s="176" t="s">
        <v>607</v>
      </c>
      <c r="D190" s="176" t="s">
        <v>145</v>
      </c>
      <c r="E190" s="177" t="s">
        <v>1765</v>
      </c>
      <c r="F190" s="178" t="s">
        <v>1766</v>
      </c>
      <c r="G190" s="179" t="s">
        <v>159</v>
      </c>
      <c r="H190" s="180">
        <v>1</v>
      </c>
      <c r="I190" s="181"/>
      <c r="J190" s="182">
        <f t="shared" si="30"/>
        <v>0</v>
      </c>
      <c r="K190" s="178" t="s">
        <v>149</v>
      </c>
      <c r="L190" s="41"/>
      <c r="M190" s="183" t="s">
        <v>35</v>
      </c>
      <c r="N190" s="184" t="s">
        <v>51</v>
      </c>
      <c r="O190" s="66"/>
      <c r="P190" s="185">
        <f t="shared" si="31"/>
        <v>0</v>
      </c>
      <c r="Q190" s="185">
        <v>0.01921</v>
      </c>
      <c r="R190" s="185">
        <f t="shared" si="32"/>
        <v>0.01921</v>
      </c>
      <c r="S190" s="185">
        <v>0</v>
      </c>
      <c r="T190" s="186">
        <f t="shared" si="3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7" t="s">
        <v>303</v>
      </c>
      <c r="AT190" s="187" t="s">
        <v>145</v>
      </c>
      <c r="AU190" s="187" t="s">
        <v>89</v>
      </c>
      <c r="AY190" s="18" t="s">
        <v>142</v>
      </c>
      <c r="BE190" s="188">
        <f t="shared" si="34"/>
        <v>0</v>
      </c>
      <c r="BF190" s="188">
        <f t="shared" si="35"/>
        <v>0</v>
      </c>
      <c r="BG190" s="188">
        <f t="shared" si="36"/>
        <v>0</v>
      </c>
      <c r="BH190" s="188">
        <f t="shared" si="37"/>
        <v>0</v>
      </c>
      <c r="BI190" s="188">
        <f t="shared" si="38"/>
        <v>0</v>
      </c>
      <c r="BJ190" s="18" t="s">
        <v>21</v>
      </c>
      <c r="BK190" s="188">
        <f t="shared" si="39"/>
        <v>0</v>
      </c>
      <c r="BL190" s="18" t="s">
        <v>303</v>
      </c>
      <c r="BM190" s="187" t="s">
        <v>1767</v>
      </c>
    </row>
    <row r="191" spans="1:65" s="2" customFormat="1" ht="14.45" customHeight="1">
      <c r="A191" s="36"/>
      <c r="B191" s="37"/>
      <c r="C191" s="176" t="s">
        <v>611</v>
      </c>
      <c r="D191" s="176" t="s">
        <v>145</v>
      </c>
      <c r="E191" s="177" t="s">
        <v>1768</v>
      </c>
      <c r="F191" s="178" t="s">
        <v>1769</v>
      </c>
      <c r="G191" s="179" t="s">
        <v>159</v>
      </c>
      <c r="H191" s="180">
        <v>1</v>
      </c>
      <c r="I191" s="181"/>
      <c r="J191" s="182">
        <f t="shared" si="30"/>
        <v>0</v>
      </c>
      <c r="K191" s="178" t="s">
        <v>149</v>
      </c>
      <c r="L191" s="41"/>
      <c r="M191" s="183" t="s">
        <v>35</v>
      </c>
      <c r="N191" s="184" t="s">
        <v>51</v>
      </c>
      <c r="O191" s="66"/>
      <c r="P191" s="185">
        <f t="shared" si="31"/>
        <v>0</v>
      </c>
      <c r="Q191" s="185">
        <v>0.01452</v>
      </c>
      <c r="R191" s="185">
        <f t="shared" si="32"/>
        <v>0.01452</v>
      </c>
      <c r="S191" s="185">
        <v>0</v>
      </c>
      <c r="T191" s="186">
        <f t="shared" si="3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7" t="s">
        <v>303</v>
      </c>
      <c r="AT191" s="187" t="s">
        <v>145</v>
      </c>
      <c r="AU191" s="187" t="s">
        <v>89</v>
      </c>
      <c r="AY191" s="18" t="s">
        <v>142</v>
      </c>
      <c r="BE191" s="188">
        <f t="shared" si="34"/>
        <v>0</v>
      </c>
      <c r="BF191" s="188">
        <f t="shared" si="35"/>
        <v>0</v>
      </c>
      <c r="BG191" s="188">
        <f t="shared" si="36"/>
        <v>0</v>
      </c>
      <c r="BH191" s="188">
        <f t="shared" si="37"/>
        <v>0</v>
      </c>
      <c r="BI191" s="188">
        <f t="shared" si="38"/>
        <v>0</v>
      </c>
      <c r="BJ191" s="18" t="s">
        <v>21</v>
      </c>
      <c r="BK191" s="188">
        <f t="shared" si="39"/>
        <v>0</v>
      </c>
      <c r="BL191" s="18" t="s">
        <v>303</v>
      </c>
      <c r="BM191" s="187" t="s">
        <v>1770</v>
      </c>
    </row>
    <row r="192" spans="1:65" s="2" customFormat="1" ht="24.2" customHeight="1">
      <c r="A192" s="36"/>
      <c r="B192" s="37"/>
      <c r="C192" s="176" t="s">
        <v>615</v>
      </c>
      <c r="D192" s="176" t="s">
        <v>145</v>
      </c>
      <c r="E192" s="177" t="s">
        <v>1771</v>
      </c>
      <c r="F192" s="178" t="s">
        <v>1772</v>
      </c>
      <c r="G192" s="179" t="s">
        <v>159</v>
      </c>
      <c r="H192" s="180">
        <v>1</v>
      </c>
      <c r="I192" s="181"/>
      <c r="J192" s="182">
        <f t="shared" si="30"/>
        <v>0</v>
      </c>
      <c r="K192" s="178" t="s">
        <v>149</v>
      </c>
      <c r="L192" s="41"/>
      <c r="M192" s="183" t="s">
        <v>35</v>
      </c>
      <c r="N192" s="184" t="s">
        <v>51</v>
      </c>
      <c r="O192" s="66"/>
      <c r="P192" s="185">
        <f t="shared" si="31"/>
        <v>0</v>
      </c>
      <c r="Q192" s="185">
        <v>0.01937</v>
      </c>
      <c r="R192" s="185">
        <f t="shared" si="32"/>
        <v>0.01937</v>
      </c>
      <c r="S192" s="185">
        <v>0</v>
      </c>
      <c r="T192" s="186">
        <f t="shared" si="3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7" t="s">
        <v>303</v>
      </c>
      <c r="AT192" s="187" t="s">
        <v>145</v>
      </c>
      <c r="AU192" s="187" t="s">
        <v>89</v>
      </c>
      <c r="AY192" s="18" t="s">
        <v>142</v>
      </c>
      <c r="BE192" s="188">
        <f t="shared" si="34"/>
        <v>0</v>
      </c>
      <c r="BF192" s="188">
        <f t="shared" si="35"/>
        <v>0</v>
      </c>
      <c r="BG192" s="188">
        <f t="shared" si="36"/>
        <v>0</v>
      </c>
      <c r="BH192" s="188">
        <f t="shared" si="37"/>
        <v>0</v>
      </c>
      <c r="BI192" s="188">
        <f t="shared" si="38"/>
        <v>0</v>
      </c>
      <c r="BJ192" s="18" t="s">
        <v>21</v>
      </c>
      <c r="BK192" s="188">
        <f t="shared" si="39"/>
        <v>0</v>
      </c>
      <c r="BL192" s="18" t="s">
        <v>303</v>
      </c>
      <c r="BM192" s="187" t="s">
        <v>1773</v>
      </c>
    </row>
    <row r="193" spans="1:65" s="2" customFormat="1" ht="14.45" customHeight="1">
      <c r="A193" s="36"/>
      <c r="B193" s="37"/>
      <c r="C193" s="176" t="s">
        <v>619</v>
      </c>
      <c r="D193" s="176" t="s">
        <v>145</v>
      </c>
      <c r="E193" s="177" t="s">
        <v>1774</v>
      </c>
      <c r="F193" s="178" t="s">
        <v>1775</v>
      </c>
      <c r="G193" s="179" t="s">
        <v>159</v>
      </c>
      <c r="H193" s="180">
        <v>2</v>
      </c>
      <c r="I193" s="181"/>
      <c r="J193" s="182">
        <f t="shared" si="30"/>
        <v>0</v>
      </c>
      <c r="K193" s="178" t="s">
        <v>149</v>
      </c>
      <c r="L193" s="41"/>
      <c r="M193" s="183" t="s">
        <v>35</v>
      </c>
      <c r="N193" s="184" t="s">
        <v>51</v>
      </c>
      <c r="O193" s="66"/>
      <c r="P193" s="185">
        <f t="shared" si="31"/>
        <v>0</v>
      </c>
      <c r="Q193" s="185">
        <v>0.0008</v>
      </c>
      <c r="R193" s="185">
        <f t="shared" si="32"/>
        <v>0.0016</v>
      </c>
      <c r="S193" s="185">
        <v>0</v>
      </c>
      <c r="T193" s="186">
        <f t="shared" si="3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7" t="s">
        <v>303</v>
      </c>
      <c r="AT193" s="187" t="s">
        <v>145</v>
      </c>
      <c r="AU193" s="187" t="s">
        <v>89</v>
      </c>
      <c r="AY193" s="18" t="s">
        <v>142</v>
      </c>
      <c r="BE193" s="188">
        <f t="shared" si="34"/>
        <v>0</v>
      </c>
      <c r="BF193" s="188">
        <f t="shared" si="35"/>
        <v>0</v>
      </c>
      <c r="BG193" s="188">
        <f t="shared" si="36"/>
        <v>0</v>
      </c>
      <c r="BH193" s="188">
        <f t="shared" si="37"/>
        <v>0</v>
      </c>
      <c r="BI193" s="188">
        <f t="shared" si="38"/>
        <v>0</v>
      </c>
      <c r="BJ193" s="18" t="s">
        <v>21</v>
      </c>
      <c r="BK193" s="188">
        <f t="shared" si="39"/>
        <v>0</v>
      </c>
      <c r="BL193" s="18" t="s">
        <v>303</v>
      </c>
      <c r="BM193" s="187" t="s">
        <v>1776</v>
      </c>
    </row>
    <row r="194" spans="1:65" s="2" customFormat="1" ht="14.45" customHeight="1">
      <c r="A194" s="36"/>
      <c r="B194" s="37"/>
      <c r="C194" s="176" t="s">
        <v>623</v>
      </c>
      <c r="D194" s="176" t="s">
        <v>145</v>
      </c>
      <c r="E194" s="177" t="s">
        <v>1777</v>
      </c>
      <c r="F194" s="178" t="s">
        <v>1778</v>
      </c>
      <c r="G194" s="179" t="s">
        <v>159</v>
      </c>
      <c r="H194" s="180">
        <v>2</v>
      </c>
      <c r="I194" s="181"/>
      <c r="J194" s="182">
        <f t="shared" si="30"/>
        <v>0</v>
      </c>
      <c r="K194" s="178" t="s">
        <v>149</v>
      </c>
      <c r="L194" s="41"/>
      <c r="M194" s="183" t="s">
        <v>35</v>
      </c>
      <c r="N194" s="184" t="s">
        <v>51</v>
      </c>
      <c r="O194" s="66"/>
      <c r="P194" s="185">
        <f t="shared" si="31"/>
        <v>0</v>
      </c>
      <c r="Q194" s="185">
        <v>0.00075</v>
      </c>
      <c r="R194" s="185">
        <f t="shared" si="32"/>
        <v>0.0015</v>
      </c>
      <c r="S194" s="185">
        <v>0</v>
      </c>
      <c r="T194" s="186">
        <f t="shared" si="3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7" t="s">
        <v>303</v>
      </c>
      <c r="AT194" s="187" t="s">
        <v>145</v>
      </c>
      <c r="AU194" s="187" t="s">
        <v>89</v>
      </c>
      <c r="AY194" s="18" t="s">
        <v>142</v>
      </c>
      <c r="BE194" s="188">
        <f t="shared" si="34"/>
        <v>0</v>
      </c>
      <c r="BF194" s="188">
        <f t="shared" si="35"/>
        <v>0</v>
      </c>
      <c r="BG194" s="188">
        <f t="shared" si="36"/>
        <v>0</v>
      </c>
      <c r="BH194" s="188">
        <f t="shared" si="37"/>
        <v>0</v>
      </c>
      <c r="BI194" s="188">
        <f t="shared" si="38"/>
        <v>0</v>
      </c>
      <c r="BJ194" s="18" t="s">
        <v>21</v>
      </c>
      <c r="BK194" s="188">
        <f t="shared" si="39"/>
        <v>0</v>
      </c>
      <c r="BL194" s="18" t="s">
        <v>303</v>
      </c>
      <c r="BM194" s="187" t="s">
        <v>1779</v>
      </c>
    </row>
    <row r="195" spans="1:65" s="2" customFormat="1" ht="14.45" customHeight="1">
      <c r="A195" s="36"/>
      <c r="B195" s="37"/>
      <c r="C195" s="176" t="s">
        <v>627</v>
      </c>
      <c r="D195" s="176" t="s">
        <v>145</v>
      </c>
      <c r="E195" s="177" t="s">
        <v>1780</v>
      </c>
      <c r="F195" s="178" t="s">
        <v>1781</v>
      </c>
      <c r="G195" s="179" t="s">
        <v>159</v>
      </c>
      <c r="H195" s="180">
        <v>1</v>
      </c>
      <c r="I195" s="181"/>
      <c r="J195" s="182">
        <f t="shared" si="30"/>
        <v>0</v>
      </c>
      <c r="K195" s="178" t="s">
        <v>149</v>
      </c>
      <c r="L195" s="41"/>
      <c r="M195" s="183" t="s">
        <v>35</v>
      </c>
      <c r="N195" s="184" t="s">
        <v>51</v>
      </c>
      <c r="O195" s="66"/>
      <c r="P195" s="185">
        <f t="shared" si="31"/>
        <v>0</v>
      </c>
      <c r="Q195" s="185">
        <v>0.00085</v>
      </c>
      <c r="R195" s="185">
        <f t="shared" si="32"/>
        <v>0.00085</v>
      </c>
      <c r="S195" s="185">
        <v>0</v>
      </c>
      <c r="T195" s="186">
        <f t="shared" si="3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7" t="s">
        <v>303</v>
      </c>
      <c r="AT195" s="187" t="s">
        <v>145</v>
      </c>
      <c r="AU195" s="187" t="s">
        <v>89</v>
      </c>
      <c r="AY195" s="18" t="s">
        <v>142</v>
      </c>
      <c r="BE195" s="188">
        <f t="shared" si="34"/>
        <v>0</v>
      </c>
      <c r="BF195" s="188">
        <f t="shared" si="35"/>
        <v>0</v>
      </c>
      <c r="BG195" s="188">
        <f t="shared" si="36"/>
        <v>0</v>
      </c>
      <c r="BH195" s="188">
        <f t="shared" si="37"/>
        <v>0</v>
      </c>
      <c r="BI195" s="188">
        <f t="shared" si="38"/>
        <v>0</v>
      </c>
      <c r="BJ195" s="18" t="s">
        <v>21</v>
      </c>
      <c r="BK195" s="188">
        <f t="shared" si="39"/>
        <v>0</v>
      </c>
      <c r="BL195" s="18" t="s">
        <v>303</v>
      </c>
      <c r="BM195" s="187" t="s">
        <v>1782</v>
      </c>
    </row>
    <row r="196" spans="1:65" s="2" customFormat="1" ht="14.45" customHeight="1">
      <c r="A196" s="36"/>
      <c r="B196" s="37"/>
      <c r="C196" s="176" t="s">
        <v>631</v>
      </c>
      <c r="D196" s="176" t="s">
        <v>145</v>
      </c>
      <c r="E196" s="177" t="s">
        <v>1783</v>
      </c>
      <c r="F196" s="178" t="s">
        <v>1784</v>
      </c>
      <c r="G196" s="179" t="s">
        <v>159</v>
      </c>
      <c r="H196" s="180">
        <v>1</v>
      </c>
      <c r="I196" s="181"/>
      <c r="J196" s="182">
        <f t="shared" si="30"/>
        <v>0</v>
      </c>
      <c r="K196" s="178" t="s">
        <v>149</v>
      </c>
      <c r="L196" s="41"/>
      <c r="M196" s="183" t="s">
        <v>35</v>
      </c>
      <c r="N196" s="184" t="s">
        <v>51</v>
      </c>
      <c r="O196" s="66"/>
      <c r="P196" s="185">
        <f t="shared" si="31"/>
        <v>0</v>
      </c>
      <c r="Q196" s="185">
        <v>0.00085</v>
      </c>
      <c r="R196" s="185">
        <f t="shared" si="32"/>
        <v>0.00085</v>
      </c>
      <c r="S196" s="185">
        <v>0</v>
      </c>
      <c r="T196" s="186">
        <f t="shared" si="3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7" t="s">
        <v>303</v>
      </c>
      <c r="AT196" s="187" t="s">
        <v>145</v>
      </c>
      <c r="AU196" s="187" t="s">
        <v>89</v>
      </c>
      <c r="AY196" s="18" t="s">
        <v>142</v>
      </c>
      <c r="BE196" s="188">
        <f t="shared" si="34"/>
        <v>0</v>
      </c>
      <c r="BF196" s="188">
        <f t="shared" si="35"/>
        <v>0</v>
      </c>
      <c r="BG196" s="188">
        <f t="shared" si="36"/>
        <v>0</v>
      </c>
      <c r="BH196" s="188">
        <f t="shared" si="37"/>
        <v>0</v>
      </c>
      <c r="BI196" s="188">
        <f t="shared" si="38"/>
        <v>0</v>
      </c>
      <c r="BJ196" s="18" t="s">
        <v>21</v>
      </c>
      <c r="BK196" s="188">
        <f t="shared" si="39"/>
        <v>0</v>
      </c>
      <c r="BL196" s="18" t="s">
        <v>303</v>
      </c>
      <c r="BM196" s="187" t="s">
        <v>1785</v>
      </c>
    </row>
    <row r="197" spans="1:65" s="2" customFormat="1" ht="14.45" customHeight="1">
      <c r="A197" s="36"/>
      <c r="B197" s="37"/>
      <c r="C197" s="176" t="s">
        <v>635</v>
      </c>
      <c r="D197" s="176" t="s">
        <v>145</v>
      </c>
      <c r="E197" s="177" t="s">
        <v>1786</v>
      </c>
      <c r="F197" s="178" t="s">
        <v>1787</v>
      </c>
      <c r="G197" s="179" t="s">
        <v>159</v>
      </c>
      <c r="H197" s="180">
        <v>4</v>
      </c>
      <c r="I197" s="181"/>
      <c r="J197" s="182">
        <f t="shared" si="30"/>
        <v>0</v>
      </c>
      <c r="K197" s="178" t="s">
        <v>149</v>
      </c>
      <c r="L197" s="41"/>
      <c r="M197" s="183" t="s">
        <v>35</v>
      </c>
      <c r="N197" s="184" t="s">
        <v>51</v>
      </c>
      <c r="O197" s="66"/>
      <c r="P197" s="185">
        <f t="shared" si="31"/>
        <v>0</v>
      </c>
      <c r="Q197" s="185">
        <v>0</v>
      </c>
      <c r="R197" s="185">
        <f t="shared" si="32"/>
        <v>0</v>
      </c>
      <c r="S197" s="185">
        <v>0.0092</v>
      </c>
      <c r="T197" s="186">
        <f t="shared" si="33"/>
        <v>0.0368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7" t="s">
        <v>303</v>
      </c>
      <c r="AT197" s="187" t="s">
        <v>145</v>
      </c>
      <c r="AU197" s="187" t="s">
        <v>89</v>
      </c>
      <c r="AY197" s="18" t="s">
        <v>142</v>
      </c>
      <c r="BE197" s="188">
        <f t="shared" si="34"/>
        <v>0</v>
      </c>
      <c r="BF197" s="188">
        <f t="shared" si="35"/>
        <v>0</v>
      </c>
      <c r="BG197" s="188">
        <f t="shared" si="36"/>
        <v>0</v>
      </c>
      <c r="BH197" s="188">
        <f t="shared" si="37"/>
        <v>0</v>
      </c>
      <c r="BI197" s="188">
        <f t="shared" si="38"/>
        <v>0</v>
      </c>
      <c r="BJ197" s="18" t="s">
        <v>21</v>
      </c>
      <c r="BK197" s="188">
        <f t="shared" si="39"/>
        <v>0</v>
      </c>
      <c r="BL197" s="18" t="s">
        <v>303</v>
      </c>
      <c r="BM197" s="187" t="s">
        <v>1788</v>
      </c>
    </row>
    <row r="198" spans="1:65" s="2" customFormat="1" ht="14.45" customHeight="1">
      <c r="A198" s="36"/>
      <c r="B198" s="37"/>
      <c r="C198" s="176" t="s">
        <v>639</v>
      </c>
      <c r="D198" s="176" t="s">
        <v>145</v>
      </c>
      <c r="E198" s="177" t="s">
        <v>1789</v>
      </c>
      <c r="F198" s="178" t="s">
        <v>1790</v>
      </c>
      <c r="G198" s="179" t="s">
        <v>159</v>
      </c>
      <c r="H198" s="180">
        <v>2</v>
      </c>
      <c r="I198" s="181"/>
      <c r="J198" s="182">
        <f t="shared" si="30"/>
        <v>0</v>
      </c>
      <c r="K198" s="178" t="s">
        <v>149</v>
      </c>
      <c r="L198" s="41"/>
      <c r="M198" s="183" t="s">
        <v>35</v>
      </c>
      <c r="N198" s="184" t="s">
        <v>51</v>
      </c>
      <c r="O198" s="66"/>
      <c r="P198" s="185">
        <f t="shared" si="31"/>
        <v>0</v>
      </c>
      <c r="Q198" s="185">
        <v>0</v>
      </c>
      <c r="R198" s="185">
        <f t="shared" si="32"/>
        <v>0</v>
      </c>
      <c r="S198" s="185">
        <v>0.0347</v>
      </c>
      <c r="T198" s="186">
        <f t="shared" si="33"/>
        <v>0.0694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7" t="s">
        <v>303</v>
      </c>
      <c r="AT198" s="187" t="s">
        <v>145</v>
      </c>
      <c r="AU198" s="187" t="s">
        <v>89</v>
      </c>
      <c r="AY198" s="18" t="s">
        <v>142</v>
      </c>
      <c r="BE198" s="188">
        <f t="shared" si="34"/>
        <v>0</v>
      </c>
      <c r="BF198" s="188">
        <f t="shared" si="35"/>
        <v>0</v>
      </c>
      <c r="BG198" s="188">
        <f t="shared" si="36"/>
        <v>0</v>
      </c>
      <c r="BH198" s="188">
        <f t="shared" si="37"/>
        <v>0</v>
      </c>
      <c r="BI198" s="188">
        <f t="shared" si="38"/>
        <v>0</v>
      </c>
      <c r="BJ198" s="18" t="s">
        <v>21</v>
      </c>
      <c r="BK198" s="188">
        <f t="shared" si="39"/>
        <v>0</v>
      </c>
      <c r="BL198" s="18" t="s">
        <v>303</v>
      </c>
      <c r="BM198" s="187" t="s">
        <v>1791</v>
      </c>
    </row>
    <row r="199" spans="1:65" s="2" customFormat="1" ht="14.45" customHeight="1">
      <c r="A199" s="36"/>
      <c r="B199" s="37"/>
      <c r="C199" s="176" t="s">
        <v>643</v>
      </c>
      <c r="D199" s="176" t="s">
        <v>145</v>
      </c>
      <c r="E199" s="177" t="s">
        <v>1792</v>
      </c>
      <c r="F199" s="178" t="s">
        <v>1793</v>
      </c>
      <c r="G199" s="179" t="s">
        <v>159</v>
      </c>
      <c r="H199" s="180">
        <v>3</v>
      </c>
      <c r="I199" s="181"/>
      <c r="J199" s="182">
        <f t="shared" si="30"/>
        <v>0</v>
      </c>
      <c r="K199" s="178" t="s">
        <v>149</v>
      </c>
      <c r="L199" s="41"/>
      <c r="M199" s="183" t="s">
        <v>35</v>
      </c>
      <c r="N199" s="184" t="s">
        <v>51</v>
      </c>
      <c r="O199" s="66"/>
      <c r="P199" s="185">
        <f t="shared" si="31"/>
        <v>0</v>
      </c>
      <c r="Q199" s="185">
        <v>0.01475</v>
      </c>
      <c r="R199" s="185">
        <f t="shared" si="32"/>
        <v>0.04425</v>
      </c>
      <c r="S199" s="185">
        <v>0</v>
      </c>
      <c r="T199" s="186">
        <f t="shared" si="3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7" t="s">
        <v>303</v>
      </c>
      <c r="AT199" s="187" t="s">
        <v>145</v>
      </c>
      <c r="AU199" s="187" t="s">
        <v>89</v>
      </c>
      <c r="AY199" s="18" t="s">
        <v>142</v>
      </c>
      <c r="BE199" s="188">
        <f t="shared" si="34"/>
        <v>0</v>
      </c>
      <c r="BF199" s="188">
        <f t="shared" si="35"/>
        <v>0</v>
      </c>
      <c r="BG199" s="188">
        <f t="shared" si="36"/>
        <v>0</v>
      </c>
      <c r="BH199" s="188">
        <f t="shared" si="37"/>
        <v>0</v>
      </c>
      <c r="BI199" s="188">
        <f t="shared" si="38"/>
        <v>0</v>
      </c>
      <c r="BJ199" s="18" t="s">
        <v>21</v>
      </c>
      <c r="BK199" s="188">
        <f t="shared" si="39"/>
        <v>0</v>
      </c>
      <c r="BL199" s="18" t="s">
        <v>303</v>
      </c>
      <c r="BM199" s="187" t="s">
        <v>1794</v>
      </c>
    </row>
    <row r="200" spans="1:65" s="2" customFormat="1" ht="24.2" customHeight="1">
      <c r="A200" s="36"/>
      <c r="B200" s="37"/>
      <c r="C200" s="176" t="s">
        <v>647</v>
      </c>
      <c r="D200" s="176" t="s">
        <v>145</v>
      </c>
      <c r="E200" s="177" t="s">
        <v>1795</v>
      </c>
      <c r="F200" s="178" t="s">
        <v>1796</v>
      </c>
      <c r="G200" s="179" t="s">
        <v>159</v>
      </c>
      <c r="H200" s="180">
        <v>2</v>
      </c>
      <c r="I200" s="181"/>
      <c r="J200" s="182">
        <f t="shared" si="30"/>
        <v>0</v>
      </c>
      <c r="K200" s="178" t="s">
        <v>149</v>
      </c>
      <c r="L200" s="41"/>
      <c r="M200" s="183" t="s">
        <v>35</v>
      </c>
      <c r="N200" s="184" t="s">
        <v>51</v>
      </c>
      <c r="O200" s="66"/>
      <c r="P200" s="185">
        <f t="shared" si="31"/>
        <v>0</v>
      </c>
      <c r="Q200" s="185">
        <v>0.01066</v>
      </c>
      <c r="R200" s="185">
        <f t="shared" si="32"/>
        <v>0.02132</v>
      </c>
      <c r="S200" s="185">
        <v>0</v>
      </c>
      <c r="T200" s="186">
        <f t="shared" si="3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7" t="s">
        <v>303</v>
      </c>
      <c r="AT200" s="187" t="s">
        <v>145</v>
      </c>
      <c r="AU200" s="187" t="s">
        <v>89</v>
      </c>
      <c r="AY200" s="18" t="s">
        <v>142</v>
      </c>
      <c r="BE200" s="188">
        <f t="shared" si="34"/>
        <v>0</v>
      </c>
      <c r="BF200" s="188">
        <f t="shared" si="35"/>
        <v>0</v>
      </c>
      <c r="BG200" s="188">
        <f t="shared" si="36"/>
        <v>0</v>
      </c>
      <c r="BH200" s="188">
        <f t="shared" si="37"/>
        <v>0</v>
      </c>
      <c r="BI200" s="188">
        <f t="shared" si="38"/>
        <v>0</v>
      </c>
      <c r="BJ200" s="18" t="s">
        <v>21</v>
      </c>
      <c r="BK200" s="188">
        <f t="shared" si="39"/>
        <v>0</v>
      </c>
      <c r="BL200" s="18" t="s">
        <v>303</v>
      </c>
      <c r="BM200" s="187" t="s">
        <v>1797</v>
      </c>
    </row>
    <row r="201" spans="1:65" s="2" customFormat="1" ht="24.2" customHeight="1">
      <c r="A201" s="36"/>
      <c r="B201" s="37"/>
      <c r="C201" s="176" t="s">
        <v>653</v>
      </c>
      <c r="D201" s="176" t="s">
        <v>145</v>
      </c>
      <c r="E201" s="177" t="s">
        <v>1798</v>
      </c>
      <c r="F201" s="178" t="s">
        <v>1799</v>
      </c>
      <c r="G201" s="179" t="s">
        <v>159</v>
      </c>
      <c r="H201" s="180">
        <v>4</v>
      </c>
      <c r="I201" s="181"/>
      <c r="J201" s="182">
        <f t="shared" si="30"/>
        <v>0</v>
      </c>
      <c r="K201" s="178" t="s">
        <v>149</v>
      </c>
      <c r="L201" s="41"/>
      <c r="M201" s="183" t="s">
        <v>35</v>
      </c>
      <c r="N201" s="184" t="s">
        <v>51</v>
      </c>
      <c r="O201" s="66"/>
      <c r="P201" s="185">
        <f t="shared" si="31"/>
        <v>0</v>
      </c>
      <c r="Q201" s="185">
        <v>0.03634</v>
      </c>
      <c r="R201" s="185">
        <f t="shared" si="32"/>
        <v>0.14536</v>
      </c>
      <c r="S201" s="185">
        <v>0</v>
      </c>
      <c r="T201" s="186">
        <f t="shared" si="3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7" t="s">
        <v>303</v>
      </c>
      <c r="AT201" s="187" t="s">
        <v>145</v>
      </c>
      <c r="AU201" s="187" t="s">
        <v>89</v>
      </c>
      <c r="AY201" s="18" t="s">
        <v>142</v>
      </c>
      <c r="BE201" s="188">
        <f t="shared" si="34"/>
        <v>0</v>
      </c>
      <c r="BF201" s="188">
        <f t="shared" si="35"/>
        <v>0</v>
      </c>
      <c r="BG201" s="188">
        <f t="shared" si="36"/>
        <v>0</v>
      </c>
      <c r="BH201" s="188">
        <f t="shared" si="37"/>
        <v>0</v>
      </c>
      <c r="BI201" s="188">
        <f t="shared" si="38"/>
        <v>0</v>
      </c>
      <c r="BJ201" s="18" t="s">
        <v>21</v>
      </c>
      <c r="BK201" s="188">
        <f t="shared" si="39"/>
        <v>0</v>
      </c>
      <c r="BL201" s="18" t="s">
        <v>303</v>
      </c>
      <c r="BM201" s="187" t="s">
        <v>1800</v>
      </c>
    </row>
    <row r="202" spans="1:65" s="2" customFormat="1" ht="24.2" customHeight="1">
      <c r="A202" s="36"/>
      <c r="B202" s="37"/>
      <c r="C202" s="176" t="s">
        <v>657</v>
      </c>
      <c r="D202" s="176" t="s">
        <v>145</v>
      </c>
      <c r="E202" s="177" t="s">
        <v>1801</v>
      </c>
      <c r="F202" s="178" t="s">
        <v>1802</v>
      </c>
      <c r="G202" s="179" t="s">
        <v>237</v>
      </c>
      <c r="H202" s="180">
        <v>0.496</v>
      </c>
      <c r="I202" s="181"/>
      <c r="J202" s="182">
        <f t="shared" si="30"/>
        <v>0</v>
      </c>
      <c r="K202" s="178" t="s">
        <v>149</v>
      </c>
      <c r="L202" s="41"/>
      <c r="M202" s="183" t="s">
        <v>35</v>
      </c>
      <c r="N202" s="184" t="s">
        <v>51</v>
      </c>
      <c r="O202" s="66"/>
      <c r="P202" s="185">
        <f t="shared" si="31"/>
        <v>0</v>
      </c>
      <c r="Q202" s="185">
        <v>0</v>
      </c>
      <c r="R202" s="185">
        <f t="shared" si="32"/>
        <v>0</v>
      </c>
      <c r="S202" s="185">
        <v>0</v>
      </c>
      <c r="T202" s="186">
        <f t="shared" si="3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7" t="s">
        <v>303</v>
      </c>
      <c r="AT202" s="187" t="s">
        <v>145</v>
      </c>
      <c r="AU202" s="187" t="s">
        <v>89</v>
      </c>
      <c r="AY202" s="18" t="s">
        <v>142</v>
      </c>
      <c r="BE202" s="188">
        <f t="shared" si="34"/>
        <v>0</v>
      </c>
      <c r="BF202" s="188">
        <f t="shared" si="35"/>
        <v>0</v>
      </c>
      <c r="BG202" s="188">
        <f t="shared" si="36"/>
        <v>0</v>
      </c>
      <c r="BH202" s="188">
        <f t="shared" si="37"/>
        <v>0</v>
      </c>
      <c r="BI202" s="188">
        <f t="shared" si="38"/>
        <v>0</v>
      </c>
      <c r="BJ202" s="18" t="s">
        <v>21</v>
      </c>
      <c r="BK202" s="188">
        <f t="shared" si="39"/>
        <v>0</v>
      </c>
      <c r="BL202" s="18" t="s">
        <v>303</v>
      </c>
      <c r="BM202" s="187" t="s">
        <v>1803</v>
      </c>
    </row>
    <row r="203" spans="1:65" s="2" customFormat="1" ht="14.45" customHeight="1">
      <c r="A203" s="36"/>
      <c r="B203" s="37"/>
      <c r="C203" s="176" t="s">
        <v>661</v>
      </c>
      <c r="D203" s="176" t="s">
        <v>145</v>
      </c>
      <c r="E203" s="177" t="s">
        <v>1804</v>
      </c>
      <c r="F203" s="178" t="s">
        <v>1805</v>
      </c>
      <c r="G203" s="179" t="s">
        <v>177</v>
      </c>
      <c r="H203" s="180">
        <v>4</v>
      </c>
      <c r="I203" s="181"/>
      <c r="J203" s="182">
        <f t="shared" si="30"/>
        <v>0</v>
      </c>
      <c r="K203" s="178" t="s">
        <v>149</v>
      </c>
      <c r="L203" s="41"/>
      <c r="M203" s="183" t="s">
        <v>35</v>
      </c>
      <c r="N203" s="184" t="s">
        <v>51</v>
      </c>
      <c r="O203" s="66"/>
      <c r="P203" s="185">
        <f t="shared" si="31"/>
        <v>0</v>
      </c>
      <c r="Q203" s="185">
        <v>0.00109</v>
      </c>
      <c r="R203" s="185">
        <f t="shared" si="32"/>
        <v>0.00436</v>
      </c>
      <c r="S203" s="185">
        <v>0</v>
      </c>
      <c r="T203" s="186">
        <f t="shared" si="3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7" t="s">
        <v>303</v>
      </c>
      <c r="AT203" s="187" t="s">
        <v>145</v>
      </c>
      <c r="AU203" s="187" t="s">
        <v>89</v>
      </c>
      <c r="AY203" s="18" t="s">
        <v>142</v>
      </c>
      <c r="BE203" s="188">
        <f t="shared" si="34"/>
        <v>0</v>
      </c>
      <c r="BF203" s="188">
        <f t="shared" si="35"/>
        <v>0</v>
      </c>
      <c r="BG203" s="188">
        <f t="shared" si="36"/>
        <v>0</v>
      </c>
      <c r="BH203" s="188">
        <f t="shared" si="37"/>
        <v>0</v>
      </c>
      <c r="BI203" s="188">
        <f t="shared" si="38"/>
        <v>0</v>
      </c>
      <c r="BJ203" s="18" t="s">
        <v>21</v>
      </c>
      <c r="BK203" s="188">
        <f t="shared" si="39"/>
        <v>0</v>
      </c>
      <c r="BL203" s="18" t="s">
        <v>303</v>
      </c>
      <c r="BM203" s="187" t="s">
        <v>1806</v>
      </c>
    </row>
    <row r="204" spans="1:65" s="2" customFormat="1" ht="14.45" customHeight="1">
      <c r="A204" s="36"/>
      <c r="B204" s="37"/>
      <c r="C204" s="176" t="s">
        <v>665</v>
      </c>
      <c r="D204" s="176" t="s">
        <v>145</v>
      </c>
      <c r="E204" s="177" t="s">
        <v>1807</v>
      </c>
      <c r="F204" s="178" t="s">
        <v>1808</v>
      </c>
      <c r="G204" s="179" t="s">
        <v>159</v>
      </c>
      <c r="H204" s="180">
        <v>45</v>
      </c>
      <c r="I204" s="181"/>
      <c r="J204" s="182">
        <f t="shared" si="30"/>
        <v>0</v>
      </c>
      <c r="K204" s="178" t="s">
        <v>149</v>
      </c>
      <c r="L204" s="41"/>
      <c r="M204" s="183" t="s">
        <v>35</v>
      </c>
      <c r="N204" s="184" t="s">
        <v>51</v>
      </c>
      <c r="O204" s="66"/>
      <c r="P204" s="185">
        <f t="shared" si="31"/>
        <v>0</v>
      </c>
      <c r="Q204" s="185">
        <v>9E-05</v>
      </c>
      <c r="R204" s="185">
        <f t="shared" si="32"/>
        <v>0.004050000000000001</v>
      </c>
      <c r="S204" s="185">
        <v>0</v>
      </c>
      <c r="T204" s="186">
        <f t="shared" si="3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7" t="s">
        <v>303</v>
      </c>
      <c r="AT204" s="187" t="s">
        <v>145</v>
      </c>
      <c r="AU204" s="187" t="s">
        <v>89</v>
      </c>
      <c r="AY204" s="18" t="s">
        <v>142</v>
      </c>
      <c r="BE204" s="188">
        <f t="shared" si="34"/>
        <v>0</v>
      </c>
      <c r="BF204" s="188">
        <f t="shared" si="35"/>
        <v>0</v>
      </c>
      <c r="BG204" s="188">
        <f t="shared" si="36"/>
        <v>0</v>
      </c>
      <c r="BH204" s="188">
        <f t="shared" si="37"/>
        <v>0</v>
      </c>
      <c r="BI204" s="188">
        <f t="shared" si="38"/>
        <v>0</v>
      </c>
      <c r="BJ204" s="18" t="s">
        <v>21</v>
      </c>
      <c r="BK204" s="188">
        <f t="shared" si="39"/>
        <v>0</v>
      </c>
      <c r="BL204" s="18" t="s">
        <v>303</v>
      </c>
      <c r="BM204" s="187" t="s">
        <v>1809</v>
      </c>
    </row>
    <row r="205" spans="1:65" s="2" customFormat="1" ht="14.45" customHeight="1">
      <c r="A205" s="36"/>
      <c r="B205" s="37"/>
      <c r="C205" s="176" t="s">
        <v>669</v>
      </c>
      <c r="D205" s="176" t="s">
        <v>145</v>
      </c>
      <c r="E205" s="177" t="s">
        <v>1810</v>
      </c>
      <c r="F205" s="178" t="s">
        <v>1811</v>
      </c>
      <c r="G205" s="179" t="s">
        <v>159</v>
      </c>
      <c r="H205" s="180">
        <v>4</v>
      </c>
      <c r="I205" s="181"/>
      <c r="J205" s="182">
        <f t="shared" si="30"/>
        <v>0</v>
      </c>
      <c r="K205" s="178" t="s">
        <v>149</v>
      </c>
      <c r="L205" s="41"/>
      <c r="M205" s="183" t="s">
        <v>35</v>
      </c>
      <c r="N205" s="184" t="s">
        <v>51</v>
      </c>
      <c r="O205" s="66"/>
      <c r="P205" s="185">
        <f t="shared" si="31"/>
        <v>0</v>
      </c>
      <c r="Q205" s="185">
        <v>9E-05</v>
      </c>
      <c r="R205" s="185">
        <f t="shared" si="32"/>
        <v>0.00036</v>
      </c>
      <c r="S205" s="185">
        <v>0</v>
      </c>
      <c r="T205" s="186">
        <f t="shared" si="3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7" t="s">
        <v>303</v>
      </c>
      <c r="AT205" s="187" t="s">
        <v>145</v>
      </c>
      <c r="AU205" s="187" t="s">
        <v>89</v>
      </c>
      <c r="AY205" s="18" t="s">
        <v>142</v>
      </c>
      <c r="BE205" s="188">
        <f t="shared" si="34"/>
        <v>0</v>
      </c>
      <c r="BF205" s="188">
        <f t="shared" si="35"/>
        <v>0</v>
      </c>
      <c r="BG205" s="188">
        <f t="shared" si="36"/>
        <v>0</v>
      </c>
      <c r="BH205" s="188">
        <f t="shared" si="37"/>
        <v>0</v>
      </c>
      <c r="BI205" s="188">
        <f t="shared" si="38"/>
        <v>0</v>
      </c>
      <c r="BJ205" s="18" t="s">
        <v>21</v>
      </c>
      <c r="BK205" s="188">
        <f t="shared" si="39"/>
        <v>0</v>
      </c>
      <c r="BL205" s="18" t="s">
        <v>303</v>
      </c>
      <c r="BM205" s="187" t="s">
        <v>1812</v>
      </c>
    </row>
    <row r="206" spans="1:65" s="2" customFormat="1" ht="14.45" customHeight="1">
      <c r="A206" s="36"/>
      <c r="B206" s="37"/>
      <c r="C206" s="217" t="s">
        <v>675</v>
      </c>
      <c r="D206" s="217" t="s">
        <v>239</v>
      </c>
      <c r="E206" s="218" t="s">
        <v>1813</v>
      </c>
      <c r="F206" s="219" t="s">
        <v>1814</v>
      </c>
      <c r="G206" s="220" t="s">
        <v>177</v>
      </c>
      <c r="H206" s="221">
        <v>49</v>
      </c>
      <c r="I206" s="222"/>
      <c r="J206" s="223">
        <f t="shared" si="30"/>
        <v>0</v>
      </c>
      <c r="K206" s="219" t="s">
        <v>149</v>
      </c>
      <c r="L206" s="224"/>
      <c r="M206" s="225" t="s">
        <v>35</v>
      </c>
      <c r="N206" s="226" t="s">
        <v>51</v>
      </c>
      <c r="O206" s="66"/>
      <c r="P206" s="185">
        <f t="shared" si="31"/>
        <v>0</v>
      </c>
      <c r="Q206" s="185">
        <v>0.00031</v>
      </c>
      <c r="R206" s="185">
        <f t="shared" si="32"/>
        <v>0.01519</v>
      </c>
      <c r="S206" s="185">
        <v>0</v>
      </c>
      <c r="T206" s="186">
        <f t="shared" si="3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7" t="s">
        <v>376</v>
      </c>
      <c r="AT206" s="187" t="s">
        <v>239</v>
      </c>
      <c r="AU206" s="187" t="s">
        <v>89</v>
      </c>
      <c r="AY206" s="18" t="s">
        <v>142</v>
      </c>
      <c r="BE206" s="188">
        <f t="shared" si="34"/>
        <v>0</v>
      </c>
      <c r="BF206" s="188">
        <f t="shared" si="35"/>
        <v>0</v>
      </c>
      <c r="BG206" s="188">
        <f t="shared" si="36"/>
        <v>0</v>
      </c>
      <c r="BH206" s="188">
        <f t="shared" si="37"/>
        <v>0</v>
      </c>
      <c r="BI206" s="188">
        <f t="shared" si="38"/>
        <v>0</v>
      </c>
      <c r="BJ206" s="18" t="s">
        <v>21</v>
      </c>
      <c r="BK206" s="188">
        <f t="shared" si="39"/>
        <v>0</v>
      </c>
      <c r="BL206" s="18" t="s">
        <v>303</v>
      </c>
      <c r="BM206" s="187" t="s">
        <v>1815</v>
      </c>
    </row>
    <row r="207" spans="1:65" s="2" customFormat="1" ht="14.45" customHeight="1">
      <c r="A207" s="36"/>
      <c r="B207" s="37"/>
      <c r="C207" s="176" t="s">
        <v>679</v>
      </c>
      <c r="D207" s="176" t="s">
        <v>145</v>
      </c>
      <c r="E207" s="177" t="s">
        <v>1816</v>
      </c>
      <c r="F207" s="178" t="s">
        <v>1817</v>
      </c>
      <c r="G207" s="179" t="s">
        <v>159</v>
      </c>
      <c r="H207" s="180">
        <v>9</v>
      </c>
      <c r="I207" s="181"/>
      <c r="J207" s="182">
        <f t="shared" si="30"/>
        <v>0</v>
      </c>
      <c r="K207" s="178" t="s">
        <v>149</v>
      </c>
      <c r="L207" s="41"/>
      <c r="M207" s="183" t="s">
        <v>35</v>
      </c>
      <c r="N207" s="184" t="s">
        <v>51</v>
      </c>
      <c r="O207" s="66"/>
      <c r="P207" s="185">
        <f t="shared" si="31"/>
        <v>0</v>
      </c>
      <c r="Q207" s="185">
        <v>0</v>
      </c>
      <c r="R207" s="185">
        <f t="shared" si="32"/>
        <v>0</v>
      </c>
      <c r="S207" s="185">
        <v>0.00086</v>
      </c>
      <c r="T207" s="186">
        <f t="shared" si="33"/>
        <v>0.0077399999999999995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7" t="s">
        <v>303</v>
      </c>
      <c r="AT207" s="187" t="s">
        <v>145</v>
      </c>
      <c r="AU207" s="187" t="s">
        <v>89</v>
      </c>
      <c r="AY207" s="18" t="s">
        <v>142</v>
      </c>
      <c r="BE207" s="188">
        <f t="shared" si="34"/>
        <v>0</v>
      </c>
      <c r="BF207" s="188">
        <f t="shared" si="35"/>
        <v>0</v>
      </c>
      <c r="BG207" s="188">
        <f t="shared" si="36"/>
        <v>0</v>
      </c>
      <c r="BH207" s="188">
        <f t="shared" si="37"/>
        <v>0</v>
      </c>
      <c r="BI207" s="188">
        <f t="shared" si="38"/>
        <v>0</v>
      </c>
      <c r="BJ207" s="18" t="s">
        <v>21</v>
      </c>
      <c r="BK207" s="188">
        <f t="shared" si="39"/>
        <v>0</v>
      </c>
      <c r="BL207" s="18" t="s">
        <v>303</v>
      </c>
      <c r="BM207" s="187" t="s">
        <v>1818</v>
      </c>
    </row>
    <row r="208" spans="1:65" s="2" customFormat="1" ht="14.45" customHeight="1">
      <c r="A208" s="36"/>
      <c r="B208" s="37"/>
      <c r="C208" s="176" t="s">
        <v>683</v>
      </c>
      <c r="D208" s="176" t="s">
        <v>145</v>
      </c>
      <c r="E208" s="177" t="s">
        <v>1819</v>
      </c>
      <c r="F208" s="178" t="s">
        <v>1820</v>
      </c>
      <c r="G208" s="179" t="s">
        <v>159</v>
      </c>
      <c r="H208" s="180">
        <v>3</v>
      </c>
      <c r="I208" s="181"/>
      <c r="J208" s="182">
        <f t="shared" si="30"/>
        <v>0</v>
      </c>
      <c r="K208" s="178" t="s">
        <v>149</v>
      </c>
      <c r="L208" s="41"/>
      <c r="M208" s="183" t="s">
        <v>35</v>
      </c>
      <c r="N208" s="184" t="s">
        <v>51</v>
      </c>
      <c r="O208" s="66"/>
      <c r="P208" s="185">
        <f t="shared" si="31"/>
        <v>0</v>
      </c>
      <c r="Q208" s="185">
        <v>0.00172</v>
      </c>
      <c r="R208" s="185">
        <f t="shared" si="32"/>
        <v>0.00516</v>
      </c>
      <c r="S208" s="185">
        <v>0</v>
      </c>
      <c r="T208" s="186">
        <f t="shared" si="3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7" t="s">
        <v>303</v>
      </c>
      <c r="AT208" s="187" t="s">
        <v>145</v>
      </c>
      <c r="AU208" s="187" t="s">
        <v>89</v>
      </c>
      <c r="AY208" s="18" t="s">
        <v>142</v>
      </c>
      <c r="BE208" s="188">
        <f t="shared" si="34"/>
        <v>0</v>
      </c>
      <c r="BF208" s="188">
        <f t="shared" si="35"/>
        <v>0</v>
      </c>
      <c r="BG208" s="188">
        <f t="shared" si="36"/>
        <v>0</v>
      </c>
      <c r="BH208" s="188">
        <f t="shared" si="37"/>
        <v>0</v>
      </c>
      <c r="BI208" s="188">
        <f t="shared" si="38"/>
        <v>0</v>
      </c>
      <c r="BJ208" s="18" t="s">
        <v>21</v>
      </c>
      <c r="BK208" s="188">
        <f t="shared" si="39"/>
        <v>0</v>
      </c>
      <c r="BL208" s="18" t="s">
        <v>303</v>
      </c>
      <c r="BM208" s="187" t="s">
        <v>1821</v>
      </c>
    </row>
    <row r="209" spans="1:65" s="2" customFormat="1" ht="14.45" customHeight="1">
      <c r="A209" s="36"/>
      <c r="B209" s="37"/>
      <c r="C209" s="176" t="s">
        <v>689</v>
      </c>
      <c r="D209" s="176" t="s">
        <v>145</v>
      </c>
      <c r="E209" s="177" t="s">
        <v>1822</v>
      </c>
      <c r="F209" s="178" t="s">
        <v>1823</v>
      </c>
      <c r="G209" s="179" t="s">
        <v>159</v>
      </c>
      <c r="H209" s="180">
        <v>4</v>
      </c>
      <c r="I209" s="181"/>
      <c r="J209" s="182">
        <f t="shared" si="30"/>
        <v>0</v>
      </c>
      <c r="K209" s="178" t="s">
        <v>149</v>
      </c>
      <c r="L209" s="41"/>
      <c r="M209" s="183" t="s">
        <v>35</v>
      </c>
      <c r="N209" s="184" t="s">
        <v>51</v>
      </c>
      <c r="O209" s="66"/>
      <c r="P209" s="185">
        <f t="shared" si="31"/>
        <v>0</v>
      </c>
      <c r="Q209" s="185">
        <v>0.0018</v>
      </c>
      <c r="R209" s="185">
        <f t="shared" si="32"/>
        <v>0.0072</v>
      </c>
      <c r="S209" s="185">
        <v>0</v>
      </c>
      <c r="T209" s="186">
        <f t="shared" si="3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7" t="s">
        <v>303</v>
      </c>
      <c r="AT209" s="187" t="s">
        <v>145</v>
      </c>
      <c r="AU209" s="187" t="s">
        <v>89</v>
      </c>
      <c r="AY209" s="18" t="s">
        <v>142</v>
      </c>
      <c r="BE209" s="188">
        <f t="shared" si="34"/>
        <v>0</v>
      </c>
      <c r="BF209" s="188">
        <f t="shared" si="35"/>
        <v>0</v>
      </c>
      <c r="BG209" s="188">
        <f t="shared" si="36"/>
        <v>0</v>
      </c>
      <c r="BH209" s="188">
        <f t="shared" si="37"/>
        <v>0</v>
      </c>
      <c r="BI209" s="188">
        <f t="shared" si="38"/>
        <v>0</v>
      </c>
      <c r="BJ209" s="18" t="s">
        <v>21</v>
      </c>
      <c r="BK209" s="188">
        <f t="shared" si="39"/>
        <v>0</v>
      </c>
      <c r="BL209" s="18" t="s">
        <v>303</v>
      </c>
      <c r="BM209" s="187" t="s">
        <v>1824</v>
      </c>
    </row>
    <row r="210" spans="1:65" s="2" customFormat="1" ht="14.45" customHeight="1">
      <c r="A210" s="36"/>
      <c r="B210" s="37"/>
      <c r="C210" s="176" t="s">
        <v>695</v>
      </c>
      <c r="D210" s="176" t="s">
        <v>145</v>
      </c>
      <c r="E210" s="177" t="s">
        <v>1825</v>
      </c>
      <c r="F210" s="178" t="s">
        <v>1826</v>
      </c>
      <c r="G210" s="179" t="s">
        <v>159</v>
      </c>
      <c r="H210" s="180">
        <v>7</v>
      </c>
      <c r="I210" s="181"/>
      <c r="J210" s="182">
        <f t="shared" si="30"/>
        <v>0</v>
      </c>
      <c r="K210" s="178" t="s">
        <v>149</v>
      </c>
      <c r="L210" s="41"/>
      <c r="M210" s="183" t="s">
        <v>35</v>
      </c>
      <c r="N210" s="184" t="s">
        <v>51</v>
      </c>
      <c r="O210" s="66"/>
      <c r="P210" s="185">
        <f t="shared" si="31"/>
        <v>0</v>
      </c>
      <c r="Q210" s="185">
        <v>0.0018</v>
      </c>
      <c r="R210" s="185">
        <f t="shared" si="32"/>
        <v>0.0126</v>
      </c>
      <c r="S210" s="185">
        <v>0</v>
      </c>
      <c r="T210" s="186">
        <f t="shared" si="3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7" t="s">
        <v>303</v>
      </c>
      <c r="AT210" s="187" t="s">
        <v>145</v>
      </c>
      <c r="AU210" s="187" t="s">
        <v>89</v>
      </c>
      <c r="AY210" s="18" t="s">
        <v>142</v>
      </c>
      <c r="BE210" s="188">
        <f t="shared" si="34"/>
        <v>0</v>
      </c>
      <c r="BF210" s="188">
        <f t="shared" si="35"/>
        <v>0</v>
      </c>
      <c r="BG210" s="188">
        <f t="shared" si="36"/>
        <v>0</v>
      </c>
      <c r="BH210" s="188">
        <f t="shared" si="37"/>
        <v>0</v>
      </c>
      <c r="BI210" s="188">
        <f t="shared" si="38"/>
        <v>0</v>
      </c>
      <c r="BJ210" s="18" t="s">
        <v>21</v>
      </c>
      <c r="BK210" s="188">
        <f t="shared" si="39"/>
        <v>0</v>
      </c>
      <c r="BL210" s="18" t="s">
        <v>303</v>
      </c>
      <c r="BM210" s="187" t="s">
        <v>1827</v>
      </c>
    </row>
    <row r="211" spans="1:65" s="2" customFormat="1" ht="14.45" customHeight="1">
      <c r="A211" s="36"/>
      <c r="B211" s="37"/>
      <c r="C211" s="217" t="s">
        <v>701</v>
      </c>
      <c r="D211" s="217" t="s">
        <v>239</v>
      </c>
      <c r="E211" s="218" t="s">
        <v>1828</v>
      </c>
      <c r="F211" s="219" t="s">
        <v>1829</v>
      </c>
      <c r="G211" s="220" t="s">
        <v>1830</v>
      </c>
      <c r="H211" s="221">
        <v>1</v>
      </c>
      <c r="I211" s="222"/>
      <c r="J211" s="223">
        <f t="shared" si="30"/>
        <v>0</v>
      </c>
      <c r="K211" s="219" t="s">
        <v>149</v>
      </c>
      <c r="L211" s="224"/>
      <c r="M211" s="225" t="s">
        <v>35</v>
      </c>
      <c r="N211" s="226" t="s">
        <v>51</v>
      </c>
      <c r="O211" s="66"/>
      <c r="P211" s="185">
        <f t="shared" si="31"/>
        <v>0</v>
      </c>
      <c r="Q211" s="185">
        <v>0.0021</v>
      </c>
      <c r="R211" s="185">
        <f t="shared" si="32"/>
        <v>0.0021</v>
      </c>
      <c r="S211" s="185">
        <v>0</v>
      </c>
      <c r="T211" s="186">
        <f t="shared" si="3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7" t="s">
        <v>376</v>
      </c>
      <c r="AT211" s="187" t="s">
        <v>239</v>
      </c>
      <c r="AU211" s="187" t="s">
        <v>89</v>
      </c>
      <c r="AY211" s="18" t="s">
        <v>142</v>
      </c>
      <c r="BE211" s="188">
        <f t="shared" si="34"/>
        <v>0</v>
      </c>
      <c r="BF211" s="188">
        <f t="shared" si="35"/>
        <v>0</v>
      </c>
      <c r="BG211" s="188">
        <f t="shared" si="36"/>
        <v>0</v>
      </c>
      <c r="BH211" s="188">
        <f t="shared" si="37"/>
        <v>0</v>
      </c>
      <c r="BI211" s="188">
        <f t="shared" si="38"/>
        <v>0</v>
      </c>
      <c r="BJ211" s="18" t="s">
        <v>21</v>
      </c>
      <c r="BK211" s="188">
        <f t="shared" si="39"/>
        <v>0</v>
      </c>
      <c r="BL211" s="18" t="s">
        <v>303</v>
      </c>
      <c r="BM211" s="187" t="s">
        <v>1831</v>
      </c>
    </row>
    <row r="212" spans="1:65" s="2" customFormat="1" ht="14.45" customHeight="1">
      <c r="A212" s="36"/>
      <c r="B212" s="37"/>
      <c r="C212" s="176" t="s">
        <v>705</v>
      </c>
      <c r="D212" s="176" t="s">
        <v>145</v>
      </c>
      <c r="E212" s="177" t="s">
        <v>1832</v>
      </c>
      <c r="F212" s="178" t="s">
        <v>1833</v>
      </c>
      <c r="G212" s="179" t="s">
        <v>159</v>
      </c>
      <c r="H212" s="180">
        <v>1</v>
      </c>
      <c r="I212" s="181"/>
      <c r="J212" s="182">
        <f t="shared" si="30"/>
        <v>0</v>
      </c>
      <c r="K212" s="178" t="s">
        <v>149</v>
      </c>
      <c r="L212" s="41"/>
      <c r="M212" s="183" t="s">
        <v>35</v>
      </c>
      <c r="N212" s="184" t="s">
        <v>51</v>
      </c>
      <c r="O212" s="66"/>
      <c r="P212" s="185">
        <f t="shared" si="31"/>
        <v>0</v>
      </c>
      <c r="Q212" s="185">
        <v>0.00185</v>
      </c>
      <c r="R212" s="185">
        <f t="shared" si="32"/>
        <v>0.00185</v>
      </c>
      <c r="S212" s="185">
        <v>0</v>
      </c>
      <c r="T212" s="186">
        <f t="shared" si="3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7" t="s">
        <v>303</v>
      </c>
      <c r="AT212" s="187" t="s">
        <v>145</v>
      </c>
      <c r="AU212" s="187" t="s">
        <v>89</v>
      </c>
      <c r="AY212" s="18" t="s">
        <v>142</v>
      </c>
      <c r="BE212" s="188">
        <f t="shared" si="34"/>
        <v>0</v>
      </c>
      <c r="BF212" s="188">
        <f t="shared" si="35"/>
        <v>0</v>
      </c>
      <c r="BG212" s="188">
        <f t="shared" si="36"/>
        <v>0</v>
      </c>
      <c r="BH212" s="188">
        <f t="shared" si="37"/>
        <v>0</v>
      </c>
      <c r="BI212" s="188">
        <f t="shared" si="38"/>
        <v>0</v>
      </c>
      <c r="BJ212" s="18" t="s">
        <v>21</v>
      </c>
      <c r="BK212" s="188">
        <f t="shared" si="39"/>
        <v>0</v>
      </c>
      <c r="BL212" s="18" t="s">
        <v>303</v>
      </c>
      <c r="BM212" s="187" t="s">
        <v>1834</v>
      </c>
    </row>
    <row r="213" spans="1:65" s="2" customFormat="1" ht="14.45" customHeight="1">
      <c r="A213" s="36"/>
      <c r="B213" s="37"/>
      <c r="C213" s="176" t="s">
        <v>710</v>
      </c>
      <c r="D213" s="176" t="s">
        <v>145</v>
      </c>
      <c r="E213" s="177" t="s">
        <v>1835</v>
      </c>
      <c r="F213" s="178" t="s">
        <v>1836</v>
      </c>
      <c r="G213" s="179" t="s">
        <v>177</v>
      </c>
      <c r="H213" s="180">
        <v>9</v>
      </c>
      <c r="I213" s="181"/>
      <c r="J213" s="182">
        <f t="shared" si="30"/>
        <v>0</v>
      </c>
      <c r="K213" s="178" t="s">
        <v>149</v>
      </c>
      <c r="L213" s="41"/>
      <c r="M213" s="183" t="s">
        <v>35</v>
      </c>
      <c r="N213" s="184" t="s">
        <v>51</v>
      </c>
      <c r="O213" s="66"/>
      <c r="P213" s="185">
        <f t="shared" si="31"/>
        <v>0</v>
      </c>
      <c r="Q213" s="185">
        <v>0</v>
      </c>
      <c r="R213" s="185">
        <f t="shared" si="32"/>
        <v>0</v>
      </c>
      <c r="S213" s="185">
        <v>0.00085</v>
      </c>
      <c r="T213" s="186">
        <f t="shared" si="33"/>
        <v>0.00765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7" t="s">
        <v>303</v>
      </c>
      <c r="AT213" s="187" t="s">
        <v>145</v>
      </c>
      <c r="AU213" s="187" t="s">
        <v>89</v>
      </c>
      <c r="AY213" s="18" t="s">
        <v>142</v>
      </c>
      <c r="BE213" s="188">
        <f t="shared" si="34"/>
        <v>0</v>
      </c>
      <c r="BF213" s="188">
        <f t="shared" si="35"/>
        <v>0</v>
      </c>
      <c r="BG213" s="188">
        <f t="shared" si="36"/>
        <v>0</v>
      </c>
      <c r="BH213" s="188">
        <f t="shared" si="37"/>
        <v>0</v>
      </c>
      <c r="BI213" s="188">
        <f t="shared" si="38"/>
        <v>0</v>
      </c>
      <c r="BJ213" s="18" t="s">
        <v>21</v>
      </c>
      <c r="BK213" s="188">
        <f t="shared" si="39"/>
        <v>0</v>
      </c>
      <c r="BL213" s="18" t="s">
        <v>303</v>
      </c>
      <c r="BM213" s="187" t="s">
        <v>1837</v>
      </c>
    </row>
    <row r="214" spans="1:65" s="2" customFormat="1" ht="14.45" customHeight="1">
      <c r="A214" s="36"/>
      <c r="B214" s="37"/>
      <c r="C214" s="176" t="s">
        <v>716</v>
      </c>
      <c r="D214" s="176" t="s">
        <v>145</v>
      </c>
      <c r="E214" s="177" t="s">
        <v>1838</v>
      </c>
      <c r="F214" s="178" t="s">
        <v>1839</v>
      </c>
      <c r="G214" s="179" t="s">
        <v>177</v>
      </c>
      <c r="H214" s="180">
        <v>6</v>
      </c>
      <c r="I214" s="181"/>
      <c r="J214" s="182">
        <f t="shared" si="30"/>
        <v>0</v>
      </c>
      <c r="K214" s="178" t="s">
        <v>149</v>
      </c>
      <c r="L214" s="41"/>
      <c r="M214" s="183" t="s">
        <v>35</v>
      </c>
      <c r="N214" s="184" t="s">
        <v>51</v>
      </c>
      <c r="O214" s="66"/>
      <c r="P214" s="185">
        <f t="shared" si="31"/>
        <v>0</v>
      </c>
      <c r="Q214" s="185">
        <v>0.00023</v>
      </c>
      <c r="R214" s="185">
        <f t="shared" si="32"/>
        <v>0.0013800000000000002</v>
      </c>
      <c r="S214" s="185">
        <v>0</v>
      </c>
      <c r="T214" s="186">
        <f t="shared" si="3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7" t="s">
        <v>303</v>
      </c>
      <c r="AT214" s="187" t="s">
        <v>145</v>
      </c>
      <c r="AU214" s="187" t="s">
        <v>89</v>
      </c>
      <c r="AY214" s="18" t="s">
        <v>142</v>
      </c>
      <c r="BE214" s="188">
        <f t="shared" si="34"/>
        <v>0</v>
      </c>
      <c r="BF214" s="188">
        <f t="shared" si="35"/>
        <v>0</v>
      </c>
      <c r="BG214" s="188">
        <f t="shared" si="36"/>
        <v>0</v>
      </c>
      <c r="BH214" s="188">
        <f t="shared" si="37"/>
        <v>0</v>
      </c>
      <c r="BI214" s="188">
        <f t="shared" si="38"/>
        <v>0</v>
      </c>
      <c r="BJ214" s="18" t="s">
        <v>21</v>
      </c>
      <c r="BK214" s="188">
        <f t="shared" si="39"/>
        <v>0</v>
      </c>
      <c r="BL214" s="18" t="s">
        <v>303</v>
      </c>
      <c r="BM214" s="187" t="s">
        <v>1840</v>
      </c>
    </row>
    <row r="215" spans="1:65" s="2" customFormat="1" ht="14.45" customHeight="1">
      <c r="A215" s="36"/>
      <c r="B215" s="37"/>
      <c r="C215" s="176" t="s">
        <v>720</v>
      </c>
      <c r="D215" s="176" t="s">
        <v>145</v>
      </c>
      <c r="E215" s="177" t="s">
        <v>1841</v>
      </c>
      <c r="F215" s="178" t="s">
        <v>1842</v>
      </c>
      <c r="G215" s="179" t="s">
        <v>177</v>
      </c>
      <c r="H215" s="180">
        <v>1</v>
      </c>
      <c r="I215" s="181"/>
      <c r="J215" s="182">
        <f t="shared" si="30"/>
        <v>0</v>
      </c>
      <c r="K215" s="178" t="s">
        <v>149</v>
      </c>
      <c r="L215" s="41"/>
      <c r="M215" s="183" t="s">
        <v>35</v>
      </c>
      <c r="N215" s="184" t="s">
        <v>51</v>
      </c>
      <c r="O215" s="66"/>
      <c r="P215" s="185">
        <f t="shared" si="31"/>
        <v>0</v>
      </c>
      <c r="Q215" s="185">
        <v>0.00054</v>
      </c>
      <c r="R215" s="185">
        <f t="shared" si="32"/>
        <v>0.00054</v>
      </c>
      <c r="S215" s="185">
        <v>0</v>
      </c>
      <c r="T215" s="186">
        <f t="shared" si="3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7" t="s">
        <v>303</v>
      </c>
      <c r="AT215" s="187" t="s">
        <v>145</v>
      </c>
      <c r="AU215" s="187" t="s">
        <v>89</v>
      </c>
      <c r="AY215" s="18" t="s">
        <v>142</v>
      </c>
      <c r="BE215" s="188">
        <f t="shared" si="34"/>
        <v>0</v>
      </c>
      <c r="BF215" s="188">
        <f t="shared" si="35"/>
        <v>0</v>
      </c>
      <c r="BG215" s="188">
        <f t="shared" si="36"/>
        <v>0</v>
      </c>
      <c r="BH215" s="188">
        <f t="shared" si="37"/>
        <v>0</v>
      </c>
      <c r="BI215" s="188">
        <f t="shared" si="38"/>
        <v>0</v>
      </c>
      <c r="BJ215" s="18" t="s">
        <v>21</v>
      </c>
      <c r="BK215" s="188">
        <f t="shared" si="39"/>
        <v>0</v>
      </c>
      <c r="BL215" s="18" t="s">
        <v>303</v>
      </c>
      <c r="BM215" s="187" t="s">
        <v>1843</v>
      </c>
    </row>
    <row r="216" spans="1:65" s="2" customFormat="1" ht="14.45" customHeight="1">
      <c r="A216" s="36"/>
      <c r="B216" s="37"/>
      <c r="C216" s="176" t="s">
        <v>724</v>
      </c>
      <c r="D216" s="176" t="s">
        <v>145</v>
      </c>
      <c r="E216" s="177" t="s">
        <v>1844</v>
      </c>
      <c r="F216" s="178" t="s">
        <v>1845</v>
      </c>
      <c r="G216" s="179" t="s">
        <v>177</v>
      </c>
      <c r="H216" s="180">
        <v>4</v>
      </c>
      <c r="I216" s="181"/>
      <c r="J216" s="182">
        <f t="shared" si="30"/>
        <v>0</v>
      </c>
      <c r="K216" s="178" t="s">
        <v>149</v>
      </c>
      <c r="L216" s="41"/>
      <c r="M216" s="183" t="s">
        <v>35</v>
      </c>
      <c r="N216" s="184" t="s">
        <v>51</v>
      </c>
      <c r="O216" s="66"/>
      <c r="P216" s="185">
        <f t="shared" si="31"/>
        <v>0</v>
      </c>
      <c r="Q216" s="185">
        <v>0.00047</v>
      </c>
      <c r="R216" s="185">
        <f t="shared" si="32"/>
        <v>0.00188</v>
      </c>
      <c r="S216" s="185">
        <v>0</v>
      </c>
      <c r="T216" s="186">
        <f t="shared" si="3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7" t="s">
        <v>303</v>
      </c>
      <c r="AT216" s="187" t="s">
        <v>145</v>
      </c>
      <c r="AU216" s="187" t="s">
        <v>89</v>
      </c>
      <c r="AY216" s="18" t="s">
        <v>142</v>
      </c>
      <c r="BE216" s="188">
        <f t="shared" si="34"/>
        <v>0</v>
      </c>
      <c r="BF216" s="188">
        <f t="shared" si="35"/>
        <v>0</v>
      </c>
      <c r="BG216" s="188">
        <f t="shared" si="36"/>
        <v>0</v>
      </c>
      <c r="BH216" s="188">
        <f t="shared" si="37"/>
        <v>0</v>
      </c>
      <c r="BI216" s="188">
        <f t="shared" si="38"/>
        <v>0</v>
      </c>
      <c r="BJ216" s="18" t="s">
        <v>21</v>
      </c>
      <c r="BK216" s="188">
        <f t="shared" si="39"/>
        <v>0</v>
      </c>
      <c r="BL216" s="18" t="s">
        <v>303</v>
      </c>
      <c r="BM216" s="187" t="s">
        <v>1846</v>
      </c>
    </row>
    <row r="217" spans="1:65" s="2" customFormat="1" ht="14.45" customHeight="1">
      <c r="A217" s="36"/>
      <c r="B217" s="37"/>
      <c r="C217" s="176" t="s">
        <v>728</v>
      </c>
      <c r="D217" s="176" t="s">
        <v>145</v>
      </c>
      <c r="E217" s="177" t="s">
        <v>1847</v>
      </c>
      <c r="F217" s="178" t="s">
        <v>1848</v>
      </c>
      <c r="G217" s="179" t="s">
        <v>177</v>
      </c>
      <c r="H217" s="180">
        <v>1</v>
      </c>
      <c r="I217" s="181"/>
      <c r="J217" s="182">
        <f t="shared" si="30"/>
        <v>0</v>
      </c>
      <c r="K217" s="178" t="s">
        <v>149</v>
      </c>
      <c r="L217" s="41"/>
      <c r="M217" s="183" t="s">
        <v>35</v>
      </c>
      <c r="N217" s="184" t="s">
        <v>51</v>
      </c>
      <c r="O217" s="66"/>
      <c r="P217" s="185">
        <f t="shared" si="31"/>
        <v>0</v>
      </c>
      <c r="Q217" s="185">
        <v>0.00075</v>
      </c>
      <c r="R217" s="185">
        <f t="shared" si="32"/>
        <v>0.00075</v>
      </c>
      <c r="S217" s="185">
        <v>0</v>
      </c>
      <c r="T217" s="186">
        <f t="shared" si="3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7" t="s">
        <v>303</v>
      </c>
      <c r="AT217" s="187" t="s">
        <v>145</v>
      </c>
      <c r="AU217" s="187" t="s">
        <v>89</v>
      </c>
      <c r="AY217" s="18" t="s">
        <v>142</v>
      </c>
      <c r="BE217" s="188">
        <f t="shared" si="34"/>
        <v>0</v>
      </c>
      <c r="BF217" s="188">
        <f t="shared" si="35"/>
        <v>0</v>
      </c>
      <c r="BG217" s="188">
        <f t="shared" si="36"/>
        <v>0</v>
      </c>
      <c r="BH217" s="188">
        <f t="shared" si="37"/>
        <v>0</v>
      </c>
      <c r="BI217" s="188">
        <f t="shared" si="38"/>
        <v>0</v>
      </c>
      <c r="BJ217" s="18" t="s">
        <v>21</v>
      </c>
      <c r="BK217" s="188">
        <f t="shared" si="39"/>
        <v>0</v>
      </c>
      <c r="BL217" s="18" t="s">
        <v>303</v>
      </c>
      <c r="BM217" s="187" t="s">
        <v>1849</v>
      </c>
    </row>
    <row r="218" spans="1:65" s="2" customFormat="1" ht="14.45" customHeight="1">
      <c r="A218" s="36"/>
      <c r="B218" s="37"/>
      <c r="C218" s="217" t="s">
        <v>732</v>
      </c>
      <c r="D218" s="217" t="s">
        <v>239</v>
      </c>
      <c r="E218" s="218" t="s">
        <v>1850</v>
      </c>
      <c r="F218" s="219" t="s">
        <v>1851</v>
      </c>
      <c r="G218" s="220" t="s">
        <v>177</v>
      </c>
      <c r="H218" s="221">
        <v>19</v>
      </c>
      <c r="I218" s="222"/>
      <c r="J218" s="223">
        <f t="shared" si="30"/>
        <v>0</v>
      </c>
      <c r="K218" s="219" t="s">
        <v>149</v>
      </c>
      <c r="L218" s="224"/>
      <c r="M218" s="225" t="s">
        <v>35</v>
      </c>
      <c r="N218" s="226" t="s">
        <v>51</v>
      </c>
      <c r="O218" s="66"/>
      <c r="P218" s="185">
        <f t="shared" si="31"/>
        <v>0</v>
      </c>
      <c r="Q218" s="185">
        <v>0.00044</v>
      </c>
      <c r="R218" s="185">
        <f t="shared" si="32"/>
        <v>0.008360000000000001</v>
      </c>
      <c r="S218" s="185">
        <v>0</v>
      </c>
      <c r="T218" s="186">
        <f t="shared" si="3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7" t="s">
        <v>376</v>
      </c>
      <c r="AT218" s="187" t="s">
        <v>239</v>
      </c>
      <c r="AU218" s="187" t="s">
        <v>89</v>
      </c>
      <c r="AY218" s="18" t="s">
        <v>142</v>
      </c>
      <c r="BE218" s="188">
        <f t="shared" si="34"/>
        <v>0</v>
      </c>
      <c r="BF218" s="188">
        <f t="shared" si="35"/>
        <v>0</v>
      </c>
      <c r="BG218" s="188">
        <f t="shared" si="36"/>
        <v>0</v>
      </c>
      <c r="BH218" s="188">
        <f t="shared" si="37"/>
        <v>0</v>
      </c>
      <c r="BI218" s="188">
        <f t="shared" si="38"/>
        <v>0</v>
      </c>
      <c r="BJ218" s="18" t="s">
        <v>21</v>
      </c>
      <c r="BK218" s="188">
        <f t="shared" si="39"/>
        <v>0</v>
      </c>
      <c r="BL218" s="18" t="s">
        <v>303</v>
      </c>
      <c r="BM218" s="187" t="s">
        <v>1852</v>
      </c>
    </row>
    <row r="219" spans="1:65" s="2" customFormat="1" ht="14.45" customHeight="1">
      <c r="A219" s="36"/>
      <c r="B219" s="37"/>
      <c r="C219" s="176" t="s">
        <v>738</v>
      </c>
      <c r="D219" s="176" t="s">
        <v>145</v>
      </c>
      <c r="E219" s="177" t="s">
        <v>1853</v>
      </c>
      <c r="F219" s="178" t="s">
        <v>1854</v>
      </c>
      <c r="G219" s="179" t="s">
        <v>177</v>
      </c>
      <c r="H219" s="180">
        <v>19</v>
      </c>
      <c r="I219" s="181"/>
      <c r="J219" s="182">
        <f t="shared" si="30"/>
        <v>0</v>
      </c>
      <c r="K219" s="178" t="s">
        <v>149</v>
      </c>
      <c r="L219" s="41"/>
      <c r="M219" s="183" t="s">
        <v>35</v>
      </c>
      <c r="N219" s="184" t="s">
        <v>51</v>
      </c>
      <c r="O219" s="66"/>
      <c r="P219" s="185">
        <f t="shared" si="31"/>
        <v>0</v>
      </c>
      <c r="Q219" s="185">
        <v>0.00016</v>
      </c>
      <c r="R219" s="185">
        <f t="shared" si="32"/>
        <v>0.00304</v>
      </c>
      <c r="S219" s="185">
        <v>0</v>
      </c>
      <c r="T219" s="186">
        <f t="shared" si="3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7" t="s">
        <v>303</v>
      </c>
      <c r="AT219" s="187" t="s">
        <v>145</v>
      </c>
      <c r="AU219" s="187" t="s">
        <v>89</v>
      </c>
      <c r="AY219" s="18" t="s">
        <v>142</v>
      </c>
      <c r="BE219" s="188">
        <f t="shared" si="34"/>
        <v>0</v>
      </c>
      <c r="BF219" s="188">
        <f t="shared" si="35"/>
        <v>0</v>
      </c>
      <c r="BG219" s="188">
        <f t="shared" si="36"/>
        <v>0</v>
      </c>
      <c r="BH219" s="188">
        <f t="shared" si="37"/>
        <v>0</v>
      </c>
      <c r="BI219" s="188">
        <f t="shared" si="38"/>
        <v>0</v>
      </c>
      <c r="BJ219" s="18" t="s">
        <v>21</v>
      </c>
      <c r="BK219" s="188">
        <f t="shared" si="39"/>
        <v>0</v>
      </c>
      <c r="BL219" s="18" t="s">
        <v>303</v>
      </c>
      <c r="BM219" s="187" t="s">
        <v>1855</v>
      </c>
    </row>
    <row r="220" spans="1:65" s="2" customFormat="1" ht="14.45" customHeight="1">
      <c r="A220" s="36"/>
      <c r="B220" s="37"/>
      <c r="C220" s="176" t="s">
        <v>1131</v>
      </c>
      <c r="D220" s="176" t="s">
        <v>145</v>
      </c>
      <c r="E220" s="177" t="s">
        <v>1856</v>
      </c>
      <c r="F220" s="178" t="s">
        <v>1857</v>
      </c>
      <c r="G220" s="179" t="s">
        <v>177</v>
      </c>
      <c r="H220" s="180">
        <v>5</v>
      </c>
      <c r="I220" s="181"/>
      <c r="J220" s="182">
        <f t="shared" si="30"/>
        <v>0</v>
      </c>
      <c r="K220" s="178" t="s">
        <v>149</v>
      </c>
      <c r="L220" s="41"/>
      <c r="M220" s="183" t="s">
        <v>35</v>
      </c>
      <c r="N220" s="184" t="s">
        <v>51</v>
      </c>
      <c r="O220" s="66"/>
      <c r="P220" s="185">
        <f t="shared" si="31"/>
        <v>0</v>
      </c>
      <c r="Q220" s="185">
        <v>7E-05</v>
      </c>
      <c r="R220" s="185">
        <f t="shared" si="32"/>
        <v>0.00034999999999999994</v>
      </c>
      <c r="S220" s="185">
        <v>0</v>
      </c>
      <c r="T220" s="186">
        <f t="shared" si="3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7" t="s">
        <v>303</v>
      </c>
      <c r="AT220" s="187" t="s">
        <v>145</v>
      </c>
      <c r="AU220" s="187" t="s">
        <v>89</v>
      </c>
      <c r="AY220" s="18" t="s">
        <v>142</v>
      </c>
      <c r="BE220" s="188">
        <f t="shared" si="34"/>
        <v>0</v>
      </c>
      <c r="BF220" s="188">
        <f t="shared" si="35"/>
        <v>0</v>
      </c>
      <c r="BG220" s="188">
        <f t="shared" si="36"/>
        <v>0</v>
      </c>
      <c r="BH220" s="188">
        <f t="shared" si="37"/>
        <v>0</v>
      </c>
      <c r="BI220" s="188">
        <f t="shared" si="38"/>
        <v>0</v>
      </c>
      <c r="BJ220" s="18" t="s">
        <v>21</v>
      </c>
      <c r="BK220" s="188">
        <f t="shared" si="39"/>
        <v>0</v>
      </c>
      <c r="BL220" s="18" t="s">
        <v>303</v>
      </c>
      <c r="BM220" s="187" t="s">
        <v>1858</v>
      </c>
    </row>
    <row r="221" spans="1:65" s="2" customFormat="1" ht="14.45" customHeight="1">
      <c r="A221" s="36"/>
      <c r="B221" s="37"/>
      <c r="C221" s="176" t="s">
        <v>1138</v>
      </c>
      <c r="D221" s="176" t="s">
        <v>145</v>
      </c>
      <c r="E221" s="177" t="s">
        <v>1859</v>
      </c>
      <c r="F221" s="178" t="s">
        <v>1860</v>
      </c>
      <c r="G221" s="179" t="s">
        <v>177</v>
      </c>
      <c r="H221" s="180">
        <v>3</v>
      </c>
      <c r="I221" s="181"/>
      <c r="J221" s="182">
        <f t="shared" si="30"/>
        <v>0</v>
      </c>
      <c r="K221" s="178" t="s">
        <v>149</v>
      </c>
      <c r="L221" s="41"/>
      <c r="M221" s="183" t="s">
        <v>35</v>
      </c>
      <c r="N221" s="184" t="s">
        <v>51</v>
      </c>
      <c r="O221" s="66"/>
      <c r="P221" s="185">
        <f t="shared" si="31"/>
        <v>0</v>
      </c>
      <c r="Q221" s="185">
        <v>0.00094</v>
      </c>
      <c r="R221" s="185">
        <f t="shared" si="32"/>
        <v>0.00282</v>
      </c>
      <c r="S221" s="185">
        <v>0</v>
      </c>
      <c r="T221" s="186">
        <f t="shared" si="3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7" t="s">
        <v>303</v>
      </c>
      <c r="AT221" s="187" t="s">
        <v>145</v>
      </c>
      <c r="AU221" s="187" t="s">
        <v>89</v>
      </c>
      <c r="AY221" s="18" t="s">
        <v>142</v>
      </c>
      <c r="BE221" s="188">
        <f t="shared" si="34"/>
        <v>0</v>
      </c>
      <c r="BF221" s="188">
        <f t="shared" si="35"/>
        <v>0</v>
      </c>
      <c r="BG221" s="188">
        <f t="shared" si="36"/>
        <v>0</v>
      </c>
      <c r="BH221" s="188">
        <f t="shared" si="37"/>
        <v>0</v>
      </c>
      <c r="BI221" s="188">
        <f t="shared" si="38"/>
        <v>0</v>
      </c>
      <c r="BJ221" s="18" t="s">
        <v>21</v>
      </c>
      <c r="BK221" s="188">
        <f t="shared" si="39"/>
        <v>0</v>
      </c>
      <c r="BL221" s="18" t="s">
        <v>303</v>
      </c>
      <c r="BM221" s="187" t="s">
        <v>1861</v>
      </c>
    </row>
    <row r="222" spans="1:65" s="2" customFormat="1" ht="24.2" customHeight="1">
      <c r="A222" s="36"/>
      <c r="B222" s="37"/>
      <c r="C222" s="176" t="s">
        <v>1145</v>
      </c>
      <c r="D222" s="176" t="s">
        <v>145</v>
      </c>
      <c r="E222" s="177" t="s">
        <v>1862</v>
      </c>
      <c r="F222" s="178" t="s">
        <v>1863</v>
      </c>
      <c r="G222" s="179" t="s">
        <v>177</v>
      </c>
      <c r="H222" s="180">
        <v>7</v>
      </c>
      <c r="I222" s="181"/>
      <c r="J222" s="182">
        <f t="shared" si="30"/>
        <v>0</v>
      </c>
      <c r="K222" s="178" t="s">
        <v>149</v>
      </c>
      <c r="L222" s="41"/>
      <c r="M222" s="183" t="s">
        <v>35</v>
      </c>
      <c r="N222" s="184" t="s">
        <v>51</v>
      </c>
      <c r="O222" s="66"/>
      <c r="P222" s="185">
        <f t="shared" si="31"/>
        <v>0</v>
      </c>
      <c r="Q222" s="185">
        <v>0.0011</v>
      </c>
      <c r="R222" s="185">
        <f t="shared" si="32"/>
        <v>0.0077</v>
      </c>
      <c r="S222" s="185">
        <v>0</v>
      </c>
      <c r="T222" s="186">
        <f t="shared" si="3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7" t="s">
        <v>303</v>
      </c>
      <c r="AT222" s="187" t="s">
        <v>145</v>
      </c>
      <c r="AU222" s="187" t="s">
        <v>89</v>
      </c>
      <c r="AY222" s="18" t="s">
        <v>142</v>
      </c>
      <c r="BE222" s="188">
        <f t="shared" si="34"/>
        <v>0</v>
      </c>
      <c r="BF222" s="188">
        <f t="shared" si="35"/>
        <v>0</v>
      </c>
      <c r="BG222" s="188">
        <f t="shared" si="36"/>
        <v>0</v>
      </c>
      <c r="BH222" s="188">
        <f t="shared" si="37"/>
        <v>0</v>
      </c>
      <c r="BI222" s="188">
        <f t="shared" si="38"/>
        <v>0</v>
      </c>
      <c r="BJ222" s="18" t="s">
        <v>21</v>
      </c>
      <c r="BK222" s="188">
        <f t="shared" si="39"/>
        <v>0</v>
      </c>
      <c r="BL222" s="18" t="s">
        <v>303</v>
      </c>
      <c r="BM222" s="187" t="s">
        <v>1864</v>
      </c>
    </row>
    <row r="223" spans="1:65" s="2" customFormat="1" ht="24.2" customHeight="1">
      <c r="A223" s="36"/>
      <c r="B223" s="37"/>
      <c r="C223" s="176" t="s">
        <v>1150</v>
      </c>
      <c r="D223" s="176" t="s">
        <v>145</v>
      </c>
      <c r="E223" s="177" t="s">
        <v>1865</v>
      </c>
      <c r="F223" s="178" t="s">
        <v>1866</v>
      </c>
      <c r="G223" s="179" t="s">
        <v>237</v>
      </c>
      <c r="H223" s="180">
        <v>0.64</v>
      </c>
      <c r="I223" s="181"/>
      <c r="J223" s="182">
        <f t="shared" si="30"/>
        <v>0</v>
      </c>
      <c r="K223" s="178" t="s">
        <v>149</v>
      </c>
      <c r="L223" s="41"/>
      <c r="M223" s="183" t="s">
        <v>35</v>
      </c>
      <c r="N223" s="184" t="s">
        <v>51</v>
      </c>
      <c r="O223" s="66"/>
      <c r="P223" s="185">
        <f t="shared" si="31"/>
        <v>0</v>
      </c>
      <c r="Q223" s="185">
        <v>0</v>
      </c>
      <c r="R223" s="185">
        <f t="shared" si="32"/>
        <v>0</v>
      </c>
      <c r="S223" s="185">
        <v>0</v>
      </c>
      <c r="T223" s="186">
        <f t="shared" si="3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7" t="s">
        <v>303</v>
      </c>
      <c r="AT223" s="187" t="s">
        <v>145</v>
      </c>
      <c r="AU223" s="187" t="s">
        <v>89</v>
      </c>
      <c r="AY223" s="18" t="s">
        <v>142</v>
      </c>
      <c r="BE223" s="188">
        <f t="shared" si="34"/>
        <v>0</v>
      </c>
      <c r="BF223" s="188">
        <f t="shared" si="35"/>
        <v>0</v>
      </c>
      <c r="BG223" s="188">
        <f t="shared" si="36"/>
        <v>0</v>
      </c>
      <c r="BH223" s="188">
        <f t="shared" si="37"/>
        <v>0</v>
      </c>
      <c r="BI223" s="188">
        <f t="shared" si="38"/>
        <v>0</v>
      </c>
      <c r="BJ223" s="18" t="s">
        <v>21</v>
      </c>
      <c r="BK223" s="188">
        <f t="shared" si="39"/>
        <v>0</v>
      </c>
      <c r="BL223" s="18" t="s">
        <v>303</v>
      </c>
      <c r="BM223" s="187" t="s">
        <v>1867</v>
      </c>
    </row>
    <row r="224" spans="2:63" s="12" customFormat="1" ht="22.9" customHeight="1">
      <c r="B224" s="160"/>
      <c r="C224" s="161"/>
      <c r="D224" s="162" t="s">
        <v>79</v>
      </c>
      <c r="E224" s="174" t="s">
        <v>1868</v>
      </c>
      <c r="F224" s="174" t="s">
        <v>1869</v>
      </c>
      <c r="G224" s="161"/>
      <c r="H224" s="161"/>
      <c r="I224" s="164"/>
      <c r="J224" s="175">
        <f>BK224</f>
        <v>0</v>
      </c>
      <c r="K224" s="161"/>
      <c r="L224" s="166"/>
      <c r="M224" s="167"/>
      <c r="N224" s="168"/>
      <c r="O224" s="168"/>
      <c r="P224" s="169">
        <f>SUM(P225:P226)</f>
        <v>0</v>
      </c>
      <c r="Q224" s="168"/>
      <c r="R224" s="169">
        <f>SUM(R225:R226)</f>
        <v>0.0092</v>
      </c>
      <c r="S224" s="168"/>
      <c r="T224" s="170">
        <f>SUM(T225:T226)</f>
        <v>0</v>
      </c>
      <c r="AR224" s="171" t="s">
        <v>89</v>
      </c>
      <c r="AT224" s="172" t="s">
        <v>79</v>
      </c>
      <c r="AU224" s="172" t="s">
        <v>21</v>
      </c>
      <c r="AY224" s="171" t="s">
        <v>142</v>
      </c>
      <c r="BK224" s="173">
        <f>SUM(BK225:BK226)</f>
        <v>0</v>
      </c>
    </row>
    <row r="225" spans="1:65" s="2" customFormat="1" ht="24.2" customHeight="1">
      <c r="A225" s="36"/>
      <c r="B225" s="37"/>
      <c r="C225" s="176" t="s">
        <v>1156</v>
      </c>
      <c r="D225" s="176" t="s">
        <v>145</v>
      </c>
      <c r="E225" s="177" t="s">
        <v>1870</v>
      </c>
      <c r="F225" s="178" t="s">
        <v>1871</v>
      </c>
      <c r="G225" s="179" t="s">
        <v>159</v>
      </c>
      <c r="H225" s="180">
        <v>1</v>
      </c>
      <c r="I225" s="181"/>
      <c r="J225" s="182">
        <f>ROUND(I225*H225,2)</f>
        <v>0</v>
      </c>
      <c r="K225" s="178" t="s">
        <v>149</v>
      </c>
      <c r="L225" s="41"/>
      <c r="M225" s="183" t="s">
        <v>35</v>
      </c>
      <c r="N225" s="184" t="s">
        <v>51</v>
      </c>
      <c r="O225" s="66"/>
      <c r="P225" s="185">
        <f>O225*H225</f>
        <v>0</v>
      </c>
      <c r="Q225" s="185">
        <v>0.0092</v>
      </c>
      <c r="R225" s="185">
        <f>Q225*H225</f>
        <v>0.0092</v>
      </c>
      <c r="S225" s="185">
        <v>0</v>
      </c>
      <c r="T225" s="18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7" t="s">
        <v>303</v>
      </c>
      <c r="AT225" s="187" t="s">
        <v>145</v>
      </c>
      <c r="AU225" s="187" t="s">
        <v>89</v>
      </c>
      <c r="AY225" s="18" t="s">
        <v>142</v>
      </c>
      <c r="BE225" s="188">
        <f>IF(N225="základní",J225,0)</f>
        <v>0</v>
      </c>
      <c r="BF225" s="188">
        <f>IF(N225="snížená",J225,0)</f>
        <v>0</v>
      </c>
      <c r="BG225" s="188">
        <f>IF(N225="zákl. přenesená",J225,0)</f>
        <v>0</v>
      </c>
      <c r="BH225" s="188">
        <f>IF(N225="sníž. přenesená",J225,0)</f>
        <v>0</v>
      </c>
      <c r="BI225" s="188">
        <f>IF(N225="nulová",J225,0)</f>
        <v>0</v>
      </c>
      <c r="BJ225" s="18" t="s">
        <v>21</v>
      </c>
      <c r="BK225" s="188">
        <f>ROUND(I225*H225,2)</f>
        <v>0</v>
      </c>
      <c r="BL225" s="18" t="s">
        <v>303</v>
      </c>
      <c r="BM225" s="187" t="s">
        <v>1872</v>
      </c>
    </row>
    <row r="226" spans="1:65" s="2" customFormat="1" ht="24.2" customHeight="1">
      <c r="A226" s="36"/>
      <c r="B226" s="37"/>
      <c r="C226" s="176" t="s">
        <v>1160</v>
      </c>
      <c r="D226" s="176" t="s">
        <v>145</v>
      </c>
      <c r="E226" s="177" t="s">
        <v>1873</v>
      </c>
      <c r="F226" s="178" t="s">
        <v>1874</v>
      </c>
      <c r="G226" s="179" t="s">
        <v>237</v>
      </c>
      <c r="H226" s="180">
        <v>0.009</v>
      </c>
      <c r="I226" s="181"/>
      <c r="J226" s="182">
        <f>ROUND(I226*H226,2)</f>
        <v>0</v>
      </c>
      <c r="K226" s="178" t="s">
        <v>149</v>
      </c>
      <c r="L226" s="41"/>
      <c r="M226" s="183" t="s">
        <v>35</v>
      </c>
      <c r="N226" s="184" t="s">
        <v>51</v>
      </c>
      <c r="O226" s="66"/>
      <c r="P226" s="185">
        <f>O226*H226</f>
        <v>0</v>
      </c>
      <c r="Q226" s="185">
        <v>0</v>
      </c>
      <c r="R226" s="185">
        <f>Q226*H226</f>
        <v>0</v>
      </c>
      <c r="S226" s="185">
        <v>0</v>
      </c>
      <c r="T226" s="18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7" t="s">
        <v>303</v>
      </c>
      <c r="AT226" s="187" t="s">
        <v>145</v>
      </c>
      <c r="AU226" s="187" t="s">
        <v>89</v>
      </c>
      <c r="AY226" s="18" t="s">
        <v>142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8" t="s">
        <v>21</v>
      </c>
      <c r="BK226" s="188">
        <f>ROUND(I226*H226,2)</f>
        <v>0</v>
      </c>
      <c r="BL226" s="18" t="s">
        <v>303</v>
      </c>
      <c r="BM226" s="187" t="s">
        <v>1875</v>
      </c>
    </row>
    <row r="227" spans="2:63" s="12" customFormat="1" ht="25.9" customHeight="1">
      <c r="B227" s="160"/>
      <c r="C227" s="161"/>
      <c r="D227" s="162" t="s">
        <v>79</v>
      </c>
      <c r="E227" s="163" t="s">
        <v>736</v>
      </c>
      <c r="F227" s="163" t="s">
        <v>737</v>
      </c>
      <c r="G227" s="161"/>
      <c r="H227" s="161"/>
      <c r="I227" s="164"/>
      <c r="J227" s="165">
        <f>BK227</f>
        <v>0</v>
      </c>
      <c r="K227" s="161"/>
      <c r="L227" s="166"/>
      <c r="M227" s="167"/>
      <c r="N227" s="168"/>
      <c r="O227" s="168"/>
      <c r="P227" s="169">
        <f>SUM(P228:P229)</f>
        <v>0</v>
      </c>
      <c r="Q227" s="168"/>
      <c r="R227" s="169">
        <f>SUM(R228:R229)</f>
        <v>0</v>
      </c>
      <c r="S227" s="168"/>
      <c r="T227" s="170">
        <f>SUM(T228:T229)</f>
        <v>0</v>
      </c>
      <c r="AR227" s="171" t="s">
        <v>161</v>
      </c>
      <c r="AT227" s="172" t="s">
        <v>79</v>
      </c>
      <c r="AU227" s="172" t="s">
        <v>80</v>
      </c>
      <c r="AY227" s="171" t="s">
        <v>142</v>
      </c>
      <c r="BK227" s="173">
        <f>SUM(BK228:BK229)</f>
        <v>0</v>
      </c>
    </row>
    <row r="228" spans="1:65" s="2" customFormat="1" ht="14.45" customHeight="1">
      <c r="A228" s="36"/>
      <c r="B228" s="37"/>
      <c r="C228" s="176" t="s">
        <v>1164</v>
      </c>
      <c r="D228" s="176" t="s">
        <v>145</v>
      </c>
      <c r="E228" s="177" t="s">
        <v>1876</v>
      </c>
      <c r="F228" s="178" t="s">
        <v>1877</v>
      </c>
      <c r="G228" s="179" t="s">
        <v>741</v>
      </c>
      <c r="H228" s="180">
        <v>48</v>
      </c>
      <c r="I228" s="181"/>
      <c r="J228" s="182">
        <f>ROUND(I228*H228,2)</f>
        <v>0</v>
      </c>
      <c r="K228" s="178" t="s">
        <v>149</v>
      </c>
      <c r="L228" s="41"/>
      <c r="M228" s="183" t="s">
        <v>35</v>
      </c>
      <c r="N228" s="184" t="s">
        <v>51</v>
      </c>
      <c r="O228" s="66"/>
      <c r="P228" s="185">
        <f>O228*H228</f>
        <v>0</v>
      </c>
      <c r="Q228" s="185">
        <v>0</v>
      </c>
      <c r="R228" s="185">
        <f>Q228*H228</f>
        <v>0</v>
      </c>
      <c r="S228" s="185">
        <v>0</v>
      </c>
      <c r="T228" s="18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7" t="s">
        <v>742</v>
      </c>
      <c r="AT228" s="187" t="s">
        <v>145</v>
      </c>
      <c r="AU228" s="187" t="s">
        <v>21</v>
      </c>
      <c r="AY228" s="18" t="s">
        <v>142</v>
      </c>
      <c r="BE228" s="188">
        <f>IF(N228="základní",J228,0)</f>
        <v>0</v>
      </c>
      <c r="BF228" s="188">
        <f>IF(N228="snížená",J228,0)</f>
        <v>0</v>
      </c>
      <c r="BG228" s="188">
        <f>IF(N228="zákl. přenesená",J228,0)</f>
        <v>0</v>
      </c>
      <c r="BH228" s="188">
        <f>IF(N228="sníž. přenesená",J228,0)</f>
        <v>0</v>
      </c>
      <c r="BI228" s="188">
        <f>IF(N228="nulová",J228,0)</f>
        <v>0</v>
      </c>
      <c r="BJ228" s="18" t="s">
        <v>21</v>
      </c>
      <c r="BK228" s="188">
        <f>ROUND(I228*H228,2)</f>
        <v>0</v>
      </c>
      <c r="BL228" s="18" t="s">
        <v>742</v>
      </c>
      <c r="BM228" s="187" t="s">
        <v>1878</v>
      </c>
    </row>
    <row r="229" spans="1:65" s="2" customFormat="1" ht="14.45" customHeight="1">
      <c r="A229" s="36"/>
      <c r="B229" s="37"/>
      <c r="C229" s="176" t="s">
        <v>1168</v>
      </c>
      <c r="D229" s="176" t="s">
        <v>145</v>
      </c>
      <c r="E229" s="177" t="s">
        <v>1879</v>
      </c>
      <c r="F229" s="178" t="s">
        <v>1880</v>
      </c>
      <c r="G229" s="179" t="s">
        <v>741</v>
      </c>
      <c r="H229" s="180">
        <v>48</v>
      </c>
      <c r="I229" s="181"/>
      <c r="J229" s="182">
        <f>ROUND(I229*H229,2)</f>
        <v>0</v>
      </c>
      <c r="K229" s="178" t="s">
        <v>149</v>
      </c>
      <c r="L229" s="41"/>
      <c r="M229" s="189" t="s">
        <v>35</v>
      </c>
      <c r="N229" s="190" t="s">
        <v>51</v>
      </c>
      <c r="O229" s="191"/>
      <c r="P229" s="192">
        <f>O229*H229</f>
        <v>0</v>
      </c>
      <c r="Q229" s="192">
        <v>0</v>
      </c>
      <c r="R229" s="192">
        <f>Q229*H229</f>
        <v>0</v>
      </c>
      <c r="S229" s="192">
        <v>0</v>
      </c>
      <c r="T229" s="193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7" t="s">
        <v>742</v>
      </c>
      <c r="AT229" s="187" t="s">
        <v>145</v>
      </c>
      <c r="AU229" s="187" t="s">
        <v>21</v>
      </c>
      <c r="AY229" s="18" t="s">
        <v>142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18" t="s">
        <v>21</v>
      </c>
      <c r="BK229" s="188">
        <f>ROUND(I229*H229,2)</f>
        <v>0</v>
      </c>
      <c r="BL229" s="18" t="s">
        <v>742</v>
      </c>
      <c r="BM229" s="187" t="s">
        <v>1881</v>
      </c>
    </row>
    <row r="230" spans="1:31" s="2" customFormat="1" ht="6.95" customHeight="1">
      <c r="A230" s="36"/>
      <c r="B230" s="49"/>
      <c r="C230" s="50"/>
      <c r="D230" s="50"/>
      <c r="E230" s="50"/>
      <c r="F230" s="50"/>
      <c r="G230" s="50"/>
      <c r="H230" s="50"/>
      <c r="I230" s="50"/>
      <c r="J230" s="50"/>
      <c r="K230" s="50"/>
      <c r="L230" s="41"/>
      <c r="M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</row>
  </sheetData>
  <sheetProtection algorithmName="SHA-512" hashValue="IdYFLTuvVhGFj9o8CPNk1YS+FbyQYWDwGmVNhMqITfB8lmcnLZEYxnA4XIVHmweoExi/14BsH/0VWXrolFisbA==" saltValue="U0c3qB3RNSE5RwE/kYCJo0aAumwsTwGe871+Ue0u6kgxUo5mJTFm7ljBK8dkAt/hmzoeuFFFtSdkG9oQqz1xEw==" spinCount="100000" sheet="1" objects="1" scenarios="1" formatColumns="0" formatRows="0" autoFilter="0"/>
  <autoFilter ref="C90:K229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101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89</v>
      </c>
    </row>
    <row r="4" spans="2:46" s="1" customFormat="1" ht="24.95" customHeight="1">
      <c r="B4" s="21"/>
      <c r="D4" s="104" t="s">
        <v>117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Úprava objektu Radniční č.p.13 na kancelářské prostory,Frýdek-Místek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6" t="s">
        <v>205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9" t="s">
        <v>1882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35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6" t="s">
        <v>22</v>
      </c>
      <c r="E12" s="36"/>
      <c r="F12" s="108" t="s">
        <v>39</v>
      </c>
      <c r="G12" s="36"/>
      <c r="H12" s="36"/>
      <c r="I12" s="106" t="s">
        <v>24</v>
      </c>
      <c r="J12" s="109" t="str">
        <f>'Rekapitulace stavby'!AN8</f>
        <v>17. 7. 2020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>00296643</v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Statutární město Frýdek-Místek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36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38</v>
      </c>
      <c r="E20" s="36"/>
      <c r="F20" s="36"/>
      <c r="G20" s="36"/>
      <c r="H20" s="36"/>
      <c r="I20" s="106" t="s">
        <v>31</v>
      </c>
      <c r="J20" s="108" t="str">
        <f>IF('Rekapitulace stavby'!AN16="","",'Rekapitulace stavby'!AN16)</f>
        <v/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tr">
        <f>IF('Rekapitulace stavby'!E17="","",'Rekapitulace stavby'!E17)</f>
        <v xml:space="preserve"> </v>
      </c>
      <c r="F21" s="36"/>
      <c r="G21" s="36"/>
      <c r="H21" s="36"/>
      <c r="I21" s="106" t="s">
        <v>34</v>
      </c>
      <c r="J21" s="108" t="str">
        <f>IF('Rekapitulace stavby'!AN17="","",'Rekapitulace stavby'!AN17)</f>
        <v/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41</v>
      </c>
      <c r="E23" s="36"/>
      <c r="F23" s="36"/>
      <c r="G23" s="36"/>
      <c r="H23" s="36"/>
      <c r="I23" s="106" t="s">
        <v>31</v>
      </c>
      <c r="J23" s="108" t="str">
        <f>IF('Rekapitulace stavby'!AN19="","",'Rekapitulace stavby'!AN19)</f>
        <v>63307111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tr">
        <f>IF('Rekapitulace stavby'!E20="","",'Rekapitulace stavby'!E20)</f>
        <v xml:space="preserve">Lenka Jerakasová </v>
      </c>
      <c r="F24" s="36"/>
      <c r="G24" s="36"/>
      <c r="H24" s="36"/>
      <c r="I24" s="106" t="s">
        <v>34</v>
      </c>
      <c r="J24" s="108" t="str">
        <f>IF('Rekapitulace stavby'!AN20="","",'Rekapitulace stavby'!AN20)</f>
        <v/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44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35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46</v>
      </c>
      <c r="E30" s="36"/>
      <c r="F30" s="36"/>
      <c r="G30" s="36"/>
      <c r="H30" s="36"/>
      <c r="I30" s="36"/>
      <c r="J30" s="117">
        <f>ROUND(J82,2)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48</v>
      </c>
      <c r="G32" s="36"/>
      <c r="H32" s="36"/>
      <c r="I32" s="118" t="s">
        <v>47</v>
      </c>
      <c r="J32" s="118" t="s">
        <v>49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50</v>
      </c>
      <c r="E33" s="106" t="s">
        <v>51</v>
      </c>
      <c r="F33" s="120">
        <f>ROUND((SUM(BE82:BE121)),2)</f>
        <v>0</v>
      </c>
      <c r="G33" s="36"/>
      <c r="H33" s="36"/>
      <c r="I33" s="121">
        <v>0.21</v>
      </c>
      <c r="J33" s="120">
        <f>ROUND(((SUM(BE82:BE121))*I33),2)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52</v>
      </c>
      <c r="F34" s="120">
        <f>ROUND((SUM(BF82:BF121)),2)</f>
        <v>0</v>
      </c>
      <c r="G34" s="36"/>
      <c r="H34" s="36"/>
      <c r="I34" s="121">
        <v>0.15</v>
      </c>
      <c r="J34" s="120">
        <f>ROUND(((SUM(BF82:BF121))*I34),2)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6" t="s">
        <v>53</v>
      </c>
      <c r="F35" s="120">
        <f>ROUND((SUM(BG82:BG121)),2)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6" t="s">
        <v>54</v>
      </c>
      <c r="F36" s="120">
        <f>ROUND((SUM(BH82:BH121)),2)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6" t="s">
        <v>55</v>
      </c>
      <c r="F37" s="120">
        <f>ROUND((SUM(BI82:BI121)),2)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56</v>
      </c>
      <c r="E39" s="124"/>
      <c r="F39" s="124"/>
      <c r="G39" s="125" t="s">
        <v>57</v>
      </c>
      <c r="H39" s="126" t="s">
        <v>58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118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7" t="str">
        <f>E7</f>
        <v>Úprava objektu Radniční č.p.13 na kancelářské prostory,Frýdek-Místek</v>
      </c>
      <c r="F48" s="368"/>
      <c r="G48" s="368"/>
      <c r="H48" s="368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205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3" t="str">
        <f>E9</f>
        <v xml:space="preserve">200101/D.1.4.3 - Vzduchotechnika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17. 7. 2020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Statutární město Frýdek-Místek </v>
      </c>
      <c r="G54" s="38"/>
      <c r="H54" s="38"/>
      <c r="I54" s="30" t="s">
        <v>38</v>
      </c>
      <c r="J54" s="34" t="str">
        <f>E21</f>
        <v xml:space="preserve">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41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119</v>
      </c>
      <c r="D57" s="134"/>
      <c r="E57" s="134"/>
      <c r="F57" s="134"/>
      <c r="G57" s="134"/>
      <c r="H57" s="134"/>
      <c r="I57" s="134"/>
      <c r="J57" s="135" t="s">
        <v>120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78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121</v>
      </c>
    </row>
    <row r="60" spans="2:12" s="9" customFormat="1" ht="24.95" customHeight="1">
      <c r="B60" s="137"/>
      <c r="C60" s="138"/>
      <c r="D60" s="139" t="s">
        <v>214</v>
      </c>
      <c r="E60" s="140"/>
      <c r="F60" s="140"/>
      <c r="G60" s="140"/>
      <c r="H60" s="140"/>
      <c r="I60" s="140"/>
      <c r="J60" s="141">
        <f>J83</f>
        <v>0</v>
      </c>
      <c r="K60" s="138"/>
      <c r="L60" s="142"/>
    </row>
    <row r="61" spans="2:12" s="10" customFormat="1" ht="19.9" customHeight="1">
      <c r="B61" s="143"/>
      <c r="C61" s="144"/>
      <c r="D61" s="145" t="s">
        <v>1883</v>
      </c>
      <c r="E61" s="146"/>
      <c r="F61" s="146"/>
      <c r="G61" s="146"/>
      <c r="H61" s="146"/>
      <c r="I61" s="146"/>
      <c r="J61" s="147">
        <f>J84</f>
        <v>0</v>
      </c>
      <c r="K61" s="144"/>
      <c r="L61" s="148"/>
    </row>
    <row r="62" spans="2:12" s="9" customFormat="1" ht="24.95" customHeight="1">
      <c r="B62" s="137"/>
      <c r="C62" s="138"/>
      <c r="D62" s="139" t="s">
        <v>223</v>
      </c>
      <c r="E62" s="140"/>
      <c r="F62" s="140"/>
      <c r="G62" s="140"/>
      <c r="H62" s="140"/>
      <c r="I62" s="140"/>
      <c r="J62" s="141">
        <f>J120</f>
        <v>0</v>
      </c>
      <c r="K62" s="138"/>
      <c r="L62" s="142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7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7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7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4" t="s">
        <v>126</v>
      </c>
      <c r="D69" s="38"/>
      <c r="E69" s="38"/>
      <c r="F69" s="38"/>
      <c r="G69" s="38"/>
      <c r="H69" s="38"/>
      <c r="I69" s="38"/>
      <c r="J69" s="38"/>
      <c r="K69" s="38"/>
      <c r="L69" s="107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7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16</v>
      </c>
      <c r="D71" s="38"/>
      <c r="E71" s="38"/>
      <c r="F71" s="38"/>
      <c r="G71" s="38"/>
      <c r="H71" s="38"/>
      <c r="I71" s="38"/>
      <c r="J71" s="38"/>
      <c r="K71" s="38"/>
      <c r="L71" s="107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67" t="str">
        <f>E7</f>
        <v>Úprava objektu Radniční č.p.13 na kancelářské prostory,Frýdek-Místek</v>
      </c>
      <c r="F72" s="368"/>
      <c r="G72" s="368"/>
      <c r="H72" s="368"/>
      <c r="I72" s="38"/>
      <c r="J72" s="38"/>
      <c r="K72" s="38"/>
      <c r="L72" s="107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205</v>
      </c>
      <c r="D73" s="38"/>
      <c r="E73" s="38"/>
      <c r="F73" s="38"/>
      <c r="G73" s="38"/>
      <c r="H73" s="38"/>
      <c r="I73" s="38"/>
      <c r="J73" s="38"/>
      <c r="K73" s="38"/>
      <c r="L73" s="107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23" t="str">
        <f>E9</f>
        <v xml:space="preserve">200101/D.1.4.3 - Vzduchotechnika </v>
      </c>
      <c r="F74" s="364"/>
      <c r="G74" s="364"/>
      <c r="H74" s="364"/>
      <c r="I74" s="38"/>
      <c r="J74" s="38"/>
      <c r="K74" s="38"/>
      <c r="L74" s="107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7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22</v>
      </c>
      <c r="D76" s="38"/>
      <c r="E76" s="38"/>
      <c r="F76" s="28" t="str">
        <f>F12</f>
        <v xml:space="preserve"> </v>
      </c>
      <c r="G76" s="38"/>
      <c r="H76" s="38"/>
      <c r="I76" s="30" t="s">
        <v>24</v>
      </c>
      <c r="J76" s="61" t="str">
        <f>IF(J12="","",J12)</f>
        <v>17. 7. 2020</v>
      </c>
      <c r="K76" s="38"/>
      <c r="L76" s="107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7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0" t="s">
        <v>30</v>
      </c>
      <c r="D78" s="38"/>
      <c r="E78" s="38"/>
      <c r="F78" s="28" t="str">
        <f>E15</f>
        <v xml:space="preserve">Statutární město Frýdek-Místek </v>
      </c>
      <c r="G78" s="38"/>
      <c r="H78" s="38"/>
      <c r="I78" s="30" t="s">
        <v>38</v>
      </c>
      <c r="J78" s="34" t="str">
        <f>E21</f>
        <v xml:space="preserve"> </v>
      </c>
      <c r="K78" s="38"/>
      <c r="L78" s="107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0" t="s">
        <v>36</v>
      </c>
      <c r="D79" s="38"/>
      <c r="E79" s="38"/>
      <c r="F79" s="28" t="str">
        <f>IF(E18="","",E18)</f>
        <v>Vyplň údaj</v>
      </c>
      <c r="G79" s="38"/>
      <c r="H79" s="38"/>
      <c r="I79" s="30" t="s">
        <v>41</v>
      </c>
      <c r="J79" s="34" t="str">
        <f>E24</f>
        <v xml:space="preserve">Lenka Jerakasová </v>
      </c>
      <c r="K79" s="38"/>
      <c r="L79" s="107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7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9"/>
      <c r="B81" s="150"/>
      <c r="C81" s="151" t="s">
        <v>127</v>
      </c>
      <c r="D81" s="152" t="s">
        <v>65</v>
      </c>
      <c r="E81" s="152" t="s">
        <v>61</v>
      </c>
      <c r="F81" s="152" t="s">
        <v>62</v>
      </c>
      <c r="G81" s="152" t="s">
        <v>128</v>
      </c>
      <c r="H81" s="152" t="s">
        <v>129</v>
      </c>
      <c r="I81" s="152" t="s">
        <v>130</v>
      </c>
      <c r="J81" s="152" t="s">
        <v>120</v>
      </c>
      <c r="K81" s="153" t="s">
        <v>131</v>
      </c>
      <c r="L81" s="154"/>
      <c r="M81" s="70" t="s">
        <v>35</v>
      </c>
      <c r="N81" s="71" t="s">
        <v>50</v>
      </c>
      <c r="O81" s="71" t="s">
        <v>132</v>
      </c>
      <c r="P81" s="71" t="s">
        <v>133</v>
      </c>
      <c r="Q81" s="71" t="s">
        <v>134</v>
      </c>
      <c r="R81" s="71" t="s">
        <v>135</v>
      </c>
      <c r="S81" s="71" t="s">
        <v>136</v>
      </c>
      <c r="T81" s="72" t="s">
        <v>137</v>
      </c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</row>
    <row r="82" spans="1:63" s="2" customFormat="1" ht="22.9" customHeight="1">
      <c r="A82" s="36"/>
      <c r="B82" s="37"/>
      <c r="C82" s="77" t="s">
        <v>138</v>
      </c>
      <c r="D82" s="38"/>
      <c r="E82" s="38"/>
      <c r="F82" s="38"/>
      <c r="G82" s="38"/>
      <c r="H82" s="38"/>
      <c r="I82" s="38"/>
      <c r="J82" s="155">
        <f>BK82</f>
        <v>0</v>
      </c>
      <c r="K82" s="38"/>
      <c r="L82" s="41"/>
      <c r="M82" s="73"/>
      <c r="N82" s="156"/>
      <c r="O82" s="74"/>
      <c r="P82" s="157">
        <f>P83+P120</f>
        <v>0</v>
      </c>
      <c r="Q82" s="74"/>
      <c r="R82" s="157">
        <f>R83+R120</f>
        <v>0.24807999999999994</v>
      </c>
      <c r="S82" s="74"/>
      <c r="T82" s="158">
        <f>T83+T120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8" t="s">
        <v>79</v>
      </c>
      <c r="AU82" s="18" t="s">
        <v>121</v>
      </c>
      <c r="BK82" s="159">
        <f>BK83+BK120</f>
        <v>0</v>
      </c>
    </row>
    <row r="83" spans="2:63" s="12" customFormat="1" ht="25.9" customHeight="1">
      <c r="B83" s="160"/>
      <c r="C83" s="161"/>
      <c r="D83" s="162" t="s">
        <v>79</v>
      </c>
      <c r="E83" s="163" t="s">
        <v>497</v>
      </c>
      <c r="F83" s="163" t="s">
        <v>498</v>
      </c>
      <c r="G83" s="161"/>
      <c r="H83" s="161"/>
      <c r="I83" s="164"/>
      <c r="J83" s="165">
        <f>BK83</f>
        <v>0</v>
      </c>
      <c r="K83" s="161"/>
      <c r="L83" s="166"/>
      <c r="M83" s="167"/>
      <c r="N83" s="168"/>
      <c r="O83" s="168"/>
      <c r="P83" s="169">
        <f>P84</f>
        <v>0</v>
      </c>
      <c r="Q83" s="168"/>
      <c r="R83" s="169">
        <f>R84</f>
        <v>0.24807999999999994</v>
      </c>
      <c r="S83" s="168"/>
      <c r="T83" s="170">
        <f>T84</f>
        <v>0</v>
      </c>
      <c r="AR83" s="171" t="s">
        <v>89</v>
      </c>
      <c r="AT83" s="172" t="s">
        <v>79</v>
      </c>
      <c r="AU83" s="172" t="s">
        <v>80</v>
      </c>
      <c r="AY83" s="171" t="s">
        <v>142</v>
      </c>
      <c r="BK83" s="173">
        <f>BK84</f>
        <v>0</v>
      </c>
    </row>
    <row r="84" spans="2:63" s="12" customFormat="1" ht="22.9" customHeight="1">
      <c r="B84" s="160"/>
      <c r="C84" s="161"/>
      <c r="D84" s="162" t="s">
        <v>79</v>
      </c>
      <c r="E84" s="174" t="s">
        <v>1884</v>
      </c>
      <c r="F84" s="174" t="s">
        <v>1885</v>
      </c>
      <c r="G84" s="161"/>
      <c r="H84" s="161"/>
      <c r="I84" s="164"/>
      <c r="J84" s="175">
        <f>BK84</f>
        <v>0</v>
      </c>
      <c r="K84" s="161"/>
      <c r="L84" s="166"/>
      <c r="M84" s="167"/>
      <c r="N84" s="168"/>
      <c r="O84" s="168"/>
      <c r="P84" s="169">
        <f>SUM(P85:P119)</f>
        <v>0</v>
      </c>
      <c r="Q84" s="168"/>
      <c r="R84" s="169">
        <f>SUM(R85:R119)</f>
        <v>0.24807999999999994</v>
      </c>
      <c r="S84" s="168"/>
      <c r="T84" s="170">
        <f>SUM(T85:T119)</f>
        <v>0</v>
      </c>
      <c r="AR84" s="171" t="s">
        <v>89</v>
      </c>
      <c r="AT84" s="172" t="s">
        <v>79</v>
      </c>
      <c r="AU84" s="172" t="s">
        <v>21</v>
      </c>
      <c r="AY84" s="171" t="s">
        <v>142</v>
      </c>
      <c r="BK84" s="173">
        <f>SUM(BK85:BK119)</f>
        <v>0</v>
      </c>
    </row>
    <row r="85" spans="1:65" s="2" customFormat="1" ht="14.45" customHeight="1">
      <c r="A85" s="36"/>
      <c r="B85" s="37"/>
      <c r="C85" s="176" t="s">
        <v>21</v>
      </c>
      <c r="D85" s="176" t="s">
        <v>145</v>
      </c>
      <c r="E85" s="177" t="s">
        <v>1886</v>
      </c>
      <c r="F85" s="178" t="s">
        <v>1887</v>
      </c>
      <c r="G85" s="179" t="s">
        <v>177</v>
      </c>
      <c r="H85" s="180">
        <v>12</v>
      </c>
      <c r="I85" s="181"/>
      <c r="J85" s="182">
        <f aca="true" t="shared" si="0" ref="J85:J119">ROUND(I85*H85,2)</f>
        <v>0</v>
      </c>
      <c r="K85" s="178" t="s">
        <v>149</v>
      </c>
      <c r="L85" s="41"/>
      <c r="M85" s="183" t="s">
        <v>35</v>
      </c>
      <c r="N85" s="184" t="s">
        <v>51</v>
      </c>
      <c r="O85" s="66"/>
      <c r="P85" s="185">
        <f aca="true" t="shared" si="1" ref="P85:P119">O85*H85</f>
        <v>0</v>
      </c>
      <c r="Q85" s="185">
        <v>0</v>
      </c>
      <c r="R85" s="185">
        <f aca="true" t="shared" si="2" ref="R85:R119">Q85*H85</f>
        <v>0</v>
      </c>
      <c r="S85" s="185">
        <v>0</v>
      </c>
      <c r="T85" s="186">
        <f aca="true" t="shared" si="3" ref="T85:T119"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7" t="s">
        <v>303</v>
      </c>
      <c r="AT85" s="187" t="s">
        <v>145</v>
      </c>
      <c r="AU85" s="187" t="s">
        <v>89</v>
      </c>
      <c r="AY85" s="18" t="s">
        <v>142</v>
      </c>
      <c r="BE85" s="188">
        <f aca="true" t="shared" si="4" ref="BE85:BE119">IF(N85="základní",J85,0)</f>
        <v>0</v>
      </c>
      <c r="BF85" s="188">
        <f aca="true" t="shared" si="5" ref="BF85:BF119">IF(N85="snížená",J85,0)</f>
        <v>0</v>
      </c>
      <c r="BG85" s="188">
        <f aca="true" t="shared" si="6" ref="BG85:BG119">IF(N85="zákl. přenesená",J85,0)</f>
        <v>0</v>
      </c>
      <c r="BH85" s="188">
        <f aca="true" t="shared" si="7" ref="BH85:BH119">IF(N85="sníž. přenesená",J85,0)</f>
        <v>0</v>
      </c>
      <c r="BI85" s="188">
        <f aca="true" t="shared" si="8" ref="BI85:BI119">IF(N85="nulová",J85,0)</f>
        <v>0</v>
      </c>
      <c r="BJ85" s="18" t="s">
        <v>21</v>
      </c>
      <c r="BK85" s="188">
        <f aca="true" t="shared" si="9" ref="BK85:BK119">ROUND(I85*H85,2)</f>
        <v>0</v>
      </c>
      <c r="BL85" s="18" t="s">
        <v>303</v>
      </c>
      <c r="BM85" s="187" t="s">
        <v>1888</v>
      </c>
    </row>
    <row r="86" spans="1:65" s="2" customFormat="1" ht="14.45" customHeight="1">
      <c r="A86" s="36"/>
      <c r="B86" s="37"/>
      <c r="C86" s="176" t="s">
        <v>89</v>
      </c>
      <c r="D86" s="176" t="s">
        <v>145</v>
      </c>
      <c r="E86" s="177" t="s">
        <v>1889</v>
      </c>
      <c r="F86" s="178" t="s">
        <v>1890</v>
      </c>
      <c r="G86" s="179" t="s">
        <v>177</v>
      </c>
      <c r="H86" s="180">
        <v>4</v>
      </c>
      <c r="I86" s="181"/>
      <c r="J86" s="182">
        <f t="shared" si="0"/>
        <v>0</v>
      </c>
      <c r="K86" s="178" t="s">
        <v>149</v>
      </c>
      <c r="L86" s="41"/>
      <c r="M86" s="183" t="s">
        <v>35</v>
      </c>
      <c r="N86" s="184" t="s">
        <v>51</v>
      </c>
      <c r="O86" s="66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7" t="s">
        <v>303</v>
      </c>
      <c r="AT86" s="187" t="s">
        <v>145</v>
      </c>
      <c r="AU86" s="187" t="s">
        <v>89</v>
      </c>
      <c r="AY86" s="18" t="s">
        <v>142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8" t="s">
        <v>21</v>
      </c>
      <c r="BK86" s="188">
        <f t="shared" si="9"/>
        <v>0</v>
      </c>
      <c r="BL86" s="18" t="s">
        <v>303</v>
      </c>
      <c r="BM86" s="187" t="s">
        <v>1891</v>
      </c>
    </row>
    <row r="87" spans="1:65" s="2" customFormat="1" ht="14.45" customHeight="1">
      <c r="A87" s="36"/>
      <c r="B87" s="37"/>
      <c r="C87" s="176" t="s">
        <v>156</v>
      </c>
      <c r="D87" s="176" t="s">
        <v>145</v>
      </c>
      <c r="E87" s="177" t="s">
        <v>1892</v>
      </c>
      <c r="F87" s="178" t="s">
        <v>1893</v>
      </c>
      <c r="G87" s="179" t="s">
        <v>177</v>
      </c>
      <c r="H87" s="180">
        <v>3</v>
      </c>
      <c r="I87" s="181"/>
      <c r="J87" s="182">
        <f t="shared" si="0"/>
        <v>0</v>
      </c>
      <c r="K87" s="178" t="s">
        <v>149</v>
      </c>
      <c r="L87" s="41"/>
      <c r="M87" s="183" t="s">
        <v>35</v>
      </c>
      <c r="N87" s="184" t="s">
        <v>51</v>
      </c>
      <c r="O87" s="66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303</v>
      </c>
      <c r="AT87" s="187" t="s">
        <v>145</v>
      </c>
      <c r="AU87" s="187" t="s">
        <v>89</v>
      </c>
      <c r="AY87" s="18" t="s">
        <v>142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21</v>
      </c>
      <c r="BK87" s="188">
        <f t="shared" si="9"/>
        <v>0</v>
      </c>
      <c r="BL87" s="18" t="s">
        <v>303</v>
      </c>
      <c r="BM87" s="187" t="s">
        <v>1894</v>
      </c>
    </row>
    <row r="88" spans="1:65" s="2" customFormat="1" ht="14.45" customHeight="1">
      <c r="A88" s="36"/>
      <c r="B88" s="37"/>
      <c r="C88" s="176" t="s">
        <v>161</v>
      </c>
      <c r="D88" s="176" t="s">
        <v>145</v>
      </c>
      <c r="E88" s="177" t="s">
        <v>1895</v>
      </c>
      <c r="F88" s="178" t="s">
        <v>1896</v>
      </c>
      <c r="G88" s="179" t="s">
        <v>177</v>
      </c>
      <c r="H88" s="180">
        <v>2</v>
      </c>
      <c r="I88" s="181"/>
      <c r="J88" s="182">
        <f t="shared" si="0"/>
        <v>0</v>
      </c>
      <c r="K88" s="178" t="s">
        <v>149</v>
      </c>
      <c r="L88" s="41"/>
      <c r="M88" s="183" t="s">
        <v>35</v>
      </c>
      <c r="N88" s="184" t="s">
        <v>51</v>
      </c>
      <c r="O88" s="66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7" t="s">
        <v>303</v>
      </c>
      <c r="AT88" s="187" t="s">
        <v>145</v>
      </c>
      <c r="AU88" s="187" t="s">
        <v>89</v>
      </c>
      <c r="AY88" s="18" t="s">
        <v>142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21</v>
      </c>
      <c r="BK88" s="188">
        <f t="shared" si="9"/>
        <v>0</v>
      </c>
      <c r="BL88" s="18" t="s">
        <v>303</v>
      </c>
      <c r="BM88" s="187" t="s">
        <v>1897</v>
      </c>
    </row>
    <row r="89" spans="1:65" s="2" customFormat="1" ht="14.45" customHeight="1">
      <c r="A89" s="36"/>
      <c r="B89" s="37"/>
      <c r="C89" s="176" t="s">
        <v>141</v>
      </c>
      <c r="D89" s="176" t="s">
        <v>145</v>
      </c>
      <c r="E89" s="177" t="s">
        <v>1898</v>
      </c>
      <c r="F89" s="178" t="s">
        <v>1899</v>
      </c>
      <c r="G89" s="179" t="s">
        <v>177</v>
      </c>
      <c r="H89" s="180">
        <v>2</v>
      </c>
      <c r="I89" s="181"/>
      <c r="J89" s="182">
        <f t="shared" si="0"/>
        <v>0</v>
      </c>
      <c r="K89" s="178" t="s">
        <v>149</v>
      </c>
      <c r="L89" s="41"/>
      <c r="M89" s="183" t="s">
        <v>35</v>
      </c>
      <c r="N89" s="184" t="s">
        <v>51</v>
      </c>
      <c r="O89" s="66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7" t="s">
        <v>303</v>
      </c>
      <c r="AT89" s="187" t="s">
        <v>145</v>
      </c>
      <c r="AU89" s="187" t="s">
        <v>89</v>
      </c>
      <c r="AY89" s="18" t="s">
        <v>142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21</v>
      </c>
      <c r="BK89" s="188">
        <f t="shared" si="9"/>
        <v>0</v>
      </c>
      <c r="BL89" s="18" t="s">
        <v>303</v>
      </c>
      <c r="BM89" s="187" t="s">
        <v>1900</v>
      </c>
    </row>
    <row r="90" spans="1:65" s="2" customFormat="1" ht="14.45" customHeight="1">
      <c r="A90" s="36"/>
      <c r="B90" s="37"/>
      <c r="C90" s="176" t="s">
        <v>251</v>
      </c>
      <c r="D90" s="176" t="s">
        <v>145</v>
      </c>
      <c r="E90" s="177" t="s">
        <v>1901</v>
      </c>
      <c r="F90" s="178" t="s">
        <v>1902</v>
      </c>
      <c r="G90" s="179" t="s">
        <v>177</v>
      </c>
      <c r="H90" s="180">
        <v>3</v>
      </c>
      <c r="I90" s="181"/>
      <c r="J90" s="182">
        <f t="shared" si="0"/>
        <v>0</v>
      </c>
      <c r="K90" s="178" t="s">
        <v>149</v>
      </c>
      <c r="L90" s="41"/>
      <c r="M90" s="183" t="s">
        <v>35</v>
      </c>
      <c r="N90" s="184" t="s">
        <v>51</v>
      </c>
      <c r="O90" s="66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7" t="s">
        <v>303</v>
      </c>
      <c r="AT90" s="187" t="s">
        <v>145</v>
      </c>
      <c r="AU90" s="187" t="s">
        <v>89</v>
      </c>
      <c r="AY90" s="18" t="s">
        <v>142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8" t="s">
        <v>21</v>
      </c>
      <c r="BK90" s="188">
        <f t="shared" si="9"/>
        <v>0</v>
      </c>
      <c r="BL90" s="18" t="s">
        <v>303</v>
      </c>
      <c r="BM90" s="187" t="s">
        <v>1903</v>
      </c>
    </row>
    <row r="91" spans="1:65" s="2" customFormat="1" ht="24.2" customHeight="1">
      <c r="A91" s="36"/>
      <c r="B91" s="37"/>
      <c r="C91" s="176" t="s">
        <v>170</v>
      </c>
      <c r="D91" s="176" t="s">
        <v>145</v>
      </c>
      <c r="E91" s="177" t="s">
        <v>1904</v>
      </c>
      <c r="F91" s="178" t="s">
        <v>1905</v>
      </c>
      <c r="G91" s="179" t="s">
        <v>292</v>
      </c>
      <c r="H91" s="180">
        <v>32</v>
      </c>
      <c r="I91" s="181"/>
      <c r="J91" s="182">
        <f t="shared" si="0"/>
        <v>0</v>
      </c>
      <c r="K91" s="178" t="s">
        <v>149</v>
      </c>
      <c r="L91" s="41"/>
      <c r="M91" s="183" t="s">
        <v>35</v>
      </c>
      <c r="N91" s="184" t="s">
        <v>51</v>
      </c>
      <c r="O91" s="66"/>
      <c r="P91" s="185">
        <f t="shared" si="1"/>
        <v>0</v>
      </c>
      <c r="Q91" s="185">
        <v>0.00175</v>
      </c>
      <c r="R91" s="185">
        <f t="shared" si="2"/>
        <v>0.056</v>
      </c>
      <c r="S91" s="185">
        <v>0</v>
      </c>
      <c r="T91" s="186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7" t="s">
        <v>303</v>
      </c>
      <c r="AT91" s="187" t="s">
        <v>145</v>
      </c>
      <c r="AU91" s="187" t="s">
        <v>89</v>
      </c>
      <c r="AY91" s="18" t="s">
        <v>142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8" t="s">
        <v>21</v>
      </c>
      <c r="BK91" s="188">
        <f t="shared" si="9"/>
        <v>0</v>
      </c>
      <c r="BL91" s="18" t="s">
        <v>303</v>
      </c>
      <c r="BM91" s="187" t="s">
        <v>1906</v>
      </c>
    </row>
    <row r="92" spans="1:65" s="2" customFormat="1" ht="24.2" customHeight="1">
      <c r="A92" s="36"/>
      <c r="B92" s="37"/>
      <c r="C92" s="176" t="s">
        <v>174</v>
      </c>
      <c r="D92" s="176" t="s">
        <v>145</v>
      </c>
      <c r="E92" s="177" t="s">
        <v>1907</v>
      </c>
      <c r="F92" s="178" t="s">
        <v>1908</v>
      </c>
      <c r="G92" s="179" t="s">
        <v>292</v>
      </c>
      <c r="H92" s="180">
        <v>26</v>
      </c>
      <c r="I92" s="181"/>
      <c r="J92" s="182">
        <f t="shared" si="0"/>
        <v>0</v>
      </c>
      <c r="K92" s="178" t="s">
        <v>149</v>
      </c>
      <c r="L92" s="41"/>
      <c r="M92" s="183" t="s">
        <v>35</v>
      </c>
      <c r="N92" s="184" t="s">
        <v>51</v>
      </c>
      <c r="O92" s="66"/>
      <c r="P92" s="185">
        <f t="shared" si="1"/>
        <v>0</v>
      </c>
      <c r="Q92" s="185">
        <v>0.00312</v>
      </c>
      <c r="R92" s="185">
        <f t="shared" si="2"/>
        <v>0.08112</v>
      </c>
      <c r="S92" s="185">
        <v>0</v>
      </c>
      <c r="T92" s="186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303</v>
      </c>
      <c r="AT92" s="187" t="s">
        <v>145</v>
      </c>
      <c r="AU92" s="187" t="s">
        <v>89</v>
      </c>
      <c r="AY92" s="18" t="s">
        <v>142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8" t="s">
        <v>21</v>
      </c>
      <c r="BK92" s="188">
        <f t="shared" si="9"/>
        <v>0</v>
      </c>
      <c r="BL92" s="18" t="s">
        <v>303</v>
      </c>
      <c r="BM92" s="187" t="s">
        <v>1909</v>
      </c>
    </row>
    <row r="93" spans="1:65" s="2" customFormat="1" ht="14.45" customHeight="1">
      <c r="A93" s="36"/>
      <c r="B93" s="37"/>
      <c r="C93" s="176" t="s">
        <v>179</v>
      </c>
      <c r="D93" s="176" t="s">
        <v>145</v>
      </c>
      <c r="E93" s="177" t="s">
        <v>1910</v>
      </c>
      <c r="F93" s="178" t="s">
        <v>1911</v>
      </c>
      <c r="G93" s="179" t="s">
        <v>177</v>
      </c>
      <c r="H93" s="180">
        <v>19</v>
      </c>
      <c r="I93" s="181"/>
      <c r="J93" s="182">
        <f t="shared" si="0"/>
        <v>0</v>
      </c>
      <c r="K93" s="178" t="s">
        <v>149</v>
      </c>
      <c r="L93" s="41"/>
      <c r="M93" s="183" t="s">
        <v>35</v>
      </c>
      <c r="N93" s="184" t="s">
        <v>51</v>
      </c>
      <c r="O93" s="66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7" t="s">
        <v>303</v>
      </c>
      <c r="AT93" s="187" t="s">
        <v>145</v>
      </c>
      <c r="AU93" s="187" t="s">
        <v>89</v>
      </c>
      <c r="AY93" s="18" t="s">
        <v>142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8" t="s">
        <v>21</v>
      </c>
      <c r="BK93" s="188">
        <f t="shared" si="9"/>
        <v>0</v>
      </c>
      <c r="BL93" s="18" t="s">
        <v>303</v>
      </c>
      <c r="BM93" s="187" t="s">
        <v>1912</v>
      </c>
    </row>
    <row r="94" spans="1:65" s="2" customFormat="1" ht="24.2" customHeight="1">
      <c r="A94" s="36"/>
      <c r="B94" s="37"/>
      <c r="C94" s="176" t="s">
        <v>183</v>
      </c>
      <c r="D94" s="176" t="s">
        <v>145</v>
      </c>
      <c r="E94" s="177" t="s">
        <v>1913</v>
      </c>
      <c r="F94" s="178" t="s">
        <v>1914</v>
      </c>
      <c r="G94" s="179" t="s">
        <v>177</v>
      </c>
      <c r="H94" s="180">
        <v>11</v>
      </c>
      <c r="I94" s="181"/>
      <c r="J94" s="182">
        <f t="shared" si="0"/>
        <v>0</v>
      </c>
      <c r="K94" s="178" t="s">
        <v>149</v>
      </c>
      <c r="L94" s="41"/>
      <c r="M94" s="183" t="s">
        <v>35</v>
      </c>
      <c r="N94" s="184" t="s">
        <v>51</v>
      </c>
      <c r="O94" s="66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7" t="s">
        <v>303</v>
      </c>
      <c r="AT94" s="187" t="s">
        <v>145</v>
      </c>
      <c r="AU94" s="187" t="s">
        <v>89</v>
      </c>
      <c r="AY94" s="18" t="s">
        <v>142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8" t="s">
        <v>21</v>
      </c>
      <c r="BK94" s="188">
        <f t="shared" si="9"/>
        <v>0</v>
      </c>
      <c r="BL94" s="18" t="s">
        <v>303</v>
      </c>
      <c r="BM94" s="187" t="s">
        <v>1915</v>
      </c>
    </row>
    <row r="95" spans="1:65" s="2" customFormat="1" ht="14.45" customHeight="1">
      <c r="A95" s="36"/>
      <c r="B95" s="37"/>
      <c r="C95" s="176" t="s">
        <v>187</v>
      </c>
      <c r="D95" s="176" t="s">
        <v>145</v>
      </c>
      <c r="E95" s="177" t="s">
        <v>1916</v>
      </c>
      <c r="F95" s="178" t="s">
        <v>1917</v>
      </c>
      <c r="G95" s="179" t="s">
        <v>177</v>
      </c>
      <c r="H95" s="180">
        <v>2</v>
      </c>
      <c r="I95" s="181"/>
      <c r="J95" s="182">
        <f t="shared" si="0"/>
        <v>0</v>
      </c>
      <c r="K95" s="178" t="s">
        <v>149</v>
      </c>
      <c r="L95" s="41"/>
      <c r="M95" s="183" t="s">
        <v>35</v>
      </c>
      <c r="N95" s="184" t="s">
        <v>51</v>
      </c>
      <c r="O95" s="66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7" t="s">
        <v>303</v>
      </c>
      <c r="AT95" s="187" t="s">
        <v>145</v>
      </c>
      <c r="AU95" s="187" t="s">
        <v>89</v>
      </c>
      <c r="AY95" s="18" t="s">
        <v>142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8" t="s">
        <v>21</v>
      </c>
      <c r="BK95" s="188">
        <f t="shared" si="9"/>
        <v>0</v>
      </c>
      <c r="BL95" s="18" t="s">
        <v>303</v>
      </c>
      <c r="BM95" s="187" t="s">
        <v>1918</v>
      </c>
    </row>
    <row r="96" spans="1:65" s="2" customFormat="1" ht="24.2" customHeight="1">
      <c r="A96" s="36"/>
      <c r="B96" s="37"/>
      <c r="C96" s="176" t="s">
        <v>191</v>
      </c>
      <c r="D96" s="176" t="s">
        <v>145</v>
      </c>
      <c r="E96" s="177" t="s">
        <v>1919</v>
      </c>
      <c r="F96" s="178" t="s">
        <v>1920</v>
      </c>
      <c r="G96" s="179" t="s">
        <v>177</v>
      </c>
      <c r="H96" s="180">
        <v>1</v>
      </c>
      <c r="I96" s="181"/>
      <c r="J96" s="182">
        <f t="shared" si="0"/>
        <v>0</v>
      </c>
      <c r="K96" s="178" t="s">
        <v>149</v>
      </c>
      <c r="L96" s="41"/>
      <c r="M96" s="183" t="s">
        <v>35</v>
      </c>
      <c r="N96" s="184" t="s">
        <v>51</v>
      </c>
      <c r="O96" s="66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7" t="s">
        <v>303</v>
      </c>
      <c r="AT96" s="187" t="s">
        <v>145</v>
      </c>
      <c r="AU96" s="187" t="s">
        <v>89</v>
      </c>
      <c r="AY96" s="18" t="s">
        <v>142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8" t="s">
        <v>21</v>
      </c>
      <c r="BK96" s="188">
        <f t="shared" si="9"/>
        <v>0</v>
      </c>
      <c r="BL96" s="18" t="s">
        <v>303</v>
      </c>
      <c r="BM96" s="187" t="s">
        <v>1921</v>
      </c>
    </row>
    <row r="97" spans="1:65" s="2" customFormat="1" ht="24.2" customHeight="1">
      <c r="A97" s="36"/>
      <c r="B97" s="37"/>
      <c r="C97" s="176" t="s">
        <v>195</v>
      </c>
      <c r="D97" s="176" t="s">
        <v>145</v>
      </c>
      <c r="E97" s="177" t="s">
        <v>1922</v>
      </c>
      <c r="F97" s="178" t="s">
        <v>1923</v>
      </c>
      <c r="G97" s="179" t="s">
        <v>177</v>
      </c>
      <c r="H97" s="180">
        <v>1</v>
      </c>
      <c r="I97" s="181"/>
      <c r="J97" s="182">
        <f t="shared" si="0"/>
        <v>0</v>
      </c>
      <c r="K97" s="178" t="s">
        <v>149</v>
      </c>
      <c r="L97" s="41"/>
      <c r="M97" s="183" t="s">
        <v>35</v>
      </c>
      <c r="N97" s="184" t="s">
        <v>51</v>
      </c>
      <c r="O97" s="66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7" t="s">
        <v>303</v>
      </c>
      <c r="AT97" s="187" t="s">
        <v>145</v>
      </c>
      <c r="AU97" s="187" t="s">
        <v>89</v>
      </c>
      <c r="AY97" s="18" t="s">
        <v>142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8" t="s">
        <v>21</v>
      </c>
      <c r="BK97" s="188">
        <f t="shared" si="9"/>
        <v>0</v>
      </c>
      <c r="BL97" s="18" t="s">
        <v>303</v>
      </c>
      <c r="BM97" s="187" t="s">
        <v>1924</v>
      </c>
    </row>
    <row r="98" spans="1:65" s="2" customFormat="1" ht="14.45" customHeight="1">
      <c r="A98" s="36"/>
      <c r="B98" s="37"/>
      <c r="C98" s="217" t="s">
        <v>201</v>
      </c>
      <c r="D98" s="217" t="s">
        <v>239</v>
      </c>
      <c r="E98" s="218" t="s">
        <v>1925</v>
      </c>
      <c r="F98" s="219" t="s">
        <v>1926</v>
      </c>
      <c r="G98" s="220" t="s">
        <v>177</v>
      </c>
      <c r="H98" s="221">
        <v>1</v>
      </c>
      <c r="I98" s="222"/>
      <c r="J98" s="223">
        <f t="shared" si="0"/>
        <v>0</v>
      </c>
      <c r="K98" s="219" t="s">
        <v>149</v>
      </c>
      <c r="L98" s="224"/>
      <c r="M98" s="225" t="s">
        <v>35</v>
      </c>
      <c r="N98" s="226" t="s">
        <v>51</v>
      </c>
      <c r="O98" s="66"/>
      <c r="P98" s="185">
        <f t="shared" si="1"/>
        <v>0</v>
      </c>
      <c r="Q98" s="185">
        <v>0.001</v>
      </c>
      <c r="R98" s="185">
        <f t="shared" si="2"/>
        <v>0.001</v>
      </c>
      <c r="S98" s="185">
        <v>0</v>
      </c>
      <c r="T98" s="186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7" t="s">
        <v>376</v>
      </c>
      <c r="AT98" s="187" t="s">
        <v>239</v>
      </c>
      <c r="AU98" s="187" t="s">
        <v>89</v>
      </c>
      <c r="AY98" s="18" t="s">
        <v>142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8" t="s">
        <v>21</v>
      </c>
      <c r="BK98" s="188">
        <f t="shared" si="9"/>
        <v>0</v>
      </c>
      <c r="BL98" s="18" t="s">
        <v>303</v>
      </c>
      <c r="BM98" s="187" t="s">
        <v>1927</v>
      </c>
    </row>
    <row r="99" spans="1:65" s="2" customFormat="1" ht="14.45" customHeight="1">
      <c r="A99" s="36"/>
      <c r="B99" s="37"/>
      <c r="C99" s="217" t="s">
        <v>8</v>
      </c>
      <c r="D99" s="217" t="s">
        <v>239</v>
      </c>
      <c r="E99" s="218" t="s">
        <v>1928</v>
      </c>
      <c r="F99" s="219" t="s">
        <v>1929</v>
      </c>
      <c r="G99" s="220" t="s">
        <v>177</v>
      </c>
      <c r="H99" s="221">
        <v>1</v>
      </c>
      <c r="I99" s="222"/>
      <c r="J99" s="223">
        <f t="shared" si="0"/>
        <v>0</v>
      </c>
      <c r="K99" s="219" t="s">
        <v>149</v>
      </c>
      <c r="L99" s="224"/>
      <c r="M99" s="225" t="s">
        <v>35</v>
      </c>
      <c r="N99" s="226" t="s">
        <v>51</v>
      </c>
      <c r="O99" s="66"/>
      <c r="P99" s="185">
        <f t="shared" si="1"/>
        <v>0</v>
      </c>
      <c r="Q99" s="185">
        <v>0.0026</v>
      </c>
      <c r="R99" s="185">
        <f t="shared" si="2"/>
        <v>0.0026</v>
      </c>
      <c r="S99" s="185">
        <v>0</v>
      </c>
      <c r="T99" s="186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7" t="s">
        <v>376</v>
      </c>
      <c r="AT99" s="187" t="s">
        <v>239</v>
      </c>
      <c r="AU99" s="187" t="s">
        <v>89</v>
      </c>
      <c r="AY99" s="18" t="s">
        <v>142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8" t="s">
        <v>21</v>
      </c>
      <c r="BK99" s="188">
        <f t="shared" si="9"/>
        <v>0</v>
      </c>
      <c r="BL99" s="18" t="s">
        <v>303</v>
      </c>
      <c r="BM99" s="187" t="s">
        <v>1930</v>
      </c>
    </row>
    <row r="100" spans="1:65" s="2" customFormat="1" ht="14.45" customHeight="1">
      <c r="A100" s="36"/>
      <c r="B100" s="37"/>
      <c r="C100" s="217" t="s">
        <v>303</v>
      </c>
      <c r="D100" s="217" t="s">
        <v>239</v>
      </c>
      <c r="E100" s="218" t="s">
        <v>1931</v>
      </c>
      <c r="F100" s="219" t="s">
        <v>1932</v>
      </c>
      <c r="G100" s="220" t="s">
        <v>177</v>
      </c>
      <c r="H100" s="221">
        <v>19</v>
      </c>
      <c r="I100" s="222"/>
      <c r="J100" s="223">
        <f t="shared" si="0"/>
        <v>0</v>
      </c>
      <c r="K100" s="219" t="s">
        <v>149</v>
      </c>
      <c r="L100" s="224"/>
      <c r="M100" s="225" t="s">
        <v>35</v>
      </c>
      <c r="N100" s="226" t="s">
        <v>51</v>
      </c>
      <c r="O100" s="66"/>
      <c r="P100" s="185">
        <f t="shared" si="1"/>
        <v>0</v>
      </c>
      <c r="Q100" s="185">
        <v>0.0016</v>
      </c>
      <c r="R100" s="185">
        <f t="shared" si="2"/>
        <v>0.0304</v>
      </c>
      <c r="S100" s="185">
        <v>0</v>
      </c>
      <c r="T100" s="186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7" t="s">
        <v>376</v>
      </c>
      <c r="AT100" s="187" t="s">
        <v>239</v>
      </c>
      <c r="AU100" s="187" t="s">
        <v>89</v>
      </c>
      <c r="AY100" s="18" t="s">
        <v>142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8" t="s">
        <v>21</v>
      </c>
      <c r="BK100" s="188">
        <f t="shared" si="9"/>
        <v>0</v>
      </c>
      <c r="BL100" s="18" t="s">
        <v>303</v>
      </c>
      <c r="BM100" s="187" t="s">
        <v>1933</v>
      </c>
    </row>
    <row r="101" spans="1:65" s="2" customFormat="1" ht="14.45" customHeight="1">
      <c r="A101" s="36"/>
      <c r="B101" s="37"/>
      <c r="C101" s="217" t="s">
        <v>308</v>
      </c>
      <c r="D101" s="217" t="s">
        <v>239</v>
      </c>
      <c r="E101" s="218" t="s">
        <v>1934</v>
      </c>
      <c r="F101" s="219" t="s">
        <v>1935</v>
      </c>
      <c r="G101" s="220" t="s">
        <v>177</v>
      </c>
      <c r="H101" s="221">
        <v>4</v>
      </c>
      <c r="I101" s="222"/>
      <c r="J101" s="223">
        <f t="shared" si="0"/>
        <v>0</v>
      </c>
      <c r="K101" s="219" t="s">
        <v>149</v>
      </c>
      <c r="L101" s="224"/>
      <c r="M101" s="225" t="s">
        <v>35</v>
      </c>
      <c r="N101" s="226" t="s">
        <v>51</v>
      </c>
      <c r="O101" s="66"/>
      <c r="P101" s="185">
        <f t="shared" si="1"/>
        <v>0</v>
      </c>
      <c r="Q101" s="185">
        <v>0.0016</v>
      </c>
      <c r="R101" s="185">
        <f t="shared" si="2"/>
        <v>0.0064</v>
      </c>
      <c r="S101" s="185">
        <v>0</v>
      </c>
      <c r="T101" s="186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7" t="s">
        <v>376</v>
      </c>
      <c r="AT101" s="187" t="s">
        <v>239</v>
      </c>
      <c r="AU101" s="187" t="s">
        <v>89</v>
      </c>
      <c r="AY101" s="18" t="s">
        <v>142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8" t="s">
        <v>21</v>
      </c>
      <c r="BK101" s="188">
        <f t="shared" si="9"/>
        <v>0</v>
      </c>
      <c r="BL101" s="18" t="s">
        <v>303</v>
      </c>
      <c r="BM101" s="187" t="s">
        <v>1936</v>
      </c>
    </row>
    <row r="102" spans="1:65" s="2" customFormat="1" ht="14.45" customHeight="1">
      <c r="A102" s="36"/>
      <c r="B102" s="37"/>
      <c r="C102" s="217" t="s">
        <v>313</v>
      </c>
      <c r="D102" s="217" t="s">
        <v>239</v>
      </c>
      <c r="E102" s="218" t="s">
        <v>1937</v>
      </c>
      <c r="F102" s="219" t="s">
        <v>1938</v>
      </c>
      <c r="G102" s="220" t="s">
        <v>177</v>
      </c>
      <c r="H102" s="221">
        <v>1</v>
      </c>
      <c r="I102" s="222"/>
      <c r="J102" s="223">
        <f t="shared" si="0"/>
        <v>0</v>
      </c>
      <c r="K102" s="219" t="s">
        <v>149</v>
      </c>
      <c r="L102" s="224"/>
      <c r="M102" s="225" t="s">
        <v>35</v>
      </c>
      <c r="N102" s="226" t="s">
        <v>51</v>
      </c>
      <c r="O102" s="66"/>
      <c r="P102" s="185">
        <f t="shared" si="1"/>
        <v>0</v>
      </c>
      <c r="Q102" s="185">
        <v>0.00036</v>
      </c>
      <c r="R102" s="185">
        <f t="shared" si="2"/>
        <v>0.00036</v>
      </c>
      <c r="S102" s="185">
        <v>0</v>
      </c>
      <c r="T102" s="186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376</v>
      </c>
      <c r="AT102" s="187" t="s">
        <v>239</v>
      </c>
      <c r="AU102" s="187" t="s">
        <v>89</v>
      </c>
      <c r="AY102" s="18" t="s">
        <v>142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8" t="s">
        <v>21</v>
      </c>
      <c r="BK102" s="188">
        <f t="shared" si="9"/>
        <v>0</v>
      </c>
      <c r="BL102" s="18" t="s">
        <v>303</v>
      </c>
      <c r="BM102" s="187" t="s">
        <v>1939</v>
      </c>
    </row>
    <row r="103" spans="1:65" s="2" customFormat="1" ht="14.45" customHeight="1">
      <c r="A103" s="36"/>
      <c r="B103" s="37"/>
      <c r="C103" s="217" t="s">
        <v>317</v>
      </c>
      <c r="D103" s="217" t="s">
        <v>239</v>
      </c>
      <c r="E103" s="218" t="s">
        <v>1940</v>
      </c>
      <c r="F103" s="219" t="s">
        <v>1941</v>
      </c>
      <c r="G103" s="220" t="s">
        <v>177</v>
      </c>
      <c r="H103" s="221">
        <v>2</v>
      </c>
      <c r="I103" s="222"/>
      <c r="J103" s="223">
        <f t="shared" si="0"/>
        <v>0</v>
      </c>
      <c r="K103" s="219" t="s">
        <v>149</v>
      </c>
      <c r="L103" s="224"/>
      <c r="M103" s="225" t="s">
        <v>35</v>
      </c>
      <c r="N103" s="226" t="s">
        <v>51</v>
      </c>
      <c r="O103" s="66"/>
      <c r="P103" s="185">
        <f t="shared" si="1"/>
        <v>0</v>
      </c>
      <c r="Q103" s="185">
        <v>0.0018</v>
      </c>
      <c r="R103" s="185">
        <f t="shared" si="2"/>
        <v>0.0036</v>
      </c>
      <c r="S103" s="185">
        <v>0</v>
      </c>
      <c r="T103" s="186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7" t="s">
        <v>376</v>
      </c>
      <c r="AT103" s="187" t="s">
        <v>239</v>
      </c>
      <c r="AU103" s="187" t="s">
        <v>89</v>
      </c>
      <c r="AY103" s="18" t="s">
        <v>142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8" t="s">
        <v>21</v>
      </c>
      <c r="BK103" s="188">
        <f t="shared" si="9"/>
        <v>0</v>
      </c>
      <c r="BL103" s="18" t="s">
        <v>303</v>
      </c>
      <c r="BM103" s="187" t="s">
        <v>1942</v>
      </c>
    </row>
    <row r="104" spans="1:65" s="2" customFormat="1" ht="14.45" customHeight="1">
      <c r="A104" s="36"/>
      <c r="B104" s="37"/>
      <c r="C104" s="217" t="s">
        <v>321</v>
      </c>
      <c r="D104" s="217" t="s">
        <v>239</v>
      </c>
      <c r="E104" s="218" t="s">
        <v>1943</v>
      </c>
      <c r="F104" s="219" t="s">
        <v>1944</v>
      </c>
      <c r="G104" s="220" t="s">
        <v>177</v>
      </c>
      <c r="H104" s="221">
        <v>1</v>
      </c>
      <c r="I104" s="222"/>
      <c r="J104" s="223">
        <f t="shared" si="0"/>
        <v>0</v>
      </c>
      <c r="K104" s="219" t="s">
        <v>149</v>
      </c>
      <c r="L104" s="224"/>
      <c r="M104" s="225" t="s">
        <v>35</v>
      </c>
      <c r="N104" s="226" t="s">
        <v>51</v>
      </c>
      <c r="O104" s="66"/>
      <c r="P104" s="185">
        <f t="shared" si="1"/>
        <v>0</v>
      </c>
      <c r="Q104" s="185">
        <v>0.0018</v>
      </c>
      <c r="R104" s="185">
        <f t="shared" si="2"/>
        <v>0.0018</v>
      </c>
      <c r="S104" s="185">
        <v>0</v>
      </c>
      <c r="T104" s="186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376</v>
      </c>
      <c r="AT104" s="187" t="s">
        <v>239</v>
      </c>
      <c r="AU104" s="187" t="s">
        <v>89</v>
      </c>
      <c r="AY104" s="18" t="s">
        <v>142</v>
      </c>
      <c r="BE104" s="188">
        <f t="shared" si="4"/>
        <v>0</v>
      </c>
      <c r="BF104" s="188">
        <f t="shared" si="5"/>
        <v>0</v>
      </c>
      <c r="BG104" s="188">
        <f t="shared" si="6"/>
        <v>0</v>
      </c>
      <c r="BH104" s="188">
        <f t="shared" si="7"/>
        <v>0</v>
      </c>
      <c r="BI104" s="188">
        <f t="shared" si="8"/>
        <v>0</v>
      </c>
      <c r="BJ104" s="18" t="s">
        <v>21</v>
      </c>
      <c r="BK104" s="188">
        <f t="shared" si="9"/>
        <v>0</v>
      </c>
      <c r="BL104" s="18" t="s">
        <v>303</v>
      </c>
      <c r="BM104" s="187" t="s">
        <v>1945</v>
      </c>
    </row>
    <row r="105" spans="1:65" s="2" customFormat="1" ht="14.45" customHeight="1">
      <c r="A105" s="36"/>
      <c r="B105" s="37"/>
      <c r="C105" s="217" t="s">
        <v>7</v>
      </c>
      <c r="D105" s="217" t="s">
        <v>239</v>
      </c>
      <c r="E105" s="218" t="s">
        <v>1946</v>
      </c>
      <c r="F105" s="219" t="s">
        <v>1947</v>
      </c>
      <c r="G105" s="220" t="s">
        <v>177</v>
      </c>
      <c r="H105" s="221">
        <v>2</v>
      </c>
      <c r="I105" s="222"/>
      <c r="J105" s="223">
        <f t="shared" si="0"/>
        <v>0</v>
      </c>
      <c r="K105" s="219" t="s">
        <v>149</v>
      </c>
      <c r="L105" s="224"/>
      <c r="M105" s="225" t="s">
        <v>35</v>
      </c>
      <c r="N105" s="226" t="s">
        <v>51</v>
      </c>
      <c r="O105" s="66"/>
      <c r="P105" s="185">
        <f t="shared" si="1"/>
        <v>0</v>
      </c>
      <c r="Q105" s="185">
        <v>0.0018</v>
      </c>
      <c r="R105" s="185">
        <f t="shared" si="2"/>
        <v>0.0036</v>
      </c>
      <c r="S105" s="185">
        <v>0</v>
      </c>
      <c r="T105" s="186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7" t="s">
        <v>376</v>
      </c>
      <c r="AT105" s="187" t="s">
        <v>239</v>
      </c>
      <c r="AU105" s="187" t="s">
        <v>89</v>
      </c>
      <c r="AY105" s="18" t="s">
        <v>142</v>
      </c>
      <c r="BE105" s="188">
        <f t="shared" si="4"/>
        <v>0</v>
      </c>
      <c r="BF105" s="188">
        <f t="shared" si="5"/>
        <v>0</v>
      </c>
      <c r="BG105" s="188">
        <f t="shared" si="6"/>
        <v>0</v>
      </c>
      <c r="BH105" s="188">
        <f t="shared" si="7"/>
        <v>0</v>
      </c>
      <c r="BI105" s="188">
        <f t="shared" si="8"/>
        <v>0</v>
      </c>
      <c r="BJ105" s="18" t="s">
        <v>21</v>
      </c>
      <c r="BK105" s="188">
        <f t="shared" si="9"/>
        <v>0</v>
      </c>
      <c r="BL105" s="18" t="s">
        <v>303</v>
      </c>
      <c r="BM105" s="187" t="s">
        <v>1948</v>
      </c>
    </row>
    <row r="106" spans="1:65" s="2" customFormat="1" ht="14.45" customHeight="1">
      <c r="A106" s="36"/>
      <c r="B106" s="37"/>
      <c r="C106" s="217" t="s">
        <v>329</v>
      </c>
      <c r="D106" s="217" t="s">
        <v>239</v>
      </c>
      <c r="E106" s="218" t="s">
        <v>1949</v>
      </c>
      <c r="F106" s="219" t="s">
        <v>1950</v>
      </c>
      <c r="G106" s="220" t="s">
        <v>177</v>
      </c>
      <c r="H106" s="221">
        <v>2</v>
      </c>
      <c r="I106" s="222"/>
      <c r="J106" s="223">
        <f t="shared" si="0"/>
        <v>0</v>
      </c>
      <c r="K106" s="219" t="s">
        <v>149</v>
      </c>
      <c r="L106" s="224"/>
      <c r="M106" s="225" t="s">
        <v>35</v>
      </c>
      <c r="N106" s="226" t="s">
        <v>51</v>
      </c>
      <c r="O106" s="66"/>
      <c r="P106" s="185">
        <f t="shared" si="1"/>
        <v>0</v>
      </c>
      <c r="Q106" s="185">
        <v>0.0018</v>
      </c>
      <c r="R106" s="185">
        <f t="shared" si="2"/>
        <v>0.0036</v>
      </c>
      <c r="S106" s="185">
        <v>0</v>
      </c>
      <c r="T106" s="186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376</v>
      </c>
      <c r="AT106" s="187" t="s">
        <v>239</v>
      </c>
      <c r="AU106" s="187" t="s">
        <v>89</v>
      </c>
      <c r="AY106" s="18" t="s">
        <v>142</v>
      </c>
      <c r="BE106" s="188">
        <f t="shared" si="4"/>
        <v>0</v>
      </c>
      <c r="BF106" s="188">
        <f t="shared" si="5"/>
        <v>0</v>
      </c>
      <c r="BG106" s="188">
        <f t="shared" si="6"/>
        <v>0</v>
      </c>
      <c r="BH106" s="188">
        <f t="shared" si="7"/>
        <v>0</v>
      </c>
      <c r="BI106" s="188">
        <f t="shared" si="8"/>
        <v>0</v>
      </c>
      <c r="BJ106" s="18" t="s">
        <v>21</v>
      </c>
      <c r="BK106" s="188">
        <f t="shared" si="9"/>
        <v>0</v>
      </c>
      <c r="BL106" s="18" t="s">
        <v>303</v>
      </c>
      <c r="BM106" s="187" t="s">
        <v>1951</v>
      </c>
    </row>
    <row r="107" spans="1:65" s="2" customFormat="1" ht="14.45" customHeight="1">
      <c r="A107" s="36"/>
      <c r="B107" s="37"/>
      <c r="C107" s="217" t="s">
        <v>334</v>
      </c>
      <c r="D107" s="217" t="s">
        <v>239</v>
      </c>
      <c r="E107" s="218" t="s">
        <v>1952</v>
      </c>
      <c r="F107" s="219" t="s">
        <v>1953</v>
      </c>
      <c r="G107" s="220" t="s">
        <v>177</v>
      </c>
      <c r="H107" s="221">
        <v>1</v>
      </c>
      <c r="I107" s="222"/>
      <c r="J107" s="223">
        <f t="shared" si="0"/>
        <v>0</v>
      </c>
      <c r="K107" s="219" t="s">
        <v>149</v>
      </c>
      <c r="L107" s="224"/>
      <c r="M107" s="225" t="s">
        <v>35</v>
      </c>
      <c r="N107" s="226" t="s">
        <v>51</v>
      </c>
      <c r="O107" s="66"/>
      <c r="P107" s="185">
        <f t="shared" si="1"/>
        <v>0</v>
      </c>
      <c r="Q107" s="185">
        <v>0.0018</v>
      </c>
      <c r="R107" s="185">
        <f t="shared" si="2"/>
        <v>0.0018</v>
      </c>
      <c r="S107" s="185">
        <v>0</v>
      </c>
      <c r="T107" s="186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376</v>
      </c>
      <c r="AT107" s="187" t="s">
        <v>239</v>
      </c>
      <c r="AU107" s="187" t="s">
        <v>89</v>
      </c>
      <c r="AY107" s="18" t="s">
        <v>142</v>
      </c>
      <c r="BE107" s="188">
        <f t="shared" si="4"/>
        <v>0</v>
      </c>
      <c r="BF107" s="188">
        <f t="shared" si="5"/>
        <v>0</v>
      </c>
      <c r="BG107" s="188">
        <f t="shared" si="6"/>
        <v>0</v>
      </c>
      <c r="BH107" s="188">
        <f t="shared" si="7"/>
        <v>0</v>
      </c>
      <c r="BI107" s="188">
        <f t="shared" si="8"/>
        <v>0</v>
      </c>
      <c r="BJ107" s="18" t="s">
        <v>21</v>
      </c>
      <c r="BK107" s="188">
        <f t="shared" si="9"/>
        <v>0</v>
      </c>
      <c r="BL107" s="18" t="s">
        <v>303</v>
      </c>
      <c r="BM107" s="187" t="s">
        <v>1954</v>
      </c>
    </row>
    <row r="108" spans="1:65" s="2" customFormat="1" ht="14.45" customHeight="1">
      <c r="A108" s="36"/>
      <c r="B108" s="37"/>
      <c r="C108" s="217" t="s">
        <v>339</v>
      </c>
      <c r="D108" s="217" t="s">
        <v>239</v>
      </c>
      <c r="E108" s="218" t="s">
        <v>1955</v>
      </c>
      <c r="F108" s="219" t="s">
        <v>1956</v>
      </c>
      <c r="G108" s="220" t="s">
        <v>177</v>
      </c>
      <c r="H108" s="221">
        <v>1</v>
      </c>
      <c r="I108" s="222"/>
      <c r="J108" s="223">
        <f t="shared" si="0"/>
        <v>0</v>
      </c>
      <c r="K108" s="219" t="s">
        <v>149</v>
      </c>
      <c r="L108" s="224"/>
      <c r="M108" s="225" t="s">
        <v>35</v>
      </c>
      <c r="N108" s="226" t="s">
        <v>51</v>
      </c>
      <c r="O108" s="66"/>
      <c r="P108" s="185">
        <f t="shared" si="1"/>
        <v>0</v>
      </c>
      <c r="Q108" s="185">
        <v>0.0018</v>
      </c>
      <c r="R108" s="185">
        <f t="shared" si="2"/>
        <v>0.0018</v>
      </c>
      <c r="S108" s="185">
        <v>0</v>
      </c>
      <c r="T108" s="186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376</v>
      </c>
      <c r="AT108" s="187" t="s">
        <v>239</v>
      </c>
      <c r="AU108" s="187" t="s">
        <v>89</v>
      </c>
      <c r="AY108" s="18" t="s">
        <v>142</v>
      </c>
      <c r="BE108" s="188">
        <f t="shared" si="4"/>
        <v>0</v>
      </c>
      <c r="BF108" s="188">
        <f t="shared" si="5"/>
        <v>0</v>
      </c>
      <c r="BG108" s="188">
        <f t="shared" si="6"/>
        <v>0</v>
      </c>
      <c r="BH108" s="188">
        <f t="shared" si="7"/>
        <v>0</v>
      </c>
      <c r="BI108" s="188">
        <f t="shared" si="8"/>
        <v>0</v>
      </c>
      <c r="BJ108" s="18" t="s">
        <v>21</v>
      </c>
      <c r="BK108" s="188">
        <f t="shared" si="9"/>
        <v>0</v>
      </c>
      <c r="BL108" s="18" t="s">
        <v>303</v>
      </c>
      <c r="BM108" s="187" t="s">
        <v>1957</v>
      </c>
    </row>
    <row r="109" spans="1:65" s="2" customFormat="1" ht="14.45" customHeight="1">
      <c r="A109" s="36"/>
      <c r="B109" s="37"/>
      <c r="C109" s="217" t="s">
        <v>343</v>
      </c>
      <c r="D109" s="217" t="s">
        <v>239</v>
      </c>
      <c r="E109" s="218" t="s">
        <v>1958</v>
      </c>
      <c r="F109" s="219" t="s">
        <v>1959</v>
      </c>
      <c r="G109" s="220" t="s">
        <v>177</v>
      </c>
      <c r="H109" s="221">
        <v>1</v>
      </c>
      <c r="I109" s="222"/>
      <c r="J109" s="223">
        <f t="shared" si="0"/>
        <v>0</v>
      </c>
      <c r="K109" s="219" t="s">
        <v>149</v>
      </c>
      <c r="L109" s="224"/>
      <c r="M109" s="225" t="s">
        <v>35</v>
      </c>
      <c r="N109" s="226" t="s">
        <v>51</v>
      </c>
      <c r="O109" s="66"/>
      <c r="P109" s="185">
        <f t="shared" si="1"/>
        <v>0</v>
      </c>
      <c r="Q109" s="185">
        <v>0.0018</v>
      </c>
      <c r="R109" s="185">
        <f t="shared" si="2"/>
        <v>0.0018</v>
      </c>
      <c r="S109" s="185">
        <v>0</v>
      </c>
      <c r="T109" s="186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376</v>
      </c>
      <c r="AT109" s="187" t="s">
        <v>239</v>
      </c>
      <c r="AU109" s="187" t="s">
        <v>89</v>
      </c>
      <c r="AY109" s="18" t="s">
        <v>142</v>
      </c>
      <c r="BE109" s="188">
        <f t="shared" si="4"/>
        <v>0</v>
      </c>
      <c r="BF109" s="188">
        <f t="shared" si="5"/>
        <v>0</v>
      </c>
      <c r="BG109" s="188">
        <f t="shared" si="6"/>
        <v>0</v>
      </c>
      <c r="BH109" s="188">
        <f t="shared" si="7"/>
        <v>0</v>
      </c>
      <c r="BI109" s="188">
        <f t="shared" si="8"/>
        <v>0</v>
      </c>
      <c r="BJ109" s="18" t="s">
        <v>21</v>
      </c>
      <c r="BK109" s="188">
        <f t="shared" si="9"/>
        <v>0</v>
      </c>
      <c r="BL109" s="18" t="s">
        <v>303</v>
      </c>
      <c r="BM109" s="187" t="s">
        <v>1960</v>
      </c>
    </row>
    <row r="110" spans="1:65" s="2" customFormat="1" ht="14.45" customHeight="1">
      <c r="A110" s="36"/>
      <c r="B110" s="37"/>
      <c r="C110" s="217" t="s">
        <v>347</v>
      </c>
      <c r="D110" s="217" t="s">
        <v>239</v>
      </c>
      <c r="E110" s="218" t="s">
        <v>1961</v>
      </c>
      <c r="F110" s="219" t="s">
        <v>1962</v>
      </c>
      <c r="G110" s="220" t="s">
        <v>177</v>
      </c>
      <c r="H110" s="221">
        <v>2</v>
      </c>
      <c r="I110" s="222"/>
      <c r="J110" s="223">
        <f t="shared" si="0"/>
        <v>0</v>
      </c>
      <c r="K110" s="219" t="s">
        <v>149</v>
      </c>
      <c r="L110" s="224"/>
      <c r="M110" s="225" t="s">
        <v>35</v>
      </c>
      <c r="N110" s="226" t="s">
        <v>51</v>
      </c>
      <c r="O110" s="66"/>
      <c r="P110" s="185">
        <f t="shared" si="1"/>
        <v>0</v>
      </c>
      <c r="Q110" s="185">
        <v>0.0018</v>
      </c>
      <c r="R110" s="185">
        <f t="shared" si="2"/>
        <v>0.0036</v>
      </c>
      <c r="S110" s="185">
        <v>0</v>
      </c>
      <c r="T110" s="186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7" t="s">
        <v>376</v>
      </c>
      <c r="AT110" s="187" t="s">
        <v>239</v>
      </c>
      <c r="AU110" s="187" t="s">
        <v>89</v>
      </c>
      <c r="AY110" s="18" t="s">
        <v>142</v>
      </c>
      <c r="BE110" s="188">
        <f t="shared" si="4"/>
        <v>0</v>
      </c>
      <c r="BF110" s="188">
        <f t="shared" si="5"/>
        <v>0</v>
      </c>
      <c r="BG110" s="188">
        <f t="shared" si="6"/>
        <v>0</v>
      </c>
      <c r="BH110" s="188">
        <f t="shared" si="7"/>
        <v>0</v>
      </c>
      <c r="BI110" s="188">
        <f t="shared" si="8"/>
        <v>0</v>
      </c>
      <c r="BJ110" s="18" t="s">
        <v>21</v>
      </c>
      <c r="BK110" s="188">
        <f t="shared" si="9"/>
        <v>0</v>
      </c>
      <c r="BL110" s="18" t="s">
        <v>303</v>
      </c>
      <c r="BM110" s="187" t="s">
        <v>1963</v>
      </c>
    </row>
    <row r="111" spans="1:65" s="2" customFormat="1" ht="14.45" customHeight="1">
      <c r="A111" s="36"/>
      <c r="B111" s="37"/>
      <c r="C111" s="217" t="s">
        <v>352</v>
      </c>
      <c r="D111" s="217" t="s">
        <v>239</v>
      </c>
      <c r="E111" s="218" t="s">
        <v>1964</v>
      </c>
      <c r="F111" s="219" t="s">
        <v>1965</v>
      </c>
      <c r="G111" s="220" t="s">
        <v>177</v>
      </c>
      <c r="H111" s="221">
        <v>4</v>
      </c>
      <c r="I111" s="222"/>
      <c r="J111" s="223">
        <f t="shared" si="0"/>
        <v>0</v>
      </c>
      <c r="K111" s="219" t="s">
        <v>149</v>
      </c>
      <c r="L111" s="224"/>
      <c r="M111" s="225" t="s">
        <v>35</v>
      </c>
      <c r="N111" s="226" t="s">
        <v>51</v>
      </c>
      <c r="O111" s="66"/>
      <c r="P111" s="185">
        <f t="shared" si="1"/>
        <v>0</v>
      </c>
      <c r="Q111" s="185">
        <v>0.0018</v>
      </c>
      <c r="R111" s="185">
        <f t="shared" si="2"/>
        <v>0.0072</v>
      </c>
      <c r="S111" s="185">
        <v>0</v>
      </c>
      <c r="T111" s="186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7" t="s">
        <v>376</v>
      </c>
      <c r="AT111" s="187" t="s">
        <v>239</v>
      </c>
      <c r="AU111" s="187" t="s">
        <v>89</v>
      </c>
      <c r="AY111" s="18" t="s">
        <v>142</v>
      </c>
      <c r="BE111" s="188">
        <f t="shared" si="4"/>
        <v>0</v>
      </c>
      <c r="BF111" s="188">
        <f t="shared" si="5"/>
        <v>0</v>
      </c>
      <c r="BG111" s="188">
        <f t="shared" si="6"/>
        <v>0</v>
      </c>
      <c r="BH111" s="188">
        <f t="shared" si="7"/>
        <v>0</v>
      </c>
      <c r="BI111" s="188">
        <f t="shared" si="8"/>
        <v>0</v>
      </c>
      <c r="BJ111" s="18" t="s">
        <v>21</v>
      </c>
      <c r="BK111" s="188">
        <f t="shared" si="9"/>
        <v>0</v>
      </c>
      <c r="BL111" s="18" t="s">
        <v>303</v>
      </c>
      <c r="BM111" s="187" t="s">
        <v>1966</v>
      </c>
    </row>
    <row r="112" spans="1:65" s="2" customFormat="1" ht="14.45" customHeight="1">
      <c r="A112" s="36"/>
      <c r="B112" s="37"/>
      <c r="C112" s="217" t="s">
        <v>356</v>
      </c>
      <c r="D112" s="217" t="s">
        <v>239</v>
      </c>
      <c r="E112" s="218" t="s">
        <v>1967</v>
      </c>
      <c r="F112" s="219" t="s">
        <v>1968</v>
      </c>
      <c r="G112" s="220" t="s">
        <v>177</v>
      </c>
      <c r="H112" s="221">
        <v>2</v>
      </c>
      <c r="I112" s="222"/>
      <c r="J112" s="223">
        <f t="shared" si="0"/>
        <v>0</v>
      </c>
      <c r="K112" s="219" t="s">
        <v>149</v>
      </c>
      <c r="L112" s="224"/>
      <c r="M112" s="225" t="s">
        <v>35</v>
      </c>
      <c r="N112" s="226" t="s">
        <v>51</v>
      </c>
      <c r="O112" s="66"/>
      <c r="P112" s="185">
        <f t="shared" si="1"/>
        <v>0</v>
      </c>
      <c r="Q112" s="185">
        <v>0.0018</v>
      </c>
      <c r="R112" s="185">
        <f t="shared" si="2"/>
        <v>0.0036</v>
      </c>
      <c r="S112" s="185">
        <v>0</v>
      </c>
      <c r="T112" s="186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376</v>
      </c>
      <c r="AT112" s="187" t="s">
        <v>239</v>
      </c>
      <c r="AU112" s="187" t="s">
        <v>89</v>
      </c>
      <c r="AY112" s="18" t="s">
        <v>142</v>
      </c>
      <c r="BE112" s="188">
        <f t="shared" si="4"/>
        <v>0</v>
      </c>
      <c r="BF112" s="188">
        <f t="shared" si="5"/>
        <v>0</v>
      </c>
      <c r="BG112" s="188">
        <f t="shared" si="6"/>
        <v>0</v>
      </c>
      <c r="BH112" s="188">
        <f t="shared" si="7"/>
        <v>0</v>
      </c>
      <c r="BI112" s="188">
        <f t="shared" si="8"/>
        <v>0</v>
      </c>
      <c r="BJ112" s="18" t="s">
        <v>21</v>
      </c>
      <c r="BK112" s="188">
        <f t="shared" si="9"/>
        <v>0</v>
      </c>
      <c r="BL112" s="18" t="s">
        <v>303</v>
      </c>
      <c r="BM112" s="187" t="s">
        <v>1969</v>
      </c>
    </row>
    <row r="113" spans="1:65" s="2" customFormat="1" ht="14.45" customHeight="1">
      <c r="A113" s="36"/>
      <c r="B113" s="37"/>
      <c r="C113" s="217" t="s">
        <v>361</v>
      </c>
      <c r="D113" s="217" t="s">
        <v>239</v>
      </c>
      <c r="E113" s="218" t="s">
        <v>1970</v>
      </c>
      <c r="F113" s="219" t="s">
        <v>1971</v>
      </c>
      <c r="G113" s="220" t="s">
        <v>177</v>
      </c>
      <c r="H113" s="221">
        <v>2</v>
      </c>
      <c r="I113" s="222"/>
      <c r="J113" s="223">
        <f t="shared" si="0"/>
        <v>0</v>
      </c>
      <c r="K113" s="219" t="s">
        <v>149</v>
      </c>
      <c r="L113" s="224"/>
      <c r="M113" s="225" t="s">
        <v>35</v>
      </c>
      <c r="N113" s="226" t="s">
        <v>51</v>
      </c>
      <c r="O113" s="66"/>
      <c r="P113" s="185">
        <f t="shared" si="1"/>
        <v>0</v>
      </c>
      <c r="Q113" s="185">
        <v>0.0018</v>
      </c>
      <c r="R113" s="185">
        <f t="shared" si="2"/>
        <v>0.0036</v>
      </c>
      <c r="S113" s="185">
        <v>0</v>
      </c>
      <c r="T113" s="186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376</v>
      </c>
      <c r="AT113" s="187" t="s">
        <v>239</v>
      </c>
      <c r="AU113" s="187" t="s">
        <v>89</v>
      </c>
      <c r="AY113" s="18" t="s">
        <v>142</v>
      </c>
      <c r="BE113" s="188">
        <f t="shared" si="4"/>
        <v>0</v>
      </c>
      <c r="BF113" s="188">
        <f t="shared" si="5"/>
        <v>0</v>
      </c>
      <c r="BG113" s="188">
        <f t="shared" si="6"/>
        <v>0</v>
      </c>
      <c r="BH113" s="188">
        <f t="shared" si="7"/>
        <v>0</v>
      </c>
      <c r="BI113" s="188">
        <f t="shared" si="8"/>
        <v>0</v>
      </c>
      <c r="BJ113" s="18" t="s">
        <v>21</v>
      </c>
      <c r="BK113" s="188">
        <f t="shared" si="9"/>
        <v>0</v>
      </c>
      <c r="BL113" s="18" t="s">
        <v>303</v>
      </c>
      <c r="BM113" s="187" t="s">
        <v>1972</v>
      </c>
    </row>
    <row r="114" spans="1:65" s="2" customFormat="1" ht="14.45" customHeight="1">
      <c r="A114" s="36"/>
      <c r="B114" s="37"/>
      <c r="C114" s="217" t="s">
        <v>366</v>
      </c>
      <c r="D114" s="217" t="s">
        <v>239</v>
      </c>
      <c r="E114" s="218" t="s">
        <v>1973</v>
      </c>
      <c r="F114" s="219" t="s">
        <v>1974</v>
      </c>
      <c r="G114" s="220" t="s">
        <v>177</v>
      </c>
      <c r="H114" s="221">
        <v>11</v>
      </c>
      <c r="I114" s="222"/>
      <c r="J114" s="223">
        <f t="shared" si="0"/>
        <v>0</v>
      </c>
      <c r="K114" s="219" t="s">
        <v>149</v>
      </c>
      <c r="L114" s="224"/>
      <c r="M114" s="225" t="s">
        <v>35</v>
      </c>
      <c r="N114" s="226" t="s">
        <v>51</v>
      </c>
      <c r="O114" s="66"/>
      <c r="P114" s="185">
        <f t="shared" si="1"/>
        <v>0</v>
      </c>
      <c r="Q114" s="185">
        <v>0.0018</v>
      </c>
      <c r="R114" s="185">
        <f t="shared" si="2"/>
        <v>0.019799999999999998</v>
      </c>
      <c r="S114" s="185">
        <v>0</v>
      </c>
      <c r="T114" s="186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376</v>
      </c>
      <c r="AT114" s="187" t="s">
        <v>239</v>
      </c>
      <c r="AU114" s="187" t="s">
        <v>89</v>
      </c>
      <c r="AY114" s="18" t="s">
        <v>142</v>
      </c>
      <c r="BE114" s="188">
        <f t="shared" si="4"/>
        <v>0</v>
      </c>
      <c r="BF114" s="188">
        <f t="shared" si="5"/>
        <v>0</v>
      </c>
      <c r="BG114" s="188">
        <f t="shared" si="6"/>
        <v>0</v>
      </c>
      <c r="BH114" s="188">
        <f t="shared" si="7"/>
        <v>0</v>
      </c>
      <c r="BI114" s="188">
        <f t="shared" si="8"/>
        <v>0</v>
      </c>
      <c r="BJ114" s="18" t="s">
        <v>21</v>
      </c>
      <c r="BK114" s="188">
        <f t="shared" si="9"/>
        <v>0</v>
      </c>
      <c r="BL114" s="18" t="s">
        <v>303</v>
      </c>
      <c r="BM114" s="187" t="s">
        <v>1975</v>
      </c>
    </row>
    <row r="115" spans="1:65" s="2" customFormat="1" ht="14.45" customHeight="1">
      <c r="A115" s="36"/>
      <c r="B115" s="37"/>
      <c r="C115" s="217" t="s">
        <v>371</v>
      </c>
      <c r="D115" s="217" t="s">
        <v>239</v>
      </c>
      <c r="E115" s="218" t="s">
        <v>1976</v>
      </c>
      <c r="F115" s="219" t="s">
        <v>1977</v>
      </c>
      <c r="G115" s="220" t="s">
        <v>177</v>
      </c>
      <c r="H115" s="221">
        <v>1</v>
      </c>
      <c r="I115" s="222"/>
      <c r="J115" s="223">
        <f t="shared" si="0"/>
        <v>0</v>
      </c>
      <c r="K115" s="219" t="s">
        <v>149</v>
      </c>
      <c r="L115" s="224"/>
      <c r="M115" s="225" t="s">
        <v>35</v>
      </c>
      <c r="N115" s="226" t="s">
        <v>51</v>
      </c>
      <c r="O115" s="66"/>
      <c r="P115" s="185">
        <f t="shared" si="1"/>
        <v>0</v>
      </c>
      <c r="Q115" s="185">
        <v>0.0018</v>
      </c>
      <c r="R115" s="185">
        <f t="shared" si="2"/>
        <v>0.0018</v>
      </c>
      <c r="S115" s="185">
        <v>0</v>
      </c>
      <c r="T115" s="186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376</v>
      </c>
      <c r="AT115" s="187" t="s">
        <v>239</v>
      </c>
      <c r="AU115" s="187" t="s">
        <v>89</v>
      </c>
      <c r="AY115" s="18" t="s">
        <v>142</v>
      </c>
      <c r="BE115" s="188">
        <f t="shared" si="4"/>
        <v>0</v>
      </c>
      <c r="BF115" s="188">
        <f t="shared" si="5"/>
        <v>0</v>
      </c>
      <c r="BG115" s="188">
        <f t="shared" si="6"/>
        <v>0</v>
      </c>
      <c r="BH115" s="188">
        <f t="shared" si="7"/>
        <v>0</v>
      </c>
      <c r="BI115" s="188">
        <f t="shared" si="8"/>
        <v>0</v>
      </c>
      <c r="BJ115" s="18" t="s">
        <v>21</v>
      </c>
      <c r="BK115" s="188">
        <f t="shared" si="9"/>
        <v>0</v>
      </c>
      <c r="BL115" s="18" t="s">
        <v>303</v>
      </c>
      <c r="BM115" s="187" t="s">
        <v>1978</v>
      </c>
    </row>
    <row r="116" spans="1:65" s="2" customFormat="1" ht="14.45" customHeight="1">
      <c r="A116" s="36"/>
      <c r="B116" s="37"/>
      <c r="C116" s="217" t="s">
        <v>376</v>
      </c>
      <c r="D116" s="217" t="s">
        <v>239</v>
      </c>
      <c r="E116" s="218" t="s">
        <v>1979</v>
      </c>
      <c r="F116" s="219" t="s">
        <v>1980</v>
      </c>
      <c r="G116" s="220" t="s">
        <v>177</v>
      </c>
      <c r="H116" s="221">
        <v>4</v>
      </c>
      <c r="I116" s="222"/>
      <c r="J116" s="223">
        <f t="shared" si="0"/>
        <v>0</v>
      </c>
      <c r="K116" s="219" t="s">
        <v>149</v>
      </c>
      <c r="L116" s="224"/>
      <c r="M116" s="225" t="s">
        <v>35</v>
      </c>
      <c r="N116" s="226" t="s">
        <v>51</v>
      </c>
      <c r="O116" s="66"/>
      <c r="P116" s="185">
        <f t="shared" si="1"/>
        <v>0</v>
      </c>
      <c r="Q116" s="185">
        <v>0.0018</v>
      </c>
      <c r="R116" s="185">
        <f t="shared" si="2"/>
        <v>0.0072</v>
      </c>
      <c r="S116" s="185">
        <v>0</v>
      </c>
      <c r="T116" s="186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376</v>
      </c>
      <c r="AT116" s="187" t="s">
        <v>239</v>
      </c>
      <c r="AU116" s="187" t="s">
        <v>89</v>
      </c>
      <c r="AY116" s="18" t="s">
        <v>142</v>
      </c>
      <c r="BE116" s="188">
        <f t="shared" si="4"/>
        <v>0</v>
      </c>
      <c r="BF116" s="188">
        <f t="shared" si="5"/>
        <v>0</v>
      </c>
      <c r="BG116" s="188">
        <f t="shared" si="6"/>
        <v>0</v>
      </c>
      <c r="BH116" s="188">
        <f t="shared" si="7"/>
        <v>0</v>
      </c>
      <c r="BI116" s="188">
        <f t="shared" si="8"/>
        <v>0</v>
      </c>
      <c r="BJ116" s="18" t="s">
        <v>21</v>
      </c>
      <c r="BK116" s="188">
        <f t="shared" si="9"/>
        <v>0</v>
      </c>
      <c r="BL116" s="18" t="s">
        <v>303</v>
      </c>
      <c r="BM116" s="187" t="s">
        <v>1981</v>
      </c>
    </row>
    <row r="117" spans="1:65" s="2" customFormat="1" ht="14.45" customHeight="1">
      <c r="A117" s="36"/>
      <c r="B117" s="37"/>
      <c r="C117" s="217" t="s">
        <v>381</v>
      </c>
      <c r="D117" s="217" t="s">
        <v>239</v>
      </c>
      <c r="E117" s="218" t="s">
        <v>1982</v>
      </c>
      <c r="F117" s="219" t="s">
        <v>1983</v>
      </c>
      <c r="G117" s="220" t="s">
        <v>177</v>
      </c>
      <c r="H117" s="221">
        <v>2</v>
      </c>
      <c r="I117" s="222"/>
      <c r="J117" s="223">
        <f t="shared" si="0"/>
        <v>0</v>
      </c>
      <c r="K117" s="219" t="s">
        <v>149</v>
      </c>
      <c r="L117" s="224"/>
      <c r="M117" s="225" t="s">
        <v>35</v>
      </c>
      <c r="N117" s="226" t="s">
        <v>51</v>
      </c>
      <c r="O117" s="66"/>
      <c r="P117" s="185">
        <f t="shared" si="1"/>
        <v>0</v>
      </c>
      <c r="Q117" s="185">
        <v>0.0018</v>
      </c>
      <c r="R117" s="185">
        <f t="shared" si="2"/>
        <v>0.0036</v>
      </c>
      <c r="S117" s="185">
        <v>0</v>
      </c>
      <c r="T117" s="186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7" t="s">
        <v>376</v>
      </c>
      <c r="AT117" s="187" t="s">
        <v>239</v>
      </c>
      <c r="AU117" s="187" t="s">
        <v>89</v>
      </c>
      <c r="AY117" s="18" t="s">
        <v>142</v>
      </c>
      <c r="BE117" s="188">
        <f t="shared" si="4"/>
        <v>0</v>
      </c>
      <c r="BF117" s="188">
        <f t="shared" si="5"/>
        <v>0</v>
      </c>
      <c r="BG117" s="188">
        <f t="shared" si="6"/>
        <v>0</v>
      </c>
      <c r="BH117" s="188">
        <f t="shared" si="7"/>
        <v>0</v>
      </c>
      <c r="BI117" s="188">
        <f t="shared" si="8"/>
        <v>0</v>
      </c>
      <c r="BJ117" s="18" t="s">
        <v>21</v>
      </c>
      <c r="BK117" s="188">
        <f t="shared" si="9"/>
        <v>0</v>
      </c>
      <c r="BL117" s="18" t="s">
        <v>303</v>
      </c>
      <c r="BM117" s="187" t="s">
        <v>1984</v>
      </c>
    </row>
    <row r="118" spans="1:65" s="2" customFormat="1" ht="14.45" customHeight="1">
      <c r="A118" s="36"/>
      <c r="B118" s="37"/>
      <c r="C118" s="217" t="s">
        <v>387</v>
      </c>
      <c r="D118" s="217" t="s">
        <v>239</v>
      </c>
      <c r="E118" s="218" t="s">
        <v>1985</v>
      </c>
      <c r="F118" s="219" t="s">
        <v>1986</v>
      </c>
      <c r="G118" s="220" t="s">
        <v>177</v>
      </c>
      <c r="H118" s="221">
        <v>8</v>
      </c>
      <c r="I118" s="222"/>
      <c r="J118" s="223">
        <f t="shared" si="0"/>
        <v>0</v>
      </c>
      <c r="K118" s="219" t="s">
        <v>149</v>
      </c>
      <c r="L118" s="224"/>
      <c r="M118" s="225" t="s">
        <v>35</v>
      </c>
      <c r="N118" s="226" t="s">
        <v>51</v>
      </c>
      <c r="O118" s="66"/>
      <c r="P118" s="185">
        <f t="shared" si="1"/>
        <v>0</v>
      </c>
      <c r="Q118" s="185">
        <v>0.0001</v>
      </c>
      <c r="R118" s="185">
        <f t="shared" si="2"/>
        <v>0.0008</v>
      </c>
      <c r="S118" s="185">
        <v>0</v>
      </c>
      <c r="T118" s="186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376</v>
      </c>
      <c r="AT118" s="187" t="s">
        <v>239</v>
      </c>
      <c r="AU118" s="187" t="s">
        <v>89</v>
      </c>
      <c r="AY118" s="18" t="s">
        <v>142</v>
      </c>
      <c r="BE118" s="188">
        <f t="shared" si="4"/>
        <v>0</v>
      </c>
      <c r="BF118" s="188">
        <f t="shared" si="5"/>
        <v>0</v>
      </c>
      <c r="BG118" s="188">
        <f t="shared" si="6"/>
        <v>0</v>
      </c>
      <c r="BH118" s="188">
        <f t="shared" si="7"/>
        <v>0</v>
      </c>
      <c r="BI118" s="188">
        <f t="shared" si="8"/>
        <v>0</v>
      </c>
      <c r="BJ118" s="18" t="s">
        <v>21</v>
      </c>
      <c r="BK118" s="188">
        <f t="shared" si="9"/>
        <v>0</v>
      </c>
      <c r="BL118" s="18" t="s">
        <v>303</v>
      </c>
      <c r="BM118" s="187" t="s">
        <v>1987</v>
      </c>
    </row>
    <row r="119" spans="1:65" s="2" customFormat="1" ht="14.45" customHeight="1">
      <c r="A119" s="36"/>
      <c r="B119" s="37"/>
      <c r="C119" s="217" t="s">
        <v>392</v>
      </c>
      <c r="D119" s="217" t="s">
        <v>239</v>
      </c>
      <c r="E119" s="218" t="s">
        <v>1988</v>
      </c>
      <c r="F119" s="219" t="s">
        <v>1989</v>
      </c>
      <c r="G119" s="220" t="s">
        <v>1990</v>
      </c>
      <c r="H119" s="221">
        <v>10</v>
      </c>
      <c r="I119" s="222"/>
      <c r="J119" s="223">
        <f t="shared" si="0"/>
        <v>0</v>
      </c>
      <c r="K119" s="219" t="s">
        <v>149</v>
      </c>
      <c r="L119" s="224"/>
      <c r="M119" s="225" t="s">
        <v>35</v>
      </c>
      <c r="N119" s="226" t="s">
        <v>51</v>
      </c>
      <c r="O119" s="66"/>
      <c r="P119" s="185">
        <f t="shared" si="1"/>
        <v>0</v>
      </c>
      <c r="Q119" s="185">
        <v>0.0001</v>
      </c>
      <c r="R119" s="185">
        <f t="shared" si="2"/>
        <v>0.001</v>
      </c>
      <c r="S119" s="185">
        <v>0</v>
      </c>
      <c r="T119" s="186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7" t="s">
        <v>376</v>
      </c>
      <c r="AT119" s="187" t="s">
        <v>239</v>
      </c>
      <c r="AU119" s="187" t="s">
        <v>89</v>
      </c>
      <c r="AY119" s="18" t="s">
        <v>142</v>
      </c>
      <c r="BE119" s="188">
        <f t="shared" si="4"/>
        <v>0</v>
      </c>
      <c r="BF119" s="188">
        <f t="shared" si="5"/>
        <v>0</v>
      </c>
      <c r="BG119" s="188">
        <f t="shared" si="6"/>
        <v>0</v>
      </c>
      <c r="BH119" s="188">
        <f t="shared" si="7"/>
        <v>0</v>
      </c>
      <c r="BI119" s="188">
        <f t="shared" si="8"/>
        <v>0</v>
      </c>
      <c r="BJ119" s="18" t="s">
        <v>21</v>
      </c>
      <c r="BK119" s="188">
        <f t="shared" si="9"/>
        <v>0</v>
      </c>
      <c r="BL119" s="18" t="s">
        <v>303</v>
      </c>
      <c r="BM119" s="187" t="s">
        <v>1991</v>
      </c>
    </row>
    <row r="120" spans="2:63" s="12" customFormat="1" ht="25.9" customHeight="1">
      <c r="B120" s="160"/>
      <c r="C120" s="161"/>
      <c r="D120" s="162" t="s">
        <v>79</v>
      </c>
      <c r="E120" s="163" t="s">
        <v>736</v>
      </c>
      <c r="F120" s="163" t="s">
        <v>737</v>
      </c>
      <c r="G120" s="161"/>
      <c r="H120" s="161"/>
      <c r="I120" s="164"/>
      <c r="J120" s="165">
        <f>BK120</f>
        <v>0</v>
      </c>
      <c r="K120" s="161"/>
      <c r="L120" s="166"/>
      <c r="M120" s="167"/>
      <c r="N120" s="168"/>
      <c r="O120" s="168"/>
      <c r="P120" s="169">
        <f>P121</f>
        <v>0</v>
      </c>
      <c r="Q120" s="168"/>
      <c r="R120" s="169">
        <f>R121</f>
        <v>0</v>
      </c>
      <c r="S120" s="168"/>
      <c r="T120" s="170">
        <f>T121</f>
        <v>0</v>
      </c>
      <c r="AR120" s="171" t="s">
        <v>161</v>
      </c>
      <c r="AT120" s="172" t="s">
        <v>79</v>
      </c>
      <c r="AU120" s="172" t="s">
        <v>80</v>
      </c>
      <c r="AY120" s="171" t="s">
        <v>142</v>
      </c>
      <c r="BK120" s="173">
        <f>BK121</f>
        <v>0</v>
      </c>
    </row>
    <row r="121" spans="1:65" s="2" customFormat="1" ht="24.2" customHeight="1">
      <c r="A121" s="36"/>
      <c r="B121" s="37"/>
      <c r="C121" s="176" t="s">
        <v>398</v>
      </c>
      <c r="D121" s="176" t="s">
        <v>145</v>
      </c>
      <c r="E121" s="177" t="s">
        <v>1992</v>
      </c>
      <c r="F121" s="178" t="s">
        <v>1993</v>
      </c>
      <c r="G121" s="179" t="s">
        <v>741</v>
      </c>
      <c r="H121" s="180">
        <v>15</v>
      </c>
      <c r="I121" s="181"/>
      <c r="J121" s="182">
        <f>ROUND(I121*H121,2)</f>
        <v>0</v>
      </c>
      <c r="K121" s="178" t="s">
        <v>149</v>
      </c>
      <c r="L121" s="41"/>
      <c r="M121" s="189" t="s">
        <v>35</v>
      </c>
      <c r="N121" s="190" t="s">
        <v>51</v>
      </c>
      <c r="O121" s="191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7" t="s">
        <v>742</v>
      </c>
      <c r="AT121" s="187" t="s">
        <v>145</v>
      </c>
      <c r="AU121" s="187" t="s">
        <v>21</v>
      </c>
      <c r="AY121" s="18" t="s">
        <v>142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8" t="s">
        <v>21</v>
      </c>
      <c r="BK121" s="188">
        <f>ROUND(I121*H121,2)</f>
        <v>0</v>
      </c>
      <c r="BL121" s="18" t="s">
        <v>742</v>
      </c>
      <c r="BM121" s="187" t="s">
        <v>1994</v>
      </c>
    </row>
    <row r="122" spans="1:31" s="2" customFormat="1" ht="6.95" customHeight="1">
      <c r="A122" s="36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1"/>
      <c r="M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</sheetData>
  <sheetProtection algorithmName="SHA-512" hashValue="abpfpm2wY+4SkQsCSqhaTZ7EF0+ZJolxVeddc9293fdW7IYtI4Sy4XRKWigFieDLeBvm8VbeIGaMHOHiNnyCfA==" saltValue="8YNlGP8IoUbAShrNgR1GS+Hra/J4jxbdfJHyeTlqVMTvD7V8wi8N0c01+IGzWQpHvHzHqCRrrUShTVp+d61xWw==" spinCount="100000" sheet="1" objects="1" scenarios="1" formatColumns="0" formatRows="0" autoFilter="0"/>
  <autoFilter ref="C81:K12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104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89</v>
      </c>
    </row>
    <row r="4" spans="2:46" s="1" customFormat="1" ht="24.95" customHeight="1">
      <c r="B4" s="21"/>
      <c r="D4" s="104" t="s">
        <v>117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Úprava objektu Radniční č.p.13 na kancelářské prostory,Frýdek-Místek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6" t="s">
        <v>205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9" t="s">
        <v>1995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35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6" t="s">
        <v>22</v>
      </c>
      <c r="E12" s="36"/>
      <c r="F12" s="108" t="s">
        <v>39</v>
      </c>
      <c r="G12" s="36"/>
      <c r="H12" s="36"/>
      <c r="I12" s="106" t="s">
        <v>24</v>
      </c>
      <c r="J12" s="109" t="str">
        <f>'Rekapitulace stavby'!AN8</f>
        <v>17. 7. 2020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>00296643</v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Statutární město Frýdek-Místek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36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38</v>
      </c>
      <c r="E20" s="36"/>
      <c r="F20" s="36"/>
      <c r="G20" s="36"/>
      <c r="H20" s="36"/>
      <c r="I20" s="106" t="s">
        <v>31</v>
      </c>
      <c r="J20" s="108" t="str">
        <f>IF('Rekapitulace stavby'!AN16="","",'Rekapitulace stavby'!AN16)</f>
        <v/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tr">
        <f>IF('Rekapitulace stavby'!E17="","",'Rekapitulace stavby'!E17)</f>
        <v xml:space="preserve"> </v>
      </c>
      <c r="F21" s="36"/>
      <c r="G21" s="36"/>
      <c r="H21" s="36"/>
      <c r="I21" s="106" t="s">
        <v>34</v>
      </c>
      <c r="J21" s="108" t="str">
        <f>IF('Rekapitulace stavby'!AN17="","",'Rekapitulace stavby'!AN17)</f>
        <v/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41</v>
      </c>
      <c r="E23" s="36"/>
      <c r="F23" s="36"/>
      <c r="G23" s="36"/>
      <c r="H23" s="36"/>
      <c r="I23" s="106" t="s">
        <v>31</v>
      </c>
      <c r="J23" s="108" t="str">
        <f>IF('Rekapitulace stavby'!AN19="","",'Rekapitulace stavby'!AN19)</f>
        <v>63307111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tr">
        <f>IF('Rekapitulace stavby'!E20="","",'Rekapitulace stavby'!E20)</f>
        <v xml:space="preserve">Lenka Jerakasová </v>
      </c>
      <c r="F24" s="36"/>
      <c r="G24" s="36"/>
      <c r="H24" s="36"/>
      <c r="I24" s="106" t="s">
        <v>34</v>
      </c>
      <c r="J24" s="108" t="str">
        <f>IF('Rekapitulace stavby'!AN20="","",'Rekapitulace stavby'!AN20)</f>
        <v/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44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35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46</v>
      </c>
      <c r="E30" s="36"/>
      <c r="F30" s="36"/>
      <c r="G30" s="36"/>
      <c r="H30" s="36"/>
      <c r="I30" s="36"/>
      <c r="J30" s="117">
        <f>ROUND(J84,2)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48</v>
      </c>
      <c r="G32" s="36"/>
      <c r="H32" s="36"/>
      <c r="I32" s="118" t="s">
        <v>47</v>
      </c>
      <c r="J32" s="118" t="s">
        <v>49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50</v>
      </c>
      <c r="E33" s="106" t="s">
        <v>51</v>
      </c>
      <c r="F33" s="120">
        <f>ROUND((SUM(BE84:BE109)),2)</f>
        <v>0</v>
      </c>
      <c r="G33" s="36"/>
      <c r="H33" s="36"/>
      <c r="I33" s="121">
        <v>0.21</v>
      </c>
      <c r="J33" s="120">
        <f>ROUND(((SUM(BE84:BE109))*I33),2)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52</v>
      </c>
      <c r="F34" s="120">
        <f>ROUND((SUM(BF84:BF109)),2)</f>
        <v>0</v>
      </c>
      <c r="G34" s="36"/>
      <c r="H34" s="36"/>
      <c r="I34" s="121">
        <v>0.15</v>
      </c>
      <c r="J34" s="120">
        <f>ROUND(((SUM(BF84:BF109))*I34),2)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6" t="s">
        <v>53</v>
      </c>
      <c r="F35" s="120">
        <f>ROUND((SUM(BG84:BG109)),2)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6" t="s">
        <v>54</v>
      </c>
      <c r="F36" s="120">
        <f>ROUND((SUM(BH84:BH109)),2)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6" t="s">
        <v>55</v>
      </c>
      <c r="F37" s="120">
        <f>ROUND((SUM(BI84:BI109)),2)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56</v>
      </c>
      <c r="E39" s="124"/>
      <c r="F39" s="124"/>
      <c r="G39" s="125" t="s">
        <v>57</v>
      </c>
      <c r="H39" s="126" t="s">
        <v>58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118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7" t="str">
        <f>E7</f>
        <v>Úprava objektu Radniční č.p.13 na kancelářské prostory,Frýdek-Místek</v>
      </c>
      <c r="F48" s="368"/>
      <c r="G48" s="368"/>
      <c r="H48" s="368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205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3" t="str">
        <f>E9</f>
        <v xml:space="preserve">200101/D.1.4.31 - Klimatizace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17. 7. 2020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Statutární město Frýdek-Místek </v>
      </c>
      <c r="G54" s="38"/>
      <c r="H54" s="38"/>
      <c r="I54" s="30" t="s">
        <v>38</v>
      </c>
      <c r="J54" s="34" t="str">
        <f>E21</f>
        <v xml:space="preserve">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41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119</v>
      </c>
      <c r="D57" s="134"/>
      <c r="E57" s="134"/>
      <c r="F57" s="134"/>
      <c r="G57" s="134"/>
      <c r="H57" s="134"/>
      <c r="I57" s="134"/>
      <c r="J57" s="135" t="s">
        <v>120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78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121</v>
      </c>
    </row>
    <row r="60" spans="2:12" s="9" customFormat="1" ht="24.95" customHeight="1">
      <c r="B60" s="137"/>
      <c r="C60" s="138"/>
      <c r="D60" s="139" t="s">
        <v>207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" customHeight="1">
      <c r="B61" s="143"/>
      <c r="C61" s="144"/>
      <c r="D61" s="145" t="s">
        <v>210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9" customFormat="1" ht="24.95" customHeight="1">
      <c r="B62" s="137"/>
      <c r="C62" s="138"/>
      <c r="D62" s="139" t="s">
        <v>214</v>
      </c>
      <c r="E62" s="140"/>
      <c r="F62" s="140"/>
      <c r="G62" s="140"/>
      <c r="H62" s="140"/>
      <c r="I62" s="140"/>
      <c r="J62" s="141">
        <f>J88</f>
        <v>0</v>
      </c>
      <c r="K62" s="138"/>
      <c r="L62" s="142"/>
    </row>
    <row r="63" spans="2:12" s="10" customFormat="1" ht="19.9" customHeight="1">
      <c r="B63" s="143"/>
      <c r="C63" s="144"/>
      <c r="D63" s="145" t="s">
        <v>1883</v>
      </c>
      <c r="E63" s="146"/>
      <c r="F63" s="146"/>
      <c r="G63" s="146"/>
      <c r="H63" s="146"/>
      <c r="I63" s="146"/>
      <c r="J63" s="147">
        <f>J89</f>
        <v>0</v>
      </c>
      <c r="K63" s="144"/>
      <c r="L63" s="148"/>
    </row>
    <row r="64" spans="2:12" s="9" customFormat="1" ht="24.95" customHeight="1">
      <c r="B64" s="137"/>
      <c r="C64" s="138"/>
      <c r="D64" s="139" t="s">
        <v>223</v>
      </c>
      <c r="E64" s="140"/>
      <c r="F64" s="140"/>
      <c r="G64" s="140"/>
      <c r="H64" s="140"/>
      <c r="I64" s="140"/>
      <c r="J64" s="141">
        <f>J108</f>
        <v>0</v>
      </c>
      <c r="K64" s="138"/>
      <c r="L64" s="142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7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7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7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4" t="s">
        <v>126</v>
      </c>
      <c r="D71" s="38"/>
      <c r="E71" s="38"/>
      <c r="F71" s="38"/>
      <c r="G71" s="38"/>
      <c r="H71" s="38"/>
      <c r="I71" s="38"/>
      <c r="J71" s="38"/>
      <c r="K71" s="38"/>
      <c r="L71" s="107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7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38"/>
      <c r="J73" s="38"/>
      <c r="K73" s="38"/>
      <c r="L73" s="107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67" t="str">
        <f>E7</f>
        <v>Úprava objektu Radniční č.p.13 na kancelářské prostory,Frýdek-Místek</v>
      </c>
      <c r="F74" s="368"/>
      <c r="G74" s="368"/>
      <c r="H74" s="368"/>
      <c r="I74" s="38"/>
      <c r="J74" s="38"/>
      <c r="K74" s="38"/>
      <c r="L74" s="107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205</v>
      </c>
      <c r="D75" s="38"/>
      <c r="E75" s="38"/>
      <c r="F75" s="38"/>
      <c r="G75" s="38"/>
      <c r="H75" s="38"/>
      <c r="I75" s="38"/>
      <c r="J75" s="38"/>
      <c r="K75" s="38"/>
      <c r="L75" s="107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23" t="str">
        <f>E9</f>
        <v xml:space="preserve">200101/D.1.4.31 - Klimatizace </v>
      </c>
      <c r="F76" s="364"/>
      <c r="G76" s="364"/>
      <c r="H76" s="364"/>
      <c r="I76" s="38"/>
      <c r="J76" s="38"/>
      <c r="K76" s="38"/>
      <c r="L76" s="107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7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22</v>
      </c>
      <c r="D78" s="38"/>
      <c r="E78" s="38"/>
      <c r="F78" s="28" t="str">
        <f>F12</f>
        <v xml:space="preserve"> </v>
      </c>
      <c r="G78" s="38"/>
      <c r="H78" s="38"/>
      <c r="I78" s="30" t="s">
        <v>24</v>
      </c>
      <c r="J78" s="61" t="str">
        <f>IF(J12="","",J12)</f>
        <v>17. 7. 2020</v>
      </c>
      <c r="K78" s="38"/>
      <c r="L78" s="107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7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0" t="s">
        <v>30</v>
      </c>
      <c r="D80" s="38"/>
      <c r="E80" s="38"/>
      <c r="F80" s="28" t="str">
        <f>E15</f>
        <v xml:space="preserve">Statutární město Frýdek-Místek </v>
      </c>
      <c r="G80" s="38"/>
      <c r="H80" s="38"/>
      <c r="I80" s="30" t="s">
        <v>38</v>
      </c>
      <c r="J80" s="34" t="str">
        <f>E21</f>
        <v xml:space="preserve"> </v>
      </c>
      <c r="K80" s="38"/>
      <c r="L80" s="107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0" t="s">
        <v>36</v>
      </c>
      <c r="D81" s="38"/>
      <c r="E81" s="38"/>
      <c r="F81" s="28" t="str">
        <f>IF(E18="","",E18)</f>
        <v>Vyplň údaj</v>
      </c>
      <c r="G81" s="38"/>
      <c r="H81" s="38"/>
      <c r="I81" s="30" t="s">
        <v>41</v>
      </c>
      <c r="J81" s="34" t="str">
        <f>E24</f>
        <v xml:space="preserve">Lenka Jerakasová </v>
      </c>
      <c r="K81" s="38"/>
      <c r="L81" s="107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7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9"/>
      <c r="B83" s="150"/>
      <c r="C83" s="151" t="s">
        <v>127</v>
      </c>
      <c r="D83" s="152" t="s">
        <v>65</v>
      </c>
      <c r="E83" s="152" t="s">
        <v>61</v>
      </c>
      <c r="F83" s="152" t="s">
        <v>62</v>
      </c>
      <c r="G83" s="152" t="s">
        <v>128</v>
      </c>
      <c r="H83" s="152" t="s">
        <v>129</v>
      </c>
      <c r="I83" s="152" t="s">
        <v>130</v>
      </c>
      <c r="J83" s="152" t="s">
        <v>120</v>
      </c>
      <c r="K83" s="153" t="s">
        <v>131</v>
      </c>
      <c r="L83" s="154"/>
      <c r="M83" s="70" t="s">
        <v>35</v>
      </c>
      <c r="N83" s="71" t="s">
        <v>50</v>
      </c>
      <c r="O83" s="71" t="s">
        <v>132</v>
      </c>
      <c r="P83" s="71" t="s">
        <v>133</v>
      </c>
      <c r="Q83" s="71" t="s">
        <v>134</v>
      </c>
      <c r="R83" s="71" t="s">
        <v>135</v>
      </c>
      <c r="S83" s="71" t="s">
        <v>136</v>
      </c>
      <c r="T83" s="72" t="s">
        <v>137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9" customHeight="1">
      <c r="A84" s="36"/>
      <c r="B84" s="37"/>
      <c r="C84" s="77" t="s">
        <v>138</v>
      </c>
      <c r="D84" s="38"/>
      <c r="E84" s="38"/>
      <c r="F84" s="38"/>
      <c r="G84" s="38"/>
      <c r="H84" s="38"/>
      <c r="I84" s="38"/>
      <c r="J84" s="155">
        <f>BK84</f>
        <v>0</v>
      </c>
      <c r="K84" s="38"/>
      <c r="L84" s="41"/>
      <c r="M84" s="73"/>
      <c r="N84" s="156"/>
      <c r="O84" s="74"/>
      <c r="P84" s="157">
        <f>P85+P88+P108</f>
        <v>0</v>
      </c>
      <c r="Q84" s="74"/>
      <c r="R84" s="157">
        <f>R85+R88+R108</f>
        <v>0.45784</v>
      </c>
      <c r="S84" s="74"/>
      <c r="T84" s="158">
        <f>T85+T88+T108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8" t="s">
        <v>79</v>
      </c>
      <c r="AU84" s="18" t="s">
        <v>121</v>
      </c>
      <c r="BK84" s="159">
        <f>BK85+BK88+BK108</f>
        <v>0</v>
      </c>
    </row>
    <row r="85" spans="2:63" s="12" customFormat="1" ht="25.9" customHeight="1">
      <c r="B85" s="160"/>
      <c r="C85" s="161"/>
      <c r="D85" s="162" t="s">
        <v>79</v>
      </c>
      <c r="E85" s="163" t="s">
        <v>224</v>
      </c>
      <c r="F85" s="163" t="s">
        <v>225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</f>
        <v>0</v>
      </c>
      <c r="Q85" s="168"/>
      <c r="R85" s="169">
        <f>R86</f>
        <v>0</v>
      </c>
      <c r="S85" s="168"/>
      <c r="T85" s="170">
        <f>T86</f>
        <v>0</v>
      </c>
      <c r="AR85" s="171" t="s">
        <v>21</v>
      </c>
      <c r="AT85" s="172" t="s">
        <v>79</v>
      </c>
      <c r="AU85" s="172" t="s">
        <v>80</v>
      </c>
      <c r="AY85" s="171" t="s">
        <v>142</v>
      </c>
      <c r="BK85" s="173">
        <f>BK86</f>
        <v>0</v>
      </c>
    </row>
    <row r="86" spans="2:63" s="12" customFormat="1" ht="22.9" customHeight="1">
      <c r="B86" s="160"/>
      <c r="C86" s="161"/>
      <c r="D86" s="162" t="s">
        <v>79</v>
      </c>
      <c r="E86" s="174" t="s">
        <v>179</v>
      </c>
      <c r="F86" s="174" t="s">
        <v>328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P87</f>
        <v>0</v>
      </c>
      <c r="Q86" s="168"/>
      <c r="R86" s="169">
        <f>R87</f>
        <v>0</v>
      </c>
      <c r="S86" s="168"/>
      <c r="T86" s="170">
        <f>T87</f>
        <v>0</v>
      </c>
      <c r="AR86" s="171" t="s">
        <v>21</v>
      </c>
      <c r="AT86" s="172" t="s">
        <v>79</v>
      </c>
      <c r="AU86" s="172" t="s">
        <v>21</v>
      </c>
      <c r="AY86" s="171" t="s">
        <v>142</v>
      </c>
      <c r="BK86" s="173">
        <f>BK87</f>
        <v>0</v>
      </c>
    </row>
    <row r="87" spans="1:65" s="2" customFormat="1" ht="14.45" customHeight="1">
      <c r="A87" s="36"/>
      <c r="B87" s="37"/>
      <c r="C87" s="176" t="s">
        <v>7</v>
      </c>
      <c r="D87" s="176" t="s">
        <v>145</v>
      </c>
      <c r="E87" s="177" t="s">
        <v>1996</v>
      </c>
      <c r="F87" s="178" t="s">
        <v>1997</v>
      </c>
      <c r="G87" s="179" t="s">
        <v>1998</v>
      </c>
      <c r="H87" s="180">
        <v>2</v>
      </c>
      <c r="I87" s="181"/>
      <c r="J87" s="182">
        <f>ROUND(I87*H87,2)</f>
        <v>0</v>
      </c>
      <c r="K87" s="178" t="s">
        <v>149</v>
      </c>
      <c r="L87" s="41"/>
      <c r="M87" s="183" t="s">
        <v>35</v>
      </c>
      <c r="N87" s="184" t="s">
        <v>51</v>
      </c>
      <c r="O87" s="66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161</v>
      </c>
      <c r="AT87" s="187" t="s">
        <v>145</v>
      </c>
      <c r="AU87" s="187" t="s">
        <v>89</v>
      </c>
      <c r="AY87" s="18" t="s">
        <v>142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8" t="s">
        <v>21</v>
      </c>
      <c r="BK87" s="188">
        <f>ROUND(I87*H87,2)</f>
        <v>0</v>
      </c>
      <c r="BL87" s="18" t="s">
        <v>161</v>
      </c>
      <c r="BM87" s="187" t="s">
        <v>1999</v>
      </c>
    </row>
    <row r="88" spans="2:63" s="12" customFormat="1" ht="25.9" customHeight="1">
      <c r="B88" s="160"/>
      <c r="C88" s="161"/>
      <c r="D88" s="162" t="s">
        <v>79</v>
      </c>
      <c r="E88" s="163" t="s">
        <v>497</v>
      </c>
      <c r="F88" s="163" t="s">
        <v>498</v>
      </c>
      <c r="G88" s="161"/>
      <c r="H88" s="161"/>
      <c r="I88" s="164"/>
      <c r="J88" s="165">
        <f>BK88</f>
        <v>0</v>
      </c>
      <c r="K88" s="161"/>
      <c r="L88" s="166"/>
      <c r="M88" s="167"/>
      <c r="N88" s="168"/>
      <c r="O88" s="168"/>
      <c r="P88" s="169">
        <f>P89</f>
        <v>0</v>
      </c>
      <c r="Q88" s="168"/>
      <c r="R88" s="169">
        <f>R89</f>
        <v>0.45784</v>
      </c>
      <c r="S88" s="168"/>
      <c r="T88" s="170">
        <f>T89</f>
        <v>0</v>
      </c>
      <c r="AR88" s="171" t="s">
        <v>89</v>
      </c>
      <c r="AT88" s="172" t="s">
        <v>79</v>
      </c>
      <c r="AU88" s="172" t="s">
        <v>80</v>
      </c>
      <c r="AY88" s="171" t="s">
        <v>142</v>
      </c>
      <c r="BK88" s="173">
        <f>BK89</f>
        <v>0</v>
      </c>
    </row>
    <row r="89" spans="2:63" s="12" customFormat="1" ht="22.9" customHeight="1">
      <c r="B89" s="160"/>
      <c r="C89" s="161"/>
      <c r="D89" s="162" t="s">
        <v>79</v>
      </c>
      <c r="E89" s="174" t="s">
        <v>1884</v>
      </c>
      <c r="F89" s="174" t="s">
        <v>1885</v>
      </c>
      <c r="G89" s="161"/>
      <c r="H89" s="161"/>
      <c r="I89" s="164"/>
      <c r="J89" s="175">
        <f>BK89</f>
        <v>0</v>
      </c>
      <c r="K89" s="161"/>
      <c r="L89" s="166"/>
      <c r="M89" s="167"/>
      <c r="N89" s="168"/>
      <c r="O89" s="168"/>
      <c r="P89" s="169">
        <f>SUM(P90:P107)</f>
        <v>0</v>
      </c>
      <c r="Q89" s="168"/>
      <c r="R89" s="169">
        <f>SUM(R90:R107)</f>
        <v>0.45784</v>
      </c>
      <c r="S89" s="168"/>
      <c r="T89" s="170">
        <f>SUM(T90:T107)</f>
        <v>0</v>
      </c>
      <c r="AR89" s="171" t="s">
        <v>89</v>
      </c>
      <c r="AT89" s="172" t="s">
        <v>79</v>
      </c>
      <c r="AU89" s="172" t="s">
        <v>21</v>
      </c>
      <c r="AY89" s="171" t="s">
        <v>142</v>
      </c>
      <c r="BK89" s="173">
        <f>SUM(BK90:BK107)</f>
        <v>0</v>
      </c>
    </row>
    <row r="90" spans="1:65" s="2" customFormat="1" ht="14.45" customHeight="1">
      <c r="A90" s="36"/>
      <c r="B90" s="37"/>
      <c r="C90" s="176" t="s">
        <v>21</v>
      </c>
      <c r="D90" s="176" t="s">
        <v>145</v>
      </c>
      <c r="E90" s="177" t="s">
        <v>2000</v>
      </c>
      <c r="F90" s="178" t="s">
        <v>2001</v>
      </c>
      <c r="G90" s="179" t="s">
        <v>177</v>
      </c>
      <c r="H90" s="180">
        <v>9</v>
      </c>
      <c r="I90" s="181"/>
      <c r="J90" s="182">
        <f aca="true" t="shared" si="0" ref="J90:J107">ROUND(I90*H90,2)</f>
        <v>0</v>
      </c>
      <c r="K90" s="178" t="s">
        <v>149</v>
      </c>
      <c r="L90" s="41"/>
      <c r="M90" s="183" t="s">
        <v>35</v>
      </c>
      <c r="N90" s="184" t="s">
        <v>51</v>
      </c>
      <c r="O90" s="66"/>
      <c r="P90" s="185">
        <f aca="true" t="shared" si="1" ref="P90:P107">O90*H90</f>
        <v>0</v>
      </c>
      <c r="Q90" s="185">
        <v>0</v>
      </c>
      <c r="R90" s="185">
        <f aca="true" t="shared" si="2" ref="R90:R107">Q90*H90</f>
        <v>0</v>
      </c>
      <c r="S90" s="185">
        <v>0</v>
      </c>
      <c r="T90" s="186">
        <f aca="true" t="shared" si="3" ref="T90:T107"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7" t="s">
        <v>303</v>
      </c>
      <c r="AT90" s="187" t="s">
        <v>145</v>
      </c>
      <c r="AU90" s="187" t="s">
        <v>89</v>
      </c>
      <c r="AY90" s="18" t="s">
        <v>142</v>
      </c>
      <c r="BE90" s="188">
        <f aca="true" t="shared" si="4" ref="BE90:BE107">IF(N90="základní",J90,0)</f>
        <v>0</v>
      </c>
      <c r="BF90" s="188">
        <f aca="true" t="shared" si="5" ref="BF90:BF107">IF(N90="snížená",J90,0)</f>
        <v>0</v>
      </c>
      <c r="BG90" s="188">
        <f aca="true" t="shared" si="6" ref="BG90:BG107">IF(N90="zákl. přenesená",J90,0)</f>
        <v>0</v>
      </c>
      <c r="BH90" s="188">
        <f aca="true" t="shared" si="7" ref="BH90:BH107">IF(N90="sníž. přenesená",J90,0)</f>
        <v>0</v>
      </c>
      <c r="BI90" s="188">
        <f aca="true" t="shared" si="8" ref="BI90:BI107">IF(N90="nulová",J90,0)</f>
        <v>0</v>
      </c>
      <c r="BJ90" s="18" t="s">
        <v>21</v>
      </c>
      <c r="BK90" s="188">
        <f aca="true" t="shared" si="9" ref="BK90:BK107">ROUND(I90*H90,2)</f>
        <v>0</v>
      </c>
      <c r="BL90" s="18" t="s">
        <v>303</v>
      </c>
      <c r="BM90" s="187" t="s">
        <v>2002</v>
      </c>
    </row>
    <row r="91" spans="1:65" s="2" customFormat="1" ht="14.45" customHeight="1">
      <c r="A91" s="36"/>
      <c r="B91" s="37"/>
      <c r="C91" s="176" t="s">
        <v>89</v>
      </c>
      <c r="D91" s="176" t="s">
        <v>145</v>
      </c>
      <c r="E91" s="177" t="s">
        <v>2003</v>
      </c>
      <c r="F91" s="178" t="s">
        <v>2004</v>
      </c>
      <c r="G91" s="179" t="s">
        <v>177</v>
      </c>
      <c r="H91" s="180">
        <v>10</v>
      </c>
      <c r="I91" s="181"/>
      <c r="J91" s="182">
        <f t="shared" si="0"/>
        <v>0</v>
      </c>
      <c r="K91" s="178" t="s">
        <v>149</v>
      </c>
      <c r="L91" s="41"/>
      <c r="M91" s="183" t="s">
        <v>35</v>
      </c>
      <c r="N91" s="184" t="s">
        <v>51</v>
      </c>
      <c r="O91" s="66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7" t="s">
        <v>303</v>
      </c>
      <c r="AT91" s="187" t="s">
        <v>145</v>
      </c>
      <c r="AU91" s="187" t="s">
        <v>89</v>
      </c>
      <c r="AY91" s="18" t="s">
        <v>142</v>
      </c>
      <c r="BE91" s="188">
        <f t="shared" si="4"/>
        <v>0</v>
      </c>
      <c r="BF91" s="188">
        <f t="shared" si="5"/>
        <v>0</v>
      </c>
      <c r="BG91" s="188">
        <f t="shared" si="6"/>
        <v>0</v>
      </c>
      <c r="BH91" s="188">
        <f t="shared" si="7"/>
        <v>0</v>
      </c>
      <c r="BI91" s="188">
        <f t="shared" si="8"/>
        <v>0</v>
      </c>
      <c r="BJ91" s="18" t="s">
        <v>21</v>
      </c>
      <c r="BK91" s="188">
        <f t="shared" si="9"/>
        <v>0</v>
      </c>
      <c r="BL91" s="18" t="s">
        <v>303</v>
      </c>
      <c r="BM91" s="187" t="s">
        <v>2005</v>
      </c>
    </row>
    <row r="92" spans="1:65" s="2" customFormat="1" ht="14.45" customHeight="1">
      <c r="A92" s="36"/>
      <c r="B92" s="37"/>
      <c r="C92" s="176" t="s">
        <v>156</v>
      </c>
      <c r="D92" s="176" t="s">
        <v>145</v>
      </c>
      <c r="E92" s="177" t="s">
        <v>2006</v>
      </c>
      <c r="F92" s="178" t="s">
        <v>2007</v>
      </c>
      <c r="G92" s="179" t="s">
        <v>177</v>
      </c>
      <c r="H92" s="180">
        <v>2</v>
      </c>
      <c r="I92" s="181"/>
      <c r="J92" s="182">
        <f t="shared" si="0"/>
        <v>0</v>
      </c>
      <c r="K92" s="178" t="s">
        <v>149</v>
      </c>
      <c r="L92" s="41"/>
      <c r="M92" s="183" t="s">
        <v>35</v>
      </c>
      <c r="N92" s="184" t="s">
        <v>51</v>
      </c>
      <c r="O92" s="66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303</v>
      </c>
      <c r="AT92" s="187" t="s">
        <v>145</v>
      </c>
      <c r="AU92" s="187" t="s">
        <v>89</v>
      </c>
      <c r="AY92" s="18" t="s">
        <v>142</v>
      </c>
      <c r="BE92" s="188">
        <f t="shared" si="4"/>
        <v>0</v>
      </c>
      <c r="BF92" s="188">
        <f t="shared" si="5"/>
        <v>0</v>
      </c>
      <c r="BG92" s="188">
        <f t="shared" si="6"/>
        <v>0</v>
      </c>
      <c r="BH92" s="188">
        <f t="shared" si="7"/>
        <v>0</v>
      </c>
      <c r="BI92" s="188">
        <f t="shared" si="8"/>
        <v>0</v>
      </c>
      <c r="BJ92" s="18" t="s">
        <v>21</v>
      </c>
      <c r="BK92" s="188">
        <f t="shared" si="9"/>
        <v>0</v>
      </c>
      <c r="BL92" s="18" t="s">
        <v>303</v>
      </c>
      <c r="BM92" s="187" t="s">
        <v>2008</v>
      </c>
    </row>
    <row r="93" spans="1:65" s="2" customFormat="1" ht="14.45" customHeight="1">
      <c r="A93" s="36"/>
      <c r="B93" s="37"/>
      <c r="C93" s="176" t="s">
        <v>161</v>
      </c>
      <c r="D93" s="176" t="s">
        <v>145</v>
      </c>
      <c r="E93" s="177" t="s">
        <v>2009</v>
      </c>
      <c r="F93" s="178" t="s">
        <v>2010</v>
      </c>
      <c r="G93" s="179" t="s">
        <v>177</v>
      </c>
      <c r="H93" s="180">
        <v>1</v>
      </c>
      <c r="I93" s="181"/>
      <c r="J93" s="182">
        <f t="shared" si="0"/>
        <v>0</v>
      </c>
      <c r="K93" s="178" t="s">
        <v>149</v>
      </c>
      <c r="L93" s="41"/>
      <c r="M93" s="183" t="s">
        <v>35</v>
      </c>
      <c r="N93" s="184" t="s">
        <v>51</v>
      </c>
      <c r="O93" s="66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7" t="s">
        <v>303</v>
      </c>
      <c r="AT93" s="187" t="s">
        <v>145</v>
      </c>
      <c r="AU93" s="187" t="s">
        <v>89</v>
      </c>
      <c r="AY93" s="18" t="s">
        <v>142</v>
      </c>
      <c r="BE93" s="188">
        <f t="shared" si="4"/>
        <v>0</v>
      </c>
      <c r="BF93" s="188">
        <f t="shared" si="5"/>
        <v>0</v>
      </c>
      <c r="BG93" s="188">
        <f t="shared" si="6"/>
        <v>0</v>
      </c>
      <c r="BH93" s="188">
        <f t="shared" si="7"/>
        <v>0</v>
      </c>
      <c r="BI93" s="188">
        <f t="shared" si="8"/>
        <v>0</v>
      </c>
      <c r="BJ93" s="18" t="s">
        <v>21</v>
      </c>
      <c r="BK93" s="188">
        <f t="shared" si="9"/>
        <v>0</v>
      </c>
      <c r="BL93" s="18" t="s">
        <v>303</v>
      </c>
      <c r="BM93" s="187" t="s">
        <v>2011</v>
      </c>
    </row>
    <row r="94" spans="1:65" s="2" customFormat="1" ht="14.45" customHeight="1">
      <c r="A94" s="36"/>
      <c r="B94" s="37"/>
      <c r="C94" s="176" t="s">
        <v>141</v>
      </c>
      <c r="D94" s="176" t="s">
        <v>145</v>
      </c>
      <c r="E94" s="177" t="s">
        <v>2012</v>
      </c>
      <c r="F94" s="178" t="s">
        <v>2013</v>
      </c>
      <c r="G94" s="179" t="s">
        <v>292</v>
      </c>
      <c r="H94" s="180">
        <v>47</v>
      </c>
      <c r="I94" s="181"/>
      <c r="J94" s="182">
        <f t="shared" si="0"/>
        <v>0</v>
      </c>
      <c r="K94" s="178" t="s">
        <v>149</v>
      </c>
      <c r="L94" s="41"/>
      <c r="M94" s="183" t="s">
        <v>35</v>
      </c>
      <c r="N94" s="184" t="s">
        <v>51</v>
      </c>
      <c r="O94" s="66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7" t="s">
        <v>303</v>
      </c>
      <c r="AT94" s="187" t="s">
        <v>145</v>
      </c>
      <c r="AU94" s="187" t="s">
        <v>89</v>
      </c>
      <c r="AY94" s="18" t="s">
        <v>142</v>
      </c>
      <c r="BE94" s="188">
        <f t="shared" si="4"/>
        <v>0</v>
      </c>
      <c r="BF94" s="188">
        <f t="shared" si="5"/>
        <v>0</v>
      </c>
      <c r="BG94" s="188">
        <f t="shared" si="6"/>
        <v>0</v>
      </c>
      <c r="BH94" s="188">
        <f t="shared" si="7"/>
        <v>0</v>
      </c>
      <c r="BI94" s="188">
        <f t="shared" si="8"/>
        <v>0</v>
      </c>
      <c r="BJ94" s="18" t="s">
        <v>21</v>
      </c>
      <c r="BK94" s="188">
        <f t="shared" si="9"/>
        <v>0</v>
      </c>
      <c r="BL94" s="18" t="s">
        <v>303</v>
      </c>
      <c r="BM94" s="187" t="s">
        <v>2014</v>
      </c>
    </row>
    <row r="95" spans="1:65" s="2" customFormat="1" ht="14.45" customHeight="1">
      <c r="A95" s="36"/>
      <c r="B95" s="37"/>
      <c r="C95" s="176" t="s">
        <v>251</v>
      </c>
      <c r="D95" s="176" t="s">
        <v>145</v>
      </c>
      <c r="E95" s="177" t="s">
        <v>2015</v>
      </c>
      <c r="F95" s="178" t="s">
        <v>2016</v>
      </c>
      <c r="G95" s="179" t="s">
        <v>292</v>
      </c>
      <c r="H95" s="180">
        <v>23</v>
      </c>
      <c r="I95" s="181"/>
      <c r="J95" s="182">
        <f t="shared" si="0"/>
        <v>0</v>
      </c>
      <c r="K95" s="178" t="s">
        <v>149</v>
      </c>
      <c r="L95" s="41"/>
      <c r="M95" s="183" t="s">
        <v>35</v>
      </c>
      <c r="N95" s="184" t="s">
        <v>51</v>
      </c>
      <c r="O95" s="66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7" t="s">
        <v>303</v>
      </c>
      <c r="AT95" s="187" t="s">
        <v>145</v>
      </c>
      <c r="AU95" s="187" t="s">
        <v>89</v>
      </c>
      <c r="AY95" s="18" t="s">
        <v>142</v>
      </c>
      <c r="BE95" s="188">
        <f t="shared" si="4"/>
        <v>0</v>
      </c>
      <c r="BF95" s="188">
        <f t="shared" si="5"/>
        <v>0</v>
      </c>
      <c r="BG95" s="188">
        <f t="shared" si="6"/>
        <v>0</v>
      </c>
      <c r="BH95" s="188">
        <f t="shared" si="7"/>
        <v>0</v>
      </c>
      <c r="BI95" s="188">
        <f t="shared" si="8"/>
        <v>0</v>
      </c>
      <c r="BJ95" s="18" t="s">
        <v>21</v>
      </c>
      <c r="BK95" s="188">
        <f t="shared" si="9"/>
        <v>0</v>
      </c>
      <c r="BL95" s="18" t="s">
        <v>303</v>
      </c>
      <c r="BM95" s="187" t="s">
        <v>2017</v>
      </c>
    </row>
    <row r="96" spans="1:65" s="2" customFormat="1" ht="14.45" customHeight="1">
      <c r="A96" s="36"/>
      <c r="B96" s="37"/>
      <c r="C96" s="176" t="s">
        <v>170</v>
      </c>
      <c r="D96" s="176" t="s">
        <v>145</v>
      </c>
      <c r="E96" s="177" t="s">
        <v>2018</v>
      </c>
      <c r="F96" s="178" t="s">
        <v>2019</v>
      </c>
      <c r="G96" s="179" t="s">
        <v>292</v>
      </c>
      <c r="H96" s="180">
        <v>72</v>
      </c>
      <c r="I96" s="181"/>
      <c r="J96" s="182">
        <f t="shared" si="0"/>
        <v>0</v>
      </c>
      <c r="K96" s="178" t="s">
        <v>149</v>
      </c>
      <c r="L96" s="41"/>
      <c r="M96" s="183" t="s">
        <v>35</v>
      </c>
      <c r="N96" s="184" t="s">
        <v>51</v>
      </c>
      <c r="O96" s="66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7" t="s">
        <v>303</v>
      </c>
      <c r="AT96" s="187" t="s">
        <v>145</v>
      </c>
      <c r="AU96" s="187" t="s">
        <v>89</v>
      </c>
      <c r="AY96" s="18" t="s">
        <v>142</v>
      </c>
      <c r="BE96" s="188">
        <f t="shared" si="4"/>
        <v>0</v>
      </c>
      <c r="BF96" s="188">
        <f t="shared" si="5"/>
        <v>0</v>
      </c>
      <c r="BG96" s="188">
        <f t="shared" si="6"/>
        <v>0</v>
      </c>
      <c r="BH96" s="188">
        <f t="shared" si="7"/>
        <v>0</v>
      </c>
      <c r="BI96" s="188">
        <f t="shared" si="8"/>
        <v>0</v>
      </c>
      <c r="BJ96" s="18" t="s">
        <v>21</v>
      </c>
      <c r="BK96" s="188">
        <f t="shared" si="9"/>
        <v>0</v>
      </c>
      <c r="BL96" s="18" t="s">
        <v>303</v>
      </c>
      <c r="BM96" s="187" t="s">
        <v>2020</v>
      </c>
    </row>
    <row r="97" spans="1:65" s="2" customFormat="1" ht="14.45" customHeight="1">
      <c r="A97" s="36"/>
      <c r="B97" s="37"/>
      <c r="C97" s="176" t="s">
        <v>174</v>
      </c>
      <c r="D97" s="176" t="s">
        <v>145</v>
      </c>
      <c r="E97" s="177" t="s">
        <v>2021</v>
      </c>
      <c r="F97" s="178" t="s">
        <v>2022</v>
      </c>
      <c r="G97" s="179" t="s">
        <v>292</v>
      </c>
      <c r="H97" s="180">
        <v>30</v>
      </c>
      <c r="I97" s="181"/>
      <c r="J97" s="182">
        <f t="shared" si="0"/>
        <v>0</v>
      </c>
      <c r="K97" s="178" t="s">
        <v>149</v>
      </c>
      <c r="L97" s="41"/>
      <c r="M97" s="183" t="s">
        <v>35</v>
      </c>
      <c r="N97" s="184" t="s">
        <v>51</v>
      </c>
      <c r="O97" s="66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7" t="s">
        <v>303</v>
      </c>
      <c r="AT97" s="187" t="s">
        <v>145</v>
      </c>
      <c r="AU97" s="187" t="s">
        <v>89</v>
      </c>
      <c r="AY97" s="18" t="s">
        <v>142</v>
      </c>
      <c r="BE97" s="188">
        <f t="shared" si="4"/>
        <v>0</v>
      </c>
      <c r="BF97" s="188">
        <f t="shared" si="5"/>
        <v>0</v>
      </c>
      <c r="BG97" s="188">
        <f t="shared" si="6"/>
        <v>0</v>
      </c>
      <c r="BH97" s="188">
        <f t="shared" si="7"/>
        <v>0</v>
      </c>
      <c r="BI97" s="188">
        <f t="shared" si="8"/>
        <v>0</v>
      </c>
      <c r="BJ97" s="18" t="s">
        <v>21</v>
      </c>
      <c r="BK97" s="188">
        <f t="shared" si="9"/>
        <v>0</v>
      </c>
      <c r="BL97" s="18" t="s">
        <v>303</v>
      </c>
      <c r="BM97" s="187" t="s">
        <v>2023</v>
      </c>
    </row>
    <row r="98" spans="1:65" s="2" customFormat="1" ht="14.45" customHeight="1">
      <c r="A98" s="36"/>
      <c r="B98" s="37"/>
      <c r="C98" s="176" t="s">
        <v>179</v>
      </c>
      <c r="D98" s="176" t="s">
        <v>145</v>
      </c>
      <c r="E98" s="177" t="s">
        <v>2024</v>
      </c>
      <c r="F98" s="178" t="s">
        <v>2025</v>
      </c>
      <c r="G98" s="179" t="s">
        <v>292</v>
      </c>
      <c r="H98" s="180">
        <v>94</v>
      </c>
      <c r="I98" s="181"/>
      <c r="J98" s="182">
        <f t="shared" si="0"/>
        <v>0</v>
      </c>
      <c r="K98" s="178" t="s">
        <v>149</v>
      </c>
      <c r="L98" s="41"/>
      <c r="M98" s="183" t="s">
        <v>35</v>
      </c>
      <c r="N98" s="184" t="s">
        <v>51</v>
      </c>
      <c r="O98" s="66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7" t="s">
        <v>303</v>
      </c>
      <c r="AT98" s="187" t="s">
        <v>145</v>
      </c>
      <c r="AU98" s="187" t="s">
        <v>89</v>
      </c>
      <c r="AY98" s="18" t="s">
        <v>142</v>
      </c>
      <c r="BE98" s="188">
        <f t="shared" si="4"/>
        <v>0</v>
      </c>
      <c r="BF98" s="188">
        <f t="shared" si="5"/>
        <v>0</v>
      </c>
      <c r="BG98" s="188">
        <f t="shared" si="6"/>
        <v>0</v>
      </c>
      <c r="BH98" s="188">
        <f t="shared" si="7"/>
        <v>0</v>
      </c>
      <c r="BI98" s="188">
        <f t="shared" si="8"/>
        <v>0</v>
      </c>
      <c r="BJ98" s="18" t="s">
        <v>21</v>
      </c>
      <c r="BK98" s="188">
        <f t="shared" si="9"/>
        <v>0</v>
      </c>
      <c r="BL98" s="18" t="s">
        <v>303</v>
      </c>
      <c r="BM98" s="187" t="s">
        <v>2026</v>
      </c>
    </row>
    <row r="99" spans="1:65" s="2" customFormat="1" ht="14.45" customHeight="1">
      <c r="A99" s="36"/>
      <c r="B99" s="37"/>
      <c r="C99" s="217" t="s">
        <v>183</v>
      </c>
      <c r="D99" s="217" t="s">
        <v>239</v>
      </c>
      <c r="E99" s="218" t="s">
        <v>2027</v>
      </c>
      <c r="F99" s="219" t="s">
        <v>2028</v>
      </c>
      <c r="G99" s="220" t="s">
        <v>292</v>
      </c>
      <c r="H99" s="221">
        <v>47</v>
      </c>
      <c r="I99" s="222"/>
      <c r="J99" s="223">
        <f t="shared" si="0"/>
        <v>0</v>
      </c>
      <c r="K99" s="219" t="s">
        <v>149</v>
      </c>
      <c r="L99" s="224"/>
      <c r="M99" s="225" t="s">
        <v>35</v>
      </c>
      <c r="N99" s="226" t="s">
        <v>51</v>
      </c>
      <c r="O99" s="66"/>
      <c r="P99" s="185">
        <f t="shared" si="1"/>
        <v>0</v>
      </c>
      <c r="Q99" s="185">
        <v>0.00031</v>
      </c>
      <c r="R99" s="185">
        <f t="shared" si="2"/>
        <v>0.01457</v>
      </c>
      <c r="S99" s="185">
        <v>0</v>
      </c>
      <c r="T99" s="186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7" t="s">
        <v>376</v>
      </c>
      <c r="AT99" s="187" t="s">
        <v>239</v>
      </c>
      <c r="AU99" s="187" t="s">
        <v>89</v>
      </c>
      <c r="AY99" s="18" t="s">
        <v>142</v>
      </c>
      <c r="BE99" s="188">
        <f t="shared" si="4"/>
        <v>0</v>
      </c>
      <c r="BF99" s="188">
        <f t="shared" si="5"/>
        <v>0</v>
      </c>
      <c r="BG99" s="188">
        <f t="shared" si="6"/>
        <v>0</v>
      </c>
      <c r="BH99" s="188">
        <f t="shared" si="7"/>
        <v>0</v>
      </c>
      <c r="BI99" s="188">
        <f t="shared" si="8"/>
        <v>0</v>
      </c>
      <c r="BJ99" s="18" t="s">
        <v>21</v>
      </c>
      <c r="BK99" s="188">
        <f t="shared" si="9"/>
        <v>0</v>
      </c>
      <c r="BL99" s="18" t="s">
        <v>303</v>
      </c>
      <c r="BM99" s="187" t="s">
        <v>2029</v>
      </c>
    </row>
    <row r="100" spans="1:65" s="2" customFormat="1" ht="14.45" customHeight="1">
      <c r="A100" s="36"/>
      <c r="B100" s="37"/>
      <c r="C100" s="217" t="s">
        <v>187</v>
      </c>
      <c r="D100" s="217" t="s">
        <v>239</v>
      </c>
      <c r="E100" s="218" t="s">
        <v>2030</v>
      </c>
      <c r="F100" s="219" t="s">
        <v>2031</v>
      </c>
      <c r="G100" s="220" t="s">
        <v>292</v>
      </c>
      <c r="H100" s="221">
        <v>23</v>
      </c>
      <c r="I100" s="222"/>
      <c r="J100" s="223">
        <f t="shared" si="0"/>
        <v>0</v>
      </c>
      <c r="K100" s="219" t="s">
        <v>149</v>
      </c>
      <c r="L100" s="224"/>
      <c r="M100" s="225" t="s">
        <v>35</v>
      </c>
      <c r="N100" s="226" t="s">
        <v>51</v>
      </c>
      <c r="O100" s="66"/>
      <c r="P100" s="185">
        <f t="shared" si="1"/>
        <v>0</v>
      </c>
      <c r="Q100" s="185">
        <v>0.00031</v>
      </c>
      <c r="R100" s="185">
        <f t="shared" si="2"/>
        <v>0.00713</v>
      </c>
      <c r="S100" s="185">
        <v>0</v>
      </c>
      <c r="T100" s="186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7" t="s">
        <v>376</v>
      </c>
      <c r="AT100" s="187" t="s">
        <v>239</v>
      </c>
      <c r="AU100" s="187" t="s">
        <v>89</v>
      </c>
      <c r="AY100" s="18" t="s">
        <v>142</v>
      </c>
      <c r="BE100" s="188">
        <f t="shared" si="4"/>
        <v>0</v>
      </c>
      <c r="BF100" s="188">
        <f t="shared" si="5"/>
        <v>0</v>
      </c>
      <c r="BG100" s="188">
        <f t="shared" si="6"/>
        <v>0</v>
      </c>
      <c r="BH100" s="188">
        <f t="shared" si="7"/>
        <v>0</v>
      </c>
      <c r="BI100" s="188">
        <f t="shared" si="8"/>
        <v>0</v>
      </c>
      <c r="BJ100" s="18" t="s">
        <v>21</v>
      </c>
      <c r="BK100" s="188">
        <f t="shared" si="9"/>
        <v>0</v>
      </c>
      <c r="BL100" s="18" t="s">
        <v>303</v>
      </c>
      <c r="BM100" s="187" t="s">
        <v>2032</v>
      </c>
    </row>
    <row r="101" spans="1:65" s="2" customFormat="1" ht="14.45" customHeight="1">
      <c r="A101" s="36"/>
      <c r="B101" s="37"/>
      <c r="C101" s="217" t="s">
        <v>191</v>
      </c>
      <c r="D101" s="217" t="s">
        <v>239</v>
      </c>
      <c r="E101" s="218" t="s">
        <v>2033</v>
      </c>
      <c r="F101" s="219" t="s">
        <v>2034</v>
      </c>
      <c r="G101" s="220" t="s">
        <v>292</v>
      </c>
      <c r="H101" s="221">
        <v>72</v>
      </c>
      <c r="I101" s="222"/>
      <c r="J101" s="223">
        <f t="shared" si="0"/>
        <v>0</v>
      </c>
      <c r="K101" s="219" t="s">
        <v>149</v>
      </c>
      <c r="L101" s="224"/>
      <c r="M101" s="225" t="s">
        <v>35</v>
      </c>
      <c r="N101" s="226" t="s">
        <v>51</v>
      </c>
      <c r="O101" s="66"/>
      <c r="P101" s="185">
        <f t="shared" si="1"/>
        <v>0</v>
      </c>
      <c r="Q101" s="185">
        <v>0.00031</v>
      </c>
      <c r="R101" s="185">
        <f t="shared" si="2"/>
        <v>0.02232</v>
      </c>
      <c r="S101" s="185">
        <v>0</v>
      </c>
      <c r="T101" s="186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7" t="s">
        <v>376</v>
      </c>
      <c r="AT101" s="187" t="s">
        <v>239</v>
      </c>
      <c r="AU101" s="187" t="s">
        <v>89</v>
      </c>
      <c r="AY101" s="18" t="s">
        <v>142</v>
      </c>
      <c r="BE101" s="188">
        <f t="shared" si="4"/>
        <v>0</v>
      </c>
      <c r="BF101" s="188">
        <f t="shared" si="5"/>
        <v>0</v>
      </c>
      <c r="BG101" s="188">
        <f t="shared" si="6"/>
        <v>0</v>
      </c>
      <c r="BH101" s="188">
        <f t="shared" si="7"/>
        <v>0</v>
      </c>
      <c r="BI101" s="188">
        <f t="shared" si="8"/>
        <v>0</v>
      </c>
      <c r="BJ101" s="18" t="s">
        <v>21</v>
      </c>
      <c r="BK101" s="188">
        <f t="shared" si="9"/>
        <v>0</v>
      </c>
      <c r="BL101" s="18" t="s">
        <v>303</v>
      </c>
      <c r="BM101" s="187" t="s">
        <v>2035</v>
      </c>
    </row>
    <row r="102" spans="1:65" s="2" customFormat="1" ht="14.45" customHeight="1">
      <c r="A102" s="36"/>
      <c r="B102" s="37"/>
      <c r="C102" s="217" t="s">
        <v>195</v>
      </c>
      <c r="D102" s="217" t="s">
        <v>239</v>
      </c>
      <c r="E102" s="218" t="s">
        <v>2036</v>
      </c>
      <c r="F102" s="219" t="s">
        <v>2037</v>
      </c>
      <c r="G102" s="220" t="s">
        <v>292</v>
      </c>
      <c r="H102" s="221">
        <v>30</v>
      </c>
      <c r="I102" s="222"/>
      <c r="J102" s="223">
        <f t="shared" si="0"/>
        <v>0</v>
      </c>
      <c r="K102" s="219" t="s">
        <v>149</v>
      </c>
      <c r="L102" s="224"/>
      <c r="M102" s="225" t="s">
        <v>35</v>
      </c>
      <c r="N102" s="226" t="s">
        <v>51</v>
      </c>
      <c r="O102" s="66"/>
      <c r="P102" s="185">
        <f t="shared" si="1"/>
        <v>0</v>
      </c>
      <c r="Q102" s="185">
        <v>0.00039</v>
      </c>
      <c r="R102" s="185">
        <f t="shared" si="2"/>
        <v>0.0117</v>
      </c>
      <c r="S102" s="185">
        <v>0</v>
      </c>
      <c r="T102" s="186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376</v>
      </c>
      <c r="AT102" s="187" t="s">
        <v>239</v>
      </c>
      <c r="AU102" s="187" t="s">
        <v>89</v>
      </c>
      <c r="AY102" s="18" t="s">
        <v>142</v>
      </c>
      <c r="BE102" s="188">
        <f t="shared" si="4"/>
        <v>0</v>
      </c>
      <c r="BF102" s="188">
        <f t="shared" si="5"/>
        <v>0</v>
      </c>
      <c r="BG102" s="188">
        <f t="shared" si="6"/>
        <v>0</v>
      </c>
      <c r="BH102" s="188">
        <f t="shared" si="7"/>
        <v>0</v>
      </c>
      <c r="BI102" s="188">
        <f t="shared" si="8"/>
        <v>0</v>
      </c>
      <c r="BJ102" s="18" t="s">
        <v>21</v>
      </c>
      <c r="BK102" s="188">
        <f t="shared" si="9"/>
        <v>0</v>
      </c>
      <c r="BL102" s="18" t="s">
        <v>303</v>
      </c>
      <c r="BM102" s="187" t="s">
        <v>2038</v>
      </c>
    </row>
    <row r="103" spans="1:65" s="2" customFormat="1" ht="14.45" customHeight="1">
      <c r="A103" s="36"/>
      <c r="B103" s="37"/>
      <c r="C103" s="217" t="s">
        <v>201</v>
      </c>
      <c r="D103" s="217" t="s">
        <v>239</v>
      </c>
      <c r="E103" s="218" t="s">
        <v>2039</v>
      </c>
      <c r="F103" s="219" t="s">
        <v>2040</v>
      </c>
      <c r="G103" s="220" t="s">
        <v>292</v>
      </c>
      <c r="H103" s="221">
        <v>94</v>
      </c>
      <c r="I103" s="222"/>
      <c r="J103" s="223">
        <f t="shared" si="0"/>
        <v>0</v>
      </c>
      <c r="K103" s="219" t="s">
        <v>149</v>
      </c>
      <c r="L103" s="224"/>
      <c r="M103" s="225" t="s">
        <v>35</v>
      </c>
      <c r="N103" s="226" t="s">
        <v>51</v>
      </c>
      <c r="O103" s="66"/>
      <c r="P103" s="185">
        <f t="shared" si="1"/>
        <v>0</v>
      </c>
      <c r="Q103" s="185">
        <v>0.00048</v>
      </c>
      <c r="R103" s="185">
        <f t="shared" si="2"/>
        <v>0.04512</v>
      </c>
      <c r="S103" s="185">
        <v>0</v>
      </c>
      <c r="T103" s="186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7" t="s">
        <v>376</v>
      </c>
      <c r="AT103" s="187" t="s">
        <v>239</v>
      </c>
      <c r="AU103" s="187" t="s">
        <v>89</v>
      </c>
      <c r="AY103" s="18" t="s">
        <v>142</v>
      </c>
      <c r="BE103" s="188">
        <f t="shared" si="4"/>
        <v>0</v>
      </c>
      <c r="BF103" s="188">
        <f t="shared" si="5"/>
        <v>0</v>
      </c>
      <c r="BG103" s="188">
        <f t="shared" si="6"/>
        <v>0</v>
      </c>
      <c r="BH103" s="188">
        <f t="shared" si="7"/>
        <v>0</v>
      </c>
      <c r="BI103" s="188">
        <f t="shared" si="8"/>
        <v>0</v>
      </c>
      <c r="BJ103" s="18" t="s">
        <v>21</v>
      </c>
      <c r="BK103" s="188">
        <f t="shared" si="9"/>
        <v>0</v>
      </c>
      <c r="BL103" s="18" t="s">
        <v>303</v>
      </c>
      <c r="BM103" s="187" t="s">
        <v>2041</v>
      </c>
    </row>
    <row r="104" spans="1:65" s="2" customFormat="1" ht="14.45" customHeight="1">
      <c r="A104" s="36"/>
      <c r="B104" s="37"/>
      <c r="C104" s="217" t="s">
        <v>8</v>
      </c>
      <c r="D104" s="217" t="s">
        <v>239</v>
      </c>
      <c r="E104" s="218" t="s">
        <v>2042</v>
      </c>
      <c r="F104" s="219" t="s">
        <v>2043</v>
      </c>
      <c r="G104" s="220" t="s">
        <v>177</v>
      </c>
      <c r="H104" s="221">
        <v>3</v>
      </c>
      <c r="I104" s="222"/>
      <c r="J104" s="223">
        <f t="shared" si="0"/>
        <v>0</v>
      </c>
      <c r="K104" s="219" t="s">
        <v>149</v>
      </c>
      <c r="L104" s="224"/>
      <c r="M104" s="225" t="s">
        <v>35</v>
      </c>
      <c r="N104" s="226" t="s">
        <v>51</v>
      </c>
      <c r="O104" s="66"/>
      <c r="P104" s="185">
        <f t="shared" si="1"/>
        <v>0</v>
      </c>
      <c r="Q104" s="185">
        <v>0.024</v>
      </c>
      <c r="R104" s="185">
        <f t="shared" si="2"/>
        <v>0.07200000000000001</v>
      </c>
      <c r="S104" s="185">
        <v>0</v>
      </c>
      <c r="T104" s="186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376</v>
      </c>
      <c r="AT104" s="187" t="s">
        <v>239</v>
      </c>
      <c r="AU104" s="187" t="s">
        <v>89</v>
      </c>
      <c r="AY104" s="18" t="s">
        <v>142</v>
      </c>
      <c r="BE104" s="188">
        <f t="shared" si="4"/>
        <v>0</v>
      </c>
      <c r="BF104" s="188">
        <f t="shared" si="5"/>
        <v>0</v>
      </c>
      <c r="BG104" s="188">
        <f t="shared" si="6"/>
        <v>0</v>
      </c>
      <c r="BH104" s="188">
        <f t="shared" si="7"/>
        <v>0</v>
      </c>
      <c r="BI104" s="188">
        <f t="shared" si="8"/>
        <v>0</v>
      </c>
      <c r="BJ104" s="18" t="s">
        <v>21</v>
      </c>
      <c r="BK104" s="188">
        <f t="shared" si="9"/>
        <v>0</v>
      </c>
      <c r="BL104" s="18" t="s">
        <v>303</v>
      </c>
      <c r="BM104" s="187" t="s">
        <v>2044</v>
      </c>
    </row>
    <row r="105" spans="1:65" s="2" customFormat="1" ht="14.45" customHeight="1">
      <c r="A105" s="36"/>
      <c r="B105" s="37"/>
      <c r="C105" s="217" t="s">
        <v>303</v>
      </c>
      <c r="D105" s="217" t="s">
        <v>239</v>
      </c>
      <c r="E105" s="218" t="s">
        <v>2045</v>
      </c>
      <c r="F105" s="219" t="s">
        <v>2046</v>
      </c>
      <c r="G105" s="220" t="s">
        <v>177</v>
      </c>
      <c r="H105" s="221">
        <v>10</v>
      </c>
      <c r="I105" s="222"/>
      <c r="J105" s="223">
        <f t="shared" si="0"/>
        <v>0</v>
      </c>
      <c r="K105" s="219" t="s">
        <v>149</v>
      </c>
      <c r="L105" s="224"/>
      <c r="M105" s="225" t="s">
        <v>35</v>
      </c>
      <c r="N105" s="226" t="s">
        <v>51</v>
      </c>
      <c r="O105" s="66"/>
      <c r="P105" s="185">
        <f t="shared" si="1"/>
        <v>0</v>
      </c>
      <c r="Q105" s="185">
        <v>0.015</v>
      </c>
      <c r="R105" s="185">
        <f t="shared" si="2"/>
        <v>0.15</v>
      </c>
      <c r="S105" s="185">
        <v>0</v>
      </c>
      <c r="T105" s="186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7" t="s">
        <v>376</v>
      </c>
      <c r="AT105" s="187" t="s">
        <v>239</v>
      </c>
      <c r="AU105" s="187" t="s">
        <v>89</v>
      </c>
      <c r="AY105" s="18" t="s">
        <v>142</v>
      </c>
      <c r="BE105" s="188">
        <f t="shared" si="4"/>
        <v>0</v>
      </c>
      <c r="BF105" s="188">
        <f t="shared" si="5"/>
        <v>0</v>
      </c>
      <c r="BG105" s="188">
        <f t="shared" si="6"/>
        <v>0</v>
      </c>
      <c r="BH105" s="188">
        <f t="shared" si="7"/>
        <v>0</v>
      </c>
      <c r="BI105" s="188">
        <f t="shared" si="8"/>
        <v>0</v>
      </c>
      <c r="BJ105" s="18" t="s">
        <v>21</v>
      </c>
      <c r="BK105" s="188">
        <f t="shared" si="9"/>
        <v>0</v>
      </c>
      <c r="BL105" s="18" t="s">
        <v>303</v>
      </c>
      <c r="BM105" s="187" t="s">
        <v>2047</v>
      </c>
    </row>
    <row r="106" spans="1:65" s="2" customFormat="1" ht="14.45" customHeight="1">
      <c r="A106" s="36"/>
      <c r="B106" s="37"/>
      <c r="C106" s="217" t="s">
        <v>308</v>
      </c>
      <c r="D106" s="217" t="s">
        <v>239</v>
      </c>
      <c r="E106" s="218" t="s">
        <v>2048</v>
      </c>
      <c r="F106" s="219" t="s">
        <v>2049</v>
      </c>
      <c r="G106" s="220" t="s">
        <v>177</v>
      </c>
      <c r="H106" s="221">
        <v>9</v>
      </c>
      <c r="I106" s="222"/>
      <c r="J106" s="223">
        <f t="shared" si="0"/>
        <v>0</v>
      </c>
      <c r="K106" s="219" t="s">
        <v>149</v>
      </c>
      <c r="L106" s="224"/>
      <c r="M106" s="225" t="s">
        <v>35</v>
      </c>
      <c r="N106" s="226" t="s">
        <v>51</v>
      </c>
      <c r="O106" s="66"/>
      <c r="P106" s="185">
        <f t="shared" si="1"/>
        <v>0</v>
      </c>
      <c r="Q106" s="185">
        <v>0.015</v>
      </c>
      <c r="R106" s="185">
        <f t="shared" si="2"/>
        <v>0.135</v>
      </c>
      <c r="S106" s="185">
        <v>0</v>
      </c>
      <c r="T106" s="186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7" t="s">
        <v>376</v>
      </c>
      <c r="AT106" s="187" t="s">
        <v>239</v>
      </c>
      <c r="AU106" s="187" t="s">
        <v>89</v>
      </c>
      <c r="AY106" s="18" t="s">
        <v>142</v>
      </c>
      <c r="BE106" s="188">
        <f t="shared" si="4"/>
        <v>0</v>
      </c>
      <c r="BF106" s="188">
        <f t="shared" si="5"/>
        <v>0</v>
      </c>
      <c r="BG106" s="188">
        <f t="shared" si="6"/>
        <v>0</v>
      </c>
      <c r="BH106" s="188">
        <f t="shared" si="7"/>
        <v>0</v>
      </c>
      <c r="BI106" s="188">
        <f t="shared" si="8"/>
        <v>0</v>
      </c>
      <c r="BJ106" s="18" t="s">
        <v>21</v>
      </c>
      <c r="BK106" s="188">
        <f t="shared" si="9"/>
        <v>0</v>
      </c>
      <c r="BL106" s="18" t="s">
        <v>303</v>
      </c>
      <c r="BM106" s="187" t="s">
        <v>2050</v>
      </c>
    </row>
    <row r="107" spans="1:65" s="2" customFormat="1" ht="24.2" customHeight="1">
      <c r="A107" s="36"/>
      <c r="B107" s="37"/>
      <c r="C107" s="176" t="s">
        <v>313</v>
      </c>
      <c r="D107" s="176" t="s">
        <v>145</v>
      </c>
      <c r="E107" s="177" t="s">
        <v>2051</v>
      </c>
      <c r="F107" s="178" t="s">
        <v>2052</v>
      </c>
      <c r="G107" s="179" t="s">
        <v>237</v>
      </c>
      <c r="H107" s="180">
        <v>0.458</v>
      </c>
      <c r="I107" s="181"/>
      <c r="J107" s="182">
        <f t="shared" si="0"/>
        <v>0</v>
      </c>
      <c r="K107" s="178" t="s">
        <v>149</v>
      </c>
      <c r="L107" s="41"/>
      <c r="M107" s="183" t="s">
        <v>35</v>
      </c>
      <c r="N107" s="184" t="s">
        <v>51</v>
      </c>
      <c r="O107" s="66"/>
      <c r="P107" s="185">
        <f t="shared" si="1"/>
        <v>0</v>
      </c>
      <c r="Q107" s="185">
        <v>0</v>
      </c>
      <c r="R107" s="185">
        <f t="shared" si="2"/>
        <v>0</v>
      </c>
      <c r="S107" s="185">
        <v>0</v>
      </c>
      <c r="T107" s="186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303</v>
      </c>
      <c r="AT107" s="187" t="s">
        <v>145</v>
      </c>
      <c r="AU107" s="187" t="s">
        <v>89</v>
      </c>
      <c r="AY107" s="18" t="s">
        <v>142</v>
      </c>
      <c r="BE107" s="188">
        <f t="shared" si="4"/>
        <v>0</v>
      </c>
      <c r="BF107" s="188">
        <f t="shared" si="5"/>
        <v>0</v>
      </c>
      <c r="BG107" s="188">
        <f t="shared" si="6"/>
        <v>0</v>
      </c>
      <c r="BH107" s="188">
        <f t="shared" si="7"/>
        <v>0</v>
      </c>
      <c r="BI107" s="188">
        <f t="shared" si="8"/>
        <v>0</v>
      </c>
      <c r="BJ107" s="18" t="s">
        <v>21</v>
      </c>
      <c r="BK107" s="188">
        <f t="shared" si="9"/>
        <v>0</v>
      </c>
      <c r="BL107" s="18" t="s">
        <v>303</v>
      </c>
      <c r="BM107" s="187" t="s">
        <v>2053</v>
      </c>
    </row>
    <row r="108" spans="2:63" s="12" customFormat="1" ht="25.9" customHeight="1">
      <c r="B108" s="160"/>
      <c r="C108" s="161"/>
      <c r="D108" s="162" t="s">
        <v>79</v>
      </c>
      <c r="E108" s="163" t="s">
        <v>736</v>
      </c>
      <c r="F108" s="163" t="s">
        <v>737</v>
      </c>
      <c r="G108" s="161"/>
      <c r="H108" s="161"/>
      <c r="I108" s="164"/>
      <c r="J108" s="165">
        <f>BK108</f>
        <v>0</v>
      </c>
      <c r="K108" s="161"/>
      <c r="L108" s="166"/>
      <c r="M108" s="167"/>
      <c r="N108" s="168"/>
      <c r="O108" s="168"/>
      <c r="P108" s="169">
        <f>P109</f>
        <v>0</v>
      </c>
      <c r="Q108" s="168"/>
      <c r="R108" s="169">
        <f>R109</f>
        <v>0</v>
      </c>
      <c r="S108" s="168"/>
      <c r="T108" s="170">
        <f>T109</f>
        <v>0</v>
      </c>
      <c r="AR108" s="171" t="s">
        <v>161</v>
      </c>
      <c r="AT108" s="172" t="s">
        <v>79</v>
      </c>
      <c r="AU108" s="172" t="s">
        <v>80</v>
      </c>
      <c r="AY108" s="171" t="s">
        <v>142</v>
      </c>
      <c r="BK108" s="173">
        <f>BK109</f>
        <v>0</v>
      </c>
    </row>
    <row r="109" spans="1:65" s="2" customFormat="1" ht="24.2" customHeight="1">
      <c r="A109" s="36"/>
      <c r="B109" s="37"/>
      <c r="C109" s="176" t="s">
        <v>317</v>
      </c>
      <c r="D109" s="176" t="s">
        <v>145</v>
      </c>
      <c r="E109" s="177" t="s">
        <v>2054</v>
      </c>
      <c r="F109" s="178" t="s">
        <v>2055</v>
      </c>
      <c r="G109" s="179" t="s">
        <v>741</v>
      </c>
      <c r="H109" s="180">
        <v>44</v>
      </c>
      <c r="I109" s="181"/>
      <c r="J109" s="182">
        <f>ROUND(I109*H109,2)</f>
        <v>0</v>
      </c>
      <c r="K109" s="178" t="s">
        <v>230</v>
      </c>
      <c r="L109" s="41"/>
      <c r="M109" s="189" t="s">
        <v>35</v>
      </c>
      <c r="N109" s="190" t="s">
        <v>51</v>
      </c>
      <c r="O109" s="191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742</v>
      </c>
      <c r="AT109" s="187" t="s">
        <v>145</v>
      </c>
      <c r="AU109" s="187" t="s">
        <v>21</v>
      </c>
      <c r="AY109" s="18" t="s">
        <v>142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8" t="s">
        <v>21</v>
      </c>
      <c r="BK109" s="188">
        <f>ROUND(I109*H109,2)</f>
        <v>0</v>
      </c>
      <c r="BL109" s="18" t="s">
        <v>742</v>
      </c>
      <c r="BM109" s="187" t="s">
        <v>2056</v>
      </c>
    </row>
    <row r="110" spans="1:31" s="2" customFormat="1" ht="6.95" customHeight="1">
      <c r="A110" s="36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1"/>
      <c r="M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</sheetData>
  <sheetProtection algorithmName="SHA-512" hashValue="06RnNOvke022Z8LgY6BAULMxZgN29WYY419Ytlck20+eOIaUhucKo5r2BRRkaTQ+zCz7cu4eMypv7H6CWJ9lNw==" saltValue="7L5hjWKMabvWb5/sGPqwAQJL6ma2/Vunj0HYx1XdVVzV9wxPGTO91xrXLpcPq6oWK/bUiOOYdY6lcQJta9b/Rg==" spinCount="100000" sheet="1" objects="1" scenarios="1" formatColumns="0" formatRows="0" autoFilter="0"/>
  <autoFilter ref="C83:K10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18" t="s">
        <v>107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89</v>
      </c>
    </row>
    <row r="4" spans="2:46" s="1" customFormat="1" ht="24.95" customHeight="1">
      <c r="B4" s="21"/>
      <c r="D4" s="104" t="s">
        <v>117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6.5" customHeight="1">
      <c r="B7" s="21"/>
      <c r="E7" s="365" t="str">
        <f>'Rekapitulace stavby'!K6</f>
        <v>Úprava objektu Radniční č.p.13 na kancelářské prostory,Frýdek-Místek</v>
      </c>
      <c r="F7" s="366"/>
      <c r="G7" s="366"/>
      <c r="H7" s="366"/>
      <c r="L7" s="21"/>
    </row>
    <row r="8" spans="1:31" s="2" customFormat="1" ht="12" customHeight="1">
      <c r="A8" s="36"/>
      <c r="B8" s="41"/>
      <c r="C8" s="36"/>
      <c r="D8" s="106" t="s">
        <v>205</v>
      </c>
      <c r="E8" s="36"/>
      <c r="F8" s="36"/>
      <c r="G8" s="36"/>
      <c r="H8" s="36"/>
      <c r="I8" s="36"/>
      <c r="J8" s="36"/>
      <c r="K8" s="36"/>
      <c r="L8" s="10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59" t="s">
        <v>2057</v>
      </c>
      <c r="F9" s="360"/>
      <c r="G9" s="360"/>
      <c r="H9" s="360"/>
      <c r="I9" s="36"/>
      <c r="J9" s="36"/>
      <c r="K9" s="36"/>
      <c r="L9" s="10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6" t="s">
        <v>18</v>
      </c>
      <c r="E11" s="36"/>
      <c r="F11" s="108" t="s">
        <v>19</v>
      </c>
      <c r="G11" s="36"/>
      <c r="H11" s="36"/>
      <c r="I11" s="106" t="s">
        <v>20</v>
      </c>
      <c r="J11" s="108" t="s">
        <v>21</v>
      </c>
      <c r="K11" s="36"/>
      <c r="L11" s="10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6" t="s">
        <v>22</v>
      </c>
      <c r="E12" s="36"/>
      <c r="F12" s="108" t="s">
        <v>39</v>
      </c>
      <c r="G12" s="36"/>
      <c r="H12" s="36"/>
      <c r="I12" s="106" t="s">
        <v>24</v>
      </c>
      <c r="J12" s="109" t="str">
        <f>'Rekapitulace stavby'!AN8</f>
        <v>17. 7. 2020</v>
      </c>
      <c r="K12" s="36"/>
      <c r="L12" s="10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21.75" customHeight="1">
      <c r="A13" s="36"/>
      <c r="B13" s="41"/>
      <c r="C13" s="36"/>
      <c r="D13" s="110" t="s">
        <v>26</v>
      </c>
      <c r="E13" s="36"/>
      <c r="F13" s="111" t="s">
        <v>27</v>
      </c>
      <c r="G13" s="36"/>
      <c r="H13" s="36"/>
      <c r="I13" s="110" t="s">
        <v>28</v>
      </c>
      <c r="J13" s="111" t="s">
        <v>29</v>
      </c>
      <c r="K13" s="36"/>
      <c r="L13" s="10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6" t="s">
        <v>30</v>
      </c>
      <c r="E14" s="36"/>
      <c r="F14" s="36"/>
      <c r="G14" s="36"/>
      <c r="H14" s="36"/>
      <c r="I14" s="106" t="s">
        <v>31</v>
      </c>
      <c r="J14" s="108" t="str">
        <f>IF('Rekapitulace stavby'!AN10="","",'Rekapitulace stavby'!AN10)</f>
        <v>00296643</v>
      </c>
      <c r="K14" s="36"/>
      <c r="L14" s="10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8" t="str">
        <f>IF('Rekapitulace stavby'!E11="","",'Rekapitulace stavby'!E11)</f>
        <v xml:space="preserve">Statutární město Frýdek-Místek </v>
      </c>
      <c r="F15" s="36"/>
      <c r="G15" s="36"/>
      <c r="H15" s="36"/>
      <c r="I15" s="106" t="s">
        <v>34</v>
      </c>
      <c r="J15" s="108" t="str">
        <f>IF('Rekapitulace stavby'!AN11="","",'Rekapitulace stavby'!AN11)</f>
        <v/>
      </c>
      <c r="K15" s="36"/>
      <c r="L15" s="10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6" t="s">
        <v>36</v>
      </c>
      <c r="E17" s="36"/>
      <c r="F17" s="36"/>
      <c r="G17" s="36"/>
      <c r="H17" s="36"/>
      <c r="I17" s="106" t="s">
        <v>31</v>
      </c>
      <c r="J17" s="31" t="str">
        <f>'Rekapitulace stavby'!AN13</f>
        <v>Vyplň údaj</v>
      </c>
      <c r="K17" s="36"/>
      <c r="L17" s="10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61" t="str">
        <f>'Rekapitulace stavby'!E14</f>
        <v>Vyplň údaj</v>
      </c>
      <c r="F18" s="362"/>
      <c r="G18" s="362"/>
      <c r="H18" s="362"/>
      <c r="I18" s="106" t="s">
        <v>34</v>
      </c>
      <c r="J18" s="31" t="str">
        <f>'Rekapitulace stavby'!AN14</f>
        <v>Vyplň údaj</v>
      </c>
      <c r="K18" s="36"/>
      <c r="L18" s="10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6" t="s">
        <v>38</v>
      </c>
      <c r="E20" s="36"/>
      <c r="F20" s="36"/>
      <c r="G20" s="36"/>
      <c r="H20" s="36"/>
      <c r="I20" s="106" t="s">
        <v>31</v>
      </c>
      <c r="J20" s="108" t="str">
        <f>IF('Rekapitulace stavby'!AN16="","",'Rekapitulace stavby'!AN16)</f>
        <v/>
      </c>
      <c r="K20" s="36"/>
      <c r="L20" s="10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8" t="str">
        <f>IF('Rekapitulace stavby'!E17="","",'Rekapitulace stavby'!E17)</f>
        <v xml:space="preserve"> </v>
      </c>
      <c r="F21" s="36"/>
      <c r="G21" s="36"/>
      <c r="H21" s="36"/>
      <c r="I21" s="106" t="s">
        <v>34</v>
      </c>
      <c r="J21" s="108" t="str">
        <f>IF('Rekapitulace stavby'!AN17="","",'Rekapitulace stavby'!AN17)</f>
        <v/>
      </c>
      <c r="K21" s="36"/>
      <c r="L21" s="10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6" t="s">
        <v>41</v>
      </c>
      <c r="E23" s="36"/>
      <c r="F23" s="36"/>
      <c r="G23" s="36"/>
      <c r="H23" s="36"/>
      <c r="I23" s="106" t="s">
        <v>31</v>
      </c>
      <c r="J23" s="108" t="str">
        <f>IF('Rekapitulace stavby'!AN19="","",'Rekapitulace stavby'!AN19)</f>
        <v>63307111</v>
      </c>
      <c r="K23" s="36"/>
      <c r="L23" s="10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8" t="str">
        <f>IF('Rekapitulace stavby'!E20="","",'Rekapitulace stavby'!E20)</f>
        <v xml:space="preserve">Lenka Jerakasová </v>
      </c>
      <c r="F24" s="36"/>
      <c r="G24" s="36"/>
      <c r="H24" s="36"/>
      <c r="I24" s="106" t="s">
        <v>34</v>
      </c>
      <c r="J24" s="108" t="str">
        <f>IF('Rekapitulace stavby'!AN20="","",'Rekapitulace stavby'!AN20)</f>
        <v/>
      </c>
      <c r="K24" s="36"/>
      <c r="L24" s="10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6" t="s">
        <v>44</v>
      </c>
      <c r="E26" s="36"/>
      <c r="F26" s="36"/>
      <c r="G26" s="36"/>
      <c r="H26" s="36"/>
      <c r="I26" s="36"/>
      <c r="J26" s="36"/>
      <c r="K26" s="36"/>
      <c r="L26" s="10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2"/>
      <c r="B27" s="113"/>
      <c r="C27" s="112"/>
      <c r="D27" s="112"/>
      <c r="E27" s="363" t="s">
        <v>35</v>
      </c>
      <c r="F27" s="363"/>
      <c r="G27" s="363"/>
      <c r="H27" s="36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46</v>
      </c>
      <c r="E30" s="36"/>
      <c r="F30" s="36"/>
      <c r="G30" s="36"/>
      <c r="H30" s="36"/>
      <c r="I30" s="36"/>
      <c r="J30" s="117">
        <f>ROUND(J81,2)</f>
        <v>0</v>
      </c>
      <c r="K30" s="36"/>
      <c r="L30" s="10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8" t="s">
        <v>48</v>
      </c>
      <c r="G32" s="36"/>
      <c r="H32" s="36"/>
      <c r="I32" s="118" t="s">
        <v>47</v>
      </c>
      <c r="J32" s="118" t="s">
        <v>49</v>
      </c>
      <c r="K32" s="36"/>
      <c r="L32" s="10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9" t="s">
        <v>50</v>
      </c>
      <c r="E33" s="106" t="s">
        <v>51</v>
      </c>
      <c r="F33" s="120">
        <f>ROUND((SUM(BE81:BE90)),2)</f>
        <v>0</v>
      </c>
      <c r="G33" s="36"/>
      <c r="H33" s="36"/>
      <c r="I33" s="121">
        <v>0.21</v>
      </c>
      <c r="J33" s="120">
        <f>ROUND(((SUM(BE81:BE90))*I33),2)</f>
        <v>0</v>
      </c>
      <c r="K33" s="36"/>
      <c r="L33" s="10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6" t="s">
        <v>52</v>
      </c>
      <c r="F34" s="120">
        <f>ROUND((SUM(BF81:BF90)),2)</f>
        <v>0</v>
      </c>
      <c r="G34" s="36"/>
      <c r="H34" s="36"/>
      <c r="I34" s="121">
        <v>0.15</v>
      </c>
      <c r="J34" s="120">
        <f>ROUND(((SUM(BF81:BF90))*I34),2)</f>
        <v>0</v>
      </c>
      <c r="K34" s="36"/>
      <c r="L34" s="10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6" t="s">
        <v>53</v>
      </c>
      <c r="F35" s="120">
        <f>ROUND((SUM(BG81:BG90)),2)</f>
        <v>0</v>
      </c>
      <c r="G35" s="36"/>
      <c r="H35" s="36"/>
      <c r="I35" s="121">
        <v>0.21</v>
      </c>
      <c r="J35" s="120">
        <f>0</f>
        <v>0</v>
      </c>
      <c r="K35" s="36"/>
      <c r="L35" s="10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6" t="s">
        <v>54</v>
      </c>
      <c r="F36" s="120">
        <f>ROUND((SUM(BH81:BH90)),2)</f>
        <v>0</v>
      </c>
      <c r="G36" s="36"/>
      <c r="H36" s="36"/>
      <c r="I36" s="121">
        <v>0.15</v>
      </c>
      <c r="J36" s="120">
        <f>0</f>
        <v>0</v>
      </c>
      <c r="K36" s="36"/>
      <c r="L36" s="10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6" t="s">
        <v>55</v>
      </c>
      <c r="F37" s="120">
        <f>ROUND((SUM(BI81:BI90)),2)</f>
        <v>0</v>
      </c>
      <c r="G37" s="36"/>
      <c r="H37" s="36"/>
      <c r="I37" s="121">
        <v>0</v>
      </c>
      <c r="J37" s="120">
        <f>0</f>
        <v>0</v>
      </c>
      <c r="K37" s="36"/>
      <c r="L37" s="10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56</v>
      </c>
      <c r="E39" s="124"/>
      <c r="F39" s="124"/>
      <c r="G39" s="125" t="s">
        <v>57</v>
      </c>
      <c r="H39" s="126" t="s">
        <v>58</v>
      </c>
      <c r="I39" s="124"/>
      <c r="J39" s="127">
        <f>SUM(J30:J37)</f>
        <v>0</v>
      </c>
      <c r="K39" s="128"/>
      <c r="L39" s="10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4" t="s">
        <v>118</v>
      </c>
      <c r="D45" s="38"/>
      <c r="E45" s="38"/>
      <c r="F45" s="38"/>
      <c r="G45" s="38"/>
      <c r="H45" s="38"/>
      <c r="I45" s="38"/>
      <c r="J45" s="38"/>
      <c r="K45" s="38"/>
      <c r="L45" s="10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0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67" t="str">
        <f>E7</f>
        <v>Úprava objektu Radniční č.p.13 na kancelářské prostory,Frýdek-Místek</v>
      </c>
      <c r="F48" s="368"/>
      <c r="G48" s="368"/>
      <c r="H48" s="368"/>
      <c r="I48" s="38"/>
      <c r="J48" s="38"/>
      <c r="K48" s="38"/>
      <c r="L48" s="10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205</v>
      </c>
      <c r="D49" s="38"/>
      <c r="E49" s="38"/>
      <c r="F49" s="38"/>
      <c r="G49" s="38"/>
      <c r="H49" s="38"/>
      <c r="I49" s="38"/>
      <c r="J49" s="38"/>
      <c r="K49" s="38"/>
      <c r="L49" s="10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23" t="str">
        <f>E9</f>
        <v xml:space="preserve">200101/D.1.4.4 - Elektronické komunikace </v>
      </c>
      <c r="F50" s="364"/>
      <c r="G50" s="364"/>
      <c r="H50" s="364"/>
      <c r="I50" s="38"/>
      <c r="J50" s="38"/>
      <c r="K50" s="38"/>
      <c r="L50" s="10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 xml:space="preserve"> </v>
      </c>
      <c r="G52" s="38"/>
      <c r="H52" s="38"/>
      <c r="I52" s="30" t="s">
        <v>24</v>
      </c>
      <c r="J52" s="61" t="str">
        <f>IF(J12="","",J12)</f>
        <v>17. 7. 2020</v>
      </c>
      <c r="K52" s="38"/>
      <c r="L52" s="10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0" t="s">
        <v>30</v>
      </c>
      <c r="D54" s="38"/>
      <c r="E54" s="38"/>
      <c r="F54" s="28" t="str">
        <f>E15</f>
        <v xml:space="preserve">Statutární město Frýdek-Místek </v>
      </c>
      <c r="G54" s="38"/>
      <c r="H54" s="38"/>
      <c r="I54" s="30" t="s">
        <v>38</v>
      </c>
      <c r="J54" s="34" t="str">
        <f>E21</f>
        <v xml:space="preserve"> </v>
      </c>
      <c r="K54" s="38"/>
      <c r="L54" s="10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41</v>
      </c>
      <c r="J55" s="34" t="str">
        <f>E24</f>
        <v xml:space="preserve">Lenka Jerakasová </v>
      </c>
      <c r="K55" s="38"/>
      <c r="L55" s="10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119</v>
      </c>
      <c r="D57" s="134"/>
      <c r="E57" s="134"/>
      <c r="F57" s="134"/>
      <c r="G57" s="134"/>
      <c r="H57" s="134"/>
      <c r="I57" s="134"/>
      <c r="J57" s="135" t="s">
        <v>120</v>
      </c>
      <c r="K57" s="134"/>
      <c r="L57" s="10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6" t="s">
        <v>78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0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121</v>
      </c>
    </row>
    <row r="60" spans="2:12" s="9" customFormat="1" ht="24.95" customHeight="1">
      <c r="B60" s="137"/>
      <c r="C60" s="138"/>
      <c r="D60" s="139" t="s">
        <v>214</v>
      </c>
      <c r="E60" s="140"/>
      <c r="F60" s="140"/>
      <c r="G60" s="140"/>
      <c r="H60" s="140"/>
      <c r="I60" s="140"/>
      <c r="J60" s="141">
        <f>J82</f>
        <v>0</v>
      </c>
      <c r="K60" s="138"/>
      <c r="L60" s="142"/>
    </row>
    <row r="61" spans="2:12" s="10" customFormat="1" ht="19.9" customHeight="1">
      <c r="B61" s="143"/>
      <c r="C61" s="144"/>
      <c r="D61" s="145" t="s">
        <v>2058</v>
      </c>
      <c r="E61" s="146"/>
      <c r="F61" s="146"/>
      <c r="G61" s="146"/>
      <c r="H61" s="146"/>
      <c r="I61" s="146"/>
      <c r="J61" s="147">
        <f>J83</f>
        <v>0</v>
      </c>
      <c r="K61" s="144"/>
      <c r="L61" s="148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07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7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07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4" t="s">
        <v>126</v>
      </c>
      <c r="D68" s="38"/>
      <c r="E68" s="38"/>
      <c r="F68" s="38"/>
      <c r="G68" s="38"/>
      <c r="H68" s="38"/>
      <c r="I68" s="38"/>
      <c r="J68" s="38"/>
      <c r="K68" s="38"/>
      <c r="L68" s="107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7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38"/>
      <c r="J70" s="38"/>
      <c r="K70" s="38"/>
      <c r="L70" s="107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67" t="str">
        <f>E7</f>
        <v>Úprava objektu Radniční č.p.13 na kancelářské prostory,Frýdek-Místek</v>
      </c>
      <c r="F71" s="368"/>
      <c r="G71" s="368"/>
      <c r="H71" s="368"/>
      <c r="I71" s="38"/>
      <c r="J71" s="38"/>
      <c r="K71" s="38"/>
      <c r="L71" s="107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205</v>
      </c>
      <c r="D72" s="38"/>
      <c r="E72" s="38"/>
      <c r="F72" s="38"/>
      <c r="G72" s="38"/>
      <c r="H72" s="38"/>
      <c r="I72" s="38"/>
      <c r="J72" s="38"/>
      <c r="K72" s="38"/>
      <c r="L72" s="107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23" t="str">
        <f>E9</f>
        <v xml:space="preserve">200101/D.1.4.4 - Elektronické komunikace </v>
      </c>
      <c r="F73" s="364"/>
      <c r="G73" s="364"/>
      <c r="H73" s="364"/>
      <c r="I73" s="38"/>
      <c r="J73" s="38"/>
      <c r="K73" s="38"/>
      <c r="L73" s="107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7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 xml:space="preserve"> </v>
      </c>
      <c r="G75" s="38"/>
      <c r="H75" s="38"/>
      <c r="I75" s="30" t="s">
        <v>24</v>
      </c>
      <c r="J75" s="61" t="str">
        <f>IF(J12="","",J12)</f>
        <v>17. 7. 2020</v>
      </c>
      <c r="K75" s="38"/>
      <c r="L75" s="107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7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0" t="s">
        <v>30</v>
      </c>
      <c r="D77" s="38"/>
      <c r="E77" s="38"/>
      <c r="F77" s="28" t="str">
        <f>E15</f>
        <v xml:space="preserve">Statutární město Frýdek-Místek </v>
      </c>
      <c r="G77" s="38"/>
      <c r="H77" s="38"/>
      <c r="I77" s="30" t="s">
        <v>38</v>
      </c>
      <c r="J77" s="34" t="str">
        <f>E21</f>
        <v xml:space="preserve"> </v>
      </c>
      <c r="K77" s="38"/>
      <c r="L77" s="107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30" t="s">
        <v>41</v>
      </c>
      <c r="J78" s="34" t="str">
        <f>E24</f>
        <v xml:space="preserve">Lenka Jerakasová </v>
      </c>
      <c r="K78" s="38"/>
      <c r="L78" s="107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7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49"/>
      <c r="B80" s="150"/>
      <c r="C80" s="151" t="s">
        <v>127</v>
      </c>
      <c r="D80" s="152" t="s">
        <v>65</v>
      </c>
      <c r="E80" s="152" t="s">
        <v>61</v>
      </c>
      <c r="F80" s="152" t="s">
        <v>62</v>
      </c>
      <c r="G80" s="152" t="s">
        <v>128</v>
      </c>
      <c r="H80" s="152" t="s">
        <v>129</v>
      </c>
      <c r="I80" s="152" t="s">
        <v>130</v>
      </c>
      <c r="J80" s="152" t="s">
        <v>120</v>
      </c>
      <c r="K80" s="153" t="s">
        <v>131</v>
      </c>
      <c r="L80" s="154"/>
      <c r="M80" s="70" t="s">
        <v>35</v>
      </c>
      <c r="N80" s="71" t="s">
        <v>50</v>
      </c>
      <c r="O80" s="71" t="s">
        <v>132</v>
      </c>
      <c r="P80" s="71" t="s">
        <v>133</v>
      </c>
      <c r="Q80" s="71" t="s">
        <v>134</v>
      </c>
      <c r="R80" s="71" t="s">
        <v>135</v>
      </c>
      <c r="S80" s="71" t="s">
        <v>136</v>
      </c>
      <c r="T80" s="72" t="s">
        <v>137</v>
      </c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</row>
    <row r="81" spans="1:63" s="2" customFormat="1" ht="22.9" customHeight="1">
      <c r="A81" s="36"/>
      <c r="B81" s="37"/>
      <c r="C81" s="77" t="s">
        <v>138</v>
      </c>
      <c r="D81" s="38"/>
      <c r="E81" s="38"/>
      <c r="F81" s="38"/>
      <c r="G81" s="38"/>
      <c r="H81" s="38"/>
      <c r="I81" s="38"/>
      <c r="J81" s="155">
        <f>BK81</f>
        <v>0</v>
      </c>
      <c r="K81" s="38"/>
      <c r="L81" s="41"/>
      <c r="M81" s="73"/>
      <c r="N81" s="156"/>
      <c r="O81" s="74"/>
      <c r="P81" s="157">
        <f>P82</f>
        <v>0</v>
      </c>
      <c r="Q81" s="74"/>
      <c r="R81" s="157">
        <f>R82</f>
        <v>0</v>
      </c>
      <c r="S81" s="74"/>
      <c r="T81" s="158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79</v>
      </c>
      <c r="AU81" s="18" t="s">
        <v>121</v>
      </c>
      <c r="BK81" s="159">
        <f>BK82</f>
        <v>0</v>
      </c>
    </row>
    <row r="82" spans="2:63" s="12" customFormat="1" ht="25.9" customHeight="1">
      <c r="B82" s="160"/>
      <c r="C82" s="161"/>
      <c r="D82" s="162" t="s">
        <v>79</v>
      </c>
      <c r="E82" s="163" t="s">
        <v>497</v>
      </c>
      <c r="F82" s="163" t="s">
        <v>498</v>
      </c>
      <c r="G82" s="161"/>
      <c r="H82" s="161"/>
      <c r="I82" s="164"/>
      <c r="J82" s="165">
        <f>BK82</f>
        <v>0</v>
      </c>
      <c r="K82" s="161"/>
      <c r="L82" s="166"/>
      <c r="M82" s="167"/>
      <c r="N82" s="168"/>
      <c r="O82" s="168"/>
      <c r="P82" s="169">
        <f>P83</f>
        <v>0</v>
      </c>
      <c r="Q82" s="168"/>
      <c r="R82" s="169">
        <f>R83</f>
        <v>0</v>
      </c>
      <c r="S82" s="168"/>
      <c r="T82" s="170">
        <f>T83</f>
        <v>0</v>
      </c>
      <c r="AR82" s="171" t="s">
        <v>89</v>
      </c>
      <c r="AT82" s="172" t="s">
        <v>79</v>
      </c>
      <c r="AU82" s="172" t="s">
        <v>80</v>
      </c>
      <c r="AY82" s="171" t="s">
        <v>142</v>
      </c>
      <c r="BK82" s="173">
        <f>BK83</f>
        <v>0</v>
      </c>
    </row>
    <row r="83" spans="2:63" s="12" customFormat="1" ht="22.9" customHeight="1">
      <c r="B83" s="160"/>
      <c r="C83" s="161"/>
      <c r="D83" s="162" t="s">
        <v>79</v>
      </c>
      <c r="E83" s="174" t="s">
        <v>2059</v>
      </c>
      <c r="F83" s="174" t="s">
        <v>2060</v>
      </c>
      <c r="G83" s="161"/>
      <c r="H83" s="161"/>
      <c r="I83" s="164"/>
      <c r="J83" s="175">
        <f>BK83</f>
        <v>0</v>
      </c>
      <c r="K83" s="161"/>
      <c r="L83" s="166"/>
      <c r="M83" s="167"/>
      <c r="N83" s="168"/>
      <c r="O83" s="168"/>
      <c r="P83" s="169">
        <f>SUM(P84:P90)</f>
        <v>0</v>
      </c>
      <c r="Q83" s="168"/>
      <c r="R83" s="169">
        <f>SUM(R84:R90)</f>
        <v>0</v>
      </c>
      <c r="S83" s="168"/>
      <c r="T83" s="170">
        <f>SUM(T84:T90)</f>
        <v>0</v>
      </c>
      <c r="AR83" s="171" t="s">
        <v>89</v>
      </c>
      <c r="AT83" s="172" t="s">
        <v>79</v>
      </c>
      <c r="AU83" s="172" t="s">
        <v>21</v>
      </c>
      <c r="AY83" s="171" t="s">
        <v>142</v>
      </c>
      <c r="BK83" s="173">
        <f>SUM(BK84:BK90)</f>
        <v>0</v>
      </c>
    </row>
    <row r="84" spans="1:65" s="2" customFormat="1" ht="24.2" customHeight="1">
      <c r="A84" s="36"/>
      <c r="B84" s="37"/>
      <c r="C84" s="176" t="s">
        <v>21</v>
      </c>
      <c r="D84" s="176" t="s">
        <v>145</v>
      </c>
      <c r="E84" s="177" t="s">
        <v>2061</v>
      </c>
      <c r="F84" s="178" t="s">
        <v>2062</v>
      </c>
      <c r="G84" s="179" t="s">
        <v>148</v>
      </c>
      <c r="H84" s="180">
        <v>1</v>
      </c>
      <c r="I84" s="181"/>
      <c r="J84" s="182">
        <f aca="true" t="shared" si="0" ref="J84:J90">ROUND(I84*H84,2)</f>
        <v>0</v>
      </c>
      <c r="K84" s="178" t="s">
        <v>149</v>
      </c>
      <c r="L84" s="41"/>
      <c r="M84" s="183" t="s">
        <v>35</v>
      </c>
      <c r="N84" s="184" t="s">
        <v>51</v>
      </c>
      <c r="O84" s="66"/>
      <c r="P84" s="185">
        <f aca="true" t="shared" si="1" ref="P84:P90">O84*H84</f>
        <v>0</v>
      </c>
      <c r="Q84" s="185">
        <v>0</v>
      </c>
      <c r="R84" s="185">
        <f aca="true" t="shared" si="2" ref="R84:R90">Q84*H84</f>
        <v>0</v>
      </c>
      <c r="S84" s="185">
        <v>0</v>
      </c>
      <c r="T84" s="186">
        <f aca="true" t="shared" si="3" ref="T84:T90"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7" t="s">
        <v>303</v>
      </c>
      <c r="AT84" s="187" t="s">
        <v>145</v>
      </c>
      <c r="AU84" s="187" t="s">
        <v>89</v>
      </c>
      <c r="AY84" s="18" t="s">
        <v>142</v>
      </c>
      <c r="BE84" s="188">
        <f aca="true" t="shared" si="4" ref="BE84:BE90">IF(N84="základní",J84,0)</f>
        <v>0</v>
      </c>
      <c r="BF84" s="188">
        <f aca="true" t="shared" si="5" ref="BF84:BF90">IF(N84="snížená",J84,0)</f>
        <v>0</v>
      </c>
      <c r="BG84" s="188">
        <f aca="true" t="shared" si="6" ref="BG84:BG90">IF(N84="zákl. přenesená",J84,0)</f>
        <v>0</v>
      </c>
      <c r="BH84" s="188">
        <f aca="true" t="shared" si="7" ref="BH84:BH90">IF(N84="sníž. přenesená",J84,0)</f>
        <v>0</v>
      </c>
      <c r="BI84" s="188">
        <f aca="true" t="shared" si="8" ref="BI84:BI90">IF(N84="nulová",J84,0)</f>
        <v>0</v>
      </c>
      <c r="BJ84" s="18" t="s">
        <v>21</v>
      </c>
      <c r="BK84" s="188">
        <f aca="true" t="shared" si="9" ref="BK84:BK90">ROUND(I84*H84,2)</f>
        <v>0</v>
      </c>
      <c r="BL84" s="18" t="s">
        <v>303</v>
      </c>
      <c r="BM84" s="187" t="s">
        <v>2063</v>
      </c>
    </row>
    <row r="85" spans="1:65" s="2" customFormat="1" ht="24.2" customHeight="1">
      <c r="A85" s="36"/>
      <c r="B85" s="37"/>
      <c r="C85" s="176" t="s">
        <v>89</v>
      </c>
      <c r="D85" s="176" t="s">
        <v>145</v>
      </c>
      <c r="E85" s="177" t="s">
        <v>2064</v>
      </c>
      <c r="F85" s="178" t="s">
        <v>2065</v>
      </c>
      <c r="G85" s="179" t="s">
        <v>148</v>
      </c>
      <c r="H85" s="180">
        <v>1</v>
      </c>
      <c r="I85" s="181"/>
      <c r="J85" s="182">
        <f t="shared" si="0"/>
        <v>0</v>
      </c>
      <c r="K85" s="178" t="s">
        <v>149</v>
      </c>
      <c r="L85" s="41"/>
      <c r="M85" s="183" t="s">
        <v>35</v>
      </c>
      <c r="N85" s="184" t="s">
        <v>51</v>
      </c>
      <c r="O85" s="66"/>
      <c r="P85" s="185">
        <f t="shared" si="1"/>
        <v>0</v>
      </c>
      <c r="Q85" s="185">
        <v>0</v>
      </c>
      <c r="R85" s="185">
        <f t="shared" si="2"/>
        <v>0</v>
      </c>
      <c r="S85" s="185">
        <v>0</v>
      </c>
      <c r="T85" s="186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7" t="s">
        <v>303</v>
      </c>
      <c r="AT85" s="187" t="s">
        <v>145</v>
      </c>
      <c r="AU85" s="187" t="s">
        <v>89</v>
      </c>
      <c r="AY85" s="18" t="s">
        <v>142</v>
      </c>
      <c r="BE85" s="188">
        <f t="shared" si="4"/>
        <v>0</v>
      </c>
      <c r="BF85" s="188">
        <f t="shared" si="5"/>
        <v>0</v>
      </c>
      <c r="BG85" s="188">
        <f t="shared" si="6"/>
        <v>0</v>
      </c>
      <c r="BH85" s="188">
        <f t="shared" si="7"/>
        <v>0</v>
      </c>
      <c r="BI85" s="188">
        <f t="shared" si="8"/>
        <v>0</v>
      </c>
      <c r="BJ85" s="18" t="s">
        <v>21</v>
      </c>
      <c r="BK85" s="188">
        <f t="shared" si="9"/>
        <v>0</v>
      </c>
      <c r="BL85" s="18" t="s">
        <v>303</v>
      </c>
      <c r="BM85" s="187" t="s">
        <v>2066</v>
      </c>
    </row>
    <row r="86" spans="1:65" s="2" customFormat="1" ht="24.2" customHeight="1">
      <c r="A86" s="36"/>
      <c r="B86" s="37"/>
      <c r="C86" s="176" t="s">
        <v>156</v>
      </c>
      <c r="D86" s="176" t="s">
        <v>145</v>
      </c>
      <c r="E86" s="177" t="s">
        <v>2067</v>
      </c>
      <c r="F86" s="178" t="s">
        <v>2068</v>
      </c>
      <c r="G86" s="179" t="s">
        <v>148</v>
      </c>
      <c r="H86" s="180">
        <v>1</v>
      </c>
      <c r="I86" s="181"/>
      <c r="J86" s="182">
        <f t="shared" si="0"/>
        <v>0</v>
      </c>
      <c r="K86" s="178" t="s">
        <v>149</v>
      </c>
      <c r="L86" s="41"/>
      <c r="M86" s="183" t="s">
        <v>35</v>
      </c>
      <c r="N86" s="184" t="s">
        <v>51</v>
      </c>
      <c r="O86" s="66"/>
      <c r="P86" s="185">
        <f t="shared" si="1"/>
        <v>0</v>
      </c>
      <c r="Q86" s="185">
        <v>0</v>
      </c>
      <c r="R86" s="185">
        <f t="shared" si="2"/>
        <v>0</v>
      </c>
      <c r="S86" s="185">
        <v>0</v>
      </c>
      <c r="T86" s="186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7" t="s">
        <v>303</v>
      </c>
      <c r="AT86" s="187" t="s">
        <v>145</v>
      </c>
      <c r="AU86" s="187" t="s">
        <v>89</v>
      </c>
      <c r="AY86" s="18" t="s">
        <v>142</v>
      </c>
      <c r="BE86" s="188">
        <f t="shared" si="4"/>
        <v>0</v>
      </c>
      <c r="BF86" s="188">
        <f t="shared" si="5"/>
        <v>0</v>
      </c>
      <c r="BG86" s="188">
        <f t="shared" si="6"/>
        <v>0</v>
      </c>
      <c r="BH86" s="188">
        <f t="shared" si="7"/>
        <v>0</v>
      </c>
      <c r="BI86" s="188">
        <f t="shared" si="8"/>
        <v>0</v>
      </c>
      <c r="BJ86" s="18" t="s">
        <v>21</v>
      </c>
      <c r="BK86" s="188">
        <f t="shared" si="9"/>
        <v>0</v>
      </c>
      <c r="BL86" s="18" t="s">
        <v>303</v>
      </c>
      <c r="BM86" s="187" t="s">
        <v>2069</v>
      </c>
    </row>
    <row r="87" spans="1:65" s="2" customFormat="1" ht="24.2" customHeight="1">
      <c r="A87" s="36"/>
      <c r="B87" s="37"/>
      <c r="C87" s="176" t="s">
        <v>161</v>
      </c>
      <c r="D87" s="176" t="s">
        <v>145</v>
      </c>
      <c r="E87" s="177" t="s">
        <v>2070</v>
      </c>
      <c r="F87" s="178" t="s">
        <v>2071</v>
      </c>
      <c r="G87" s="179" t="s">
        <v>148</v>
      </c>
      <c r="H87" s="180">
        <v>1</v>
      </c>
      <c r="I87" s="181"/>
      <c r="J87" s="182">
        <f t="shared" si="0"/>
        <v>0</v>
      </c>
      <c r="K87" s="178" t="s">
        <v>149</v>
      </c>
      <c r="L87" s="41"/>
      <c r="M87" s="183" t="s">
        <v>35</v>
      </c>
      <c r="N87" s="184" t="s">
        <v>51</v>
      </c>
      <c r="O87" s="66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303</v>
      </c>
      <c r="AT87" s="187" t="s">
        <v>145</v>
      </c>
      <c r="AU87" s="187" t="s">
        <v>89</v>
      </c>
      <c r="AY87" s="18" t="s">
        <v>142</v>
      </c>
      <c r="BE87" s="188">
        <f t="shared" si="4"/>
        <v>0</v>
      </c>
      <c r="BF87" s="188">
        <f t="shared" si="5"/>
        <v>0</v>
      </c>
      <c r="BG87" s="188">
        <f t="shared" si="6"/>
        <v>0</v>
      </c>
      <c r="BH87" s="188">
        <f t="shared" si="7"/>
        <v>0</v>
      </c>
      <c r="BI87" s="188">
        <f t="shared" si="8"/>
        <v>0</v>
      </c>
      <c r="BJ87" s="18" t="s">
        <v>21</v>
      </c>
      <c r="BK87" s="188">
        <f t="shared" si="9"/>
        <v>0</v>
      </c>
      <c r="BL87" s="18" t="s">
        <v>303</v>
      </c>
      <c r="BM87" s="187" t="s">
        <v>2072</v>
      </c>
    </row>
    <row r="88" spans="1:65" s="2" customFormat="1" ht="24.2" customHeight="1">
      <c r="A88" s="36"/>
      <c r="B88" s="37"/>
      <c r="C88" s="176" t="s">
        <v>141</v>
      </c>
      <c r="D88" s="176" t="s">
        <v>145</v>
      </c>
      <c r="E88" s="177" t="s">
        <v>2073</v>
      </c>
      <c r="F88" s="178" t="s">
        <v>2074</v>
      </c>
      <c r="G88" s="179" t="s">
        <v>148</v>
      </c>
      <c r="H88" s="180">
        <v>1</v>
      </c>
      <c r="I88" s="181"/>
      <c r="J88" s="182">
        <f t="shared" si="0"/>
        <v>0</v>
      </c>
      <c r="K88" s="178" t="s">
        <v>149</v>
      </c>
      <c r="L88" s="41"/>
      <c r="M88" s="183" t="s">
        <v>35</v>
      </c>
      <c r="N88" s="184" t="s">
        <v>51</v>
      </c>
      <c r="O88" s="66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7" t="s">
        <v>303</v>
      </c>
      <c r="AT88" s="187" t="s">
        <v>145</v>
      </c>
      <c r="AU88" s="187" t="s">
        <v>89</v>
      </c>
      <c r="AY88" s="18" t="s">
        <v>142</v>
      </c>
      <c r="BE88" s="188">
        <f t="shared" si="4"/>
        <v>0</v>
      </c>
      <c r="BF88" s="188">
        <f t="shared" si="5"/>
        <v>0</v>
      </c>
      <c r="BG88" s="188">
        <f t="shared" si="6"/>
        <v>0</v>
      </c>
      <c r="BH88" s="188">
        <f t="shared" si="7"/>
        <v>0</v>
      </c>
      <c r="BI88" s="188">
        <f t="shared" si="8"/>
        <v>0</v>
      </c>
      <c r="BJ88" s="18" t="s">
        <v>21</v>
      </c>
      <c r="BK88" s="188">
        <f t="shared" si="9"/>
        <v>0</v>
      </c>
      <c r="BL88" s="18" t="s">
        <v>303</v>
      </c>
      <c r="BM88" s="187" t="s">
        <v>2075</v>
      </c>
    </row>
    <row r="89" spans="1:65" s="2" customFormat="1" ht="24.2" customHeight="1">
      <c r="A89" s="36"/>
      <c r="B89" s="37"/>
      <c r="C89" s="176" t="s">
        <v>251</v>
      </c>
      <c r="D89" s="176" t="s">
        <v>145</v>
      </c>
      <c r="E89" s="177" t="s">
        <v>2076</v>
      </c>
      <c r="F89" s="178" t="s">
        <v>2077</v>
      </c>
      <c r="G89" s="179" t="s">
        <v>148</v>
      </c>
      <c r="H89" s="180">
        <v>1</v>
      </c>
      <c r="I89" s="181"/>
      <c r="J89" s="182">
        <f t="shared" si="0"/>
        <v>0</v>
      </c>
      <c r="K89" s="178" t="s">
        <v>149</v>
      </c>
      <c r="L89" s="41"/>
      <c r="M89" s="183" t="s">
        <v>35</v>
      </c>
      <c r="N89" s="184" t="s">
        <v>51</v>
      </c>
      <c r="O89" s="66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7" t="s">
        <v>303</v>
      </c>
      <c r="AT89" s="187" t="s">
        <v>145</v>
      </c>
      <c r="AU89" s="187" t="s">
        <v>89</v>
      </c>
      <c r="AY89" s="18" t="s">
        <v>142</v>
      </c>
      <c r="BE89" s="188">
        <f t="shared" si="4"/>
        <v>0</v>
      </c>
      <c r="BF89" s="188">
        <f t="shared" si="5"/>
        <v>0</v>
      </c>
      <c r="BG89" s="188">
        <f t="shared" si="6"/>
        <v>0</v>
      </c>
      <c r="BH89" s="188">
        <f t="shared" si="7"/>
        <v>0</v>
      </c>
      <c r="BI89" s="188">
        <f t="shared" si="8"/>
        <v>0</v>
      </c>
      <c r="BJ89" s="18" t="s">
        <v>21</v>
      </c>
      <c r="BK89" s="188">
        <f t="shared" si="9"/>
        <v>0</v>
      </c>
      <c r="BL89" s="18" t="s">
        <v>303</v>
      </c>
      <c r="BM89" s="187" t="s">
        <v>2078</v>
      </c>
    </row>
    <row r="90" spans="1:65" s="2" customFormat="1" ht="24.2" customHeight="1">
      <c r="A90" s="36"/>
      <c r="B90" s="37"/>
      <c r="C90" s="176" t="s">
        <v>170</v>
      </c>
      <c r="D90" s="176" t="s">
        <v>145</v>
      </c>
      <c r="E90" s="177" t="s">
        <v>2079</v>
      </c>
      <c r="F90" s="178" t="s">
        <v>2080</v>
      </c>
      <c r="G90" s="179" t="s">
        <v>2081</v>
      </c>
      <c r="H90" s="237"/>
      <c r="I90" s="181"/>
      <c r="J90" s="182">
        <f t="shared" si="0"/>
        <v>0</v>
      </c>
      <c r="K90" s="178" t="s">
        <v>149</v>
      </c>
      <c r="L90" s="41"/>
      <c r="M90" s="189" t="s">
        <v>35</v>
      </c>
      <c r="N90" s="190" t="s">
        <v>51</v>
      </c>
      <c r="O90" s="191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7" t="s">
        <v>303</v>
      </c>
      <c r="AT90" s="187" t="s">
        <v>145</v>
      </c>
      <c r="AU90" s="187" t="s">
        <v>89</v>
      </c>
      <c r="AY90" s="18" t="s">
        <v>142</v>
      </c>
      <c r="BE90" s="188">
        <f t="shared" si="4"/>
        <v>0</v>
      </c>
      <c r="BF90" s="188">
        <f t="shared" si="5"/>
        <v>0</v>
      </c>
      <c r="BG90" s="188">
        <f t="shared" si="6"/>
        <v>0</v>
      </c>
      <c r="BH90" s="188">
        <f t="shared" si="7"/>
        <v>0</v>
      </c>
      <c r="BI90" s="188">
        <f t="shared" si="8"/>
        <v>0</v>
      </c>
      <c r="BJ90" s="18" t="s">
        <v>21</v>
      </c>
      <c r="BK90" s="188">
        <f t="shared" si="9"/>
        <v>0</v>
      </c>
      <c r="BL90" s="18" t="s">
        <v>303</v>
      </c>
      <c r="BM90" s="187" t="s">
        <v>2082</v>
      </c>
    </row>
    <row r="91" spans="1:31" s="2" customFormat="1" ht="6.95" customHeight="1">
      <c r="A91" s="36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41"/>
      <c r="M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</sheetData>
  <sheetProtection algorithmName="SHA-512" hashValue="3W9alw8hEaXUaszhvINrsVktVZ+KD9oBI/2k/VGuQpzedTlGbm6EJadmuUAnTKwDcOXVJxthEUm5IuLHB22+ww==" saltValue="zVSR1kvbn5W3gdZhk+u/Y7Cxhota4SZxZCv7ph1ctnEuzGvDRrBRiQXoFIC9Ui7Vwjyt3LocmyhcHuCvIt9wJQ==" spinCount="100000" sheet="1" objects="1" scenarios="1" formatColumns="0" formatRows="0" autoFilter="0"/>
  <autoFilter ref="C80:K9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</dc:creator>
  <cp:keywords/>
  <dc:description/>
  <cp:lastModifiedBy>Nicole PIVOŇOVÁ</cp:lastModifiedBy>
  <dcterms:created xsi:type="dcterms:W3CDTF">2020-11-27T09:55:39Z</dcterms:created>
  <dcterms:modified xsi:type="dcterms:W3CDTF">2020-11-27T10:50:30Z</dcterms:modified>
  <cp:category/>
  <cp:version/>
  <cp:contentType/>
  <cp:contentStatus/>
</cp:coreProperties>
</file>