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/>
  <bookViews>
    <workbookView xWindow="34032" yWindow="3048" windowWidth="23040" windowHeight="12204" activeTab="3"/>
  </bookViews>
  <sheets>
    <sheet name="Krycí list" sheetId="4" r:id="rId1"/>
    <sheet name="Rekapitulace stavby" sheetId="1" r:id="rId2"/>
    <sheet name="01 - SO 01 Kanalizace gra..." sheetId="2" r:id="rId3"/>
    <sheet name="02 - SO 02 Kanalizační př..." sheetId="3" r:id="rId4"/>
  </sheets>
  <externalReferences>
    <externalReference r:id="rId7"/>
  </externalReferences>
  <definedNames>
    <definedName name="_xlnm._FilterDatabase" localSheetId="2" hidden="1">'01 - SO 01 Kanalizace gra...'!$C$130:$K$231</definedName>
    <definedName name="_xlnm._FilterDatabase" localSheetId="3" hidden="1">'02 - SO 02 Kanalizační př...'!$C$125:$K$241</definedName>
    <definedName name="_xlnm.Print_Area" localSheetId="2">'01 - SO 01 Kanalizace gra...'!$C$4:$J$76,'01 - SO 01 Kanalizace gra...'!$C$82:$J$112,'01 - SO 01 Kanalizace gra...'!$C$118:$J$231</definedName>
    <definedName name="_xlnm.Print_Area" localSheetId="3">'02 - SO 02 Kanalizační př...'!$C$4:$J$76,'02 - SO 02 Kanalizační př...'!$C$82:$J$107,'02 - SO 02 Kanalizační př...'!$C$113:$J$241</definedName>
    <definedName name="_xlnm.Print_Area" localSheetId="1">'Rekapitulace stavby'!$D$4:$AO$76,'Rekapitulace stavby'!$C$82:$AQ$97</definedName>
    <definedName name="_xlnm.Print_Titles" localSheetId="1">'Rekapitulace stavby'!$92:$92</definedName>
    <definedName name="_xlnm.Print_Titles" localSheetId="2">'01 - SO 01 Kanalizace gra...'!$130:$130</definedName>
    <definedName name="_xlnm.Print_Titles" localSheetId="3">'02 - SO 02 Kanalizační př...'!$125:$125</definedName>
  </definedNames>
  <calcPr calcId="191029"/>
  <extLst/>
</workbook>
</file>

<file path=xl/sharedStrings.xml><?xml version="1.0" encoding="utf-8"?>
<sst xmlns="http://schemas.openxmlformats.org/spreadsheetml/2006/main" count="2871" uniqueCount="560">
  <si>
    <t>Export Komplet</t>
  </si>
  <si>
    <t/>
  </si>
  <si>
    <t>2.0</t>
  </si>
  <si>
    <t>ZAMOK</t>
  </si>
  <si>
    <t>False</t>
  </si>
  <si>
    <t>{5e58a8c7-364f-4785-a067-8a7727ca04b7}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</si>
  <si>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</si>
  <si>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</si>
  <si>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</si>
  <si>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</si>
  <si>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</si>
  <si>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</si>
  <si>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</si>
  <si>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</si>
  <si>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2017-22-2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</si>
  <si>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</si>
  <si>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</si>
  <si>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Splašková kanalizace Lískovec, odkanalizování místní části Gajerovice, 2.část</t>
  </si>
  <si>
    <t>KSO:</t>
  </si>
  <si>
    <t>CC-CZ:</t>
  </si>
  <si>
    <t>Místo:</t>
  </si>
  <si>
    <t>Frýdek-Místej, k.ú. Lískovec u F-M</t>
  </si>
  <si>
    <t>Datum:</t>
  </si>
  <si>
    <t>30. 10. 2020</t>
  </si>
  <si>
    <t>Zadavatel:</t>
  </si>
  <si>
    <t>IČ:</t>
  </si>
  <si>
    <t>Statutární město Frýdek-Místek</t>
  </si>
  <si>
    <t>DIČ:</t>
  </si>
  <si>
    <t>Uchazeč:</t>
  </si>
  <si>
    <t>Vyplň údaj</t>
  </si>
  <si>
    <t>Projektant:</t>
  </si>
  <si>
    <t>Josef Rechtik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</si>
  <si>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</si>
  <si>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</si>
  <si>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</si>
  <si>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</si>
  <si>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</si>
  <si>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</si>
  <si>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</si>
  <si>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</si>
  <si>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</si>
  <si>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</si>
  <si>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</si>
  <si>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</si>
  <si>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</si>
  <si>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</si>
  <si>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</si>
  <si>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</si>
  <si>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</si>
  <si>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</si>
  <si>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</si>
  <si>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</si>
  <si>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</si>
  <si>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</si>
  <si>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</si>
  <si>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</si>
  <si>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</si>
  <si>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</si>
  <si>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</si>
  <si>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</si>
  <si>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</si>
  <si>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</si>
  <si>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</si>
  <si>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</si>
  <si>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</si>
  <si>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</si>
  <si>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</si>
  <si>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</si>
  <si>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</si>
  <si>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</si>
  <si>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</si>
  <si>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</si>
  <si>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</si>
  <si>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</si>
  <si>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</si>
  <si>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</si>
  <si>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</si>
  <si>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</si>
  <si>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</si>
  <si>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</si>
  <si>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</si>
  <si>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Kanalizace gravitační</t>
  </si>
  <si>
    <t>ING</t>
  </si>
  <si>
    <t>1</t>
  </si>
  <si>
    <t>{a912c0f2-9f5b-43e6-a50a-d11284b63831}</t>
  </si>
  <si>
    <t>2</t>
  </si>
  <si>
    <t>02</t>
  </si>
  <si>
    <t>SO 02 Kanalizační přípojky</t>
  </si>
  <si>
    <t>{c5ac77a2-a602-4348-96bb-8250bc66153b}</t>
  </si>
  <si>
    <t>KRYCÍ LIST SOUPISU PRACÍ</t>
  </si>
  <si>
    <t>Objekt:</t>
  </si>
  <si>
    <t>01 - SO 01 Kanalizace gravitační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</si>
  <si>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</si>
  <si>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</si>
  <si>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</si>
  <si>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</si>
  <si>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</si>
  <si>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</si>
  <si>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</si>
  <si>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</si>
  <si>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</si>
  <si>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</si>
  <si>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</si>
  <si>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</si>
  <si>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  99 - Přesun hmot</t>
  </si>
  <si>
    <t xml:space="preserve">    997 - Přesun sutě</t>
  </si>
  <si>
    <t>M - Práce a dodávky M</t>
  </si>
  <si>
    <t xml:space="preserve">    46-M - Zemní práce při extr.mont.pracích</t>
  </si>
  <si>
    <t>000 - Ostatní náklady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</si>
  <si>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</si>
  <si>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</si>
  <si>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</si>
  <si>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</si>
  <si>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</si>
  <si>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</si>
  <si>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</si>
  <si>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</si>
  <si>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</si>
  <si>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</si>
  <si>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</si>
  <si>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</si>
  <si>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</si>
  <si>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</si>
  <si>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</si>
  <si>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</si>
  <si>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</si>
  <si>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</si>
  <si>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</si>
  <si>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</si>
  <si>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</si>
  <si>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113107153</t>
  </si>
  <si>
    <t>Odstranění podkladu z kameniva těženého tl 300 mm strojně pl přes 50 do 200 m2</t>
  </si>
  <si>
    <t>m2</t>
  </si>
  <si>
    <t>4</t>
  </si>
  <si>
    <t>-985673806</t>
  </si>
  <si>
    <t>VV</t>
  </si>
  <si>
    <t>(20,00+12,50+5,00)*1,20</t>
  </si>
  <si>
    <t>113107182</t>
  </si>
  <si>
    <t>Odstranění podkladu živičného tl 100 mm strojně pl přes 50 do 200 m2</t>
  </si>
  <si>
    <t>2109544321</t>
  </si>
  <si>
    <t>3</t>
  </si>
  <si>
    <t>115101201</t>
  </si>
  <si>
    <t>Čerpání vody na dopravní výšku do 10 m průměrný přítok do 500 l/min</t>
  </si>
  <si>
    <t>hod</t>
  </si>
  <si>
    <t>-182032926</t>
  </si>
  <si>
    <t>115101301</t>
  </si>
  <si>
    <t>Pohotovost čerpací soupravy pro dopravní výšku do 10 m přítok do 500 l/min</t>
  </si>
  <si>
    <t>den</t>
  </si>
  <si>
    <t>923969166</t>
  </si>
  <si>
    <t>5</t>
  </si>
  <si>
    <t>119001405</t>
  </si>
  <si>
    <t>Dočasné zajištění potrubí z PE DN do 200 mm</t>
  </si>
  <si>
    <t>m</t>
  </si>
  <si>
    <t>-158234106</t>
  </si>
  <si>
    <t>3*1,20</t>
  </si>
  <si>
    <t>6</t>
  </si>
  <si>
    <t>119001421</t>
  </si>
  <si>
    <t>Dočasné zajištění kabelů a kabelových tratí ze 3 volně ložených kabelů</t>
  </si>
  <si>
    <t>-555148031</t>
  </si>
  <si>
    <t>2*1,20</t>
  </si>
  <si>
    <t>7</t>
  </si>
  <si>
    <t>129001101</t>
  </si>
  <si>
    <t>Příplatek za ztížení odkopávky nebo prokopávky v blízkosti inženýrských sítí</t>
  </si>
  <si>
    <t>m3</t>
  </si>
  <si>
    <t>232571930</t>
  </si>
  <si>
    <t>(3,60+2,40)*2,20*2,00</t>
  </si>
  <si>
    <t>8</t>
  </si>
  <si>
    <t>129951121</t>
  </si>
  <si>
    <t>Bourání zdiva z betonu prostého neprokládaného v odkopávkách nebo prokopávkách strojně</t>
  </si>
  <si>
    <t>1521696298</t>
  </si>
  <si>
    <t>9</t>
  </si>
  <si>
    <t>132212111</t>
  </si>
  <si>
    <t>Hloubení rýh š do 800 mm v soudržných horninách třídy těžitelnosti I, skupiny 3 ručně</t>
  </si>
  <si>
    <t>-1105743412</t>
  </si>
  <si>
    <t>kopané sondy 5 ks</t>
  </si>
  <si>
    <t>2,00*0,80*1,50*5</t>
  </si>
  <si>
    <t>10</t>
  </si>
  <si>
    <t>132254204</t>
  </si>
  <si>
    <t>Hloubení zapažených rýh š do 2000 mm v hornině třídy těžitelnosti I, skupiny 3 objem do 500 m3</t>
  </si>
  <si>
    <t>-2107415822</t>
  </si>
  <si>
    <t>průměrná hloubka výkopu 2,20 m</t>
  </si>
  <si>
    <t>"rýha" 32,50*2,20*1,20</t>
  </si>
  <si>
    <t>"rozšíření pro šachty 5%" 85,80*0,05</t>
  </si>
  <si>
    <t>"montážní jámy protlaku" 3,00*2,00*(2,90+3,73)</t>
  </si>
  <si>
    <t>Součet</t>
  </si>
  <si>
    <t>11</t>
  </si>
  <si>
    <t>141721217</t>
  </si>
  <si>
    <t>Řízený zemní protlak délky do 50 m hloubky do 6 m s protlačením potrubí vnějšího průměru vrtu do 280 mm v hornině třídy těžitelnosti I a II, skupiny 1 až 4</t>
  </si>
  <si>
    <t>-4151333</t>
  </si>
  <si>
    <t>12</t>
  </si>
  <si>
    <t>151101102</t>
  </si>
  <si>
    <t>Zřízení příložného pažení a rozepření stěn rýh hl do 4 m</t>
  </si>
  <si>
    <t>1906991607</t>
  </si>
  <si>
    <t>"rýha" 32,50*2,20*2</t>
  </si>
  <si>
    <t>"montážní jámy protlaku" 2*(3,00+2,00)*2*(2,90+3,73)</t>
  </si>
  <si>
    <t>13</t>
  </si>
  <si>
    <t>151101112</t>
  </si>
  <si>
    <t>Odstranění příložného pažení a rozepření stěn rýh hl do 4 m</t>
  </si>
  <si>
    <t>481196930</t>
  </si>
  <si>
    <t>14</t>
  </si>
  <si>
    <t>162751117</t>
  </si>
  <si>
    <t>Vodorovné přemístění do 10000 m výkopku/sypaniny z horniny třídy těžitelnosti I, skupiny 1 až 3</t>
  </si>
  <si>
    <t>1927716159</t>
  </si>
  <si>
    <t>997221873</t>
  </si>
  <si>
    <t>Poplatek za uložení stavebního odpadu na recyklační skládce (skládkovné) zeminy a kamení zatříděného do Katalogu odpadů pod kódem 17 05 04</t>
  </si>
  <si>
    <t>t</t>
  </si>
  <si>
    <t>-298963129</t>
  </si>
  <si>
    <t>129,87*1,80</t>
  </si>
  <si>
    <t>16</t>
  </si>
  <si>
    <t>171251201</t>
  </si>
  <si>
    <t>Uložení sypaniny na skládky nebo meziskládky</t>
  </si>
  <si>
    <t>679271949</t>
  </si>
  <si>
    <t>17</t>
  </si>
  <si>
    <t>174151101</t>
  </si>
  <si>
    <t>Zásyp jam, šachet rýh nebo kolem objektů sypaninou se zhutněním</t>
  </si>
  <si>
    <t>1924993919</t>
  </si>
  <si>
    <t>"výkop" 129,87</t>
  </si>
  <si>
    <t>"obsyp a lože potrubí" 32,50*1,20*0,65*-1</t>
  </si>
  <si>
    <t>"šachty" 0,75*2,20*3*-1</t>
  </si>
  <si>
    <t>18</t>
  </si>
  <si>
    <t>M</t>
  </si>
  <si>
    <t>58331200</t>
  </si>
  <si>
    <t>štěrkopísek netříděný zásypový</t>
  </si>
  <si>
    <t>-277236257</t>
  </si>
  <si>
    <t>99,57*1,67 'Přepočtené koeficientem množství</t>
  </si>
  <si>
    <t>19</t>
  </si>
  <si>
    <t>175151101</t>
  </si>
  <si>
    <t>Obsypání potrubí strojně sypaninou bez prohození, uloženou do 3 m</t>
  </si>
  <si>
    <t>-490102489</t>
  </si>
  <si>
    <t>32,50*1,20*0,55</t>
  </si>
  <si>
    <t>20</t>
  </si>
  <si>
    <t>58331351</t>
  </si>
  <si>
    <t>kamenivo těžené drobné frakce 0/4</t>
  </si>
  <si>
    <t>1565803384</t>
  </si>
  <si>
    <t>21,45*1,67 'Přepočtené koeficientem množství</t>
  </si>
  <si>
    <t>Svislé a kompletní konstrukce</t>
  </si>
  <si>
    <t>348171130</t>
  </si>
  <si>
    <t>Montáž rámového oplocení výšky přes 1,5 do 2 m</t>
  </si>
  <si>
    <t>-1356060655</t>
  </si>
  <si>
    <t>22</t>
  </si>
  <si>
    <t>359901211</t>
  </si>
  <si>
    <t>Monitoring stoky jakékoli výšky na nové kanalizaci</t>
  </si>
  <si>
    <t>89675487</t>
  </si>
  <si>
    <t>Vodorovné konstrukce</t>
  </si>
  <si>
    <t>23</t>
  </si>
  <si>
    <t>451572111</t>
  </si>
  <si>
    <t>Lože pod potrubí otevřený výkop z kameniva drobného těženého</t>
  </si>
  <si>
    <t>1488259134</t>
  </si>
  <si>
    <t>32,50*1,20*0,15</t>
  </si>
  <si>
    <t>Komunikace pozemní</t>
  </si>
  <si>
    <t>24</t>
  </si>
  <si>
    <t>564851113</t>
  </si>
  <si>
    <t>Podklad ze štěrkodrtě ŠD tl 170 mm</t>
  </si>
  <si>
    <t>1293350661</t>
  </si>
  <si>
    <t>25</t>
  </si>
  <si>
    <t>564851114</t>
  </si>
  <si>
    <t>Podklad ze štěrkodrtě ŠD tl 180 mm</t>
  </si>
  <si>
    <t>-928095975</t>
  </si>
  <si>
    <t>26</t>
  </si>
  <si>
    <t>565145101</t>
  </si>
  <si>
    <t>Asfaltový beton vrstva podkladní ACP 16 (obalované kamenivo OKS) tl 60 mm š do 1,5 m</t>
  </si>
  <si>
    <t>2127495912</t>
  </si>
  <si>
    <t>27</t>
  </si>
  <si>
    <t>573211112</t>
  </si>
  <si>
    <t>Postřik živičný spojovací z asfaltu v množství 0,70 kg/m2</t>
  </si>
  <si>
    <t>1700804918</t>
  </si>
  <si>
    <t>(20,00+12,50+5,00)*3,00</t>
  </si>
  <si>
    <t>28</t>
  </si>
  <si>
    <t>577134221</t>
  </si>
  <si>
    <t>Asfaltový beton vrstva obrusná ACO 11 (ABS) tř. II tl 40 mm š přes 3 m z nemodifikovaného asfaltu</t>
  </si>
  <si>
    <t>-1577961148</t>
  </si>
  <si>
    <t>Trubní vedení</t>
  </si>
  <si>
    <t>29</t>
  </si>
  <si>
    <t>831362193</t>
  </si>
  <si>
    <t>Příplatek k montáži kameninového potrubí za napojení dvou dříků trub pomocí převlečné manžety DN 250</t>
  </si>
  <si>
    <t>kus</t>
  </si>
  <si>
    <t>-422829770</t>
  </si>
  <si>
    <t>30</t>
  </si>
  <si>
    <t>871360310</t>
  </si>
  <si>
    <t>Montáž kanalizačního potrubí hladkého plnostěnného SN 10 z polypropylenu DN 250</t>
  </si>
  <si>
    <t>1047168838</t>
  </si>
  <si>
    <t>31</t>
  </si>
  <si>
    <t>28617021</t>
  </si>
  <si>
    <t>trubka kanalizační PP plnostěnná třívrstvá DN 250x6000mm SN10</t>
  </si>
  <si>
    <t>2107491143</t>
  </si>
  <si>
    <t>72,5*1,015 'Přepočtené koeficientem množství</t>
  </si>
  <si>
    <t>32</t>
  </si>
  <si>
    <t>892362121</t>
  </si>
  <si>
    <t>Tlaková zkouška vzduchem potrubí DN 250 těsnícím vakem ucpávkovým</t>
  </si>
  <si>
    <t>úsek</t>
  </si>
  <si>
    <t>-717558531</t>
  </si>
  <si>
    <t>33</t>
  </si>
  <si>
    <t>894411121</t>
  </si>
  <si>
    <t>Zřízení šachet kanalizačních z betonových dílců na potrubí DN nad 200 do 300 dno beton tř. C 25/30</t>
  </si>
  <si>
    <t>-197171812</t>
  </si>
  <si>
    <t>34</t>
  </si>
  <si>
    <t>896212112</t>
  </si>
  <si>
    <t>Spadiště kanalizační z betonu kruhové boční dno beton tř. C 25/30 90° horní potrubí DN 250 nebo 300</t>
  </si>
  <si>
    <t>-337724795</t>
  </si>
  <si>
    <t>35</t>
  </si>
  <si>
    <t>59224176</t>
  </si>
  <si>
    <t>prstenec šachtový vyrovnávací betonový 625x120x80mm</t>
  </si>
  <si>
    <t>651120362</t>
  </si>
  <si>
    <t>36</t>
  </si>
  <si>
    <t>59224187</t>
  </si>
  <si>
    <t>prstenec šachtový vyrovnávací betonový 625x120x100mm</t>
  </si>
  <si>
    <t>1819997494</t>
  </si>
  <si>
    <t>37</t>
  </si>
  <si>
    <t>59224188</t>
  </si>
  <si>
    <t>prstenec šachtový vyrovnávací betonový 625x120x120mm</t>
  </si>
  <si>
    <t>-1211031035</t>
  </si>
  <si>
    <t>38</t>
  </si>
  <si>
    <t>59224312</t>
  </si>
  <si>
    <t>kónus šachetní betonový kapsové plastové stupadlo 100x62,5x58cm</t>
  </si>
  <si>
    <t>1056290096</t>
  </si>
  <si>
    <t>39</t>
  </si>
  <si>
    <t>59224050</t>
  </si>
  <si>
    <t>skruž pro kanalizační šachty se zabudovanými stupadly 100x25x12cm</t>
  </si>
  <si>
    <t>45980585</t>
  </si>
  <si>
    <t>40</t>
  </si>
  <si>
    <t>59224051</t>
  </si>
  <si>
    <t>skruž pro kanalizační šachty se zabudovanými stupadly 100x50x12cm</t>
  </si>
  <si>
    <t>-2132906582</t>
  </si>
  <si>
    <t>41</t>
  </si>
  <si>
    <t>59224052</t>
  </si>
  <si>
    <t>skruž pro kanalizační šachty se zabudovanými stupadly 100x100x12cm</t>
  </si>
  <si>
    <t>-1488066690</t>
  </si>
  <si>
    <t>42</t>
  </si>
  <si>
    <t>59224029</t>
  </si>
  <si>
    <t>dno betonové šachtové DN 300 betonový žlab i nástupnice 100x78,5x15cm</t>
  </si>
  <si>
    <t>-920772232</t>
  </si>
  <si>
    <t>43</t>
  </si>
  <si>
    <t>896290113</t>
  </si>
  <si>
    <t>Příplatek ke spadišti jednoduchému nebo bočnímu ZKD 300 mm výšky</t>
  </si>
  <si>
    <t>-10158907</t>
  </si>
  <si>
    <t>44</t>
  </si>
  <si>
    <t>899104112</t>
  </si>
  <si>
    <t>Osazení poklopů litinových nebo ocelových včetně rámů pro třídu zatížení D400, E600</t>
  </si>
  <si>
    <t>-1655933975</t>
  </si>
  <si>
    <t>45</t>
  </si>
  <si>
    <t>55241003</t>
  </si>
  <si>
    <t>poklop kanalizační betonolitinový, rám betonolitinový 160mm, D 400 bez odvětrání</t>
  </si>
  <si>
    <t>1694992403</t>
  </si>
  <si>
    <t>Ostatní konstrukce a práce-bourání</t>
  </si>
  <si>
    <t>46</t>
  </si>
  <si>
    <t>966072811</t>
  </si>
  <si>
    <t>Rozebrání rámového oplocení na ocelové sloupky výšky do 2m</t>
  </si>
  <si>
    <t>-362018237</t>
  </si>
  <si>
    <t>47</t>
  </si>
  <si>
    <t>977151127</t>
  </si>
  <si>
    <t>Jádrové vrty diamantovými korunkami do D 250 mm do stavebních materiálů</t>
  </si>
  <si>
    <t>-217950763</t>
  </si>
  <si>
    <t>99</t>
  </si>
  <si>
    <t>Přesun hmot</t>
  </si>
  <si>
    <t>48</t>
  </si>
  <si>
    <t>998225111</t>
  </si>
  <si>
    <t>Přesun hmot pro pozemní komunikace s krytem z kamene, monolitickým betonovým nebo živičným</t>
  </si>
  <si>
    <t>2138510623</t>
  </si>
  <si>
    <t>49</t>
  </si>
  <si>
    <t>998276101</t>
  </si>
  <si>
    <t>Přesun hmot pro trubní vedení z trub z plastických hmot otevřený výkop</t>
  </si>
  <si>
    <t>1784017766</t>
  </si>
  <si>
    <t>997</t>
  </si>
  <si>
    <t>Přesun sutě</t>
  </si>
  <si>
    <t>50</t>
  </si>
  <si>
    <t>997013501</t>
  </si>
  <si>
    <t>Odvoz suti a vybouraných hmot na skládku nebo meziskládku do 1 km se složením</t>
  </si>
  <si>
    <t>2012540764</t>
  </si>
  <si>
    <t>51</t>
  </si>
  <si>
    <t>997013509</t>
  </si>
  <si>
    <t>Příplatek k odvozu suti a vybouraných hmot na skládku ZKD 1 km přes 1 km</t>
  </si>
  <si>
    <t>-1744208860</t>
  </si>
  <si>
    <t>32,542*9 'Přepočtené koeficientem množství</t>
  </si>
  <si>
    <t>52</t>
  </si>
  <si>
    <t>997221861</t>
  </si>
  <si>
    <t>Poplatek za uložení stavebního odpadu na recyklační skládce (skládkovné) z prostého betonu pod kódem 17 01 01</t>
  </si>
  <si>
    <t>1703139404</t>
  </si>
  <si>
    <t>53</t>
  </si>
  <si>
    <t>997321611</t>
  </si>
  <si>
    <t>Nakládání nebo překládání suti a vybouraných hmot</t>
  </si>
  <si>
    <t>-503941193</t>
  </si>
  <si>
    <t>Práce a dodávky M</t>
  </si>
  <si>
    <t>46-M</t>
  </si>
  <si>
    <t>Zemní práce při extr.mont.pracích</t>
  </si>
  <si>
    <t>54</t>
  </si>
  <si>
    <t>460010024</t>
  </si>
  <si>
    <t>Vytyčení trasy vedení kabelového podzemního v zastavěném prostoru</t>
  </si>
  <si>
    <t>km</t>
  </si>
  <si>
    <t>64</t>
  </si>
  <si>
    <t>1678055027</t>
  </si>
  <si>
    <t>000</t>
  </si>
  <si>
    <t>Ostatní náklady</t>
  </si>
  <si>
    <t>55</t>
  </si>
  <si>
    <t>ostatní 2</t>
  </si>
  <si>
    <t>Dopravně inženýrská opatření</t>
  </si>
  <si>
    <t>512</t>
  </si>
  <si>
    <t>47572820</t>
  </si>
  <si>
    <t>56</t>
  </si>
  <si>
    <t>ostatní 3</t>
  </si>
  <si>
    <t>Dokumentace skutečného provedení a zaměření stavby, geometrický plán</t>
  </si>
  <si>
    <t>1913127035</t>
  </si>
  <si>
    <t>VRN</t>
  </si>
  <si>
    <t>Vedlejší rozpočtové náklady</t>
  </si>
  <si>
    <t>VRN3</t>
  </si>
  <si>
    <t>Zařízení staveniště</t>
  </si>
  <si>
    <t>57</t>
  </si>
  <si>
    <t>030001000</t>
  </si>
  <si>
    <t>%</t>
  </si>
  <si>
    <t>1024</t>
  </si>
  <si>
    <t>-1141118761</t>
  </si>
  <si>
    <t>VRN7</t>
  </si>
  <si>
    <t>Provozní vlivy</t>
  </si>
  <si>
    <t>58</t>
  </si>
  <si>
    <t>070001000</t>
  </si>
  <si>
    <t>-228999540</t>
  </si>
  <si>
    <t>02 - SO 02 Kanalizační přípojky</t>
  </si>
  <si>
    <t>zpevněná plocha: 26,5 m, zahrada: 28,0 m</t>
  </si>
  <si>
    <t>šířka rýhy 1,0 m</t>
  </si>
  <si>
    <t>26,50*1,00</t>
  </si>
  <si>
    <t>85141091</t>
  </si>
  <si>
    <t>5*1,00</t>
  </si>
  <si>
    <t>121151104</t>
  </si>
  <si>
    <t>Sejmutí ornice plochy do 100 m2 tl vrstvy do 250 mm strojně</t>
  </si>
  <si>
    <t>41125693</t>
  </si>
  <si>
    <t>kanalizační přípojky</t>
  </si>
  <si>
    <t>28,00*1,00</t>
  </si>
  <si>
    <t>vodovodní přípojka</t>
  </si>
  <si>
    <t>13,50*0,80</t>
  </si>
  <si>
    <t>5,00*2,00*1,80</t>
  </si>
  <si>
    <t>průměrná hlobka 1,80 m, šířka rýhy 1,0 m</t>
  </si>
  <si>
    <t>54,50*1,00*1,80</t>
  </si>
  <si>
    <t>"rozšíření pro naapojení a šachty 5%" 98,10*0,05</t>
  </si>
  <si>
    <t>vodovodní přípojka, průměrná hloubka 1,50m, šířka rýhy 0,80 m</t>
  </si>
  <si>
    <t>13,50*0,80*1,50</t>
  </si>
  <si>
    <t>151101101</t>
  </si>
  <si>
    <t>Zřízení příložného pažení a rozepření stěn rýh hl do 2 m</t>
  </si>
  <si>
    <t>47831951</t>
  </si>
  <si>
    <t>54,50*1,80*2</t>
  </si>
  <si>
    <t>13,50*1,50*2</t>
  </si>
  <si>
    <t>151101111</t>
  </si>
  <si>
    <t>Odstranění příložného pažení a rozepření stěn rýh hl do 2 m</t>
  </si>
  <si>
    <t>1222442720</t>
  </si>
  <si>
    <t>výkopek v komunikaci</t>
  </si>
  <si>
    <t>26,50*1,00*1,80*1,05</t>
  </si>
  <si>
    <t>175112101</t>
  </si>
  <si>
    <t>Obsypání potrubí při překopech inženýrských sítí ručně objem do 10 m3</t>
  </si>
  <si>
    <t>1494162534</t>
  </si>
  <si>
    <t>13,50*0,80*0,35</t>
  </si>
  <si>
    <t>175112109</t>
  </si>
  <si>
    <t>Příplatek k obsypání potrubí při překopech inž sítí objemu do 10 m3 za prohození sypaniny</t>
  </si>
  <si>
    <t>227243961</t>
  </si>
  <si>
    <t>181111111</t>
  </si>
  <si>
    <t>Plošná úprava terénu do 500 m2 zemina tř 1 až 4 nerovnosti do 100 mm v rovinně a svahu do 1:5</t>
  </si>
  <si>
    <t>-1754333917</t>
  </si>
  <si>
    <t>(26,50+13,50)*3,00</t>
  </si>
  <si>
    <t>181351004</t>
  </si>
  <si>
    <t>Rozprostření ornice tl vrstvy do 250 mm pl do 100 m2 v rovině nebo ve svahu do 1:5 strojně</t>
  </si>
  <si>
    <t>1406271947</t>
  </si>
  <si>
    <t>181411131</t>
  </si>
  <si>
    <t>Založení parkového trávníku výsevem plochy do 1000 m2 v rovině a ve svahu do 1:5</t>
  </si>
  <si>
    <t>-1900115929</t>
  </si>
  <si>
    <t>00572410</t>
  </si>
  <si>
    <t>osivo směs travní parková</t>
  </si>
  <si>
    <t>kg</t>
  </si>
  <si>
    <t>749679934</t>
  </si>
  <si>
    <t>120*0,015 'Přepočtené koeficientem množství</t>
  </si>
  <si>
    <t>50,09*1,80</t>
  </si>
  <si>
    <t>119,21</t>
  </si>
  <si>
    <t>54,50*1,00*0,55*-1</t>
  </si>
  <si>
    <t>13,50*0,80*0,45*-1</t>
  </si>
  <si>
    <t>26,50*1,00*(1,80-0,55)*1,67</t>
  </si>
  <si>
    <t>54,50*1,00*0,45</t>
  </si>
  <si>
    <t>24,525*1,67 'Přepočtené koeficientem množství</t>
  </si>
  <si>
    <t>1335084601</t>
  </si>
  <si>
    <t>54,50*1,00*0,10</t>
  </si>
  <si>
    <t>451595111</t>
  </si>
  <si>
    <t>Lože pod potrubí otevřený výkop z prohozeného výkopku</t>
  </si>
  <si>
    <t>-298125163</t>
  </si>
  <si>
    <t>13,50*0,80*0,10</t>
  </si>
  <si>
    <t>659358510</t>
  </si>
  <si>
    <t>26,50*3,00</t>
  </si>
  <si>
    <t>-1208456722</t>
  </si>
  <si>
    <t>831263195</t>
  </si>
  <si>
    <t>Příplatek za zřízení kanalizační přípojky DN 100 až 300</t>
  </si>
  <si>
    <t>-196194177</t>
  </si>
  <si>
    <t>871161211</t>
  </si>
  <si>
    <t>Montáž potrubí z PE100 SDR 11 otevřený výkop svařovaných elektrotvarovkou D 32 x 3,0 mm</t>
  </si>
  <si>
    <t>1513312212</t>
  </si>
  <si>
    <t>28613170</t>
  </si>
  <si>
    <t>potrubí vodovodní PE100 SDR11 se signalizační vrstvou 100m 32x3,0mm</t>
  </si>
  <si>
    <t>-874422987</t>
  </si>
  <si>
    <t>13,5*1,015 'Přepočtené koeficientem množství</t>
  </si>
  <si>
    <t>871313121</t>
  </si>
  <si>
    <t>Montáž kanalizačního potrubí z PVC těsněné gumovým kroužkem otevřený výkop sklon do 20 % DN 160</t>
  </si>
  <si>
    <t>-1985578995</t>
  </si>
  <si>
    <t>28611165</t>
  </si>
  <si>
    <t>trubka kanalizační PVC DN 160x3000mm SN8</t>
  </si>
  <si>
    <t>-1437604854</t>
  </si>
  <si>
    <t>54,5*1,03 'Přepočtené koeficientem množství</t>
  </si>
  <si>
    <t>877161101</t>
  </si>
  <si>
    <t>Montáž elektrospojek na vodovodním potrubí z PE trub d 32</t>
  </si>
  <si>
    <t>-406437397</t>
  </si>
  <si>
    <t>HWL.630003203216</t>
  </si>
  <si>
    <t>TVAROVKA ISO SPOJKA 32-32</t>
  </si>
  <si>
    <t>1648645613</t>
  </si>
  <si>
    <t>877315211</t>
  </si>
  <si>
    <t>Montáž tvarovek z tvrdého PVC-systém KG nebo z polypropylenu-systém KG 2000 jednoosé DN 160</t>
  </si>
  <si>
    <t>217967793</t>
  </si>
  <si>
    <t>28617338</t>
  </si>
  <si>
    <t>koleno kanalizace PP KG DN 160x45°</t>
  </si>
  <si>
    <t>-1338234326</t>
  </si>
  <si>
    <t>28611588</t>
  </si>
  <si>
    <t>zátka kanalizace plastové KG DN 150</t>
  </si>
  <si>
    <t>-1840125433</t>
  </si>
  <si>
    <t>877360420</t>
  </si>
  <si>
    <t>Montáž odboček na kanalizačním potrubí z PP trub korugovaných DN 250</t>
  </si>
  <si>
    <t>-2123402007</t>
  </si>
  <si>
    <t>28617361</t>
  </si>
  <si>
    <t>odbočka kanalizace PP korugované pro KG 45° DN 250/160</t>
  </si>
  <si>
    <t>1066297284</t>
  </si>
  <si>
    <t>879171911</t>
  </si>
  <si>
    <t>Výměna napojení vodovodní přípojky na potrubí DN 32</t>
  </si>
  <si>
    <t>1417134541</t>
  </si>
  <si>
    <t>894812201</t>
  </si>
  <si>
    <t>Revizní a čistící šachta z PP šachtové dno DN 425/150 průtočné</t>
  </si>
  <si>
    <t>203010494</t>
  </si>
  <si>
    <t>894812231</t>
  </si>
  <si>
    <t>Revizní a čistící šachta z PP DN 425 šachtová roura korugovaná bez hrdla světlé hloubky 1500 mm</t>
  </si>
  <si>
    <t>87798804</t>
  </si>
  <si>
    <t>894812241</t>
  </si>
  <si>
    <t>Revizní a čistící šachta z PP DN 425 šachtová roura teleskopická světlé hloubky 375 mm</t>
  </si>
  <si>
    <t>1297954423</t>
  </si>
  <si>
    <t>894812249</t>
  </si>
  <si>
    <t>Příplatek k rourám revizní a čistící šachty z PP DN 425 za uříznutí šachtové roury</t>
  </si>
  <si>
    <t>964537957</t>
  </si>
  <si>
    <t>894812262</t>
  </si>
  <si>
    <t>Revizní a čistící šachta z PP DN 425 poklop litinový plný do teleskopické trubky pro třídu zatížení D400</t>
  </si>
  <si>
    <t>264393612</t>
  </si>
  <si>
    <t>899721111</t>
  </si>
  <si>
    <t>Signalizační vodič DN do 150 mm na potrubí</t>
  </si>
  <si>
    <t>957537038</t>
  </si>
  <si>
    <t>899722112</t>
  </si>
  <si>
    <t>Krytí potrubí z plastů výstražnou fólií z PVC 25 cm</t>
  </si>
  <si>
    <t>-283970768</t>
  </si>
  <si>
    <t>1964363536</t>
  </si>
  <si>
    <t>19,136*9 'Přepočtené koeficientem množství</t>
  </si>
  <si>
    <t>59</t>
  </si>
  <si>
    <t>60</t>
  </si>
  <si>
    <t>Rechtik – PROJEKT</t>
  </si>
  <si>
    <t>Hornopolní 12, 702 00 Ostrava</t>
  </si>
  <si>
    <t>tel. 596 618 468</t>
  </si>
  <si>
    <t>e-mail: rechtik-jrp@volny.cz</t>
  </si>
  <si>
    <t>Část:</t>
  </si>
  <si>
    <t>Název:</t>
  </si>
  <si>
    <t>Soupis prací</t>
  </si>
  <si>
    <t>Stupeň PD:</t>
  </si>
  <si>
    <t>Objednatel:</t>
  </si>
  <si>
    <t>Vypracoval:</t>
  </si>
  <si>
    <t>Ing. Josef Rechtik</t>
  </si>
  <si>
    <t>Arch.číslo: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</si>
</sst>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%"/>
    <numFmt numFmtId="165" formatCode="dd\.mm\.yyyy"/>
    <numFmt numFmtId="166" formatCode="#,##0.00000"/>
    <numFmt numFmtId="167" formatCode="#,##0.000"/>
    <numFmt numFmtId="168" formatCode="[$-405]mmmm\ yy;@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/>
      <bottom/>
    </border>
    <border>
      <left style="medium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3" xfId="0" applyBorder="1" applyAlignment="1">
      <alignment vertical="center"/>
    </xf>
    <xf numFmtId="0" fontId="39" fillId="0" borderId="0" xfId="0" applyFont="1" applyAlignment="1">
      <alignment horizontal="right" vertical="center"/>
    </xf>
    <xf numFmtId="0" fontId="40" fillId="0" borderId="24" xfId="0" applyFont="1" applyBorder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0" fontId="0" fillId="0" borderId="25" xfId="0" applyBorder="1" applyAlignment="1">
      <alignment vertical="top"/>
    </xf>
    <xf numFmtId="0" fontId="41" fillId="0" borderId="24" xfId="20" applyFont="1" applyBorder="1" applyAlignment="1" applyProtection="1">
      <alignment horizontal="right" vertical="top"/>
      <protection/>
    </xf>
    <xf numFmtId="0" fontId="42" fillId="0" borderId="0" xfId="0" applyFont="1" applyAlignment="1">
      <alignment vertical="center"/>
    </xf>
    <xf numFmtId="0" fontId="42" fillId="0" borderId="26" xfId="0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2" fillId="0" borderId="23" xfId="0" applyFont="1" applyBorder="1" applyAlignment="1">
      <alignment horizontal="left" vertical="center" indent="1"/>
    </xf>
    <xf numFmtId="0" fontId="39" fillId="0" borderId="0" xfId="0" applyFont="1" applyAlignment="1">
      <alignment vertical="center"/>
    </xf>
    <xf numFmtId="168" fontId="42" fillId="0" borderId="0" xfId="0" applyNumberFormat="1" applyFont="1" applyAlignment="1">
      <alignment vertical="center"/>
    </xf>
    <xf numFmtId="168" fontId="42" fillId="0" borderId="0" xfId="0" applyNumberFormat="1" applyFont="1" applyAlignment="1">
      <alignment horizontal="left" vertical="center"/>
    </xf>
    <xf numFmtId="0" fontId="43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27</xdr:row>
      <xdr:rowOff>123825</xdr:rowOff>
    </xdr:from>
    <xdr:to>
      <xdr:col>6</xdr:col>
      <xdr:colOff>1000125</xdr:colOff>
      <xdr:row>31</xdr:row>
      <xdr:rowOff>180975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057900" y="7581900"/>
          <a:ext cx="923925" cy="1162050"/>
        </a:xfrm>
        <a:prstGeom prst="rect">
          <a:avLst/>
        </a:prstGeom>
        <a:solidFill>
          <a:srgbClr val="FFFFFF"/>
        </a:solidFill>
        <a:ln w="31750">
          <a:solidFill>
            <a:srgbClr val="9FB8CD"/>
          </a:solidFill>
          <a:miter lim="800000"/>
          <a:headEnd type="none"/>
          <a:tailEnd type="none"/>
        </a:ln>
        <a:effectLst>
          <a:outerShdw dist="107763" dir="13500000" algn="ctr" rotWithShape="0">
            <a:srgbClr val="868686">
              <a:alpha val="50000"/>
            </a:srgbClr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7\22-2017%20F-M%20%20Gajerovice\Gajerovice%202\DPS%20projekt\%20&#353;t&#237;tky,%20seznamy%20Gajerovice%202,%20D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kázka"/>
      <sheetName val="štítky, obálky"/>
      <sheetName val="seznam dokladů 1"/>
      <sheetName val="doklady 2"/>
      <sheetName val="seznam příloh DSP"/>
      <sheetName val="krycí list-DSP-E. doklady"/>
      <sheetName val="krycí list-DUR-přípojky"/>
    </sheetNames>
    <sheetDataSet>
      <sheetData sheetId="0">
        <row r="1">
          <cell r="C1" t="str">
            <v>22/2017</v>
          </cell>
        </row>
        <row r="2">
          <cell r="C2" t="str">
            <v>Splašková kanalizace Lískovec</v>
          </cell>
        </row>
        <row r="3">
          <cell r="C3" t="str">
            <v>odkanalizování místní části Gajerovice, 2.část</v>
          </cell>
        </row>
        <row r="7">
          <cell r="C7" t="str">
            <v>Dokumentace provedení stavby (DPS)</v>
          </cell>
        </row>
        <row r="8">
          <cell r="C8" t="str">
            <v>Statutární město Frýdek-Místek</v>
          </cell>
        </row>
        <row r="10">
          <cell r="C10" t="str">
            <v>říjen 2020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rechtik@volny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6059A-3E40-4D7E-80D5-ED53D60D6F92}">
  <dimension ref="B1:G32"/>
  <sheetViews>
    <sheetView workbookViewId="0" topLeftCell="A22">
      <selection activeCell="D19" sqref="D19"/>
    </sheetView>
  </sheetViews>
  <sheetFormatPr defaultColWidth="18.8515625" defaultRowHeight="21.75" customHeight="1"/>
  <cols>
    <col min="1" max="1" width="2.421875" style="2" customWidth="1"/>
    <col min="2" max="2" width="29.8515625" style="2" customWidth="1"/>
    <col min="3" max="3" width="3.7109375" style="2" customWidth="1"/>
    <col min="4" max="4" width="18.8515625" style="2" customWidth="1"/>
    <col min="5" max="5" width="16.00390625" style="2" customWidth="1"/>
    <col min="6" max="6" width="18.8515625" style="2" customWidth="1"/>
    <col min="7" max="7" width="20.28125" style="2" customWidth="1"/>
    <col min="8" max="256" width="18.8515625" style="2" customWidth="1"/>
    <col min="257" max="257" width="2.421875" style="2" customWidth="1"/>
    <col min="258" max="258" width="29.8515625" style="2" customWidth="1"/>
    <col min="259" max="259" width="3.7109375" style="2" customWidth="1"/>
    <col min="260" max="260" width="18.8515625" style="2" customWidth="1"/>
    <col min="261" max="261" width="16.00390625" style="2" customWidth="1"/>
    <col min="262" max="262" width="18.8515625" style="2" customWidth="1"/>
    <col min="263" max="263" width="20.28125" style="2" customWidth="1"/>
    <col min="264" max="512" width="18.8515625" style="2" customWidth="1"/>
    <col min="513" max="513" width="2.421875" style="2" customWidth="1"/>
    <col min="514" max="514" width="29.8515625" style="2" customWidth="1"/>
    <col min="515" max="515" width="3.7109375" style="2" customWidth="1"/>
    <col min="516" max="516" width="18.8515625" style="2" customWidth="1"/>
    <col min="517" max="517" width="16.00390625" style="2" customWidth="1"/>
    <col min="518" max="518" width="18.8515625" style="2" customWidth="1"/>
    <col min="519" max="519" width="20.28125" style="2" customWidth="1"/>
    <col min="520" max="768" width="18.8515625" style="2" customWidth="1"/>
    <col min="769" max="769" width="2.421875" style="2" customWidth="1"/>
    <col min="770" max="770" width="29.8515625" style="2" customWidth="1"/>
    <col min="771" max="771" width="3.7109375" style="2" customWidth="1"/>
    <col min="772" max="772" width="18.8515625" style="2" customWidth="1"/>
    <col min="773" max="773" width="16.00390625" style="2" customWidth="1"/>
    <col min="774" max="774" width="18.8515625" style="2" customWidth="1"/>
    <col min="775" max="775" width="20.28125" style="2" customWidth="1"/>
    <col min="776" max="1024" width="18.8515625" style="2" customWidth="1"/>
    <col min="1025" max="1025" width="2.421875" style="2" customWidth="1"/>
    <col min="1026" max="1026" width="29.8515625" style="2" customWidth="1"/>
    <col min="1027" max="1027" width="3.7109375" style="2" customWidth="1"/>
    <col min="1028" max="1028" width="18.8515625" style="2" customWidth="1"/>
    <col min="1029" max="1029" width="16.00390625" style="2" customWidth="1"/>
    <col min="1030" max="1030" width="18.8515625" style="2" customWidth="1"/>
    <col min="1031" max="1031" width="20.28125" style="2" customWidth="1"/>
    <col min="1032" max="1280" width="18.8515625" style="2" customWidth="1"/>
    <col min="1281" max="1281" width="2.421875" style="2" customWidth="1"/>
    <col min="1282" max="1282" width="29.8515625" style="2" customWidth="1"/>
    <col min="1283" max="1283" width="3.7109375" style="2" customWidth="1"/>
    <col min="1284" max="1284" width="18.8515625" style="2" customWidth="1"/>
    <col min="1285" max="1285" width="16.00390625" style="2" customWidth="1"/>
    <col min="1286" max="1286" width="18.8515625" style="2" customWidth="1"/>
    <col min="1287" max="1287" width="20.28125" style="2" customWidth="1"/>
    <col min="1288" max="1536" width="18.8515625" style="2" customWidth="1"/>
    <col min="1537" max="1537" width="2.421875" style="2" customWidth="1"/>
    <col min="1538" max="1538" width="29.8515625" style="2" customWidth="1"/>
    <col min="1539" max="1539" width="3.7109375" style="2" customWidth="1"/>
    <col min="1540" max="1540" width="18.8515625" style="2" customWidth="1"/>
    <col min="1541" max="1541" width="16.00390625" style="2" customWidth="1"/>
    <col min="1542" max="1542" width="18.8515625" style="2" customWidth="1"/>
    <col min="1543" max="1543" width="20.28125" style="2" customWidth="1"/>
    <col min="1544" max="1792" width="18.8515625" style="2" customWidth="1"/>
    <col min="1793" max="1793" width="2.421875" style="2" customWidth="1"/>
    <col min="1794" max="1794" width="29.8515625" style="2" customWidth="1"/>
    <col min="1795" max="1795" width="3.7109375" style="2" customWidth="1"/>
    <col min="1796" max="1796" width="18.8515625" style="2" customWidth="1"/>
    <col min="1797" max="1797" width="16.00390625" style="2" customWidth="1"/>
    <col min="1798" max="1798" width="18.8515625" style="2" customWidth="1"/>
    <col min="1799" max="1799" width="20.28125" style="2" customWidth="1"/>
    <col min="1800" max="2048" width="18.8515625" style="2" customWidth="1"/>
    <col min="2049" max="2049" width="2.421875" style="2" customWidth="1"/>
    <col min="2050" max="2050" width="29.8515625" style="2" customWidth="1"/>
    <col min="2051" max="2051" width="3.7109375" style="2" customWidth="1"/>
    <col min="2052" max="2052" width="18.8515625" style="2" customWidth="1"/>
    <col min="2053" max="2053" width="16.00390625" style="2" customWidth="1"/>
    <col min="2054" max="2054" width="18.8515625" style="2" customWidth="1"/>
    <col min="2055" max="2055" width="20.28125" style="2" customWidth="1"/>
    <col min="2056" max="2304" width="18.8515625" style="2" customWidth="1"/>
    <col min="2305" max="2305" width="2.421875" style="2" customWidth="1"/>
    <col min="2306" max="2306" width="29.8515625" style="2" customWidth="1"/>
    <col min="2307" max="2307" width="3.7109375" style="2" customWidth="1"/>
    <col min="2308" max="2308" width="18.8515625" style="2" customWidth="1"/>
    <col min="2309" max="2309" width="16.00390625" style="2" customWidth="1"/>
    <col min="2310" max="2310" width="18.8515625" style="2" customWidth="1"/>
    <col min="2311" max="2311" width="20.28125" style="2" customWidth="1"/>
    <col min="2312" max="2560" width="18.8515625" style="2" customWidth="1"/>
    <col min="2561" max="2561" width="2.421875" style="2" customWidth="1"/>
    <col min="2562" max="2562" width="29.8515625" style="2" customWidth="1"/>
    <col min="2563" max="2563" width="3.7109375" style="2" customWidth="1"/>
    <col min="2564" max="2564" width="18.8515625" style="2" customWidth="1"/>
    <col min="2565" max="2565" width="16.00390625" style="2" customWidth="1"/>
    <col min="2566" max="2566" width="18.8515625" style="2" customWidth="1"/>
    <col min="2567" max="2567" width="20.28125" style="2" customWidth="1"/>
    <col min="2568" max="2816" width="18.8515625" style="2" customWidth="1"/>
    <col min="2817" max="2817" width="2.421875" style="2" customWidth="1"/>
    <col min="2818" max="2818" width="29.8515625" style="2" customWidth="1"/>
    <col min="2819" max="2819" width="3.7109375" style="2" customWidth="1"/>
    <col min="2820" max="2820" width="18.8515625" style="2" customWidth="1"/>
    <col min="2821" max="2821" width="16.00390625" style="2" customWidth="1"/>
    <col min="2822" max="2822" width="18.8515625" style="2" customWidth="1"/>
    <col min="2823" max="2823" width="20.28125" style="2" customWidth="1"/>
    <col min="2824" max="3072" width="18.8515625" style="2" customWidth="1"/>
    <col min="3073" max="3073" width="2.421875" style="2" customWidth="1"/>
    <col min="3074" max="3074" width="29.8515625" style="2" customWidth="1"/>
    <col min="3075" max="3075" width="3.7109375" style="2" customWidth="1"/>
    <col min="3076" max="3076" width="18.8515625" style="2" customWidth="1"/>
    <col min="3077" max="3077" width="16.00390625" style="2" customWidth="1"/>
    <col min="3078" max="3078" width="18.8515625" style="2" customWidth="1"/>
    <col min="3079" max="3079" width="20.28125" style="2" customWidth="1"/>
    <col min="3080" max="3328" width="18.8515625" style="2" customWidth="1"/>
    <col min="3329" max="3329" width="2.421875" style="2" customWidth="1"/>
    <col min="3330" max="3330" width="29.8515625" style="2" customWidth="1"/>
    <col min="3331" max="3331" width="3.7109375" style="2" customWidth="1"/>
    <col min="3332" max="3332" width="18.8515625" style="2" customWidth="1"/>
    <col min="3333" max="3333" width="16.00390625" style="2" customWidth="1"/>
    <col min="3334" max="3334" width="18.8515625" style="2" customWidth="1"/>
    <col min="3335" max="3335" width="20.28125" style="2" customWidth="1"/>
    <col min="3336" max="3584" width="18.8515625" style="2" customWidth="1"/>
    <col min="3585" max="3585" width="2.421875" style="2" customWidth="1"/>
    <col min="3586" max="3586" width="29.8515625" style="2" customWidth="1"/>
    <col min="3587" max="3587" width="3.7109375" style="2" customWidth="1"/>
    <col min="3588" max="3588" width="18.8515625" style="2" customWidth="1"/>
    <col min="3589" max="3589" width="16.00390625" style="2" customWidth="1"/>
    <col min="3590" max="3590" width="18.8515625" style="2" customWidth="1"/>
    <col min="3591" max="3591" width="20.28125" style="2" customWidth="1"/>
    <col min="3592" max="3840" width="18.8515625" style="2" customWidth="1"/>
    <col min="3841" max="3841" width="2.421875" style="2" customWidth="1"/>
    <col min="3842" max="3842" width="29.8515625" style="2" customWidth="1"/>
    <col min="3843" max="3843" width="3.7109375" style="2" customWidth="1"/>
    <col min="3844" max="3844" width="18.8515625" style="2" customWidth="1"/>
    <col min="3845" max="3845" width="16.00390625" style="2" customWidth="1"/>
    <col min="3846" max="3846" width="18.8515625" style="2" customWidth="1"/>
    <col min="3847" max="3847" width="20.28125" style="2" customWidth="1"/>
    <col min="3848" max="4096" width="18.8515625" style="2" customWidth="1"/>
    <col min="4097" max="4097" width="2.421875" style="2" customWidth="1"/>
    <col min="4098" max="4098" width="29.8515625" style="2" customWidth="1"/>
    <col min="4099" max="4099" width="3.7109375" style="2" customWidth="1"/>
    <col min="4100" max="4100" width="18.8515625" style="2" customWidth="1"/>
    <col min="4101" max="4101" width="16.00390625" style="2" customWidth="1"/>
    <col min="4102" max="4102" width="18.8515625" style="2" customWidth="1"/>
    <col min="4103" max="4103" width="20.28125" style="2" customWidth="1"/>
    <col min="4104" max="4352" width="18.8515625" style="2" customWidth="1"/>
    <col min="4353" max="4353" width="2.421875" style="2" customWidth="1"/>
    <col min="4354" max="4354" width="29.8515625" style="2" customWidth="1"/>
    <col min="4355" max="4355" width="3.7109375" style="2" customWidth="1"/>
    <col min="4356" max="4356" width="18.8515625" style="2" customWidth="1"/>
    <col min="4357" max="4357" width="16.00390625" style="2" customWidth="1"/>
    <col min="4358" max="4358" width="18.8515625" style="2" customWidth="1"/>
    <col min="4359" max="4359" width="20.28125" style="2" customWidth="1"/>
    <col min="4360" max="4608" width="18.8515625" style="2" customWidth="1"/>
    <col min="4609" max="4609" width="2.421875" style="2" customWidth="1"/>
    <col min="4610" max="4610" width="29.8515625" style="2" customWidth="1"/>
    <col min="4611" max="4611" width="3.7109375" style="2" customWidth="1"/>
    <col min="4612" max="4612" width="18.8515625" style="2" customWidth="1"/>
    <col min="4613" max="4613" width="16.00390625" style="2" customWidth="1"/>
    <col min="4614" max="4614" width="18.8515625" style="2" customWidth="1"/>
    <col min="4615" max="4615" width="20.28125" style="2" customWidth="1"/>
    <col min="4616" max="4864" width="18.8515625" style="2" customWidth="1"/>
    <col min="4865" max="4865" width="2.421875" style="2" customWidth="1"/>
    <col min="4866" max="4866" width="29.8515625" style="2" customWidth="1"/>
    <col min="4867" max="4867" width="3.7109375" style="2" customWidth="1"/>
    <col min="4868" max="4868" width="18.8515625" style="2" customWidth="1"/>
    <col min="4869" max="4869" width="16.00390625" style="2" customWidth="1"/>
    <col min="4870" max="4870" width="18.8515625" style="2" customWidth="1"/>
    <col min="4871" max="4871" width="20.28125" style="2" customWidth="1"/>
    <col min="4872" max="5120" width="18.8515625" style="2" customWidth="1"/>
    <col min="5121" max="5121" width="2.421875" style="2" customWidth="1"/>
    <col min="5122" max="5122" width="29.8515625" style="2" customWidth="1"/>
    <col min="5123" max="5123" width="3.7109375" style="2" customWidth="1"/>
    <col min="5124" max="5124" width="18.8515625" style="2" customWidth="1"/>
    <col min="5125" max="5125" width="16.00390625" style="2" customWidth="1"/>
    <col min="5126" max="5126" width="18.8515625" style="2" customWidth="1"/>
    <col min="5127" max="5127" width="20.28125" style="2" customWidth="1"/>
    <col min="5128" max="5376" width="18.8515625" style="2" customWidth="1"/>
    <col min="5377" max="5377" width="2.421875" style="2" customWidth="1"/>
    <col min="5378" max="5378" width="29.8515625" style="2" customWidth="1"/>
    <col min="5379" max="5379" width="3.7109375" style="2" customWidth="1"/>
    <col min="5380" max="5380" width="18.8515625" style="2" customWidth="1"/>
    <col min="5381" max="5381" width="16.00390625" style="2" customWidth="1"/>
    <col min="5382" max="5382" width="18.8515625" style="2" customWidth="1"/>
    <col min="5383" max="5383" width="20.28125" style="2" customWidth="1"/>
    <col min="5384" max="5632" width="18.8515625" style="2" customWidth="1"/>
    <col min="5633" max="5633" width="2.421875" style="2" customWidth="1"/>
    <col min="5634" max="5634" width="29.8515625" style="2" customWidth="1"/>
    <col min="5635" max="5635" width="3.7109375" style="2" customWidth="1"/>
    <col min="5636" max="5636" width="18.8515625" style="2" customWidth="1"/>
    <col min="5637" max="5637" width="16.00390625" style="2" customWidth="1"/>
    <col min="5638" max="5638" width="18.8515625" style="2" customWidth="1"/>
    <col min="5639" max="5639" width="20.28125" style="2" customWidth="1"/>
    <col min="5640" max="5888" width="18.8515625" style="2" customWidth="1"/>
    <col min="5889" max="5889" width="2.421875" style="2" customWidth="1"/>
    <col min="5890" max="5890" width="29.8515625" style="2" customWidth="1"/>
    <col min="5891" max="5891" width="3.7109375" style="2" customWidth="1"/>
    <col min="5892" max="5892" width="18.8515625" style="2" customWidth="1"/>
    <col min="5893" max="5893" width="16.00390625" style="2" customWidth="1"/>
    <col min="5894" max="5894" width="18.8515625" style="2" customWidth="1"/>
    <col min="5895" max="5895" width="20.28125" style="2" customWidth="1"/>
    <col min="5896" max="6144" width="18.8515625" style="2" customWidth="1"/>
    <col min="6145" max="6145" width="2.421875" style="2" customWidth="1"/>
    <col min="6146" max="6146" width="29.8515625" style="2" customWidth="1"/>
    <col min="6147" max="6147" width="3.7109375" style="2" customWidth="1"/>
    <col min="6148" max="6148" width="18.8515625" style="2" customWidth="1"/>
    <col min="6149" max="6149" width="16.00390625" style="2" customWidth="1"/>
    <col min="6150" max="6150" width="18.8515625" style="2" customWidth="1"/>
    <col min="6151" max="6151" width="20.28125" style="2" customWidth="1"/>
    <col min="6152" max="6400" width="18.8515625" style="2" customWidth="1"/>
    <col min="6401" max="6401" width="2.421875" style="2" customWidth="1"/>
    <col min="6402" max="6402" width="29.8515625" style="2" customWidth="1"/>
    <col min="6403" max="6403" width="3.7109375" style="2" customWidth="1"/>
    <col min="6404" max="6404" width="18.8515625" style="2" customWidth="1"/>
    <col min="6405" max="6405" width="16.00390625" style="2" customWidth="1"/>
    <col min="6406" max="6406" width="18.8515625" style="2" customWidth="1"/>
    <col min="6407" max="6407" width="20.28125" style="2" customWidth="1"/>
    <col min="6408" max="6656" width="18.8515625" style="2" customWidth="1"/>
    <col min="6657" max="6657" width="2.421875" style="2" customWidth="1"/>
    <col min="6658" max="6658" width="29.8515625" style="2" customWidth="1"/>
    <col min="6659" max="6659" width="3.7109375" style="2" customWidth="1"/>
    <col min="6660" max="6660" width="18.8515625" style="2" customWidth="1"/>
    <col min="6661" max="6661" width="16.00390625" style="2" customWidth="1"/>
    <col min="6662" max="6662" width="18.8515625" style="2" customWidth="1"/>
    <col min="6663" max="6663" width="20.28125" style="2" customWidth="1"/>
    <col min="6664" max="6912" width="18.8515625" style="2" customWidth="1"/>
    <col min="6913" max="6913" width="2.421875" style="2" customWidth="1"/>
    <col min="6914" max="6914" width="29.8515625" style="2" customWidth="1"/>
    <col min="6915" max="6915" width="3.7109375" style="2" customWidth="1"/>
    <col min="6916" max="6916" width="18.8515625" style="2" customWidth="1"/>
    <col min="6917" max="6917" width="16.00390625" style="2" customWidth="1"/>
    <col min="6918" max="6918" width="18.8515625" style="2" customWidth="1"/>
    <col min="6919" max="6919" width="20.28125" style="2" customWidth="1"/>
    <col min="6920" max="7168" width="18.8515625" style="2" customWidth="1"/>
    <col min="7169" max="7169" width="2.421875" style="2" customWidth="1"/>
    <col min="7170" max="7170" width="29.8515625" style="2" customWidth="1"/>
    <col min="7171" max="7171" width="3.7109375" style="2" customWidth="1"/>
    <col min="7172" max="7172" width="18.8515625" style="2" customWidth="1"/>
    <col min="7173" max="7173" width="16.00390625" style="2" customWidth="1"/>
    <col min="7174" max="7174" width="18.8515625" style="2" customWidth="1"/>
    <col min="7175" max="7175" width="20.28125" style="2" customWidth="1"/>
    <col min="7176" max="7424" width="18.8515625" style="2" customWidth="1"/>
    <col min="7425" max="7425" width="2.421875" style="2" customWidth="1"/>
    <col min="7426" max="7426" width="29.8515625" style="2" customWidth="1"/>
    <col min="7427" max="7427" width="3.7109375" style="2" customWidth="1"/>
    <col min="7428" max="7428" width="18.8515625" style="2" customWidth="1"/>
    <col min="7429" max="7429" width="16.00390625" style="2" customWidth="1"/>
    <col min="7430" max="7430" width="18.8515625" style="2" customWidth="1"/>
    <col min="7431" max="7431" width="20.28125" style="2" customWidth="1"/>
    <col min="7432" max="7680" width="18.8515625" style="2" customWidth="1"/>
    <col min="7681" max="7681" width="2.421875" style="2" customWidth="1"/>
    <col min="7682" max="7682" width="29.8515625" style="2" customWidth="1"/>
    <col min="7683" max="7683" width="3.7109375" style="2" customWidth="1"/>
    <col min="7684" max="7684" width="18.8515625" style="2" customWidth="1"/>
    <col min="7685" max="7685" width="16.00390625" style="2" customWidth="1"/>
    <col min="7686" max="7686" width="18.8515625" style="2" customWidth="1"/>
    <col min="7687" max="7687" width="20.28125" style="2" customWidth="1"/>
    <col min="7688" max="7936" width="18.8515625" style="2" customWidth="1"/>
    <col min="7937" max="7937" width="2.421875" style="2" customWidth="1"/>
    <col min="7938" max="7938" width="29.8515625" style="2" customWidth="1"/>
    <col min="7939" max="7939" width="3.7109375" style="2" customWidth="1"/>
    <col min="7940" max="7940" width="18.8515625" style="2" customWidth="1"/>
    <col min="7941" max="7941" width="16.00390625" style="2" customWidth="1"/>
    <col min="7942" max="7942" width="18.8515625" style="2" customWidth="1"/>
    <col min="7943" max="7943" width="20.28125" style="2" customWidth="1"/>
    <col min="7944" max="8192" width="18.8515625" style="2" customWidth="1"/>
    <col min="8193" max="8193" width="2.421875" style="2" customWidth="1"/>
    <col min="8194" max="8194" width="29.8515625" style="2" customWidth="1"/>
    <col min="8195" max="8195" width="3.7109375" style="2" customWidth="1"/>
    <col min="8196" max="8196" width="18.8515625" style="2" customWidth="1"/>
    <col min="8197" max="8197" width="16.00390625" style="2" customWidth="1"/>
    <col min="8198" max="8198" width="18.8515625" style="2" customWidth="1"/>
    <col min="8199" max="8199" width="20.28125" style="2" customWidth="1"/>
    <col min="8200" max="8448" width="18.8515625" style="2" customWidth="1"/>
    <col min="8449" max="8449" width="2.421875" style="2" customWidth="1"/>
    <col min="8450" max="8450" width="29.8515625" style="2" customWidth="1"/>
    <col min="8451" max="8451" width="3.7109375" style="2" customWidth="1"/>
    <col min="8452" max="8452" width="18.8515625" style="2" customWidth="1"/>
    <col min="8453" max="8453" width="16.00390625" style="2" customWidth="1"/>
    <col min="8454" max="8454" width="18.8515625" style="2" customWidth="1"/>
    <col min="8455" max="8455" width="20.28125" style="2" customWidth="1"/>
    <col min="8456" max="8704" width="18.8515625" style="2" customWidth="1"/>
    <col min="8705" max="8705" width="2.421875" style="2" customWidth="1"/>
    <col min="8706" max="8706" width="29.8515625" style="2" customWidth="1"/>
    <col min="8707" max="8707" width="3.7109375" style="2" customWidth="1"/>
    <col min="8708" max="8708" width="18.8515625" style="2" customWidth="1"/>
    <col min="8709" max="8709" width="16.00390625" style="2" customWidth="1"/>
    <col min="8710" max="8710" width="18.8515625" style="2" customWidth="1"/>
    <col min="8711" max="8711" width="20.28125" style="2" customWidth="1"/>
    <col min="8712" max="8960" width="18.8515625" style="2" customWidth="1"/>
    <col min="8961" max="8961" width="2.421875" style="2" customWidth="1"/>
    <col min="8962" max="8962" width="29.8515625" style="2" customWidth="1"/>
    <col min="8963" max="8963" width="3.7109375" style="2" customWidth="1"/>
    <col min="8964" max="8964" width="18.8515625" style="2" customWidth="1"/>
    <col min="8965" max="8965" width="16.00390625" style="2" customWidth="1"/>
    <col min="8966" max="8966" width="18.8515625" style="2" customWidth="1"/>
    <col min="8967" max="8967" width="20.28125" style="2" customWidth="1"/>
    <col min="8968" max="9216" width="18.8515625" style="2" customWidth="1"/>
    <col min="9217" max="9217" width="2.421875" style="2" customWidth="1"/>
    <col min="9218" max="9218" width="29.8515625" style="2" customWidth="1"/>
    <col min="9219" max="9219" width="3.7109375" style="2" customWidth="1"/>
    <col min="9220" max="9220" width="18.8515625" style="2" customWidth="1"/>
    <col min="9221" max="9221" width="16.00390625" style="2" customWidth="1"/>
    <col min="9222" max="9222" width="18.8515625" style="2" customWidth="1"/>
    <col min="9223" max="9223" width="20.28125" style="2" customWidth="1"/>
    <col min="9224" max="9472" width="18.8515625" style="2" customWidth="1"/>
    <col min="9473" max="9473" width="2.421875" style="2" customWidth="1"/>
    <col min="9474" max="9474" width="29.8515625" style="2" customWidth="1"/>
    <col min="9475" max="9475" width="3.7109375" style="2" customWidth="1"/>
    <col min="9476" max="9476" width="18.8515625" style="2" customWidth="1"/>
    <col min="9477" max="9477" width="16.00390625" style="2" customWidth="1"/>
    <col min="9478" max="9478" width="18.8515625" style="2" customWidth="1"/>
    <col min="9479" max="9479" width="20.28125" style="2" customWidth="1"/>
    <col min="9480" max="9728" width="18.8515625" style="2" customWidth="1"/>
    <col min="9729" max="9729" width="2.421875" style="2" customWidth="1"/>
    <col min="9730" max="9730" width="29.8515625" style="2" customWidth="1"/>
    <col min="9731" max="9731" width="3.7109375" style="2" customWidth="1"/>
    <col min="9732" max="9732" width="18.8515625" style="2" customWidth="1"/>
    <col min="9733" max="9733" width="16.00390625" style="2" customWidth="1"/>
    <col min="9734" max="9734" width="18.8515625" style="2" customWidth="1"/>
    <col min="9735" max="9735" width="20.28125" style="2" customWidth="1"/>
    <col min="9736" max="9984" width="18.8515625" style="2" customWidth="1"/>
    <col min="9985" max="9985" width="2.421875" style="2" customWidth="1"/>
    <col min="9986" max="9986" width="29.8515625" style="2" customWidth="1"/>
    <col min="9987" max="9987" width="3.7109375" style="2" customWidth="1"/>
    <col min="9988" max="9988" width="18.8515625" style="2" customWidth="1"/>
    <col min="9989" max="9989" width="16.00390625" style="2" customWidth="1"/>
    <col min="9990" max="9990" width="18.8515625" style="2" customWidth="1"/>
    <col min="9991" max="9991" width="20.28125" style="2" customWidth="1"/>
    <col min="9992" max="10240" width="18.8515625" style="2" customWidth="1"/>
    <col min="10241" max="10241" width="2.421875" style="2" customWidth="1"/>
    <col min="10242" max="10242" width="29.8515625" style="2" customWidth="1"/>
    <col min="10243" max="10243" width="3.7109375" style="2" customWidth="1"/>
    <col min="10244" max="10244" width="18.8515625" style="2" customWidth="1"/>
    <col min="10245" max="10245" width="16.00390625" style="2" customWidth="1"/>
    <col min="10246" max="10246" width="18.8515625" style="2" customWidth="1"/>
    <col min="10247" max="10247" width="20.28125" style="2" customWidth="1"/>
    <col min="10248" max="10496" width="18.8515625" style="2" customWidth="1"/>
    <col min="10497" max="10497" width="2.421875" style="2" customWidth="1"/>
    <col min="10498" max="10498" width="29.8515625" style="2" customWidth="1"/>
    <col min="10499" max="10499" width="3.7109375" style="2" customWidth="1"/>
    <col min="10500" max="10500" width="18.8515625" style="2" customWidth="1"/>
    <col min="10501" max="10501" width="16.00390625" style="2" customWidth="1"/>
    <col min="10502" max="10502" width="18.8515625" style="2" customWidth="1"/>
    <col min="10503" max="10503" width="20.28125" style="2" customWidth="1"/>
    <col min="10504" max="10752" width="18.8515625" style="2" customWidth="1"/>
    <col min="10753" max="10753" width="2.421875" style="2" customWidth="1"/>
    <col min="10754" max="10754" width="29.8515625" style="2" customWidth="1"/>
    <col min="10755" max="10755" width="3.7109375" style="2" customWidth="1"/>
    <col min="10756" max="10756" width="18.8515625" style="2" customWidth="1"/>
    <col min="10757" max="10757" width="16.00390625" style="2" customWidth="1"/>
    <col min="10758" max="10758" width="18.8515625" style="2" customWidth="1"/>
    <col min="10759" max="10759" width="20.28125" style="2" customWidth="1"/>
    <col min="10760" max="11008" width="18.8515625" style="2" customWidth="1"/>
    <col min="11009" max="11009" width="2.421875" style="2" customWidth="1"/>
    <col min="11010" max="11010" width="29.8515625" style="2" customWidth="1"/>
    <col min="11011" max="11011" width="3.7109375" style="2" customWidth="1"/>
    <col min="11012" max="11012" width="18.8515625" style="2" customWidth="1"/>
    <col min="11013" max="11013" width="16.00390625" style="2" customWidth="1"/>
    <col min="11014" max="11014" width="18.8515625" style="2" customWidth="1"/>
    <col min="11015" max="11015" width="20.28125" style="2" customWidth="1"/>
    <col min="11016" max="11264" width="18.8515625" style="2" customWidth="1"/>
    <col min="11265" max="11265" width="2.421875" style="2" customWidth="1"/>
    <col min="11266" max="11266" width="29.8515625" style="2" customWidth="1"/>
    <col min="11267" max="11267" width="3.7109375" style="2" customWidth="1"/>
    <col min="11268" max="11268" width="18.8515625" style="2" customWidth="1"/>
    <col min="11269" max="11269" width="16.00390625" style="2" customWidth="1"/>
    <col min="11270" max="11270" width="18.8515625" style="2" customWidth="1"/>
    <col min="11271" max="11271" width="20.28125" style="2" customWidth="1"/>
    <col min="11272" max="11520" width="18.8515625" style="2" customWidth="1"/>
    <col min="11521" max="11521" width="2.421875" style="2" customWidth="1"/>
    <col min="11522" max="11522" width="29.8515625" style="2" customWidth="1"/>
    <col min="11523" max="11523" width="3.7109375" style="2" customWidth="1"/>
    <col min="11524" max="11524" width="18.8515625" style="2" customWidth="1"/>
    <col min="11525" max="11525" width="16.00390625" style="2" customWidth="1"/>
    <col min="11526" max="11526" width="18.8515625" style="2" customWidth="1"/>
    <col min="11527" max="11527" width="20.28125" style="2" customWidth="1"/>
    <col min="11528" max="11776" width="18.8515625" style="2" customWidth="1"/>
    <col min="11777" max="11777" width="2.421875" style="2" customWidth="1"/>
    <col min="11778" max="11778" width="29.8515625" style="2" customWidth="1"/>
    <col min="11779" max="11779" width="3.7109375" style="2" customWidth="1"/>
    <col min="11780" max="11780" width="18.8515625" style="2" customWidth="1"/>
    <col min="11781" max="11781" width="16.00390625" style="2" customWidth="1"/>
    <col min="11782" max="11782" width="18.8515625" style="2" customWidth="1"/>
    <col min="11783" max="11783" width="20.28125" style="2" customWidth="1"/>
    <col min="11784" max="12032" width="18.8515625" style="2" customWidth="1"/>
    <col min="12033" max="12033" width="2.421875" style="2" customWidth="1"/>
    <col min="12034" max="12034" width="29.8515625" style="2" customWidth="1"/>
    <col min="12035" max="12035" width="3.7109375" style="2" customWidth="1"/>
    <col min="12036" max="12036" width="18.8515625" style="2" customWidth="1"/>
    <col min="12037" max="12037" width="16.00390625" style="2" customWidth="1"/>
    <col min="12038" max="12038" width="18.8515625" style="2" customWidth="1"/>
    <col min="12039" max="12039" width="20.28125" style="2" customWidth="1"/>
    <col min="12040" max="12288" width="18.8515625" style="2" customWidth="1"/>
    <col min="12289" max="12289" width="2.421875" style="2" customWidth="1"/>
    <col min="12290" max="12290" width="29.8515625" style="2" customWidth="1"/>
    <col min="12291" max="12291" width="3.7109375" style="2" customWidth="1"/>
    <col min="12292" max="12292" width="18.8515625" style="2" customWidth="1"/>
    <col min="12293" max="12293" width="16.00390625" style="2" customWidth="1"/>
    <col min="12294" max="12294" width="18.8515625" style="2" customWidth="1"/>
    <col min="12295" max="12295" width="20.28125" style="2" customWidth="1"/>
    <col min="12296" max="12544" width="18.8515625" style="2" customWidth="1"/>
    <col min="12545" max="12545" width="2.421875" style="2" customWidth="1"/>
    <col min="12546" max="12546" width="29.8515625" style="2" customWidth="1"/>
    <col min="12547" max="12547" width="3.7109375" style="2" customWidth="1"/>
    <col min="12548" max="12548" width="18.8515625" style="2" customWidth="1"/>
    <col min="12549" max="12549" width="16.00390625" style="2" customWidth="1"/>
    <col min="12550" max="12550" width="18.8515625" style="2" customWidth="1"/>
    <col min="12551" max="12551" width="20.28125" style="2" customWidth="1"/>
    <col min="12552" max="12800" width="18.8515625" style="2" customWidth="1"/>
    <col min="12801" max="12801" width="2.421875" style="2" customWidth="1"/>
    <col min="12802" max="12802" width="29.8515625" style="2" customWidth="1"/>
    <col min="12803" max="12803" width="3.7109375" style="2" customWidth="1"/>
    <col min="12804" max="12804" width="18.8515625" style="2" customWidth="1"/>
    <col min="12805" max="12805" width="16.00390625" style="2" customWidth="1"/>
    <col min="12806" max="12806" width="18.8515625" style="2" customWidth="1"/>
    <col min="12807" max="12807" width="20.28125" style="2" customWidth="1"/>
    <col min="12808" max="13056" width="18.8515625" style="2" customWidth="1"/>
    <col min="13057" max="13057" width="2.421875" style="2" customWidth="1"/>
    <col min="13058" max="13058" width="29.8515625" style="2" customWidth="1"/>
    <col min="13059" max="13059" width="3.7109375" style="2" customWidth="1"/>
    <col min="13060" max="13060" width="18.8515625" style="2" customWidth="1"/>
    <col min="13061" max="13061" width="16.00390625" style="2" customWidth="1"/>
    <col min="13062" max="13062" width="18.8515625" style="2" customWidth="1"/>
    <col min="13063" max="13063" width="20.28125" style="2" customWidth="1"/>
    <col min="13064" max="13312" width="18.8515625" style="2" customWidth="1"/>
    <col min="13313" max="13313" width="2.421875" style="2" customWidth="1"/>
    <col min="13314" max="13314" width="29.8515625" style="2" customWidth="1"/>
    <col min="13315" max="13315" width="3.7109375" style="2" customWidth="1"/>
    <col min="13316" max="13316" width="18.8515625" style="2" customWidth="1"/>
    <col min="13317" max="13317" width="16.00390625" style="2" customWidth="1"/>
    <col min="13318" max="13318" width="18.8515625" style="2" customWidth="1"/>
    <col min="13319" max="13319" width="20.28125" style="2" customWidth="1"/>
    <col min="13320" max="13568" width="18.8515625" style="2" customWidth="1"/>
    <col min="13569" max="13569" width="2.421875" style="2" customWidth="1"/>
    <col min="13570" max="13570" width="29.8515625" style="2" customWidth="1"/>
    <col min="13571" max="13571" width="3.7109375" style="2" customWidth="1"/>
    <col min="13572" max="13572" width="18.8515625" style="2" customWidth="1"/>
    <col min="13573" max="13573" width="16.00390625" style="2" customWidth="1"/>
    <col min="13574" max="13574" width="18.8515625" style="2" customWidth="1"/>
    <col min="13575" max="13575" width="20.28125" style="2" customWidth="1"/>
    <col min="13576" max="13824" width="18.8515625" style="2" customWidth="1"/>
    <col min="13825" max="13825" width="2.421875" style="2" customWidth="1"/>
    <col min="13826" max="13826" width="29.8515625" style="2" customWidth="1"/>
    <col min="13827" max="13827" width="3.7109375" style="2" customWidth="1"/>
    <col min="13828" max="13828" width="18.8515625" style="2" customWidth="1"/>
    <col min="13829" max="13829" width="16.00390625" style="2" customWidth="1"/>
    <col min="13830" max="13830" width="18.8515625" style="2" customWidth="1"/>
    <col min="13831" max="13831" width="20.28125" style="2" customWidth="1"/>
    <col min="13832" max="14080" width="18.8515625" style="2" customWidth="1"/>
    <col min="14081" max="14081" width="2.421875" style="2" customWidth="1"/>
    <col min="14082" max="14082" width="29.8515625" style="2" customWidth="1"/>
    <col min="14083" max="14083" width="3.7109375" style="2" customWidth="1"/>
    <col min="14084" max="14084" width="18.8515625" style="2" customWidth="1"/>
    <col min="14085" max="14085" width="16.00390625" style="2" customWidth="1"/>
    <col min="14086" max="14086" width="18.8515625" style="2" customWidth="1"/>
    <col min="14087" max="14087" width="20.28125" style="2" customWidth="1"/>
    <col min="14088" max="14336" width="18.8515625" style="2" customWidth="1"/>
    <col min="14337" max="14337" width="2.421875" style="2" customWidth="1"/>
    <col min="14338" max="14338" width="29.8515625" style="2" customWidth="1"/>
    <col min="14339" max="14339" width="3.7109375" style="2" customWidth="1"/>
    <col min="14340" max="14340" width="18.8515625" style="2" customWidth="1"/>
    <col min="14341" max="14341" width="16.00390625" style="2" customWidth="1"/>
    <col min="14342" max="14342" width="18.8515625" style="2" customWidth="1"/>
    <col min="14343" max="14343" width="20.28125" style="2" customWidth="1"/>
    <col min="14344" max="14592" width="18.8515625" style="2" customWidth="1"/>
    <col min="14593" max="14593" width="2.421875" style="2" customWidth="1"/>
    <col min="14594" max="14594" width="29.8515625" style="2" customWidth="1"/>
    <col min="14595" max="14595" width="3.7109375" style="2" customWidth="1"/>
    <col min="14596" max="14596" width="18.8515625" style="2" customWidth="1"/>
    <col min="14597" max="14597" width="16.00390625" style="2" customWidth="1"/>
    <col min="14598" max="14598" width="18.8515625" style="2" customWidth="1"/>
    <col min="14599" max="14599" width="20.28125" style="2" customWidth="1"/>
    <col min="14600" max="14848" width="18.8515625" style="2" customWidth="1"/>
    <col min="14849" max="14849" width="2.421875" style="2" customWidth="1"/>
    <col min="14850" max="14850" width="29.8515625" style="2" customWidth="1"/>
    <col min="14851" max="14851" width="3.7109375" style="2" customWidth="1"/>
    <col min="14852" max="14852" width="18.8515625" style="2" customWidth="1"/>
    <col min="14853" max="14853" width="16.00390625" style="2" customWidth="1"/>
    <col min="14854" max="14854" width="18.8515625" style="2" customWidth="1"/>
    <col min="14855" max="14855" width="20.28125" style="2" customWidth="1"/>
    <col min="14856" max="15104" width="18.8515625" style="2" customWidth="1"/>
    <col min="15105" max="15105" width="2.421875" style="2" customWidth="1"/>
    <col min="15106" max="15106" width="29.8515625" style="2" customWidth="1"/>
    <col min="15107" max="15107" width="3.7109375" style="2" customWidth="1"/>
    <col min="15108" max="15108" width="18.8515625" style="2" customWidth="1"/>
    <col min="15109" max="15109" width="16.00390625" style="2" customWidth="1"/>
    <col min="15110" max="15110" width="18.8515625" style="2" customWidth="1"/>
    <col min="15111" max="15111" width="20.28125" style="2" customWidth="1"/>
    <col min="15112" max="15360" width="18.8515625" style="2" customWidth="1"/>
    <col min="15361" max="15361" width="2.421875" style="2" customWidth="1"/>
    <col min="15362" max="15362" width="29.8515625" style="2" customWidth="1"/>
    <col min="15363" max="15363" width="3.7109375" style="2" customWidth="1"/>
    <col min="15364" max="15364" width="18.8515625" style="2" customWidth="1"/>
    <col min="15365" max="15365" width="16.00390625" style="2" customWidth="1"/>
    <col min="15366" max="15366" width="18.8515625" style="2" customWidth="1"/>
    <col min="15367" max="15367" width="20.28125" style="2" customWidth="1"/>
    <col min="15368" max="15616" width="18.8515625" style="2" customWidth="1"/>
    <col min="15617" max="15617" width="2.421875" style="2" customWidth="1"/>
    <col min="15618" max="15618" width="29.8515625" style="2" customWidth="1"/>
    <col min="15619" max="15619" width="3.7109375" style="2" customWidth="1"/>
    <col min="15620" max="15620" width="18.8515625" style="2" customWidth="1"/>
    <col min="15621" max="15621" width="16.00390625" style="2" customWidth="1"/>
    <col min="15622" max="15622" width="18.8515625" style="2" customWidth="1"/>
    <col min="15623" max="15623" width="20.28125" style="2" customWidth="1"/>
    <col min="15624" max="15872" width="18.8515625" style="2" customWidth="1"/>
    <col min="15873" max="15873" width="2.421875" style="2" customWidth="1"/>
    <col min="15874" max="15874" width="29.8515625" style="2" customWidth="1"/>
    <col min="15875" max="15875" width="3.7109375" style="2" customWidth="1"/>
    <col min="15876" max="15876" width="18.8515625" style="2" customWidth="1"/>
    <col min="15877" max="15877" width="16.00390625" style="2" customWidth="1"/>
    <col min="15878" max="15878" width="18.8515625" style="2" customWidth="1"/>
    <col min="15879" max="15879" width="20.28125" style="2" customWidth="1"/>
    <col min="15880" max="16128" width="18.8515625" style="2" customWidth="1"/>
    <col min="16129" max="16129" width="2.421875" style="2" customWidth="1"/>
    <col min="16130" max="16130" width="29.8515625" style="2" customWidth="1"/>
    <col min="16131" max="16131" width="3.7109375" style="2" customWidth="1"/>
    <col min="16132" max="16132" width="18.8515625" style="2" customWidth="1"/>
    <col min="16133" max="16133" width="16.00390625" style="2" customWidth="1"/>
    <col min="16134" max="16134" width="18.8515625" style="2" customWidth="1"/>
    <col min="16135" max="16135" width="20.28125" style="2" customWidth="1"/>
    <col min="16136" max="16384" width="18.8515625" style="2" customWidth="1"/>
  </cols>
  <sheetData>
    <row r="1" spans="2:7" ht="22.2" customHeight="1">
      <c r="B1" s="302"/>
      <c r="G1" s="303" t="s">
        <v>548</v>
      </c>
    </row>
    <row r="2" spans="2:7" ht="22.2" customHeight="1">
      <c r="B2" s="302"/>
      <c r="G2" s="304" t="s">
        <v>549</v>
      </c>
    </row>
    <row r="3" spans="2:7" ht="22.2" customHeight="1">
      <c r="B3" s="302"/>
      <c r="G3" s="305" t="s">
        <v>550</v>
      </c>
    </row>
    <row r="4" spans="2:7" s="306" customFormat="1" ht="22.2" customHeight="1">
      <c r="B4" s="307"/>
      <c r="G4" s="308" t="s">
        <v>551</v>
      </c>
    </row>
    <row r="5" spans="2:7" s="309" customFormat="1" ht="22.2" customHeight="1">
      <c r="B5" s="310"/>
      <c r="C5" s="311"/>
      <c r="D5" s="311"/>
      <c r="E5" s="311"/>
      <c r="F5" s="311"/>
      <c r="G5" s="311"/>
    </row>
    <row r="6" s="309" customFormat="1" ht="22.2" customHeight="1">
      <c r="B6" s="312"/>
    </row>
    <row r="7" s="309" customFormat="1" ht="22.2" customHeight="1">
      <c r="B7" s="312"/>
    </row>
    <row r="8" s="309" customFormat="1" ht="22.2" customHeight="1">
      <c r="B8" s="312"/>
    </row>
    <row r="9" s="309" customFormat="1" ht="22.2" customHeight="1">
      <c r="B9" s="312"/>
    </row>
    <row r="10" s="309" customFormat="1" ht="22.2" customHeight="1">
      <c r="B10" s="312"/>
    </row>
    <row r="11" s="309" customFormat="1" ht="22.2" customHeight="1">
      <c r="B11" s="312"/>
    </row>
    <row r="12" s="309" customFormat="1" ht="22.2" customHeight="1">
      <c r="B12" s="312"/>
    </row>
    <row r="13" s="309" customFormat="1" ht="22.2" customHeight="1">
      <c r="B13" s="312"/>
    </row>
    <row r="14" s="309" customFormat="1" ht="22.2" customHeight="1">
      <c r="B14" s="312"/>
    </row>
    <row r="15" s="309" customFormat="1" ht="22.2" customHeight="1">
      <c r="B15" s="312"/>
    </row>
    <row r="16" s="309" customFormat="1" ht="22.2" customHeight="1">
      <c r="B16" s="312"/>
    </row>
    <row r="17" s="309" customFormat="1" ht="22.2" customHeight="1">
      <c r="B17" s="312"/>
    </row>
    <row r="18" s="309" customFormat="1" ht="22.2" customHeight="1">
      <c r="B18" s="312"/>
    </row>
    <row r="19" s="309" customFormat="1" ht="22.2" customHeight="1">
      <c r="B19" s="312"/>
    </row>
    <row r="20" s="309" customFormat="1" ht="22.2" customHeight="1">
      <c r="B20" s="312"/>
    </row>
    <row r="21" s="309" customFormat="1" ht="22.2" customHeight="1">
      <c r="B21" s="312"/>
    </row>
    <row r="22" spans="2:3" s="309" customFormat="1" ht="22.2" customHeight="1">
      <c r="B22" s="313" t="s">
        <v>16</v>
      </c>
      <c r="C22" s="317" t="str">
        <f>'[1]zakázka'!C2</f>
        <v>Splašková kanalizace Lískovec</v>
      </c>
    </row>
    <row r="23" spans="2:3" s="309" customFormat="1" ht="22.2" customHeight="1">
      <c r="B23" s="312"/>
      <c r="C23" s="317" t="str">
        <f>'[1]zakázka'!C3</f>
        <v>odkanalizování místní části Gajerovice, 2.část</v>
      </c>
    </row>
    <row r="24" s="309" customFormat="1" ht="22.2" customHeight="1">
      <c r="B24" s="313" t="s">
        <v>552</v>
      </c>
    </row>
    <row r="25" spans="2:5" s="309" customFormat="1" ht="22.2" customHeight="1">
      <c r="B25" s="313" t="s">
        <v>553</v>
      </c>
      <c r="C25" s="317" t="s">
        <v>554</v>
      </c>
      <c r="E25" s="314"/>
    </row>
    <row r="26" spans="2:3" s="309" customFormat="1" ht="22.2" customHeight="1">
      <c r="B26" s="313" t="s">
        <v>555</v>
      </c>
      <c r="C26" s="309" t="str">
        <f>'[1]zakázka'!C7</f>
        <v>Dokumentace provedení stavby (DPS)</v>
      </c>
    </row>
    <row r="27" s="309" customFormat="1" ht="22.2" customHeight="1">
      <c r="B27" s="313"/>
    </row>
    <row r="28" spans="2:3" s="309" customFormat="1" ht="22.2" customHeight="1">
      <c r="B28" s="313" t="s">
        <v>556</v>
      </c>
      <c r="C28" s="315" t="str">
        <f>'[1]zakázka'!C8</f>
        <v>Statutární město Frýdek-Místek</v>
      </c>
    </row>
    <row r="29" s="309" customFormat="1" ht="22.2" customHeight="1">
      <c r="B29" s="313"/>
    </row>
    <row r="30" spans="2:3" s="309" customFormat="1" ht="22.2" customHeight="1">
      <c r="B30" s="313" t="s">
        <v>557</v>
      </c>
      <c r="C30" s="309" t="s">
        <v>558</v>
      </c>
    </row>
    <row r="31" spans="2:3" s="309" customFormat="1" ht="22.2" customHeight="1">
      <c r="B31" s="313" t="s">
        <v>559</v>
      </c>
      <c r="C31" s="315" t="str">
        <f>'[1]zakázka'!C1</f>
        <v>22/2017</v>
      </c>
    </row>
    <row r="32" spans="2:3" s="309" customFormat="1" ht="22.2" customHeight="1">
      <c r="B32" s="313" t="s">
        <v>22</v>
      </c>
      <c r="C32" s="316" t="str">
        <f>'[1]zakázka'!C10</f>
        <v>říjen 2020</v>
      </c>
    </row>
  </sheetData>
  <hyperlinks>
    <hyperlink ref="G4" r:id="rId1" display="mailto:jorechtik@volny.cz"/>
  </hyperlinks>
  <printOptions/>
  <pageMargins left="0.7" right="0.7" top="0.787401575" bottom="0.7874015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workbookViewId="0" topLeftCell="A109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" customHeight="1"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54" t="s">
        <v>14</v>
      </c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2"/>
      <c r="AQ5" s="22"/>
      <c r="AR5" s="20"/>
      <c r="BE5" s="251" t="s">
        <v>15</v>
      </c>
      <c r="BS5" s="17" t="s">
        <v>6</v>
      </c>
    </row>
    <row r="6" spans="2:71" s="1" customFormat="1" ht="36.9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56" t="s">
        <v>17</v>
      </c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2"/>
      <c r="AQ6" s="22"/>
      <c r="AR6" s="20"/>
      <c r="BE6" s="252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52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52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52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52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52"/>
      <c r="BS11" s="17" t="s">
        <v>6</v>
      </c>
    </row>
    <row r="12" spans="2:71" s="1" customFormat="1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52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52"/>
      <c r="BS13" s="17" t="s">
        <v>6</v>
      </c>
    </row>
    <row r="14" spans="2:71" ht="13.2">
      <c r="B14" s="21"/>
      <c r="C14" s="22"/>
      <c r="D14" s="22"/>
      <c r="E14" s="257" t="s">
        <v>29</v>
      </c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52"/>
      <c r="BS14" s="17" t="s">
        <v>6</v>
      </c>
    </row>
    <row r="15" spans="2:71" s="1" customFormat="1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52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52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52"/>
      <c r="BS17" s="17" t="s">
        <v>32</v>
      </c>
    </row>
    <row r="18" spans="2:71" s="1" customFormat="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52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52"/>
      <c r="BS19" s="17" t="s">
        <v>6</v>
      </c>
    </row>
    <row r="20" spans="2:71" s="1" customFormat="1" ht="18.45" customHeight="1">
      <c r="B20" s="21"/>
      <c r="C20" s="22"/>
      <c r="D20" s="22"/>
      <c r="E20" s="27" t="s">
        <v>31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52"/>
      <c r="BS20" s="17" t="s">
        <v>32</v>
      </c>
    </row>
    <row r="21" spans="2:57" s="1" customFormat="1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52"/>
    </row>
    <row r="22" spans="2:57" s="1" customFormat="1" ht="12" customHeight="1">
      <c r="B22" s="21"/>
      <c r="C22" s="22"/>
      <c r="D22" s="29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52"/>
    </row>
    <row r="23" spans="2:57" s="1" customFormat="1" ht="16.5" customHeight="1">
      <c r="B23" s="21"/>
      <c r="C23" s="22"/>
      <c r="D23" s="22"/>
      <c r="E23" s="259" t="s">
        <v>1</v>
      </c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2"/>
      <c r="AP23" s="22"/>
      <c r="AQ23" s="22"/>
      <c r="AR23" s="20"/>
      <c r="BE23" s="252"/>
    </row>
    <row r="24" spans="2:57" s="1" customFormat="1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52"/>
    </row>
    <row r="25" spans="2:57" s="1" customFormat="1" ht="6.9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52"/>
    </row>
    <row r="26" spans="1:57" s="2" customFormat="1" ht="25.95" customHeight="1">
      <c r="A26" s="34"/>
      <c r="B26" s="35"/>
      <c r="C26" s="36"/>
      <c r="D26" s="37" t="s">
        <v>35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60">
        <f>ROUND(AG94,2)</f>
        <v>0</v>
      </c>
      <c r="AL26" s="261"/>
      <c r="AM26" s="261"/>
      <c r="AN26" s="261"/>
      <c r="AO26" s="261"/>
      <c r="AP26" s="36"/>
      <c r="AQ26" s="36"/>
      <c r="AR26" s="39"/>
      <c r="BE26" s="252"/>
    </row>
    <row r="27" spans="1:57" s="2" customFormat="1" ht="6.9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52"/>
    </row>
    <row r="28" spans="1:57" s="2" customFormat="1" ht="13.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62" t="s">
        <v>36</v>
      </c>
      <c r="M28" s="262"/>
      <c r="N28" s="262"/>
      <c r="O28" s="262"/>
      <c r="P28" s="262"/>
      <c r="Q28" s="36"/>
      <c r="R28" s="36"/>
      <c r="S28" s="36"/>
      <c r="T28" s="36"/>
      <c r="U28" s="36"/>
      <c r="V28" s="36"/>
      <c r="W28" s="262" t="s">
        <v>37</v>
      </c>
      <c r="X28" s="262"/>
      <c r="Y28" s="262"/>
      <c r="Z28" s="262"/>
      <c r="AA28" s="262"/>
      <c r="AB28" s="262"/>
      <c r="AC28" s="262"/>
      <c r="AD28" s="262"/>
      <c r="AE28" s="262"/>
      <c r="AF28" s="36"/>
      <c r="AG28" s="36"/>
      <c r="AH28" s="36"/>
      <c r="AI28" s="36"/>
      <c r="AJ28" s="36"/>
      <c r="AK28" s="262" t="s">
        <v>38</v>
      </c>
      <c r="AL28" s="262"/>
      <c r="AM28" s="262"/>
      <c r="AN28" s="262"/>
      <c r="AO28" s="262"/>
      <c r="AP28" s="36"/>
      <c r="AQ28" s="36"/>
      <c r="AR28" s="39"/>
      <c r="BE28" s="252"/>
    </row>
    <row r="29" spans="2:57" s="3" customFormat="1" ht="14.4" customHeight="1">
      <c r="B29" s="40"/>
      <c r="C29" s="41"/>
      <c r="D29" s="29" t="s">
        <v>39</v>
      </c>
      <c r="E29" s="41"/>
      <c r="F29" s="29" t="s">
        <v>40</v>
      </c>
      <c r="G29" s="41"/>
      <c r="H29" s="41"/>
      <c r="I29" s="41"/>
      <c r="J29" s="41"/>
      <c r="K29" s="41"/>
      <c r="L29" s="265">
        <v>0.21</v>
      </c>
      <c r="M29" s="264"/>
      <c r="N29" s="264"/>
      <c r="O29" s="264"/>
      <c r="P29" s="264"/>
      <c r="Q29" s="41"/>
      <c r="R29" s="41"/>
      <c r="S29" s="41"/>
      <c r="T29" s="41"/>
      <c r="U29" s="41"/>
      <c r="V29" s="41"/>
      <c r="W29" s="263">
        <f>ROUND(AZ94,2)</f>
        <v>0</v>
      </c>
      <c r="X29" s="264"/>
      <c r="Y29" s="264"/>
      <c r="Z29" s="264"/>
      <c r="AA29" s="264"/>
      <c r="AB29" s="264"/>
      <c r="AC29" s="264"/>
      <c r="AD29" s="264"/>
      <c r="AE29" s="264"/>
      <c r="AF29" s="41"/>
      <c r="AG29" s="41"/>
      <c r="AH29" s="41"/>
      <c r="AI29" s="41"/>
      <c r="AJ29" s="41"/>
      <c r="AK29" s="263">
        <f>ROUND(AV94,2)</f>
        <v>0</v>
      </c>
      <c r="AL29" s="264"/>
      <c r="AM29" s="264"/>
      <c r="AN29" s="264"/>
      <c r="AO29" s="264"/>
      <c r="AP29" s="41"/>
      <c r="AQ29" s="41"/>
      <c r="AR29" s="42"/>
      <c r="BE29" s="253"/>
    </row>
    <row r="30" spans="2:57" s="3" customFormat="1" ht="14.4" customHeight="1">
      <c r="B30" s="40"/>
      <c r="C30" s="41"/>
      <c r="D30" s="41"/>
      <c r="E30" s="41"/>
      <c r="F30" s="29" t="s">
        <v>41</v>
      </c>
      <c r="G30" s="41"/>
      <c r="H30" s="41"/>
      <c r="I30" s="41"/>
      <c r="J30" s="41"/>
      <c r="K30" s="41"/>
      <c r="L30" s="265">
        <v>0.15</v>
      </c>
      <c r="M30" s="264"/>
      <c r="N30" s="264"/>
      <c r="O30" s="264"/>
      <c r="P30" s="264"/>
      <c r="Q30" s="41"/>
      <c r="R30" s="41"/>
      <c r="S30" s="41"/>
      <c r="T30" s="41"/>
      <c r="U30" s="41"/>
      <c r="V30" s="41"/>
      <c r="W30" s="263">
        <f>ROUND(BA94,2)</f>
        <v>0</v>
      </c>
      <c r="X30" s="264"/>
      <c r="Y30" s="264"/>
      <c r="Z30" s="264"/>
      <c r="AA30" s="264"/>
      <c r="AB30" s="264"/>
      <c r="AC30" s="264"/>
      <c r="AD30" s="264"/>
      <c r="AE30" s="264"/>
      <c r="AF30" s="41"/>
      <c r="AG30" s="41"/>
      <c r="AH30" s="41"/>
      <c r="AI30" s="41"/>
      <c r="AJ30" s="41"/>
      <c r="AK30" s="263">
        <f>ROUND(AW94,2)</f>
        <v>0</v>
      </c>
      <c r="AL30" s="264"/>
      <c r="AM30" s="264"/>
      <c r="AN30" s="264"/>
      <c r="AO30" s="264"/>
      <c r="AP30" s="41"/>
      <c r="AQ30" s="41"/>
      <c r="AR30" s="42"/>
      <c r="BE30" s="253"/>
    </row>
    <row r="31" spans="2:57" s="3" customFormat="1" ht="14.4" customHeight="1" hidden="1">
      <c r="B31" s="40"/>
      <c r="C31" s="41"/>
      <c r="D31" s="41"/>
      <c r="E31" s="41"/>
      <c r="F31" s="29" t="s">
        <v>42</v>
      </c>
      <c r="G31" s="41"/>
      <c r="H31" s="41"/>
      <c r="I31" s="41"/>
      <c r="J31" s="41"/>
      <c r="K31" s="41"/>
      <c r="L31" s="265">
        <v>0.21</v>
      </c>
      <c r="M31" s="264"/>
      <c r="N31" s="264"/>
      <c r="O31" s="264"/>
      <c r="P31" s="264"/>
      <c r="Q31" s="41"/>
      <c r="R31" s="41"/>
      <c r="S31" s="41"/>
      <c r="T31" s="41"/>
      <c r="U31" s="41"/>
      <c r="V31" s="41"/>
      <c r="W31" s="263">
        <f>ROUND(BB94,2)</f>
        <v>0</v>
      </c>
      <c r="X31" s="264"/>
      <c r="Y31" s="264"/>
      <c r="Z31" s="264"/>
      <c r="AA31" s="264"/>
      <c r="AB31" s="264"/>
      <c r="AC31" s="264"/>
      <c r="AD31" s="264"/>
      <c r="AE31" s="264"/>
      <c r="AF31" s="41"/>
      <c r="AG31" s="41"/>
      <c r="AH31" s="41"/>
      <c r="AI31" s="41"/>
      <c r="AJ31" s="41"/>
      <c r="AK31" s="263">
        <v>0</v>
      </c>
      <c r="AL31" s="264"/>
      <c r="AM31" s="264"/>
      <c r="AN31" s="264"/>
      <c r="AO31" s="264"/>
      <c r="AP31" s="41"/>
      <c r="AQ31" s="41"/>
      <c r="AR31" s="42"/>
      <c r="BE31" s="253"/>
    </row>
    <row r="32" spans="2:57" s="3" customFormat="1" ht="14.4" customHeight="1" hidden="1">
      <c r="B32" s="40"/>
      <c r="C32" s="41"/>
      <c r="D32" s="41"/>
      <c r="E32" s="41"/>
      <c r="F32" s="29" t="s">
        <v>43</v>
      </c>
      <c r="G32" s="41"/>
      <c r="H32" s="41"/>
      <c r="I32" s="41"/>
      <c r="J32" s="41"/>
      <c r="K32" s="41"/>
      <c r="L32" s="265">
        <v>0.15</v>
      </c>
      <c r="M32" s="264"/>
      <c r="N32" s="264"/>
      <c r="O32" s="264"/>
      <c r="P32" s="264"/>
      <c r="Q32" s="41"/>
      <c r="R32" s="41"/>
      <c r="S32" s="41"/>
      <c r="T32" s="41"/>
      <c r="U32" s="41"/>
      <c r="V32" s="41"/>
      <c r="W32" s="263">
        <f>ROUND(BC94,2)</f>
        <v>0</v>
      </c>
      <c r="X32" s="264"/>
      <c r="Y32" s="264"/>
      <c r="Z32" s="264"/>
      <c r="AA32" s="264"/>
      <c r="AB32" s="264"/>
      <c r="AC32" s="264"/>
      <c r="AD32" s="264"/>
      <c r="AE32" s="264"/>
      <c r="AF32" s="41"/>
      <c r="AG32" s="41"/>
      <c r="AH32" s="41"/>
      <c r="AI32" s="41"/>
      <c r="AJ32" s="41"/>
      <c r="AK32" s="263">
        <v>0</v>
      </c>
      <c r="AL32" s="264"/>
      <c r="AM32" s="264"/>
      <c r="AN32" s="264"/>
      <c r="AO32" s="264"/>
      <c r="AP32" s="41"/>
      <c r="AQ32" s="41"/>
      <c r="AR32" s="42"/>
      <c r="BE32" s="253"/>
    </row>
    <row r="33" spans="2:57" s="3" customFormat="1" ht="14.4" customHeight="1" hidden="1">
      <c r="B33" s="40"/>
      <c r="C33" s="41"/>
      <c r="D33" s="41"/>
      <c r="E33" s="41"/>
      <c r="F33" s="29" t="s">
        <v>44</v>
      </c>
      <c r="G33" s="41"/>
      <c r="H33" s="41"/>
      <c r="I33" s="41"/>
      <c r="J33" s="41"/>
      <c r="K33" s="41"/>
      <c r="L33" s="265">
        <v>0</v>
      </c>
      <c r="M33" s="264"/>
      <c r="N33" s="264"/>
      <c r="O33" s="264"/>
      <c r="P33" s="264"/>
      <c r="Q33" s="41"/>
      <c r="R33" s="41"/>
      <c r="S33" s="41"/>
      <c r="T33" s="41"/>
      <c r="U33" s="41"/>
      <c r="V33" s="41"/>
      <c r="W33" s="263">
        <f>ROUND(BD94,2)</f>
        <v>0</v>
      </c>
      <c r="X33" s="264"/>
      <c r="Y33" s="264"/>
      <c r="Z33" s="264"/>
      <c r="AA33" s="264"/>
      <c r="AB33" s="264"/>
      <c r="AC33" s="264"/>
      <c r="AD33" s="264"/>
      <c r="AE33" s="264"/>
      <c r="AF33" s="41"/>
      <c r="AG33" s="41"/>
      <c r="AH33" s="41"/>
      <c r="AI33" s="41"/>
      <c r="AJ33" s="41"/>
      <c r="AK33" s="263">
        <v>0</v>
      </c>
      <c r="AL33" s="264"/>
      <c r="AM33" s="264"/>
      <c r="AN33" s="264"/>
      <c r="AO33" s="264"/>
      <c r="AP33" s="41"/>
      <c r="AQ33" s="41"/>
      <c r="AR33" s="42"/>
      <c r="BE33" s="253"/>
    </row>
    <row r="34" spans="1:57" s="2" customFormat="1" ht="6.9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52"/>
    </row>
    <row r="35" spans="1:57" s="2" customFormat="1" ht="25.95" customHeight="1">
      <c r="A35" s="34"/>
      <c r="B35" s="35"/>
      <c r="C35" s="43"/>
      <c r="D35" s="44" t="s">
        <v>45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46</v>
      </c>
      <c r="U35" s="45"/>
      <c r="V35" s="45"/>
      <c r="W35" s="45"/>
      <c r="X35" s="266" t="s">
        <v>47</v>
      </c>
      <c r="Y35" s="267"/>
      <c r="Z35" s="267"/>
      <c r="AA35" s="267"/>
      <c r="AB35" s="267"/>
      <c r="AC35" s="45"/>
      <c r="AD35" s="45"/>
      <c r="AE35" s="45"/>
      <c r="AF35" s="45"/>
      <c r="AG35" s="45"/>
      <c r="AH35" s="45"/>
      <c r="AI35" s="45"/>
      <c r="AJ35" s="45"/>
      <c r="AK35" s="268">
        <f>SUM(AK26:AK33)</f>
        <v>0</v>
      </c>
      <c r="AL35" s="267"/>
      <c r="AM35" s="267"/>
      <c r="AN35" s="267"/>
      <c r="AO35" s="269"/>
      <c r="AP35" s="43"/>
      <c r="AQ35" s="43"/>
      <c r="AR35" s="39"/>
      <c r="BE35" s="34"/>
    </row>
    <row r="36" spans="1:57" s="2" customFormat="1" ht="6.9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47"/>
      <c r="C49" s="48"/>
      <c r="D49" s="49" t="s">
        <v>48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49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0.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0.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0.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0.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0.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0.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0.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0.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0.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0.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3.2">
      <c r="A60" s="34"/>
      <c r="B60" s="35"/>
      <c r="C60" s="36"/>
      <c r="D60" s="52" t="s">
        <v>50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51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50</v>
      </c>
      <c r="AI60" s="38"/>
      <c r="AJ60" s="38"/>
      <c r="AK60" s="38"/>
      <c r="AL60" s="38"/>
      <c r="AM60" s="52" t="s">
        <v>51</v>
      </c>
      <c r="AN60" s="38"/>
      <c r="AO60" s="38"/>
      <c r="AP60" s="36"/>
      <c r="AQ60" s="36"/>
      <c r="AR60" s="39"/>
      <c r="BE60" s="34"/>
    </row>
    <row r="61" spans="2:44" ht="10.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0.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0.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3.2">
      <c r="A64" s="34"/>
      <c r="B64" s="35"/>
      <c r="C64" s="36"/>
      <c r="D64" s="49" t="s">
        <v>52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53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0.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0.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0.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0.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0.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0.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0.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0.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0.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0.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3.2">
      <c r="A75" s="34"/>
      <c r="B75" s="35"/>
      <c r="C75" s="36"/>
      <c r="D75" s="52" t="s">
        <v>50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51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50</v>
      </c>
      <c r="AI75" s="38"/>
      <c r="AJ75" s="38"/>
      <c r="AK75" s="38"/>
      <c r="AL75" s="38"/>
      <c r="AM75" s="52" t="s">
        <v>51</v>
      </c>
      <c r="AN75" s="38"/>
      <c r="AO75" s="38"/>
      <c r="AP75" s="36"/>
      <c r="AQ75" s="36"/>
      <c r="AR75" s="39"/>
      <c r="BE75" s="34"/>
    </row>
    <row r="76" spans="1:57" s="2" customFormat="1" ht="10.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" customHeight="1">
      <c r="A82" s="34"/>
      <c r="B82" s="35"/>
      <c r="C82" s="23" t="s">
        <v>54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2017-22-2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70" t="str">
        <f>K6</f>
        <v>Splašková kanalizace Lískovec, odkanalizování místní části Gajerovice, 2.část</v>
      </c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271"/>
      <c r="AK85" s="271"/>
      <c r="AL85" s="271"/>
      <c r="AM85" s="271"/>
      <c r="AN85" s="271"/>
      <c r="AO85" s="271"/>
      <c r="AP85" s="63"/>
      <c r="AQ85" s="63"/>
      <c r="AR85" s="64"/>
    </row>
    <row r="86" spans="1:57" s="2" customFormat="1" ht="6.9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Frýdek-Místej, k.ú. Lískovec u F-M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72" t="str">
        <f>IF(AN8="","",AN8)</f>
        <v>30. 10. 2020</v>
      </c>
      <c r="AN87" s="272"/>
      <c r="AO87" s="36"/>
      <c r="AP87" s="36"/>
      <c r="AQ87" s="36"/>
      <c r="AR87" s="39"/>
      <c r="BE87" s="34"/>
    </row>
    <row r="88" spans="1:5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15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Statutární město Frýdek-Místek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73" t="str">
        <f>IF(E17="","",E17)</f>
        <v>Josef Rechtik</v>
      </c>
      <c r="AN89" s="274"/>
      <c r="AO89" s="274"/>
      <c r="AP89" s="274"/>
      <c r="AQ89" s="36"/>
      <c r="AR89" s="39"/>
      <c r="AS89" s="275" t="s">
        <v>55</v>
      </c>
      <c r="AT89" s="276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15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273" t="str">
        <f>IF(E20="","",E20)</f>
        <v>Josef Rechtik</v>
      </c>
      <c r="AN90" s="274"/>
      <c r="AO90" s="274"/>
      <c r="AP90" s="274"/>
      <c r="AQ90" s="36"/>
      <c r="AR90" s="39"/>
      <c r="AS90" s="277"/>
      <c r="AT90" s="278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8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9"/>
      <c r="AT91" s="280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81" t="s">
        <v>56</v>
      </c>
      <c r="D92" s="282"/>
      <c r="E92" s="282"/>
      <c r="F92" s="282"/>
      <c r="G92" s="282"/>
      <c r="H92" s="73"/>
      <c r="I92" s="283" t="s">
        <v>57</v>
      </c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2"/>
      <c r="Z92" s="282"/>
      <c r="AA92" s="282"/>
      <c r="AB92" s="282"/>
      <c r="AC92" s="282"/>
      <c r="AD92" s="282"/>
      <c r="AE92" s="282"/>
      <c r="AF92" s="282"/>
      <c r="AG92" s="284" t="s">
        <v>58</v>
      </c>
      <c r="AH92" s="282"/>
      <c r="AI92" s="282"/>
      <c r="AJ92" s="282"/>
      <c r="AK92" s="282"/>
      <c r="AL92" s="282"/>
      <c r="AM92" s="282"/>
      <c r="AN92" s="283" t="s">
        <v>59</v>
      </c>
      <c r="AO92" s="282"/>
      <c r="AP92" s="285"/>
      <c r="AQ92" s="74" t="s">
        <v>60</v>
      </c>
      <c r="AR92" s="39"/>
      <c r="AS92" s="75" t="s">
        <v>61</v>
      </c>
      <c r="AT92" s="76" t="s">
        <v>62</v>
      </c>
      <c r="AU92" s="76" t="s">
        <v>63</v>
      </c>
      <c r="AV92" s="76" t="s">
        <v>64</v>
      </c>
      <c r="AW92" s="76" t="s">
        <v>65</v>
      </c>
      <c r="AX92" s="76" t="s">
        <v>66</v>
      </c>
      <c r="AY92" s="76" t="s">
        <v>67</v>
      </c>
      <c r="AZ92" s="76" t="s">
        <v>68</v>
      </c>
      <c r="BA92" s="76" t="s">
        <v>69</v>
      </c>
      <c r="BB92" s="76" t="s">
        <v>70</v>
      </c>
      <c r="BC92" s="76" t="s">
        <v>71</v>
      </c>
      <c r="BD92" s="77" t="s">
        <v>72</v>
      </c>
      <c r="BE92" s="34"/>
    </row>
    <row r="93" spans="1:57" s="2" customFormat="1" ht="10.8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" customHeight="1">
      <c r="B94" s="81"/>
      <c r="C94" s="82" t="s">
        <v>73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9">
        <f>ROUND(SUM(AG95:AG96),2)</f>
        <v>0</v>
      </c>
      <c r="AH94" s="289"/>
      <c r="AI94" s="289"/>
      <c r="AJ94" s="289"/>
      <c r="AK94" s="289"/>
      <c r="AL94" s="289"/>
      <c r="AM94" s="289"/>
      <c r="AN94" s="290">
        <f>SUM(AG94,AT94)</f>
        <v>0</v>
      </c>
      <c r="AO94" s="290"/>
      <c r="AP94" s="290"/>
      <c r="AQ94" s="85" t="s">
        <v>1</v>
      </c>
      <c r="AR94" s="86"/>
      <c r="AS94" s="87">
        <f>ROUND(SUM(AS95:AS96),2)</f>
        <v>0</v>
      </c>
      <c r="AT94" s="88">
        <f>ROUND(SUM(AV94:AW94),2)</f>
        <v>0</v>
      </c>
      <c r="AU94" s="89">
        <f>ROUND(SUM(AU95:AU96),5)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ROUND(SUM(AZ95:AZ96),2)</f>
        <v>0</v>
      </c>
      <c r="BA94" s="88">
        <f>ROUND(SUM(BA95:BA96),2)</f>
        <v>0</v>
      </c>
      <c r="BB94" s="88">
        <f>ROUND(SUM(BB95:BB96),2)</f>
        <v>0</v>
      </c>
      <c r="BC94" s="88">
        <f>ROUND(SUM(BC95:BC96),2)</f>
        <v>0</v>
      </c>
      <c r="BD94" s="90">
        <f>ROUND(SUM(BD95:BD96),2)</f>
        <v>0</v>
      </c>
      <c r="BS94" s="91" t="s">
        <v>74</v>
      </c>
      <c r="BT94" s="91" t="s">
        <v>75</v>
      </c>
      <c r="BU94" s="92" t="s">
        <v>76</v>
      </c>
      <c r="BV94" s="91" t="s">
        <v>77</v>
      </c>
      <c r="BW94" s="91" t="s">
        <v>5</v>
      </c>
      <c r="BX94" s="91" t="s">
        <v>78</v>
      </c>
      <c r="CL94" s="91" t="s">
        <v>1</v>
      </c>
    </row>
    <row r="95" spans="1:91" s="7" customFormat="1" ht="16.5" customHeight="1">
      <c r="A95" s="93" t="s">
        <v>79</v>
      </c>
      <c r="B95" s="94"/>
      <c r="C95" s="95"/>
      <c r="D95" s="288" t="s">
        <v>80</v>
      </c>
      <c r="E95" s="288"/>
      <c r="F95" s="288"/>
      <c r="G95" s="288"/>
      <c r="H95" s="288"/>
      <c r="I95" s="96"/>
      <c r="J95" s="288" t="s">
        <v>81</v>
      </c>
      <c r="K95" s="288"/>
      <c r="L95" s="288"/>
      <c r="M95" s="288"/>
      <c r="N95" s="288"/>
      <c r="O95" s="288"/>
      <c r="P95" s="288"/>
      <c r="Q95" s="288"/>
      <c r="R95" s="288"/>
      <c r="S95" s="288"/>
      <c r="T95" s="288"/>
      <c r="U95" s="288"/>
      <c r="V95" s="288"/>
      <c r="W95" s="288"/>
      <c r="X95" s="288"/>
      <c r="Y95" s="288"/>
      <c r="Z95" s="288"/>
      <c r="AA95" s="288"/>
      <c r="AB95" s="288"/>
      <c r="AC95" s="288"/>
      <c r="AD95" s="288"/>
      <c r="AE95" s="288"/>
      <c r="AF95" s="288"/>
      <c r="AG95" s="286">
        <f>'01 - SO 01 Kanalizace gra...'!J30</f>
        <v>0</v>
      </c>
      <c r="AH95" s="287"/>
      <c r="AI95" s="287"/>
      <c r="AJ95" s="287"/>
      <c r="AK95" s="287"/>
      <c r="AL95" s="287"/>
      <c r="AM95" s="287"/>
      <c r="AN95" s="286">
        <f>SUM(AG95,AT95)</f>
        <v>0</v>
      </c>
      <c r="AO95" s="287"/>
      <c r="AP95" s="287"/>
      <c r="AQ95" s="97" t="s">
        <v>82</v>
      </c>
      <c r="AR95" s="98"/>
      <c r="AS95" s="99">
        <v>0</v>
      </c>
      <c r="AT95" s="100">
        <f>ROUND(SUM(AV95:AW95),2)</f>
        <v>0</v>
      </c>
      <c r="AU95" s="101">
        <f>'01 - SO 01 Kanalizace gra...'!P131</f>
        <v>0</v>
      </c>
      <c r="AV95" s="100">
        <f>'01 - SO 01 Kanalizace gra...'!J33</f>
        <v>0</v>
      </c>
      <c r="AW95" s="100">
        <f>'01 - SO 01 Kanalizace gra...'!J34</f>
        <v>0</v>
      </c>
      <c r="AX95" s="100">
        <f>'01 - SO 01 Kanalizace gra...'!J35</f>
        <v>0</v>
      </c>
      <c r="AY95" s="100">
        <f>'01 - SO 01 Kanalizace gra...'!J36</f>
        <v>0</v>
      </c>
      <c r="AZ95" s="100">
        <f>'01 - SO 01 Kanalizace gra...'!F33</f>
        <v>0</v>
      </c>
      <c r="BA95" s="100">
        <f>'01 - SO 01 Kanalizace gra...'!F34</f>
        <v>0</v>
      </c>
      <c r="BB95" s="100">
        <f>'01 - SO 01 Kanalizace gra...'!F35</f>
        <v>0</v>
      </c>
      <c r="BC95" s="100">
        <f>'01 - SO 01 Kanalizace gra...'!F36</f>
        <v>0</v>
      </c>
      <c r="BD95" s="102">
        <f>'01 - SO 01 Kanalizace gra...'!F37</f>
        <v>0</v>
      </c>
      <c r="BT95" s="103" t="s">
        <v>83</v>
      </c>
      <c r="BV95" s="103" t="s">
        <v>77</v>
      </c>
      <c r="BW95" s="103" t="s">
        <v>84</v>
      </c>
      <c r="BX95" s="103" t="s">
        <v>5</v>
      </c>
      <c r="CL95" s="103" t="s">
        <v>1</v>
      </c>
      <c r="CM95" s="103" t="s">
        <v>85</v>
      </c>
    </row>
    <row r="96" spans="1:91" s="7" customFormat="1" ht="16.5" customHeight="1">
      <c r="A96" s="93" t="s">
        <v>79</v>
      </c>
      <c r="B96" s="94"/>
      <c r="C96" s="95"/>
      <c r="D96" s="288" t="s">
        <v>86</v>
      </c>
      <c r="E96" s="288"/>
      <c r="F96" s="288"/>
      <c r="G96" s="288"/>
      <c r="H96" s="288"/>
      <c r="I96" s="96"/>
      <c r="J96" s="288" t="s">
        <v>87</v>
      </c>
      <c r="K96" s="288"/>
      <c r="L96" s="288"/>
      <c r="M96" s="288"/>
      <c r="N96" s="288"/>
      <c r="O96" s="288"/>
      <c r="P96" s="288"/>
      <c r="Q96" s="288"/>
      <c r="R96" s="288"/>
      <c r="S96" s="288"/>
      <c r="T96" s="288"/>
      <c r="U96" s="288"/>
      <c r="V96" s="288"/>
      <c r="W96" s="288"/>
      <c r="X96" s="288"/>
      <c r="Y96" s="288"/>
      <c r="Z96" s="288"/>
      <c r="AA96" s="288"/>
      <c r="AB96" s="288"/>
      <c r="AC96" s="288"/>
      <c r="AD96" s="288"/>
      <c r="AE96" s="288"/>
      <c r="AF96" s="288"/>
      <c r="AG96" s="286">
        <f>'02 - SO 02 Kanalizační př...'!J30</f>
        <v>0</v>
      </c>
      <c r="AH96" s="287"/>
      <c r="AI96" s="287"/>
      <c r="AJ96" s="287"/>
      <c r="AK96" s="287"/>
      <c r="AL96" s="287"/>
      <c r="AM96" s="287"/>
      <c r="AN96" s="286">
        <f>SUM(AG96,AT96)</f>
        <v>0</v>
      </c>
      <c r="AO96" s="287"/>
      <c r="AP96" s="287"/>
      <c r="AQ96" s="97" t="s">
        <v>82</v>
      </c>
      <c r="AR96" s="98"/>
      <c r="AS96" s="104">
        <v>0</v>
      </c>
      <c r="AT96" s="105">
        <f>ROUND(SUM(AV96:AW96),2)</f>
        <v>0</v>
      </c>
      <c r="AU96" s="106">
        <f>'02 - SO 02 Kanalizační př...'!P126</f>
        <v>0</v>
      </c>
      <c r="AV96" s="105">
        <f>'02 - SO 02 Kanalizační př...'!J33</f>
        <v>0</v>
      </c>
      <c r="AW96" s="105">
        <f>'02 - SO 02 Kanalizační př...'!J34</f>
        <v>0</v>
      </c>
      <c r="AX96" s="105">
        <f>'02 - SO 02 Kanalizační př...'!J35</f>
        <v>0</v>
      </c>
      <c r="AY96" s="105">
        <f>'02 - SO 02 Kanalizační př...'!J36</f>
        <v>0</v>
      </c>
      <c r="AZ96" s="105">
        <f>'02 - SO 02 Kanalizační př...'!F33</f>
        <v>0</v>
      </c>
      <c r="BA96" s="105">
        <f>'02 - SO 02 Kanalizační př...'!F34</f>
        <v>0</v>
      </c>
      <c r="BB96" s="105">
        <f>'02 - SO 02 Kanalizační př...'!F35</f>
        <v>0</v>
      </c>
      <c r="BC96" s="105">
        <f>'02 - SO 02 Kanalizační př...'!F36</f>
        <v>0</v>
      </c>
      <c r="BD96" s="107">
        <f>'02 - SO 02 Kanalizační př...'!F37</f>
        <v>0</v>
      </c>
      <c r="BT96" s="103" t="s">
        <v>83</v>
      </c>
      <c r="BV96" s="103" t="s">
        <v>77</v>
      </c>
      <c r="BW96" s="103" t="s">
        <v>88</v>
      </c>
      <c r="BX96" s="103" t="s">
        <v>5</v>
      </c>
      <c r="CL96" s="103" t="s">
        <v>1</v>
      </c>
      <c r="CM96" s="103" t="s">
        <v>85</v>
      </c>
    </row>
    <row r="97" spans="1:57" s="2" customFormat="1" ht="30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s="2" customFormat="1" ht="6.9" customHeight="1">
      <c r="A98" s="34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</sheetData>
  <sheetProtection algorithmName="SHA-512" hashValue="FKQcVOBySQCioXtUrSryued87ERzE4d/I1GxzGZk/Dmrh/vaR7QcBZdzs2AxXGFpzDyDKvnsyHay0i/Qa+7iFQ==" saltValue="K7ai+xUxyEZIWBlW6jZ1ZBPyzHZ/9x26eGFsdFIOZxXIIO2af9Hrw61tZxXUxf4OQ8zRPtHChAxdoK3L8phZiw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SO 01 Kanalizace gra...'!C2" display="/"/>
    <hyperlink ref="A96" location="'02 - SO 02 Kanalizační př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32"/>
  <sheetViews>
    <sheetView showGridLines="0" workbookViewId="0" topLeftCell="A224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7" t="s">
        <v>84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4.9" customHeight="1">
      <c r="B4" s="20"/>
      <c r="D4" s="110" t="s">
        <v>89</v>
      </c>
      <c r="L4" s="20"/>
      <c r="M4" s="111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26.25" customHeight="1">
      <c r="B7" s="20"/>
      <c r="E7" s="292" t="str">
        <f>'Rekapitulace stavby'!K6</f>
        <v>Splašková kanalizace Lískovec, odkanalizování místní části Gajerovice, 2.část</v>
      </c>
      <c r="F7" s="293"/>
      <c r="G7" s="293"/>
      <c r="H7" s="293"/>
      <c r="L7" s="20"/>
    </row>
    <row r="8" spans="1:31" s="2" customFormat="1" ht="12" customHeight="1">
      <c r="A8" s="34"/>
      <c r="B8" s="39"/>
      <c r="C8" s="34"/>
      <c r="D8" s="112" t="s">
        <v>90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4" t="s">
        <v>91</v>
      </c>
      <c r="F9" s="295"/>
      <c r="G9" s="295"/>
      <c r="H9" s="295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30. 10. 2020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6" t="str">
        <f>'Rekapitulace stavby'!E14</f>
        <v>Vyplň údaj</v>
      </c>
      <c r="F18" s="297"/>
      <c r="G18" s="297"/>
      <c r="H18" s="297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>Josef Rechtik</v>
      </c>
      <c r="F21" s="34"/>
      <c r="G21" s="34"/>
      <c r="H21" s="34"/>
      <c r="I21" s="112" t="s">
        <v>27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31</v>
      </c>
      <c r="F24" s="34"/>
      <c r="G24" s="34"/>
      <c r="H24" s="34"/>
      <c r="I24" s="112" t="s">
        <v>27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8" t="s">
        <v>1</v>
      </c>
      <c r="F27" s="298"/>
      <c r="G27" s="298"/>
      <c r="H27" s="298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35</v>
      </c>
      <c r="E30" s="34"/>
      <c r="F30" s="34"/>
      <c r="G30" s="34"/>
      <c r="H30" s="34"/>
      <c r="I30" s="34"/>
      <c r="J30" s="120">
        <f>ROUND(J131,2)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37</v>
      </c>
      <c r="G32" s="34"/>
      <c r="H32" s="34"/>
      <c r="I32" s="121" t="s">
        <v>36</v>
      </c>
      <c r="J32" s="121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39</v>
      </c>
      <c r="E33" s="112" t="s">
        <v>40</v>
      </c>
      <c r="F33" s="123">
        <f>ROUND((SUM(BE131:BE231)),2)</f>
        <v>0</v>
      </c>
      <c r="G33" s="34"/>
      <c r="H33" s="34"/>
      <c r="I33" s="124">
        <v>0.21</v>
      </c>
      <c r="J33" s="123">
        <f>ROUND(((SUM(BE131:BE231))*I33),2)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41</v>
      </c>
      <c r="F34" s="123">
        <f>ROUND((SUM(BF131:BF231)),2)</f>
        <v>0</v>
      </c>
      <c r="G34" s="34"/>
      <c r="H34" s="34"/>
      <c r="I34" s="124">
        <v>0.15</v>
      </c>
      <c r="J34" s="123">
        <f>ROUND(((SUM(BF131:BF231))*I34),2)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2" t="s">
        <v>42</v>
      </c>
      <c r="F35" s="123">
        <f>ROUND((SUM(BG131:BG231)),2)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2" t="s">
        <v>43</v>
      </c>
      <c r="F36" s="123">
        <f>ROUND((SUM(BH131:BH231)),2)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44</v>
      </c>
      <c r="F37" s="123">
        <f>ROUND((SUM(BI131:BI231)),2)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45</v>
      </c>
      <c r="E39" s="127"/>
      <c r="F39" s="127"/>
      <c r="G39" s="128" t="s">
        <v>46</v>
      </c>
      <c r="H39" s="129" t="s">
        <v>47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2" t="s">
        <v>48</v>
      </c>
      <c r="E50" s="133"/>
      <c r="F50" s="133"/>
      <c r="G50" s="132" t="s">
        <v>49</v>
      </c>
      <c r="H50" s="133"/>
      <c r="I50" s="133"/>
      <c r="J50" s="133"/>
      <c r="K50" s="133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34" t="s">
        <v>50</v>
      </c>
      <c r="E61" s="135"/>
      <c r="F61" s="136" t="s">
        <v>51</v>
      </c>
      <c r="G61" s="134" t="s">
        <v>50</v>
      </c>
      <c r="H61" s="135"/>
      <c r="I61" s="135"/>
      <c r="J61" s="137" t="s">
        <v>51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32" t="s">
        <v>52</v>
      </c>
      <c r="E65" s="138"/>
      <c r="F65" s="138"/>
      <c r="G65" s="132" t="s">
        <v>53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34" t="s">
        <v>50</v>
      </c>
      <c r="E76" s="135"/>
      <c r="F76" s="136" t="s">
        <v>51</v>
      </c>
      <c r="G76" s="134" t="s">
        <v>50</v>
      </c>
      <c r="H76" s="135"/>
      <c r="I76" s="135"/>
      <c r="J76" s="137" t="s">
        <v>51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92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299" t="str">
        <f>E7</f>
        <v>Splašková kanalizace Lískovec, odkanalizování místní části Gajerovice, 2.část</v>
      </c>
      <c r="F85" s="300"/>
      <c r="G85" s="300"/>
      <c r="H85" s="30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90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0" t="str">
        <f>E9</f>
        <v>01 - SO 01 Kanalizace gravitační</v>
      </c>
      <c r="F87" s="301"/>
      <c r="G87" s="301"/>
      <c r="H87" s="30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Frýdek-Místej, k.ú. Lískovec u F-M</v>
      </c>
      <c r="G89" s="36"/>
      <c r="H89" s="36"/>
      <c r="I89" s="29" t="s">
        <v>22</v>
      </c>
      <c r="J89" s="66" t="str">
        <f>IF(J12="","",J12)</f>
        <v>30. 10. 2020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9" t="s">
        <v>24</v>
      </c>
      <c r="D91" s="36"/>
      <c r="E91" s="36"/>
      <c r="F91" s="27" t="str">
        <f>E15</f>
        <v>Statutární město Frýdek-Místek</v>
      </c>
      <c r="G91" s="36"/>
      <c r="H91" s="36"/>
      <c r="I91" s="29" t="s">
        <v>30</v>
      </c>
      <c r="J91" s="32" t="str">
        <f>E21</f>
        <v>Josef Rechtik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Josef Rechtik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93</v>
      </c>
      <c r="D94" s="144"/>
      <c r="E94" s="144"/>
      <c r="F94" s="144"/>
      <c r="G94" s="144"/>
      <c r="H94" s="144"/>
      <c r="I94" s="144"/>
      <c r="J94" s="145" t="s">
        <v>94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46" t="s">
        <v>95</v>
      </c>
      <c r="D96" s="36"/>
      <c r="E96" s="36"/>
      <c r="F96" s="36"/>
      <c r="G96" s="36"/>
      <c r="H96" s="36"/>
      <c r="I96" s="36"/>
      <c r="J96" s="84">
        <f>J131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96</v>
      </c>
    </row>
    <row r="97" spans="2:12" s="9" customFormat="1" ht="24.9" customHeight="1">
      <c r="B97" s="147"/>
      <c r="C97" s="148"/>
      <c r="D97" s="149" t="s">
        <v>97</v>
      </c>
      <c r="E97" s="150"/>
      <c r="F97" s="150"/>
      <c r="G97" s="150"/>
      <c r="H97" s="150"/>
      <c r="I97" s="150"/>
      <c r="J97" s="151">
        <f>J132</f>
        <v>0</v>
      </c>
      <c r="K97" s="148"/>
      <c r="L97" s="152"/>
    </row>
    <row r="98" spans="2:12" s="10" customFormat="1" ht="19.95" customHeight="1">
      <c r="B98" s="153"/>
      <c r="C98" s="154"/>
      <c r="D98" s="155" t="s">
        <v>98</v>
      </c>
      <c r="E98" s="156"/>
      <c r="F98" s="156"/>
      <c r="G98" s="156"/>
      <c r="H98" s="156"/>
      <c r="I98" s="156"/>
      <c r="J98" s="157">
        <f>J133</f>
        <v>0</v>
      </c>
      <c r="K98" s="154"/>
      <c r="L98" s="158"/>
    </row>
    <row r="99" spans="2:12" s="10" customFormat="1" ht="19.95" customHeight="1">
      <c r="B99" s="153"/>
      <c r="C99" s="154"/>
      <c r="D99" s="155" t="s">
        <v>99</v>
      </c>
      <c r="E99" s="156"/>
      <c r="F99" s="156"/>
      <c r="G99" s="156"/>
      <c r="H99" s="156"/>
      <c r="I99" s="156"/>
      <c r="J99" s="157">
        <f>J176</f>
        <v>0</v>
      </c>
      <c r="K99" s="154"/>
      <c r="L99" s="158"/>
    </row>
    <row r="100" spans="2:12" s="10" customFormat="1" ht="19.95" customHeight="1">
      <c r="B100" s="153"/>
      <c r="C100" s="154"/>
      <c r="D100" s="155" t="s">
        <v>100</v>
      </c>
      <c r="E100" s="156"/>
      <c r="F100" s="156"/>
      <c r="G100" s="156"/>
      <c r="H100" s="156"/>
      <c r="I100" s="156"/>
      <c r="J100" s="157">
        <f>J179</f>
        <v>0</v>
      </c>
      <c r="K100" s="154"/>
      <c r="L100" s="158"/>
    </row>
    <row r="101" spans="2:12" s="10" customFormat="1" ht="19.95" customHeight="1">
      <c r="B101" s="153"/>
      <c r="C101" s="154"/>
      <c r="D101" s="155" t="s">
        <v>101</v>
      </c>
      <c r="E101" s="156"/>
      <c r="F101" s="156"/>
      <c r="G101" s="156"/>
      <c r="H101" s="156"/>
      <c r="I101" s="156"/>
      <c r="J101" s="157">
        <f>J182</f>
        <v>0</v>
      </c>
      <c r="K101" s="154"/>
      <c r="L101" s="158"/>
    </row>
    <row r="102" spans="2:12" s="10" customFormat="1" ht="19.95" customHeight="1">
      <c r="B102" s="153"/>
      <c r="C102" s="154"/>
      <c r="D102" s="155" t="s">
        <v>102</v>
      </c>
      <c r="E102" s="156"/>
      <c r="F102" s="156"/>
      <c r="G102" s="156"/>
      <c r="H102" s="156"/>
      <c r="I102" s="156"/>
      <c r="J102" s="157">
        <f>J190</f>
        <v>0</v>
      </c>
      <c r="K102" s="154"/>
      <c r="L102" s="158"/>
    </row>
    <row r="103" spans="2:12" s="10" customFormat="1" ht="19.95" customHeight="1">
      <c r="B103" s="153"/>
      <c r="C103" s="154"/>
      <c r="D103" s="155" t="s">
        <v>103</v>
      </c>
      <c r="E103" s="156"/>
      <c r="F103" s="156"/>
      <c r="G103" s="156"/>
      <c r="H103" s="156"/>
      <c r="I103" s="156"/>
      <c r="J103" s="157">
        <f>J209</f>
        <v>0</v>
      </c>
      <c r="K103" s="154"/>
      <c r="L103" s="158"/>
    </row>
    <row r="104" spans="2:12" s="10" customFormat="1" ht="14.85" customHeight="1">
      <c r="B104" s="153"/>
      <c r="C104" s="154"/>
      <c r="D104" s="155" t="s">
        <v>104</v>
      </c>
      <c r="E104" s="156"/>
      <c r="F104" s="156"/>
      <c r="G104" s="156"/>
      <c r="H104" s="156"/>
      <c r="I104" s="156"/>
      <c r="J104" s="157">
        <f>J212</f>
        <v>0</v>
      </c>
      <c r="K104" s="154"/>
      <c r="L104" s="158"/>
    </row>
    <row r="105" spans="2:12" s="10" customFormat="1" ht="19.95" customHeight="1">
      <c r="B105" s="153"/>
      <c r="C105" s="154"/>
      <c r="D105" s="155" t="s">
        <v>105</v>
      </c>
      <c r="E105" s="156"/>
      <c r="F105" s="156"/>
      <c r="G105" s="156"/>
      <c r="H105" s="156"/>
      <c r="I105" s="156"/>
      <c r="J105" s="157">
        <f>J215</f>
        <v>0</v>
      </c>
      <c r="K105" s="154"/>
      <c r="L105" s="158"/>
    </row>
    <row r="106" spans="2:12" s="9" customFormat="1" ht="24.9" customHeight="1">
      <c r="B106" s="147"/>
      <c r="C106" s="148"/>
      <c r="D106" s="149" t="s">
        <v>106</v>
      </c>
      <c r="E106" s="150"/>
      <c r="F106" s="150"/>
      <c r="G106" s="150"/>
      <c r="H106" s="150"/>
      <c r="I106" s="150"/>
      <c r="J106" s="151">
        <f>J221</f>
        <v>0</v>
      </c>
      <c r="K106" s="148"/>
      <c r="L106" s="152"/>
    </row>
    <row r="107" spans="2:12" s="10" customFormat="1" ht="19.95" customHeight="1">
      <c r="B107" s="153"/>
      <c r="C107" s="154"/>
      <c r="D107" s="155" t="s">
        <v>107</v>
      </c>
      <c r="E107" s="156"/>
      <c r="F107" s="156"/>
      <c r="G107" s="156"/>
      <c r="H107" s="156"/>
      <c r="I107" s="156"/>
      <c r="J107" s="157">
        <f>J222</f>
        <v>0</v>
      </c>
      <c r="K107" s="154"/>
      <c r="L107" s="158"/>
    </row>
    <row r="108" spans="2:12" s="9" customFormat="1" ht="24.9" customHeight="1">
      <c r="B108" s="147"/>
      <c r="C108" s="148"/>
      <c r="D108" s="149" t="s">
        <v>108</v>
      </c>
      <c r="E108" s="150"/>
      <c r="F108" s="150"/>
      <c r="G108" s="150"/>
      <c r="H108" s="150"/>
      <c r="I108" s="150"/>
      <c r="J108" s="151">
        <f>J224</f>
        <v>0</v>
      </c>
      <c r="K108" s="148"/>
      <c r="L108" s="152"/>
    </row>
    <row r="109" spans="2:12" s="9" customFormat="1" ht="24.9" customHeight="1">
      <c r="B109" s="147"/>
      <c r="C109" s="148"/>
      <c r="D109" s="149" t="s">
        <v>109</v>
      </c>
      <c r="E109" s="150"/>
      <c r="F109" s="150"/>
      <c r="G109" s="150"/>
      <c r="H109" s="150"/>
      <c r="I109" s="150"/>
      <c r="J109" s="151">
        <f>J227</f>
        <v>0</v>
      </c>
      <c r="K109" s="148"/>
      <c r="L109" s="152"/>
    </row>
    <row r="110" spans="2:12" s="10" customFormat="1" ht="19.95" customHeight="1">
      <c r="B110" s="153"/>
      <c r="C110" s="154"/>
      <c r="D110" s="155" t="s">
        <v>110</v>
      </c>
      <c r="E110" s="156"/>
      <c r="F110" s="156"/>
      <c r="G110" s="156"/>
      <c r="H110" s="156"/>
      <c r="I110" s="156"/>
      <c r="J110" s="157">
        <f>J228</f>
        <v>0</v>
      </c>
      <c r="K110" s="154"/>
      <c r="L110" s="158"/>
    </row>
    <row r="111" spans="2:12" s="10" customFormat="1" ht="19.95" customHeight="1">
      <c r="B111" s="153"/>
      <c r="C111" s="154"/>
      <c r="D111" s="155" t="s">
        <v>111</v>
      </c>
      <c r="E111" s="156"/>
      <c r="F111" s="156"/>
      <c r="G111" s="156"/>
      <c r="H111" s="156"/>
      <c r="I111" s="156"/>
      <c r="J111" s="157">
        <f>J230</f>
        <v>0</v>
      </c>
      <c r="K111" s="154"/>
      <c r="L111" s="158"/>
    </row>
    <row r="112" spans="1:31" s="2" customFormat="1" ht="21.7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" customHeight="1">
      <c r="A113" s="34"/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7" spans="1:31" s="2" customFormat="1" ht="6.9" customHeight="1">
      <c r="A117" s="34"/>
      <c r="B117" s="56"/>
      <c r="C117" s="57"/>
      <c r="D117" s="57"/>
      <c r="E117" s="57"/>
      <c r="F117" s="57"/>
      <c r="G117" s="57"/>
      <c r="H117" s="57"/>
      <c r="I117" s="57"/>
      <c r="J117" s="57"/>
      <c r="K117" s="57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4.9" customHeight="1">
      <c r="A118" s="34"/>
      <c r="B118" s="35"/>
      <c r="C118" s="23" t="s">
        <v>112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16</v>
      </c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26.25" customHeight="1">
      <c r="A121" s="34"/>
      <c r="B121" s="35"/>
      <c r="C121" s="36"/>
      <c r="D121" s="36"/>
      <c r="E121" s="299" t="str">
        <f>E7</f>
        <v>Splašková kanalizace Lískovec, odkanalizování místní části Gajerovice, 2.část</v>
      </c>
      <c r="F121" s="300"/>
      <c r="G121" s="300"/>
      <c r="H121" s="300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90</v>
      </c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6.5" customHeight="1">
      <c r="A123" s="34"/>
      <c r="B123" s="35"/>
      <c r="C123" s="36"/>
      <c r="D123" s="36"/>
      <c r="E123" s="270" t="str">
        <f>E9</f>
        <v>01 - SO 01 Kanalizace gravitační</v>
      </c>
      <c r="F123" s="301"/>
      <c r="G123" s="301"/>
      <c r="H123" s="301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2" customHeight="1">
      <c r="A125" s="34"/>
      <c r="B125" s="35"/>
      <c r="C125" s="29" t="s">
        <v>20</v>
      </c>
      <c r="D125" s="36"/>
      <c r="E125" s="36"/>
      <c r="F125" s="27" t="str">
        <f>F12</f>
        <v>Frýdek-Místej, k.ú. Lískovec u F-M</v>
      </c>
      <c r="G125" s="36"/>
      <c r="H125" s="36"/>
      <c r="I125" s="29" t="s">
        <v>22</v>
      </c>
      <c r="J125" s="66" t="str">
        <f>IF(J12="","",J12)</f>
        <v>30. 10. 2020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6.9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5.15" customHeight="1">
      <c r="A127" s="34"/>
      <c r="B127" s="35"/>
      <c r="C127" s="29" t="s">
        <v>24</v>
      </c>
      <c r="D127" s="36"/>
      <c r="E127" s="36"/>
      <c r="F127" s="27" t="str">
        <f>E15</f>
        <v>Statutární město Frýdek-Místek</v>
      </c>
      <c r="G127" s="36"/>
      <c r="H127" s="36"/>
      <c r="I127" s="29" t="s">
        <v>30</v>
      </c>
      <c r="J127" s="32" t="str">
        <f>E21</f>
        <v>Josef Rechtik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5.15" customHeight="1">
      <c r="A128" s="34"/>
      <c r="B128" s="35"/>
      <c r="C128" s="29" t="s">
        <v>28</v>
      </c>
      <c r="D128" s="36"/>
      <c r="E128" s="36"/>
      <c r="F128" s="27" t="str">
        <f>IF(E18="","",E18)</f>
        <v>Vyplň údaj</v>
      </c>
      <c r="G128" s="36"/>
      <c r="H128" s="36"/>
      <c r="I128" s="29" t="s">
        <v>33</v>
      </c>
      <c r="J128" s="32" t="str">
        <f>E24</f>
        <v>Josef Rechtik</v>
      </c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0.35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11" customFormat="1" ht="29.25" customHeight="1">
      <c r="A130" s="159"/>
      <c r="B130" s="160"/>
      <c r="C130" s="161" t="s">
        <v>113</v>
      </c>
      <c r="D130" s="162" t="s">
        <v>60</v>
      </c>
      <c r="E130" s="162" t="s">
        <v>56</v>
      </c>
      <c r="F130" s="162" t="s">
        <v>57</v>
      </c>
      <c r="G130" s="162" t="s">
        <v>114</v>
      </c>
      <c r="H130" s="162" t="s">
        <v>115</v>
      </c>
      <c r="I130" s="162" t="s">
        <v>116</v>
      </c>
      <c r="J130" s="163" t="s">
        <v>94</v>
      </c>
      <c r="K130" s="164" t="s">
        <v>117</v>
      </c>
      <c r="L130" s="165"/>
      <c r="M130" s="75" t="s">
        <v>1</v>
      </c>
      <c r="N130" s="76" t="s">
        <v>39</v>
      </c>
      <c r="O130" s="76" t="s">
        <v>118</v>
      </c>
      <c r="P130" s="76" t="s">
        <v>119</v>
      </c>
      <c r="Q130" s="76" t="s">
        <v>120</v>
      </c>
      <c r="R130" s="76" t="s">
        <v>121</v>
      </c>
      <c r="S130" s="76" t="s">
        <v>122</v>
      </c>
      <c r="T130" s="77" t="s">
        <v>123</v>
      </c>
      <c r="U130" s="159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</row>
    <row r="131" spans="1:63" s="2" customFormat="1" ht="22.8" customHeight="1">
      <c r="A131" s="34"/>
      <c r="B131" s="35"/>
      <c r="C131" s="82" t="s">
        <v>124</v>
      </c>
      <c r="D131" s="36"/>
      <c r="E131" s="36"/>
      <c r="F131" s="36"/>
      <c r="G131" s="36"/>
      <c r="H131" s="36"/>
      <c r="I131" s="36"/>
      <c r="J131" s="166">
        <f>BK131</f>
        <v>0</v>
      </c>
      <c r="K131" s="36"/>
      <c r="L131" s="39"/>
      <c r="M131" s="78"/>
      <c r="N131" s="167"/>
      <c r="O131" s="79"/>
      <c r="P131" s="168">
        <f>P132+P221+P224+P227</f>
        <v>0</v>
      </c>
      <c r="Q131" s="79"/>
      <c r="R131" s="168">
        <f>R132+R221+R224+R227</f>
        <v>224.17673728</v>
      </c>
      <c r="S131" s="79"/>
      <c r="T131" s="169">
        <f>T132+T221+T224+T227</f>
        <v>32.542049999999996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74</v>
      </c>
      <c r="AU131" s="17" t="s">
        <v>96</v>
      </c>
      <c r="BK131" s="170">
        <f>BK132+BK221+BK224+BK227</f>
        <v>0</v>
      </c>
    </row>
    <row r="132" spans="2:63" s="12" customFormat="1" ht="25.95" customHeight="1">
      <c r="B132" s="171"/>
      <c r="C132" s="172"/>
      <c r="D132" s="173" t="s">
        <v>74</v>
      </c>
      <c r="E132" s="174" t="s">
        <v>125</v>
      </c>
      <c r="F132" s="174" t="s">
        <v>126</v>
      </c>
      <c r="G132" s="172"/>
      <c r="H132" s="172"/>
      <c r="I132" s="175"/>
      <c r="J132" s="176">
        <f>BK132</f>
        <v>0</v>
      </c>
      <c r="K132" s="172"/>
      <c r="L132" s="177"/>
      <c r="M132" s="178"/>
      <c r="N132" s="179"/>
      <c r="O132" s="179"/>
      <c r="P132" s="180">
        <f>P133+P176+P179+P182+P190+P209+P215</f>
        <v>0</v>
      </c>
      <c r="Q132" s="179"/>
      <c r="R132" s="180">
        <f>R133+R176+R179+R182+R190+R209+R215</f>
        <v>224.17585728</v>
      </c>
      <c r="S132" s="179"/>
      <c r="T132" s="181">
        <f>T133+T176+T179+T182+T190+T209+T215</f>
        <v>32.542049999999996</v>
      </c>
      <c r="AR132" s="182" t="s">
        <v>83</v>
      </c>
      <c r="AT132" s="183" t="s">
        <v>74</v>
      </c>
      <c r="AU132" s="183" t="s">
        <v>75</v>
      </c>
      <c r="AY132" s="182" t="s">
        <v>127</v>
      </c>
      <c r="BK132" s="184">
        <f>BK133+BK176+BK179+BK182+BK190+BK209+BK215</f>
        <v>0</v>
      </c>
    </row>
    <row r="133" spans="2:63" s="12" customFormat="1" ht="22.8" customHeight="1">
      <c r="B133" s="171"/>
      <c r="C133" s="172"/>
      <c r="D133" s="173" t="s">
        <v>74</v>
      </c>
      <c r="E133" s="185" t="s">
        <v>83</v>
      </c>
      <c r="F133" s="185" t="s">
        <v>128</v>
      </c>
      <c r="G133" s="172"/>
      <c r="H133" s="172"/>
      <c r="I133" s="175"/>
      <c r="J133" s="186">
        <f>BK133</f>
        <v>0</v>
      </c>
      <c r="K133" s="172"/>
      <c r="L133" s="177"/>
      <c r="M133" s="178"/>
      <c r="N133" s="179"/>
      <c r="O133" s="179"/>
      <c r="P133" s="180">
        <f>SUM(P134:P175)</f>
        <v>0</v>
      </c>
      <c r="Q133" s="179"/>
      <c r="R133" s="180">
        <f>SUM(R134:R175)</f>
        <v>202.84086000000002</v>
      </c>
      <c r="S133" s="179"/>
      <c r="T133" s="181">
        <f>SUM(T134:T175)</f>
        <v>32.4</v>
      </c>
      <c r="AR133" s="182" t="s">
        <v>83</v>
      </c>
      <c r="AT133" s="183" t="s">
        <v>74</v>
      </c>
      <c r="AU133" s="183" t="s">
        <v>83</v>
      </c>
      <c r="AY133" s="182" t="s">
        <v>127</v>
      </c>
      <c r="BK133" s="184">
        <f>SUM(BK134:BK175)</f>
        <v>0</v>
      </c>
    </row>
    <row r="134" spans="1:65" s="2" customFormat="1" ht="24.15" customHeight="1">
      <c r="A134" s="34"/>
      <c r="B134" s="35"/>
      <c r="C134" s="187" t="s">
        <v>83</v>
      </c>
      <c r="D134" s="187" t="s">
        <v>129</v>
      </c>
      <c r="E134" s="188" t="s">
        <v>130</v>
      </c>
      <c r="F134" s="189" t="s">
        <v>131</v>
      </c>
      <c r="G134" s="190" t="s">
        <v>132</v>
      </c>
      <c r="H134" s="191">
        <v>45</v>
      </c>
      <c r="I134" s="192"/>
      <c r="J134" s="193">
        <f>ROUND(I134*H134,2)</f>
        <v>0</v>
      </c>
      <c r="K134" s="194"/>
      <c r="L134" s="39"/>
      <c r="M134" s="195" t="s">
        <v>1</v>
      </c>
      <c r="N134" s="196" t="s">
        <v>40</v>
      </c>
      <c r="O134" s="71"/>
      <c r="P134" s="197">
        <f>O134*H134</f>
        <v>0</v>
      </c>
      <c r="Q134" s="197">
        <v>0</v>
      </c>
      <c r="R134" s="197">
        <f>Q134*H134</f>
        <v>0</v>
      </c>
      <c r="S134" s="197">
        <v>0.5</v>
      </c>
      <c r="T134" s="198">
        <f>S134*H134</f>
        <v>22.5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9" t="s">
        <v>133</v>
      </c>
      <c r="AT134" s="199" t="s">
        <v>129</v>
      </c>
      <c r="AU134" s="199" t="s">
        <v>85</v>
      </c>
      <c r="AY134" s="17" t="s">
        <v>127</v>
      </c>
      <c r="BE134" s="200">
        <f>IF(N134="základní",J134,0)</f>
        <v>0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17" t="s">
        <v>83</v>
      </c>
      <c r="BK134" s="200">
        <f>ROUND(I134*H134,2)</f>
        <v>0</v>
      </c>
      <c r="BL134" s="17" t="s">
        <v>133</v>
      </c>
      <c r="BM134" s="199" t="s">
        <v>134</v>
      </c>
    </row>
    <row r="135" spans="2:51" s="13" customFormat="1" ht="10.2">
      <c r="B135" s="201"/>
      <c r="C135" s="202"/>
      <c r="D135" s="203" t="s">
        <v>135</v>
      </c>
      <c r="E135" s="204" t="s">
        <v>1</v>
      </c>
      <c r="F135" s="205" t="s">
        <v>136</v>
      </c>
      <c r="G135" s="202"/>
      <c r="H135" s="206">
        <v>45</v>
      </c>
      <c r="I135" s="207"/>
      <c r="J135" s="202"/>
      <c r="K135" s="202"/>
      <c r="L135" s="208"/>
      <c r="M135" s="209"/>
      <c r="N135" s="210"/>
      <c r="O135" s="210"/>
      <c r="P135" s="210"/>
      <c r="Q135" s="210"/>
      <c r="R135" s="210"/>
      <c r="S135" s="210"/>
      <c r="T135" s="211"/>
      <c r="AT135" s="212" t="s">
        <v>135</v>
      </c>
      <c r="AU135" s="212" t="s">
        <v>85</v>
      </c>
      <c r="AV135" s="13" t="s">
        <v>85</v>
      </c>
      <c r="AW135" s="13" t="s">
        <v>32</v>
      </c>
      <c r="AX135" s="13" t="s">
        <v>83</v>
      </c>
      <c r="AY135" s="212" t="s">
        <v>127</v>
      </c>
    </row>
    <row r="136" spans="1:65" s="2" customFormat="1" ht="24.15" customHeight="1">
      <c r="A136" s="34"/>
      <c r="B136" s="35"/>
      <c r="C136" s="187" t="s">
        <v>85</v>
      </c>
      <c r="D136" s="187" t="s">
        <v>129</v>
      </c>
      <c r="E136" s="188" t="s">
        <v>137</v>
      </c>
      <c r="F136" s="189" t="s">
        <v>138</v>
      </c>
      <c r="G136" s="190" t="s">
        <v>132</v>
      </c>
      <c r="H136" s="191">
        <v>45</v>
      </c>
      <c r="I136" s="192"/>
      <c r="J136" s="193">
        <f>ROUND(I136*H136,2)</f>
        <v>0</v>
      </c>
      <c r="K136" s="194"/>
      <c r="L136" s="39"/>
      <c r="M136" s="195" t="s">
        <v>1</v>
      </c>
      <c r="N136" s="196" t="s">
        <v>40</v>
      </c>
      <c r="O136" s="71"/>
      <c r="P136" s="197">
        <f>O136*H136</f>
        <v>0</v>
      </c>
      <c r="Q136" s="197">
        <v>0</v>
      </c>
      <c r="R136" s="197">
        <f>Q136*H136</f>
        <v>0</v>
      </c>
      <c r="S136" s="197">
        <v>0.22</v>
      </c>
      <c r="T136" s="198">
        <f>S136*H136</f>
        <v>9.9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133</v>
      </c>
      <c r="AT136" s="199" t="s">
        <v>129</v>
      </c>
      <c r="AU136" s="199" t="s">
        <v>85</v>
      </c>
      <c r="AY136" s="17" t="s">
        <v>127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7" t="s">
        <v>83</v>
      </c>
      <c r="BK136" s="200">
        <f>ROUND(I136*H136,2)</f>
        <v>0</v>
      </c>
      <c r="BL136" s="17" t="s">
        <v>133</v>
      </c>
      <c r="BM136" s="199" t="s">
        <v>139</v>
      </c>
    </row>
    <row r="137" spans="1:65" s="2" customFormat="1" ht="24.15" customHeight="1">
      <c r="A137" s="34"/>
      <c r="B137" s="35"/>
      <c r="C137" s="187" t="s">
        <v>140</v>
      </c>
      <c r="D137" s="187" t="s">
        <v>129</v>
      </c>
      <c r="E137" s="188" t="s">
        <v>141</v>
      </c>
      <c r="F137" s="189" t="s">
        <v>142</v>
      </c>
      <c r="G137" s="190" t="s">
        <v>143</v>
      </c>
      <c r="H137" s="191">
        <v>40</v>
      </c>
      <c r="I137" s="192"/>
      <c r="J137" s="193">
        <f>ROUND(I137*H137,2)</f>
        <v>0</v>
      </c>
      <c r="K137" s="194"/>
      <c r="L137" s="39"/>
      <c r="M137" s="195" t="s">
        <v>1</v>
      </c>
      <c r="N137" s="196" t="s">
        <v>40</v>
      </c>
      <c r="O137" s="71"/>
      <c r="P137" s="197">
        <f>O137*H137</f>
        <v>0</v>
      </c>
      <c r="Q137" s="197">
        <v>3E-05</v>
      </c>
      <c r="R137" s="197">
        <f>Q137*H137</f>
        <v>0.0012000000000000001</v>
      </c>
      <c r="S137" s="197">
        <v>0</v>
      </c>
      <c r="T137" s="19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133</v>
      </c>
      <c r="AT137" s="199" t="s">
        <v>129</v>
      </c>
      <c r="AU137" s="199" t="s">
        <v>85</v>
      </c>
      <c r="AY137" s="17" t="s">
        <v>127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83</v>
      </c>
      <c r="BK137" s="200">
        <f>ROUND(I137*H137,2)</f>
        <v>0</v>
      </c>
      <c r="BL137" s="17" t="s">
        <v>133</v>
      </c>
      <c r="BM137" s="199" t="s">
        <v>144</v>
      </c>
    </row>
    <row r="138" spans="1:65" s="2" customFormat="1" ht="24.15" customHeight="1">
      <c r="A138" s="34"/>
      <c r="B138" s="35"/>
      <c r="C138" s="187" t="s">
        <v>133</v>
      </c>
      <c r="D138" s="187" t="s">
        <v>129</v>
      </c>
      <c r="E138" s="188" t="s">
        <v>145</v>
      </c>
      <c r="F138" s="189" t="s">
        <v>146</v>
      </c>
      <c r="G138" s="190" t="s">
        <v>147</v>
      </c>
      <c r="H138" s="191">
        <v>20</v>
      </c>
      <c r="I138" s="192"/>
      <c r="J138" s="193">
        <f>ROUND(I138*H138,2)</f>
        <v>0</v>
      </c>
      <c r="K138" s="194"/>
      <c r="L138" s="39"/>
      <c r="M138" s="195" t="s">
        <v>1</v>
      </c>
      <c r="N138" s="196" t="s">
        <v>40</v>
      </c>
      <c r="O138" s="71"/>
      <c r="P138" s="197">
        <f>O138*H138</f>
        <v>0</v>
      </c>
      <c r="Q138" s="197">
        <v>0</v>
      </c>
      <c r="R138" s="197">
        <f>Q138*H138</f>
        <v>0</v>
      </c>
      <c r="S138" s="197">
        <v>0</v>
      </c>
      <c r="T138" s="19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9" t="s">
        <v>133</v>
      </c>
      <c r="AT138" s="199" t="s">
        <v>129</v>
      </c>
      <c r="AU138" s="199" t="s">
        <v>85</v>
      </c>
      <c r="AY138" s="17" t="s">
        <v>127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17" t="s">
        <v>83</v>
      </c>
      <c r="BK138" s="200">
        <f>ROUND(I138*H138,2)</f>
        <v>0</v>
      </c>
      <c r="BL138" s="17" t="s">
        <v>133</v>
      </c>
      <c r="BM138" s="199" t="s">
        <v>148</v>
      </c>
    </row>
    <row r="139" spans="1:65" s="2" customFormat="1" ht="14.4" customHeight="1">
      <c r="A139" s="34"/>
      <c r="B139" s="35"/>
      <c r="C139" s="187" t="s">
        <v>149</v>
      </c>
      <c r="D139" s="187" t="s">
        <v>129</v>
      </c>
      <c r="E139" s="188" t="s">
        <v>150</v>
      </c>
      <c r="F139" s="189" t="s">
        <v>151</v>
      </c>
      <c r="G139" s="190" t="s">
        <v>152</v>
      </c>
      <c r="H139" s="191">
        <v>3.6</v>
      </c>
      <c r="I139" s="192"/>
      <c r="J139" s="193">
        <f>ROUND(I139*H139,2)</f>
        <v>0</v>
      </c>
      <c r="K139" s="194"/>
      <c r="L139" s="39"/>
      <c r="M139" s="195" t="s">
        <v>1</v>
      </c>
      <c r="N139" s="196" t="s">
        <v>40</v>
      </c>
      <c r="O139" s="71"/>
      <c r="P139" s="197">
        <f>O139*H139</f>
        <v>0</v>
      </c>
      <c r="Q139" s="197">
        <v>0.0369</v>
      </c>
      <c r="R139" s="197">
        <f>Q139*H139</f>
        <v>0.13284</v>
      </c>
      <c r="S139" s="197">
        <v>0</v>
      </c>
      <c r="T139" s="19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133</v>
      </c>
      <c r="AT139" s="199" t="s">
        <v>129</v>
      </c>
      <c r="AU139" s="199" t="s">
        <v>85</v>
      </c>
      <c r="AY139" s="17" t="s">
        <v>127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7" t="s">
        <v>83</v>
      </c>
      <c r="BK139" s="200">
        <f>ROUND(I139*H139,2)</f>
        <v>0</v>
      </c>
      <c r="BL139" s="17" t="s">
        <v>133</v>
      </c>
      <c r="BM139" s="199" t="s">
        <v>153</v>
      </c>
    </row>
    <row r="140" spans="2:51" s="13" customFormat="1" ht="10.2">
      <c r="B140" s="201"/>
      <c r="C140" s="202"/>
      <c r="D140" s="203" t="s">
        <v>135</v>
      </c>
      <c r="E140" s="204" t="s">
        <v>1</v>
      </c>
      <c r="F140" s="205" t="s">
        <v>154</v>
      </c>
      <c r="G140" s="202"/>
      <c r="H140" s="206">
        <v>3.6</v>
      </c>
      <c r="I140" s="207"/>
      <c r="J140" s="202"/>
      <c r="K140" s="202"/>
      <c r="L140" s="208"/>
      <c r="M140" s="209"/>
      <c r="N140" s="210"/>
      <c r="O140" s="210"/>
      <c r="P140" s="210"/>
      <c r="Q140" s="210"/>
      <c r="R140" s="210"/>
      <c r="S140" s="210"/>
      <c r="T140" s="211"/>
      <c r="AT140" s="212" t="s">
        <v>135</v>
      </c>
      <c r="AU140" s="212" t="s">
        <v>85</v>
      </c>
      <c r="AV140" s="13" t="s">
        <v>85</v>
      </c>
      <c r="AW140" s="13" t="s">
        <v>32</v>
      </c>
      <c r="AX140" s="13" t="s">
        <v>83</v>
      </c>
      <c r="AY140" s="212" t="s">
        <v>127</v>
      </c>
    </row>
    <row r="141" spans="1:65" s="2" customFormat="1" ht="24.15" customHeight="1">
      <c r="A141" s="34"/>
      <c r="B141" s="35"/>
      <c r="C141" s="187" t="s">
        <v>155</v>
      </c>
      <c r="D141" s="187" t="s">
        <v>129</v>
      </c>
      <c r="E141" s="188" t="s">
        <v>156</v>
      </c>
      <c r="F141" s="189" t="s">
        <v>157</v>
      </c>
      <c r="G141" s="190" t="s">
        <v>152</v>
      </c>
      <c r="H141" s="191">
        <v>2.4</v>
      </c>
      <c r="I141" s="192"/>
      <c r="J141" s="193">
        <f>ROUND(I141*H141,2)</f>
        <v>0</v>
      </c>
      <c r="K141" s="194"/>
      <c r="L141" s="39"/>
      <c r="M141" s="195" t="s">
        <v>1</v>
      </c>
      <c r="N141" s="196" t="s">
        <v>40</v>
      </c>
      <c r="O141" s="71"/>
      <c r="P141" s="197">
        <f>O141*H141</f>
        <v>0</v>
      </c>
      <c r="Q141" s="197">
        <v>0.0369</v>
      </c>
      <c r="R141" s="197">
        <f>Q141*H141</f>
        <v>0.08856</v>
      </c>
      <c r="S141" s="197">
        <v>0</v>
      </c>
      <c r="T141" s="19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9" t="s">
        <v>133</v>
      </c>
      <c r="AT141" s="199" t="s">
        <v>129</v>
      </c>
      <c r="AU141" s="199" t="s">
        <v>85</v>
      </c>
      <c r="AY141" s="17" t="s">
        <v>127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17" t="s">
        <v>83</v>
      </c>
      <c r="BK141" s="200">
        <f>ROUND(I141*H141,2)</f>
        <v>0</v>
      </c>
      <c r="BL141" s="17" t="s">
        <v>133</v>
      </c>
      <c r="BM141" s="199" t="s">
        <v>158</v>
      </c>
    </row>
    <row r="142" spans="2:51" s="13" customFormat="1" ht="10.2">
      <c r="B142" s="201"/>
      <c r="C142" s="202"/>
      <c r="D142" s="203" t="s">
        <v>135</v>
      </c>
      <c r="E142" s="204" t="s">
        <v>1</v>
      </c>
      <c r="F142" s="205" t="s">
        <v>159</v>
      </c>
      <c r="G142" s="202"/>
      <c r="H142" s="206">
        <v>2.4</v>
      </c>
      <c r="I142" s="207"/>
      <c r="J142" s="202"/>
      <c r="K142" s="202"/>
      <c r="L142" s="208"/>
      <c r="M142" s="209"/>
      <c r="N142" s="210"/>
      <c r="O142" s="210"/>
      <c r="P142" s="210"/>
      <c r="Q142" s="210"/>
      <c r="R142" s="210"/>
      <c r="S142" s="210"/>
      <c r="T142" s="211"/>
      <c r="AT142" s="212" t="s">
        <v>135</v>
      </c>
      <c r="AU142" s="212" t="s">
        <v>85</v>
      </c>
      <c r="AV142" s="13" t="s">
        <v>85</v>
      </c>
      <c r="AW142" s="13" t="s">
        <v>32</v>
      </c>
      <c r="AX142" s="13" t="s">
        <v>83</v>
      </c>
      <c r="AY142" s="212" t="s">
        <v>127</v>
      </c>
    </row>
    <row r="143" spans="1:65" s="2" customFormat="1" ht="24.15" customHeight="1">
      <c r="A143" s="34"/>
      <c r="B143" s="35"/>
      <c r="C143" s="187" t="s">
        <v>160</v>
      </c>
      <c r="D143" s="187" t="s">
        <v>129</v>
      </c>
      <c r="E143" s="188" t="s">
        <v>161</v>
      </c>
      <c r="F143" s="189" t="s">
        <v>162</v>
      </c>
      <c r="G143" s="190" t="s">
        <v>163</v>
      </c>
      <c r="H143" s="191">
        <v>26.4</v>
      </c>
      <c r="I143" s="192"/>
      <c r="J143" s="193">
        <f>ROUND(I143*H143,2)</f>
        <v>0</v>
      </c>
      <c r="K143" s="194"/>
      <c r="L143" s="39"/>
      <c r="M143" s="195" t="s">
        <v>1</v>
      </c>
      <c r="N143" s="196" t="s">
        <v>40</v>
      </c>
      <c r="O143" s="71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133</v>
      </c>
      <c r="AT143" s="199" t="s">
        <v>129</v>
      </c>
      <c r="AU143" s="199" t="s">
        <v>85</v>
      </c>
      <c r="AY143" s="17" t="s">
        <v>127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7" t="s">
        <v>83</v>
      </c>
      <c r="BK143" s="200">
        <f>ROUND(I143*H143,2)</f>
        <v>0</v>
      </c>
      <c r="BL143" s="17" t="s">
        <v>133</v>
      </c>
      <c r="BM143" s="199" t="s">
        <v>164</v>
      </c>
    </row>
    <row r="144" spans="2:51" s="13" customFormat="1" ht="10.2">
      <c r="B144" s="201"/>
      <c r="C144" s="202"/>
      <c r="D144" s="203" t="s">
        <v>135</v>
      </c>
      <c r="E144" s="204" t="s">
        <v>1</v>
      </c>
      <c r="F144" s="205" t="s">
        <v>165</v>
      </c>
      <c r="G144" s="202"/>
      <c r="H144" s="206">
        <v>26.4</v>
      </c>
      <c r="I144" s="207"/>
      <c r="J144" s="202"/>
      <c r="K144" s="202"/>
      <c r="L144" s="208"/>
      <c r="M144" s="209"/>
      <c r="N144" s="210"/>
      <c r="O144" s="210"/>
      <c r="P144" s="210"/>
      <c r="Q144" s="210"/>
      <c r="R144" s="210"/>
      <c r="S144" s="210"/>
      <c r="T144" s="211"/>
      <c r="AT144" s="212" t="s">
        <v>135</v>
      </c>
      <c r="AU144" s="212" t="s">
        <v>85</v>
      </c>
      <c r="AV144" s="13" t="s">
        <v>85</v>
      </c>
      <c r="AW144" s="13" t="s">
        <v>32</v>
      </c>
      <c r="AX144" s="13" t="s">
        <v>83</v>
      </c>
      <c r="AY144" s="212" t="s">
        <v>127</v>
      </c>
    </row>
    <row r="145" spans="1:65" s="2" customFormat="1" ht="24.15" customHeight="1">
      <c r="A145" s="34"/>
      <c r="B145" s="35"/>
      <c r="C145" s="187" t="s">
        <v>166</v>
      </c>
      <c r="D145" s="187" t="s">
        <v>129</v>
      </c>
      <c r="E145" s="188" t="s">
        <v>167</v>
      </c>
      <c r="F145" s="189" t="s">
        <v>168</v>
      </c>
      <c r="G145" s="190" t="s">
        <v>163</v>
      </c>
      <c r="H145" s="191">
        <v>0.5</v>
      </c>
      <c r="I145" s="192"/>
      <c r="J145" s="193">
        <f>ROUND(I145*H145,2)</f>
        <v>0</v>
      </c>
      <c r="K145" s="194"/>
      <c r="L145" s="39"/>
      <c r="M145" s="195" t="s">
        <v>1</v>
      </c>
      <c r="N145" s="196" t="s">
        <v>40</v>
      </c>
      <c r="O145" s="71"/>
      <c r="P145" s="197">
        <f>O145*H145</f>
        <v>0</v>
      </c>
      <c r="Q145" s="197">
        <v>0</v>
      </c>
      <c r="R145" s="197">
        <f>Q145*H145</f>
        <v>0</v>
      </c>
      <c r="S145" s="197">
        <v>0</v>
      </c>
      <c r="T145" s="19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133</v>
      </c>
      <c r="AT145" s="199" t="s">
        <v>129</v>
      </c>
      <c r="AU145" s="199" t="s">
        <v>85</v>
      </c>
      <c r="AY145" s="17" t="s">
        <v>127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7" t="s">
        <v>83</v>
      </c>
      <c r="BK145" s="200">
        <f>ROUND(I145*H145,2)</f>
        <v>0</v>
      </c>
      <c r="BL145" s="17" t="s">
        <v>133</v>
      </c>
      <c r="BM145" s="199" t="s">
        <v>169</v>
      </c>
    </row>
    <row r="146" spans="1:65" s="2" customFormat="1" ht="24.15" customHeight="1">
      <c r="A146" s="34"/>
      <c r="B146" s="35"/>
      <c r="C146" s="187" t="s">
        <v>170</v>
      </c>
      <c r="D146" s="187" t="s">
        <v>129</v>
      </c>
      <c r="E146" s="188" t="s">
        <v>171</v>
      </c>
      <c r="F146" s="189" t="s">
        <v>172</v>
      </c>
      <c r="G146" s="190" t="s">
        <v>163</v>
      </c>
      <c r="H146" s="191">
        <v>12</v>
      </c>
      <c r="I146" s="192"/>
      <c r="J146" s="193">
        <f>ROUND(I146*H146,2)</f>
        <v>0</v>
      </c>
      <c r="K146" s="194"/>
      <c r="L146" s="39"/>
      <c r="M146" s="195" t="s">
        <v>1</v>
      </c>
      <c r="N146" s="196" t="s">
        <v>40</v>
      </c>
      <c r="O146" s="71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133</v>
      </c>
      <c r="AT146" s="199" t="s">
        <v>129</v>
      </c>
      <c r="AU146" s="199" t="s">
        <v>85</v>
      </c>
      <c r="AY146" s="17" t="s">
        <v>127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7" t="s">
        <v>83</v>
      </c>
      <c r="BK146" s="200">
        <f>ROUND(I146*H146,2)</f>
        <v>0</v>
      </c>
      <c r="BL146" s="17" t="s">
        <v>133</v>
      </c>
      <c r="BM146" s="199" t="s">
        <v>173</v>
      </c>
    </row>
    <row r="147" spans="2:51" s="14" customFormat="1" ht="10.2">
      <c r="B147" s="213"/>
      <c r="C147" s="214"/>
      <c r="D147" s="203" t="s">
        <v>135</v>
      </c>
      <c r="E147" s="215" t="s">
        <v>1</v>
      </c>
      <c r="F147" s="216" t="s">
        <v>174</v>
      </c>
      <c r="G147" s="214"/>
      <c r="H147" s="215" t="s">
        <v>1</v>
      </c>
      <c r="I147" s="217"/>
      <c r="J147" s="214"/>
      <c r="K147" s="214"/>
      <c r="L147" s="218"/>
      <c r="M147" s="219"/>
      <c r="N147" s="220"/>
      <c r="O147" s="220"/>
      <c r="P147" s="220"/>
      <c r="Q147" s="220"/>
      <c r="R147" s="220"/>
      <c r="S147" s="220"/>
      <c r="T147" s="221"/>
      <c r="AT147" s="222" t="s">
        <v>135</v>
      </c>
      <c r="AU147" s="222" t="s">
        <v>85</v>
      </c>
      <c r="AV147" s="14" t="s">
        <v>83</v>
      </c>
      <c r="AW147" s="14" t="s">
        <v>32</v>
      </c>
      <c r="AX147" s="14" t="s">
        <v>75</v>
      </c>
      <c r="AY147" s="222" t="s">
        <v>127</v>
      </c>
    </row>
    <row r="148" spans="2:51" s="13" customFormat="1" ht="10.2">
      <c r="B148" s="201"/>
      <c r="C148" s="202"/>
      <c r="D148" s="203" t="s">
        <v>135</v>
      </c>
      <c r="E148" s="204" t="s">
        <v>1</v>
      </c>
      <c r="F148" s="205" t="s">
        <v>175</v>
      </c>
      <c r="G148" s="202"/>
      <c r="H148" s="206">
        <v>12</v>
      </c>
      <c r="I148" s="207"/>
      <c r="J148" s="202"/>
      <c r="K148" s="202"/>
      <c r="L148" s="208"/>
      <c r="M148" s="209"/>
      <c r="N148" s="210"/>
      <c r="O148" s="210"/>
      <c r="P148" s="210"/>
      <c r="Q148" s="210"/>
      <c r="R148" s="210"/>
      <c r="S148" s="210"/>
      <c r="T148" s="211"/>
      <c r="AT148" s="212" t="s">
        <v>135</v>
      </c>
      <c r="AU148" s="212" t="s">
        <v>85</v>
      </c>
      <c r="AV148" s="13" t="s">
        <v>85</v>
      </c>
      <c r="AW148" s="13" t="s">
        <v>32</v>
      </c>
      <c r="AX148" s="13" t="s">
        <v>83</v>
      </c>
      <c r="AY148" s="212" t="s">
        <v>127</v>
      </c>
    </row>
    <row r="149" spans="1:65" s="2" customFormat="1" ht="24.15" customHeight="1">
      <c r="A149" s="34"/>
      <c r="B149" s="35"/>
      <c r="C149" s="187" t="s">
        <v>176</v>
      </c>
      <c r="D149" s="187" t="s">
        <v>129</v>
      </c>
      <c r="E149" s="188" t="s">
        <v>177</v>
      </c>
      <c r="F149" s="189" t="s">
        <v>178</v>
      </c>
      <c r="G149" s="190" t="s">
        <v>163</v>
      </c>
      <c r="H149" s="191">
        <v>129.87</v>
      </c>
      <c r="I149" s="192"/>
      <c r="J149" s="193">
        <f>ROUND(I149*H149,2)</f>
        <v>0</v>
      </c>
      <c r="K149" s="194"/>
      <c r="L149" s="39"/>
      <c r="M149" s="195" t="s">
        <v>1</v>
      </c>
      <c r="N149" s="196" t="s">
        <v>40</v>
      </c>
      <c r="O149" s="71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133</v>
      </c>
      <c r="AT149" s="199" t="s">
        <v>129</v>
      </c>
      <c r="AU149" s="199" t="s">
        <v>85</v>
      </c>
      <c r="AY149" s="17" t="s">
        <v>127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83</v>
      </c>
      <c r="BK149" s="200">
        <f>ROUND(I149*H149,2)</f>
        <v>0</v>
      </c>
      <c r="BL149" s="17" t="s">
        <v>133</v>
      </c>
      <c r="BM149" s="199" t="s">
        <v>179</v>
      </c>
    </row>
    <row r="150" spans="2:51" s="14" customFormat="1" ht="10.2">
      <c r="B150" s="213"/>
      <c r="C150" s="214"/>
      <c r="D150" s="203" t="s">
        <v>135</v>
      </c>
      <c r="E150" s="215" t="s">
        <v>1</v>
      </c>
      <c r="F150" s="216" t="s">
        <v>180</v>
      </c>
      <c r="G150" s="214"/>
      <c r="H150" s="215" t="s">
        <v>1</v>
      </c>
      <c r="I150" s="217"/>
      <c r="J150" s="214"/>
      <c r="K150" s="214"/>
      <c r="L150" s="218"/>
      <c r="M150" s="219"/>
      <c r="N150" s="220"/>
      <c r="O150" s="220"/>
      <c r="P150" s="220"/>
      <c r="Q150" s="220"/>
      <c r="R150" s="220"/>
      <c r="S150" s="220"/>
      <c r="T150" s="221"/>
      <c r="AT150" s="222" t="s">
        <v>135</v>
      </c>
      <c r="AU150" s="222" t="s">
        <v>85</v>
      </c>
      <c r="AV150" s="14" t="s">
        <v>83</v>
      </c>
      <c r="AW150" s="14" t="s">
        <v>32</v>
      </c>
      <c r="AX150" s="14" t="s">
        <v>75</v>
      </c>
      <c r="AY150" s="222" t="s">
        <v>127</v>
      </c>
    </row>
    <row r="151" spans="2:51" s="13" customFormat="1" ht="10.2">
      <c r="B151" s="201"/>
      <c r="C151" s="202"/>
      <c r="D151" s="203" t="s">
        <v>135</v>
      </c>
      <c r="E151" s="204" t="s">
        <v>1</v>
      </c>
      <c r="F151" s="205" t="s">
        <v>181</v>
      </c>
      <c r="G151" s="202"/>
      <c r="H151" s="206">
        <v>85.8</v>
      </c>
      <c r="I151" s="207"/>
      <c r="J151" s="202"/>
      <c r="K151" s="202"/>
      <c r="L151" s="208"/>
      <c r="M151" s="209"/>
      <c r="N151" s="210"/>
      <c r="O151" s="210"/>
      <c r="P151" s="210"/>
      <c r="Q151" s="210"/>
      <c r="R151" s="210"/>
      <c r="S151" s="210"/>
      <c r="T151" s="211"/>
      <c r="AT151" s="212" t="s">
        <v>135</v>
      </c>
      <c r="AU151" s="212" t="s">
        <v>85</v>
      </c>
      <c r="AV151" s="13" t="s">
        <v>85</v>
      </c>
      <c r="AW151" s="13" t="s">
        <v>32</v>
      </c>
      <c r="AX151" s="13" t="s">
        <v>75</v>
      </c>
      <c r="AY151" s="212" t="s">
        <v>127</v>
      </c>
    </row>
    <row r="152" spans="2:51" s="13" customFormat="1" ht="10.2">
      <c r="B152" s="201"/>
      <c r="C152" s="202"/>
      <c r="D152" s="203" t="s">
        <v>135</v>
      </c>
      <c r="E152" s="204" t="s">
        <v>1</v>
      </c>
      <c r="F152" s="205" t="s">
        <v>182</v>
      </c>
      <c r="G152" s="202"/>
      <c r="H152" s="206">
        <v>4.29</v>
      </c>
      <c r="I152" s="207"/>
      <c r="J152" s="202"/>
      <c r="K152" s="202"/>
      <c r="L152" s="208"/>
      <c r="M152" s="209"/>
      <c r="N152" s="210"/>
      <c r="O152" s="210"/>
      <c r="P152" s="210"/>
      <c r="Q152" s="210"/>
      <c r="R152" s="210"/>
      <c r="S152" s="210"/>
      <c r="T152" s="211"/>
      <c r="AT152" s="212" t="s">
        <v>135</v>
      </c>
      <c r="AU152" s="212" t="s">
        <v>85</v>
      </c>
      <c r="AV152" s="13" t="s">
        <v>85</v>
      </c>
      <c r="AW152" s="13" t="s">
        <v>32</v>
      </c>
      <c r="AX152" s="13" t="s">
        <v>75</v>
      </c>
      <c r="AY152" s="212" t="s">
        <v>127</v>
      </c>
    </row>
    <row r="153" spans="2:51" s="13" customFormat="1" ht="10.2">
      <c r="B153" s="201"/>
      <c r="C153" s="202"/>
      <c r="D153" s="203" t="s">
        <v>135</v>
      </c>
      <c r="E153" s="204" t="s">
        <v>1</v>
      </c>
      <c r="F153" s="205" t="s">
        <v>183</v>
      </c>
      <c r="G153" s="202"/>
      <c r="H153" s="206">
        <v>39.78</v>
      </c>
      <c r="I153" s="207"/>
      <c r="J153" s="202"/>
      <c r="K153" s="202"/>
      <c r="L153" s="208"/>
      <c r="M153" s="209"/>
      <c r="N153" s="210"/>
      <c r="O153" s="210"/>
      <c r="P153" s="210"/>
      <c r="Q153" s="210"/>
      <c r="R153" s="210"/>
      <c r="S153" s="210"/>
      <c r="T153" s="211"/>
      <c r="AT153" s="212" t="s">
        <v>135</v>
      </c>
      <c r="AU153" s="212" t="s">
        <v>85</v>
      </c>
      <c r="AV153" s="13" t="s">
        <v>85</v>
      </c>
      <c r="AW153" s="13" t="s">
        <v>32</v>
      </c>
      <c r="AX153" s="13" t="s">
        <v>75</v>
      </c>
      <c r="AY153" s="212" t="s">
        <v>127</v>
      </c>
    </row>
    <row r="154" spans="2:51" s="15" customFormat="1" ht="10.2">
      <c r="B154" s="223"/>
      <c r="C154" s="224"/>
      <c r="D154" s="203" t="s">
        <v>135</v>
      </c>
      <c r="E154" s="225" t="s">
        <v>1</v>
      </c>
      <c r="F154" s="226" t="s">
        <v>184</v>
      </c>
      <c r="G154" s="224"/>
      <c r="H154" s="227">
        <v>129.87</v>
      </c>
      <c r="I154" s="228"/>
      <c r="J154" s="224"/>
      <c r="K154" s="224"/>
      <c r="L154" s="229"/>
      <c r="M154" s="230"/>
      <c r="N154" s="231"/>
      <c r="O154" s="231"/>
      <c r="P154" s="231"/>
      <c r="Q154" s="231"/>
      <c r="R154" s="231"/>
      <c r="S154" s="231"/>
      <c r="T154" s="232"/>
      <c r="AT154" s="233" t="s">
        <v>135</v>
      </c>
      <c r="AU154" s="233" t="s">
        <v>85</v>
      </c>
      <c r="AV154" s="15" t="s">
        <v>133</v>
      </c>
      <c r="AW154" s="15" t="s">
        <v>32</v>
      </c>
      <c r="AX154" s="15" t="s">
        <v>83</v>
      </c>
      <c r="AY154" s="233" t="s">
        <v>127</v>
      </c>
    </row>
    <row r="155" spans="1:65" s="2" customFormat="1" ht="37.8" customHeight="1">
      <c r="A155" s="34"/>
      <c r="B155" s="35"/>
      <c r="C155" s="187" t="s">
        <v>185</v>
      </c>
      <c r="D155" s="187" t="s">
        <v>129</v>
      </c>
      <c r="E155" s="188" t="s">
        <v>186</v>
      </c>
      <c r="F155" s="189" t="s">
        <v>187</v>
      </c>
      <c r="G155" s="190" t="s">
        <v>152</v>
      </c>
      <c r="H155" s="191">
        <v>40</v>
      </c>
      <c r="I155" s="192"/>
      <c r="J155" s="193">
        <f>ROUND(I155*H155,2)</f>
        <v>0</v>
      </c>
      <c r="K155" s="194"/>
      <c r="L155" s="39"/>
      <c r="M155" s="195" t="s">
        <v>1</v>
      </c>
      <c r="N155" s="196" t="s">
        <v>40</v>
      </c>
      <c r="O155" s="71"/>
      <c r="P155" s="197">
        <f>O155*H155</f>
        <v>0</v>
      </c>
      <c r="Q155" s="197">
        <v>0.007</v>
      </c>
      <c r="R155" s="197">
        <f>Q155*H155</f>
        <v>0.28</v>
      </c>
      <c r="S155" s="197">
        <v>0</v>
      </c>
      <c r="T155" s="19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133</v>
      </c>
      <c r="AT155" s="199" t="s">
        <v>129</v>
      </c>
      <c r="AU155" s="199" t="s">
        <v>85</v>
      </c>
      <c r="AY155" s="17" t="s">
        <v>127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7" t="s">
        <v>83</v>
      </c>
      <c r="BK155" s="200">
        <f>ROUND(I155*H155,2)</f>
        <v>0</v>
      </c>
      <c r="BL155" s="17" t="s">
        <v>133</v>
      </c>
      <c r="BM155" s="199" t="s">
        <v>188</v>
      </c>
    </row>
    <row r="156" spans="1:65" s="2" customFormat="1" ht="14.4" customHeight="1">
      <c r="A156" s="34"/>
      <c r="B156" s="35"/>
      <c r="C156" s="187" t="s">
        <v>189</v>
      </c>
      <c r="D156" s="187" t="s">
        <v>129</v>
      </c>
      <c r="E156" s="188" t="s">
        <v>190</v>
      </c>
      <c r="F156" s="189" t="s">
        <v>191</v>
      </c>
      <c r="G156" s="190" t="s">
        <v>132</v>
      </c>
      <c r="H156" s="191">
        <v>275.6</v>
      </c>
      <c r="I156" s="192"/>
      <c r="J156" s="193">
        <f>ROUND(I156*H156,2)</f>
        <v>0</v>
      </c>
      <c r="K156" s="194"/>
      <c r="L156" s="39"/>
      <c r="M156" s="195" t="s">
        <v>1</v>
      </c>
      <c r="N156" s="196" t="s">
        <v>40</v>
      </c>
      <c r="O156" s="71"/>
      <c r="P156" s="197">
        <f>O156*H156</f>
        <v>0</v>
      </c>
      <c r="Q156" s="197">
        <v>0.00085</v>
      </c>
      <c r="R156" s="197">
        <f>Q156*H156</f>
        <v>0.23426</v>
      </c>
      <c r="S156" s="197">
        <v>0</v>
      </c>
      <c r="T156" s="19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133</v>
      </c>
      <c r="AT156" s="199" t="s">
        <v>129</v>
      </c>
      <c r="AU156" s="199" t="s">
        <v>85</v>
      </c>
      <c r="AY156" s="17" t="s">
        <v>127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7" t="s">
        <v>83</v>
      </c>
      <c r="BK156" s="200">
        <f>ROUND(I156*H156,2)</f>
        <v>0</v>
      </c>
      <c r="BL156" s="17" t="s">
        <v>133</v>
      </c>
      <c r="BM156" s="199" t="s">
        <v>192</v>
      </c>
    </row>
    <row r="157" spans="2:51" s="13" customFormat="1" ht="10.2">
      <c r="B157" s="201"/>
      <c r="C157" s="202"/>
      <c r="D157" s="203" t="s">
        <v>135</v>
      </c>
      <c r="E157" s="204" t="s">
        <v>1</v>
      </c>
      <c r="F157" s="205" t="s">
        <v>193</v>
      </c>
      <c r="G157" s="202"/>
      <c r="H157" s="206">
        <v>143</v>
      </c>
      <c r="I157" s="207"/>
      <c r="J157" s="202"/>
      <c r="K157" s="202"/>
      <c r="L157" s="208"/>
      <c r="M157" s="209"/>
      <c r="N157" s="210"/>
      <c r="O157" s="210"/>
      <c r="P157" s="210"/>
      <c r="Q157" s="210"/>
      <c r="R157" s="210"/>
      <c r="S157" s="210"/>
      <c r="T157" s="211"/>
      <c r="AT157" s="212" t="s">
        <v>135</v>
      </c>
      <c r="AU157" s="212" t="s">
        <v>85</v>
      </c>
      <c r="AV157" s="13" t="s">
        <v>85</v>
      </c>
      <c r="AW157" s="13" t="s">
        <v>32</v>
      </c>
      <c r="AX157" s="13" t="s">
        <v>75</v>
      </c>
      <c r="AY157" s="212" t="s">
        <v>127</v>
      </c>
    </row>
    <row r="158" spans="2:51" s="13" customFormat="1" ht="10.2">
      <c r="B158" s="201"/>
      <c r="C158" s="202"/>
      <c r="D158" s="203" t="s">
        <v>135</v>
      </c>
      <c r="E158" s="204" t="s">
        <v>1</v>
      </c>
      <c r="F158" s="205" t="s">
        <v>194</v>
      </c>
      <c r="G158" s="202"/>
      <c r="H158" s="206">
        <v>132.6</v>
      </c>
      <c r="I158" s="207"/>
      <c r="J158" s="202"/>
      <c r="K158" s="202"/>
      <c r="L158" s="208"/>
      <c r="M158" s="209"/>
      <c r="N158" s="210"/>
      <c r="O158" s="210"/>
      <c r="P158" s="210"/>
      <c r="Q158" s="210"/>
      <c r="R158" s="210"/>
      <c r="S158" s="210"/>
      <c r="T158" s="211"/>
      <c r="AT158" s="212" t="s">
        <v>135</v>
      </c>
      <c r="AU158" s="212" t="s">
        <v>85</v>
      </c>
      <c r="AV158" s="13" t="s">
        <v>85</v>
      </c>
      <c r="AW158" s="13" t="s">
        <v>32</v>
      </c>
      <c r="AX158" s="13" t="s">
        <v>75</v>
      </c>
      <c r="AY158" s="212" t="s">
        <v>127</v>
      </c>
    </row>
    <row r="159" spans="2:51" s="15" customFormat="1" ht="10.2">
      <c r="B159" s="223"/>
      <c r="C159" s="224"/>
      <c r="D159" s="203" t="s">
        <v>135</v>
      </c>
      <c r="E159" s="225" t="s">
        <v>1</v>
      </c>
      <c r="F159" s="226" t="s">
        <v>184</v>
      </c>
      <c r="G159" s="224"/>
      <c r="H159" s="227">
        <v>275.6</v>
      </c>
      <c r="I159" s="228"/>
      <c r="J159" s="224"/>
      <c r="K159" s="224"/>
      <c r="L159" s="229"/>
      <c r="M159" s="230"/>
      <c r="N159" s="231"/>
      <c r="O159" s="231"/>
      <c r="P159" s="231"/>
      <c r="Q159" s="231"/>
      <c r="R159" s="231"/>
      <c r="S159" s="231"/>
      <c r="T159" s="232"/>
      <c r="AT159" s="233" t="s">
        <v>135</v>
      </c>
      <c r="AU159" s="233" t="s">
        <v>85</v>
      </c>
      <c r="AV159" s="15" t="s">
        <v>133</v>
      </c>
      <c r="AW159" s="15" t="s">
        <v>32</v>
      </c>
      <c r="AX159" s="15" t="s">
        <v>83</v>
      </c>
      <c r="AY159" s="233" t="s">
        <v>127</v>
      </c>
    </row>
    <row r="160" spans="1:65" s="2" customFormat="1" ht="24.15" customHeight="1">
      <c r="A160" s="34"/>
      <c r="B160" s="35"/>
      <c r="C160" s="187" t="s">
        <v>195</v>
      </c>
      <c r="D160" s="187" t="s">
        <v>129</v>
      </c>
      <c r="E160" s="188" t="s">
        <v>196</v>
      </c>
      <c r="F160" s="189" t="s">
        <v>197</v>
      </c>
      <c r="G160" s="190" t="s">
        <v>132</v>
      </c>
      <c r="H160" s="191">
        <v>275.6</v>
      </c>
      <c r="I160" s="192"/>
      <c r="J160" s="193">
        <f>ROUND(I160*H160,2)</f>
        <v>0</v>
      </c>
      <c r="K160" s="194"/>
      <c r="L160" s="39"/>
      <c r="M160" s="195" t="s">
        <v>1</v>
      </c>
      <c r="N160" s="196" t="s">
        <v>40</v>
      </c>
      <c r="O160" s="71"/>
      <c r="P160" s="197">
        <f>O160*H160</f>
        <v>0</v>
      </c>
      <c r="Q160" s="197">
        <v>0</v>
      </c>
      <c r="R160" s="197">
        <f>Q160*H160</f>
        <v>0</v>
      </c>
      <c r="S160" s="197">
        <v>0</v>
      </c>
      <c r="T160" s="19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133</v>
      </c>
      <c r="AT160" s="199" t="s">
        <v>129</v>
      </c>
      <c r="AU160" s="199" t="s">
        <v>85</v>
      </c>
      <c r="AY160" s="17" t="s">
        <v>127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7" t="s">
        <v>83</v>
      </c>
      <c r="BK160" s="200">
        <f>ROUND(I160*H160,2)</f>
        <v>0</v>
      </c>
      <c r="BL160" s="17" t="s">
        <v>133</v>
      </c>
      <c r="BM160" s="199" t="s">
        <v>198</v>
      </c>
    </row>
    <row r="161" spans="1:65" s="2" customFormat="1" ht="24.15" customHeight="1">
      <c r="A161" s="34"/>
      <c r="B161" s="35"/>
      <c r="C161" s="187" t="s">
        <v>199</v>
      </c>
      <c r="D161" s="187" t="s">
        <v>129</v>
      </c>
      <c r="E161" s="188" t="s">
        <v>200</v>
      </c>
      <c r="F161" s="189" t="s">
        <v>201</v>
      </c>
      <c r="G161" s="190" t="s">
        <v>163</v>
      </c>
      <c r="H161" s="191">
        <v>129.87</v>
      </c>
      <c r="I161" s="192"/>
      <c r="J161" s="193">
        <f>ROUND(I161*H161,2)</f>
        <v>0</v>
      </c>
      <c r="K161" s="194"/>
      <c r="L161" s="39"/>
      <c r="M161" s="195" t="s">
        <v>1</v>
      </c>
      <c r="N161" s="196" t="s">
        <v>40</v>
      </c>
      <c r="O161" s="71"/>
      <c r="P161" s="197">
        <f>O161*H161</f>
        <v>0</v>
      </c>
      <c r="Q161" s="197">
        <v>0</v>
      </c>
      <c r="R161" s="197">
        <f>Q161*H161</f>
        <v>0</v>
      </c>
      <c r="S161" s="197">
        <v>0</v>
      </c>
      <c r="T161" s="19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133</v>
      </c>
      <c r="AT161" s="199" t="s">
        <v>129</v>
      </c>
      <c r="AU161" s="199" t="s">
        <v>85</v>
      </c>
      <c r="AY161" s="17" t="s">
        <v>127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7" t="s">
        <v>83</v>
      </c>
      <c r="BK161" s="200">
        <f>ROUND(I161*H161,2)</f>
        <v>0</v>
      </c>
      <c r="BL161" s="17" t="s">
        <v>133</v>
      </c>
      <c r="BM161" s="199" t="s">
        <v>202</v>
      </c>
    </row>
    <row r="162" spans="1:65" s="2" customFormat="1" ht="37.8" customHeight="1">
      <c r="A162" s="34"/>
      <c r="B162" s="35"/>
      <c r="C162" s="187" t="s">
        <v>8</v>
      </c>
      <c r="D162" s="187" t="s">
        <v>129</v>
      </c>
      <c r="E162" s="188" t="s">
        <v>203</v>
      </c>
      <c r="F162" s="189" t="s">
        <v>204</v>
      </c>
      <c r="G162" s="190" t="s">
        <v>205</v>
      </c>
      <c r="H162" s="191">
        <v>233.766</v>
      </c>
      <c r="I162" s="192"/>
      <c r="J162" s="193">
        <f>ROUND(I162*H162,2)</f>
        <v>0</v>
      </c>
      <c r="K162" s="194"/>
      <c r="L162" s="39"/>
      <c r="M162" s="195" t="s">
        <v>1</v>
      </c>
      <c r="N162" s="196" t="s">
        <v>40</v>
      </c>
      <c r="O162" s="71"/>
      <c r="P162" s="197">
        <f>O162*H162</f>
        <v>0</v>
      </c>
      <c r="Q162" s="197">
        <v>0</v>
      </c>
      <c r="R162" s="197">
        <f>Q162*H162</f>
        <v>0</v>
      </c>
      <c r="S162" s="197">
        <v>0</v>
      </c>
      <c r="T162" s="19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133</v>
      </c>
      <c r="AT162" s="199" t="s">
        <v>129</v>
      </c>
      <c r="AU162" s="199" t="s">
        <v>85</v>
      </c>
      <c r="AY162" s="17" t="s">
        <v>127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7" t="s">
        <v>83</v>
      </c>
      <c r="BK162" s="200">
        <f>ROUND(I162*H162,2)</f>
        <v>0</v>
      </c>
      <c r="BL162" s="17" t="s">
        <v>133</v>
      </c>
      <c r="BM162" s="199" t="s">
        <v>206</v>
      </c>
    </row>
    <row r="163" spans="2:51" s="13" customFormat="1" ht="10.2">
      <c r="B163" s="201"/>
      <c r="C163" s="202"/>
      <c r="D163" s="203" t="s">
        <v>135</v>
      </c>
      <c r="E163" s="204" t="s">
        <v>1</v>
      </c>
      <c r="F163" s="205" t="s">
        <v>207</v>
      </c>
      <c r="G163" s="202"/>
      <c r="H163" s="206">
        <v>233.766</v>
      </c>
      <c r="I163" s="207"/>
      <c r="J163" s="202"/>
      <c r="K163" s="202"/>
      <c r="L163" s="208"/>
      <c r="M163" s="209"/>
      <c r="N163" s="210"/>
      <c r="O163" s="210"/>
      <c r="P163" s="210"/>
      <c r="Q163" s="210"/>
      <c r="R163" s="210"/>
      <c r="S163" s="210"/>
      <c r="T163" s="211"/>
      <c r="AT163" s="212" t="s">
        <v>135</v>
      </c>
      <c r="AU163" s="212" t="s">
        <v>85</v>
      </c>
      <c r="AV163" s="13" t="s">
        <v>85</v>
      </c>
      <c r="AW163" s="13" t="s">
        <v>32</v>
      </c>
      <c r="AX163" s="13" t="s">
        <v>83</v>
      </c>
      <c r="AY163" s="212" t="s">
        <v>127</v>
      </c>
    </row>
    <row r="164" spans="1:65" s="2" customFormat="1" ht="14.4" customHeight="1">
      <c r="A164" s="34"/>
      <c r="B164" s="35"/>
      <c r="C164" s="187" t="s">
        <v>208</v>
      </c>
      <c r="D164" s="187" t="s">
        <v>129</v>
      </c>
      <c r="E164" s="188" t="s">
        <v>209</v>
      </c>
      <c r="F164" s="189" t="s">
        <v>210</v>
      </c>
      <c r="G164" s="190" t="s">
        <v>163</v>
      </c>
      <c r="H164" s="191">
        <v>129.87</v>
      </c>
      <c r="I164" s="192"/>
      <c r="J164" s="193">
        <f>ROUND(I164*H164,2)</f>
        <v>0</v>
      </c>
      <c r="K164" s="194"/>
      <c r="L164" s="39"/>
      <c r="M164" s="195" t="s">
        <v>1</v>
      </c>
      <c r="N164" s="196" t="s">
        <v>40</v>
      </c>
      <c r="O164" s="71"/>
      <c r="P164" s="197">
        <f>O164*H164</f>
        <v>0</v>
      </c>
      <c r="Q164" s="197">
        <v>0</v>
      </c>
      <c r="R164" s="197">
        <f>Q164*H164</f>
        <v>0</v>
      </c>
      <c r="S164" s="197">
        <v>0</v>
      </c>
      <c r="T164" s="19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133</v>
      </c>
      <c r="AT164" s="199" t="s">
        <v>129</v>
      </c>
      <c r="AU164" s="199" t="s">
        <v>85</v>
      </c>
      <c r="AY164" s="17" t="s">
        <v>127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7" t="s">
        <v>83</v>
      </c>
      <c r="BK164" s="200">
        <f>ROUND(I164*H164,2)</f>
        <v>0</v>
      </c>
      <c r="BL164" s="17" t="s">
        <v>133</v>
      </c>
      <c r="BM164" s="199" t="s">
        <v>211</v>
      </c>
    </row>
    <row r="165" spans="1:65" s="2" customFormat="1" ht="24.15" customHeight="1">
      <c r="A165" s="34"/>
      <c r="B165" s="35"/>
      <c r="C165" s="187" t="s">
        <v>212</v>
      </c>
      <c r="D165" s="187" t="s">
        <v>129</v>
      </c>
      <c r="E165" s="188" t="s">
        <v>213</v>
      </c>
      <c r="F165" s="189" t="s">
        <v>214</v>
      </c>
      <c r="G165" s="190" t="s">
        <v>163</v>
      </c>
      <c r="H165" s="191">
        <v>99.57</v>
      </c>
      <c r="I165" s="192"/>
      <c r="J165" s="193">
        <f>ROUND(I165*H165,2)</f>
        <v>0</v>
      </c>
      <c r="K165" s="194"/>
      <c r="L165" s="39"/>
      <c r="M165" s="195" t="s">
        <v>1</v>
      </c>
      <c r="N165" s="196" t="s">
        <v>40</v>
      </c>
      <c r="O165" s="71"/>
      <c r="P165" s="197">
        <f>O165*H165</f>
        <v>0</v>
      </c>
      <c r="Q165" s="197">
        <v>0</v>
      </c>
      <c r="R165" s="197">
        <f>Q165*H165</f>
        <v>0</v>
      </c>
      <c r="S165" s="197">
        <v>0</v>
      </c>
      <c r="T165" s="19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133</v>
      </c>
      <c r="AT165" s="199" t="s">
        <v>129</v>
      </c>
      <c r="AU165" s="199" t="s">
        <v>85</v>
      </c>
      <c r="AY165" s="17" t="s">
        <v>127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17" t="s">
        <v>83</v>
      </c>
      <c r="BK165" s="200">
        <f>ROUND(I165*H165,2)</f>
        <v>0</v>
      </c>
      <c r="BL165" s="17" t="s">
        <v>133</v>
      </c>
      <c r="BM165" s="199" t="s">
        <v>215</v>
      </c>
    </row>
    <row r="166" spans="2:51" s="13" customFormat="1" ht="10.2">
      <c r="B166" s="201"/>
      <c r="C166" s="202"/>
      <c r="D166" s="203" t="s">
        <v>135</v>
      </c>
      <c r="E166" s="204" t="s">
        <v>1</v>
      </c>
      <c r="F166" s="205" t="s">
        <v>216</v>
      </c>
      <c r="G166" s="202"/>
      <c r="H166" s="206">
        <v>129.87</v>
      </c>
      <c r="I166" s="207"/>
      <c r="J166" s="202"/>
      <c r="K166" s="202"/>
      <c r="L166" s="208"/>
      <c r="M166" s="209"/>
      <c r="N166" s="210"/>
      <c r="O166" s="210"/>
      <c r="P166" s="210"/>
      <c r="Q166" s="210"/>
      <c r="R166" s="210"/>
      <c r="S166" s="210"/>
      <c r="T166" s="211"/>
      <c r="AT166" s="212" t="s">
        <v>135</v>
      </c>
      <c r="AU166" s="212" t="s">
        <v>85</v>
      </c>
      <c r="AV166" s="13" t="s">
        <v>85</v>
      </c>
      <c r="AW166" s="13" t="s">
        <v>32</v>
      </c>
      <c r="AX166" s="13" t="s">
        <v>75</v>
      </c>
      <c r="AY166" s="212" t="s">
        <v>127</v>
      </c>
    </row>
    <row r="167" spans="2:51" s="13" customFormat="1" ht="10.2">
      <c r="B167" s="201"/>
      <c r="C167" s="202"/>
      <c r="D167" s="203" t="s">
        <v>135</v>
      </c>
      <c r="E167" s="204" t="s">
        <v>1</v>
      </c>
      <c r="F167" s="205" t="s">
        <v>217</v>
      </c>
      <c r="G167" s="202"/>
      <c r="H167" s="206">
        <v>-25.35</v>
      </c>
      <c r="I167" s="207"/>
      <c r="J167" s="202"/>
      <c r="K167" s="202"/>
      <c r="L167" s="208"/>
      <c r="M167" s="209"/>
      <c r="N167" s="210"/>
      <c r="O167" s="210"/>
      <c r="P167" s="210"/>
      <c r="Q167" s="210"/>
      <c r="R167" s="210"/>
      <c r="S167" s="210"/>
      <c r="T167" s="211"/>
      <c r="AT167" s="212" t="s">
        <v>135</v>
      </c>
      <c r="AU167" s="212" t="s">
        <v>85</v>
      </c>
      <c r="AV167" s="13" t="s">
        <v>85</v>
      </c>
      <c r="AW167" s="13" t="s">
        <v>32</v>
      </c>
      <c r="AX167" s="13" t="s">
        <v>75</v>
      </c>
      <c r="AY167" s="212" t="s">
        <v>127</v>
      </c>
    </row>
    <row r="168" spans="2:51" s="13" customFormat="1" ht="10.2">
      <c r="B168" s="201"/>
      <c r="C168" s="202"/>
      <c r="D168" s="203" t="s">
        <v>135</v>
      </c>
      <c r="E168" s="204" t="s">
        <v>1</v>
      </c>
      <c r="F168" s="205" t="s">
        <v>218</v>
      </c>
      <c r="G168" s="202"/>
      <c r="H168" s="206">
        <v>-4.95</v>
      </c>
      <c r="I168" s="207"/>
      <c r="J168" s="202"/>
      <c r="K168" s="202"/>
      <c r="L168" s="208"/>
      <c r="M168" s="209"/>
      <c r="N168" s="210"/>
      <c r="O168" s="210"/>
      <c r="P168" s="210"/>
      <c r="Q168" s="210"/>
      <c r="R168" s="210"/>
      <c r="S168" s="210"/>
      <c r="T168" s="211"/>
      <c r="AT168" s="212" t="s">
        <v>135</v>
      </c>
      <c r="AU168" s="212" t="s">
        <v>85</v>
      </c>
      <c r="AV168" s="13" t="s">
        <v>85</v>
      </c>
      <c r="AW168" s="13" t="s">
        <v>32</v>
      </c>
      <c r="AX168" s="13" t="s">
        <v>75</v>
      </c>
      <c r="AY168" s="212" t="s">
        <v>127</v>
      </c>
    </row>
    <row r="169" spans="2:51" s="15" customFormat="1" ht="10.2">
      <c r="B169" s="223"/>
      <c r="C169" s="224"/>
      <c r="D169" s="203" t="s">
        <v>135</v>
      </c>
      <c r="E169" s="225" t="s">
        <v>1</v>
      </c>
      <c r="F169" s="226" t="s">
        <v>184</v>
      </c>
      <c r="G169" s="224"/>
      <c r="H169" s="227">
        <v>99.57000000000001</v>
      </c>
      <c r="I169" s="228"/>
      <c r="J169" s="224"/>
      <c r="K169" s="224"/>
      <c r="L169" s="229"/>
      <c r="M169" s="230"/>
      <c r="N169" s="231"/>
      <c r="O169" s="231"/>
      <c r="P169" s="231"/>
      <c r="Q169" s="231"/>
      <c r="R169" s="231"/>
      <c r="S169" s="231"/>
      <c r="T169" s="232"/>
      <c r="AT169" s="233" t="s">
        <v>135</v>
      </c>
      <c r="AU169" s="233" t="s">
        <v>85</v>
      </c>
      <c r="AV169" s="15" t="s">
        <v>133</v>
      </c>
      <c r="AW169" s="15" t="s">
        <v>32</v>
      </c>
      <c r="AX169" s="15" t="s">
        <v>83</v>
      </c>
      <c r="AY169" s="233" t="s">
        <v>127</v>
      </c>
    </row>
    <row r="170" spans="1:65" s="2" customFormat="1" ht="14.4" customHeight="1">
      <c r="A170" s="34"/>
      <c r="B170" s="35"/>
      <c r="C170" s="234" t="s">
        <v>219</v>
      </c>
      <c r="D170" s="234" t="s">
        <v>220</v>
      </c>
      <c r="E170" s="235" t="s">
        <v>221</v>
      </c>
      <c r="F170" s="236" t="s">
        <v>222</v>
      </c>
      <c r="G170" s="237" t="s">
        <v>205</v>
      </c>
      <c r="H170" s="238">
        <v>166.282</v>
      </c>
      <c r="I170" s="239"/>
      <c r="J170" s="240">
        <f>ROUND(I170*H170,2)</f>
        <v>0</v>
      </c>
      <c r="K170" s="241"/>
      <c r="L170" s="242"/>
      <c r="M170" s="243" t="s">
        <v>1</v>
      </c>
      <c r="N170" s="244" t="s">
        <v>40</v>
      </c>
      <c r="O170" s="71"/>
      <c r="P170" s="197">
        <f>O170*H170</f>
        <v>0</v>
      </c>
      <c r="Q170" s="197">
        <v>1</v>
      </c>
      <c r="R170" s="197">
        <f>Q170*H170</f>
        <v>166.282</v>
      </c>
      <c r="S170" s="197">
        <v>0</v>
      </c>
      <c r="T170" s="19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166</v>
      </c>
      <c r="AT170" s="199" t="s">
        <v>220</v>
      </c>
      <c r="AU170" s="199" t="s">
        <v>85</v>
      </c>
      <c r="AY170" s="17" t="s">
        <v>127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17" t="s">
        <v>83</v>
      </c>
      <c r="BK170" s="200">
        <f>ROUND(I170*H170,2)</f>
        <v>0</v>
      </c>
      <c r="BL170" s="17" t="s">
        <v>133</v>
      </c>
      <c r="BM170" s="199" t="s">
        <v>223</v>
      </c>
    </row>
    <row r="171" spans="2:51" s="13" customFormat="1" ht="10.2">
      <c r="B171" s="201"/>
      <c r="C171" s="202"/>
      <c r="D171" s="203" t="s">
        <v>135</v>
      </c>
      <c r="E171" s="202"/>
      <c r="F171" s="205" t="s">
        <v>224</v>
      </c>
      <c r="G171" s="202"/>
      <c r="H171" s="206">
        <v>166.282</v>
      </c>
      <c r="I171" s="207"/>
      <c r="J171" s="202"/>
      <c r="K171" s="202"/>
      <c r="L171" s="208"/>
      <c r="M171" s="209"/>
      <c r="N171" s="210"/>
      <c r="O171" s="210"/>
      <c r="P171" s="210"/>
      <c r="Q171" s="210"/>
      <c r="R171" s="210"/>
      <c r="S171" s="210"/>
      <c r="T171" s="211"/>
      <c r="AT171" s="212" t="s">
        <v>135</v>
      </c>
      <c r="AU171" s="212" t="s">
        <v>85</v>
      </c>
      <c r="AV171" s="13" t="s">
        <v>85</v>
      </c>
      <c r="AW171" s="13" t="s">
        <v>4</v>
      </c>
      <c r="AX171" s="13" t="s">
        <v>83</v>
      </c>
      <c r="AY171" s="212" t="s">
        <v>127</v>
      </c>
    </row>
    <row r="172" spans="1:65" s="2" customFormat="1" ht="24.15" customHeight="1">
      <c r="A172" s="34"/>
      <c r="B172" s="35"/>
      <c r="C172" s="187" t="s">
        <v>225</v>
      </c>
      <c r="D172" s="187" t="s">
        <v>129</v>
      </c>
      <c r="E172" s="188" t="s">
        <v>226</v>
      </c>
      <c r="F172" s="189" t="s">
        <v>227</v>
      </c>
      <c r="G172" s="190" t="s">
        <v>163</v>
      </c>
      <c r="H172" s="191">
        <v>21.45</v>
      </c>
      <c r="I172" s="192"/>
      <c r="J172" s="193">
        <f>ROUND(I172*H172,2)</f>
        <v>0</v>
      </c>
      <c r="K172" s="194"/>
      <c r="L172" s="39"/>
      <c r="M172" s="195" t="s">
        <v>1</v>
      </c>
      <c r="N172" s="196" t="s">
        <v>40</v>
      </c>
      <c r="O172" s="71"/>
      <c r="P172" s="197">
        <f>O172*H172</f>
        <v>0</v>
      </c>
      <c r="Q172" s="197">
        <v>0</v>
      </c>
      <c r="R172" s="197">
        <f>Q172*H172</f>
        <v>0</v>
      </c>
      <c r="S172" s="197">
        <v>0</v>
      </c>
      <c r="T172" s="19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133</v>
      </c>
      <c r="AT172" s="199" t="s">
        <v>129</v>
      </c>
      <c r="AU172" s="199" t="s">
        <v>85</v>
      </c>
      <c r="AY172" s="17" t="s">
        <v>127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17" t="s">
        <v>83</v>
      </c>
      <c r="BK172" s="200">
        <f>ROUND(I172*H172,2)</f>
        <v>0</v>
      </c>
      <c r="BL172" s="17" t="s">
        <v>133</v>
      </c>
      <c r="BM172" s="199" t="s">
        <v>228</v>
      </c>
    </row>
    <row r="173" spans="2:51" s="13" customFormat="1" ht="10.2">
      <c r="B173" s="201"/>
      <c r="C173" s="202"/>
      <c r="D173" s="203" t="s">
        <v>135</v>
      </c>
      <c r="E173" s="204" t="s">
        <v>1</v>
      </c>
      <c r="F173" s="205" t="s">
        <v>229</v>
      </c>
      <c r="G173" s="202"/>
      <c r="H173" s="206">
        <v>21.45</v>
      </c>
      <c r="I173" s="207"/>
      <c r="J173" s="202"/>
      <c r="K173" s="202"/>
      <c r="L173" s="208"/>
      <c r="M173" s="209"/>
      <c r="N173" s="210"/>
      <c r="O173" s="210"/>
      <c r="P173" s="210"/>
      <c r="Q173" s="210"/>
      <c r="R173" s="210"/>
      <c r="S173" s="210"/>
      <c r="T173" s="211"/>
      <c r="AT173" s="212" t="s">
        <v>135</v>
      </c>
      <c r="AU173" s="212" t="s">
        <v>85</v>
      </c>
      <c r="AV173" s="13" t="s">
        <v>85</v>
      </c>
      <c r="AW173" s="13" t="s">
        <v>32</v>
      </c>
      <c r="AX173" s="13" t="s">
        <v>83</v>
      </c>
      <c r="AY173" s="212" t="s">
        <v>127</v>
      </c>
    </row>
    <row r="174" spans="1:65" s="2" customFormat="1" ht="14.4" customHeight="1">
      <c r="A174" s="34"/>
      <c r="B174" s="35"/>
      <c r="C174" s="234" t="s">
        <v>230</v>
      </c>
      <c r="D174" s="234" t="s">
        <v>220</v>
      </c>
      <c r="E174" s="235" t="s">
        <v>231</v>
      </c>
      <c r="F174" s="236" t="s">
        <v>232</v>
      </c>
      <c r="G174" s="237" t="s">
        <v>205</v>
      </c>
      <c r="H174" s="238">
        <v>35.822</v>
      </c>
      <c r="I174" s="239"/>
      <c r="J174" s="240">
        <f>ROUND(I174*H174,2)</f>
        <v>0</v>
      </c>
      <c r="K174" s="241"/>
      <c r="L174" s="242"/>
      <c r="M174" s="243" t="s">
        <v>1</v>
      </c>
      <c r="N174" s="244" t="s">
        <v>40</v>
      </c>
      <c r="O174" s="71"/>
      <c r="P174" s="197">
        <f>O174*H174</f>
        <v>0</v>
      </c>
      <c r="Q174" s="197">
        <v>1</v>
      </c>
      <c r="R174" s="197">
        <f>Q174*H174</f>
        <v>35.822</v>
      </c>
      <c r="S174" s="197">
        <v>0</v>
      </c>
      <c r="T174" s="19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166</v>
      </c>
      <c r="AT174" s="199" t="s">
        <v>220</v>
      </c>
      <c r="AU174" s="199" t="s">
        <v>85</v>
      </c>
      <c r="AY174" s="17" t="s">
        <v>127</v>
      </c>
      <c r="BE174" s="200">
        <f>IF(N174="základní",J174,0)</f>
        <v>0</v>
      </c>
      <c r="BF174" s="200">
        <f>IF(N174="snížená",J174,0)</f>
        <v>0</v>
      </c>
      <c r="BG174" s="200">
        <f>IF(N174="zákl. přenesená",J174,0)</f>
        <v>0</v>
      </c>
      <c r="BH174" s="200">
        <f>IF(N174="sníž. přenesená",J174,0)</f>
        <v>0</v>
      </c>
      <c r="BI174" s="200">
        <f>IF(N174="nulová",J174,0)</f>
        <v>0</v>
      </c>
      <c r="BJ174" s="17" t="s">
        <v>83</v>
      </c>
      <c r="BK174" s="200">
        <f>ROUND(I174*H174,2)</f>
        <v>0</v>
      </c>
      <c r="BL174" s="17" t="s">
        <v>133</v>
      </c>
      <c r="BM174" s="199" t="s">
        <v>233</v>
      </c>
    </row>
    <row r="175" spans="2:51" s="13" customFormat="1" ht="10.2">
      <c r="B175" s="201"/>
      <c r="C175" s="202"/>
      <c r="D175" s="203" t="s">
        <v>135</v>
      </c>
      <c r="E175" s="202"/>
      <c r="F175" s="205" t="s">
        <v>234</v>
      </c>
      <c r="G175" s="202"/>
      <c r="H175" s="206">
        <v>35.822</v>
      </c>
      <c r="I175" s="207"/>
      <c r="J175" s="202"/>
      <c r="K175" s="202"/>
      <c r="L175" s="208"/>
      <c r="M175" s="209"/>
      <c r="N175" s="210"/>
      <c r="O175" s="210"/>
      <c r="P175" s="210"/>
      <c r="Q175" s="210"/>
      <c r="R175" s="210"/>
      <c r="S175" s="210"/>
      <c r="T175" s="211"/>
      <c r="AT175" s="212" t="s">
        <v>135</v>
      </c>
      <c r="AU175" s="212" t="s">
        <v>85</v>
      </c>
      <c r="AV175" s="13" t="s">
        <v>85</v>
      </c>
      <c r="AW175" s="13" t="s">
        <v>4</v>
      </c>
      <c r="AX175" s="13" t="s">
        <v>83</v>
      </c>
      <c r="AY175" s="212" t="s">
        <v>127</v>
      </c>
    </row>
    <row r="176" spans="2:63" s="12" customFormat="1" ht="22.8" customHeight="1">
      <c r="B176" s="171"/>
      <c r="C176" s="172"/>
      <c r="D176" s="173" t="s">
        <v>74</v>
      </c>
      <c r="E176" s="185" t="s">
        <v>140</v>
      </c>
      <c r="F176" s="185" t="s">
        <v>235</v>
      </c>
      <c r="G176" s="172"/>
      <c r="H176" s="172"/>
      <c r="I176" s="175"/>
      <c r="J176" s="186">
        <f>BK176</f>
        <v>0</v>
      </c>
      <c r="K176" s="172"/>
      <c r="L176" s="177"/>
      <c r="M176" s="178"/>
      <c r="N176" s="179"/>
      <c r="O176" s="179"/>
      <c r="P176" s="180">
        <f>SUM(P177:P178)</f>
        <v>0</v>
      </c>
      <c r="Q176" s="179"/>
      <c r="R176" s="180">
        <f>SUM(R177:R178)</f>
        <v>0</v>
      </c>
      <c r="S176" s="179"/>
      <c r="T176" s="181">
        <f>SUM(T177:T178)</f>
        <v>0</v>
      </c>
      <c r="AR176" s="182" t="s">
        <v>83</v>
      </c>
      <c r="AT176" s="183" t="s">
        <v>74</v>
      </c>
      <c r="AU176" s="183" t="s">
        <v>83</v>
      </c>
      <c r="AY176" s="182" t="s">
        <v>127</v>
      </c>
      <c r="BK176" s="184">
        <f>SUM(BK177:BK178)</f>
        <v>0</v>
      </c>
    </row>
    <row r="177" spans="1:65" s="2" customFormat="1" ht="14.4" customHeight="1">
      <c r="A177" s="34"/>
      <c r="B177" s="35"/>
      <c r="C177" s="187" t="s">
        <v>7</v>
      </c>
      <c r="D177" s="187" t="s">
        <v>129</v>
      </c>
      <c r="E177" s="188" t="s">
        <v>236</v>
      </c>
      <c r="F177" s="189" t="s">
        <v>237</v>
      </c>
      <c r="G177" s="190" t="s">
        <v>152</v>
      </c>
      <c r="H177" s="191">
        <v>9</v>
      </c>
      <c r="I177" s="192"/>
      <c r="J177" s="193">
        <f>ROUND(I177*H177,2)</f>
        <v>0</v>
      </c>
      <c r="K177" s="194"/>
      <c r="L177" s="39"/>
      <c r="M177" s="195" t="s">
        <v>1</v>
      </c>
      <c r="N177" s="196" t="s">
        <v>40</v>
      </c>
      <c r="O177" s="71"/>
      <c r="P177" s="197">
        <f>O177*H177</f>
        <v>0</v>
      </c>
      <c r="Q177" s="197">
        <v>0</v>
      </c>
      <c r="R177" s="197">
        <f>Q177*H177</f>
        <v>0</v>
      </c>
      <c r="S177" s="197">
        <v>0</v>
      </c>
      <c r="T177" s="19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133</v>
      </c>
      <c r="AT177" s="199" t="s">
        <v>129</v>
      </c>
      <c r="AU177" s="199" t="s">
        <v>85</v>
      </c>
      <c r="AY177" s="17" t="s">
        <v>127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7" t="s">
        <v>83</v>
      </c>
      <c r="BK177" s="200">
        <f>ROUND(I177*H177,2)</f>
        <v>0</v>
      </c>
      <c r="BL177" s="17" t="s">
        <v>133</v>
      </c>
      <c r="BM177" s="199" t="s">
        <v>238</v>
      </c>
    </row>
    <row r="178" spans="1:65" s="2" customFormat="1" ht="14.4" customHeight="1">
      <c r="A178" s="34"/>
      <c r="B178" s="35"/>
      <c r="C178" s="187" t="s">
        <v>239</v>
      </c>
      <c r="D178" s="187" t="s">
        <v>129</v>
      </c>
      <c r="E178" s="188" t="s">
        <v>240</v>
      </c>
      <c r="F178" s="189" t="s">
        <v>241</v>
      </c>
      <c r="G178" s="190" t="s">
        <v>152</v>
      </c>
      <c r="H178" s="191">
        <v>72.5</v>
      </c>
      <c r="I178" s="192"/>
      <c r="J178" s="193">
        <f>ROUND(I178*H178,2)</f>
        <v>0</v>
      </c>
      <c r="K178" s="194"/>
      <c r="L178" s="39"/>
      <c r="M178" s="195" t="s">
        <v>1</v>
      </c>
      <c r="N178" s="196" t="s">
        <v>40</v>
      </c>
      <c r="O178" s="71"/>
      <c r="P178" s="197">
        <f>O178*H178</f>
        <v>0</v>
      </c>
      <c r="Q178" s="197">
        <v>0</v>
      </c>
      <c r="R178" s="197">
        <f>Q178*H178</f>
        <v>0</v>
      </c>
      <c r="S178" s="197">
        <v>0</v>
      </c>
      <c r="T178" s="19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133</v>
      </c>
      <c r="AT178" s="199" t="s">
        <v>129</v>
      </c>
      <c r="AU178" s="199" t="s">
        <v>85</v>
      </c>
      <c r="AY178" s="17" t="s">
        <v>127</v>
      </c>
      <c r="BE178" s="200">
        <f>IF(N178="základní",J178,0)</f>
        <v>0</v>
      </c>
      <c r="BF178" s="200">
        <f>IF(N178="snížená",J178,0)</f>
        <v>0</v>
      </c>
      <c r="BG178" s="200">
        <f>IF(N178="zákl. přenesená",J178,0)</f>
        <v>0</v>
      </c>
      <c r="BH178" s="200">
        <f>IF(N178="sníž. přenesená",J178,0)</f>
        <v>0</v>
      </c>
      <c r="BI178" s="200">
        <f>IF(N178="nulová",J178,0)</f>
        <v>0</v>
      </c>
      <c r="BJ178" s="17" t="s">
        <v>83</v>
      </c>
      <c r="BK178" s="200">
        <f>ROUND(I178*H178,2)</f>
        <v>0</v>
      </c>
      <c r="BL178" s="17" t="s">
        <v>133</v>
      </c>
      <c r="BM178" s="199" t="s">
        <v>242</v>
      </c>
    </row>
    <row r="179" spans="2:63" s="12" customFormat="1" ht="22.8" customHeight="1">
      <c r="B179" s="171"/>
      <c r="C179" s="172"/>
      <c r="D179" s="173" t="s">
        <v>74</v>
      </c>
      <c r="E179" s="185" t="s">
        <v>133</v>
      </c>
      <c r="F179" s="185" t="s">
        <v>243</v>
      </c>
      <c r="G179" s="172"/>
      <c r="H179" s="172"/>
      <c r="I179" s="175"/>
      <c r="J179" s="186">
        <f>BK179</f>
        <v>0</v>
      </c>
      <c r="K179" s="172"/>
      <c r="L179" s="177"/>
      <c r="M179" s="178"/>
      <c r="N179" s="179"/>
      <c r="O179" s="179"/>
      <c r="P179" s="180">
        <f>SUM(P180:P181)</f>
        <v>0</v>
      </c>
      <c r="Q179" s="179"/>
      <c r="R179" s="180">
        <f>SUM(R180:R181)</f>
        <v>0</v>
      </c>
      <c r="S179" s="179"/>
      <c r="T179" s="181">
        <f>SUM(T180:T181)</f>
        <v>0</v>
      </c>
      <c r="AR179" s="182" t="s">
        <v>83</v>
      </c>
      <c r="AT179" s="183" t="s">
        <v>74</v>
      </c>
      <c r="AU179" s="183" t="s">
        <v>83</v>
      </c>
      <c r="AY179" s="182" t="s">
        <v>127</v>
      </c>
      <c r="BK179" s="184">
        <f>SUM(BK180:BK181)</f>
        <v>0</v>
      </c>
    </row>
    <row r="180" spans="1:65" s="2" customFormat="1" ht="24.15" customHeight="1">
      <c r="A180" s="34"/>
      <c r="B180" s="35"/>
      <c r="C180" s="187" t="s">
        <v>244</v>
      </c>
      <c r="D180" s="187" t="s">
        <v>129</v>
      </c>
      <c r="E180" s="188" t="s">
        <v>245</v>
      </c>
      <c r="F180" s="189" t="s">
        <v>246</v>
      </c>
      <c r="G180" s="190" t="s">
        <v>163</v>
      </c>
      <c r="H180" s="191">
        <v>5.85</v>
      </c>
      <c r="I180" s="192"/>
      <c r="J180" s="193">
        <f>ROUND(I180*H180,2)</f>
        <v>0</v>
      </c>
      <c r="K180" s="194"/>
      <c r="L180" s="39"/>
      <c r="M180" s="195" t="s">
        <v>1</v>
      </c>
      <c r="N180" s="196" t="s">
        <v>40</v>
      </c>
      <c r="O180" s="71"/>
      <c r="P180" s="197">
        <f>O180*H180</f>
        <v>0</v>
      </c>
      <c r="Q180" s="197">
        <v>0</v>
      </c>
      <c r="R180" s="197">
        <f>Q180*H180</f>
        <v>0</v>
      </c>
      <c r="S180" s="197">
        <v>0</v>
      </c>
      <c r="T180" s="19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133</v>
      </c>
      <c r="AT180" s="199" t="s">
        <v>129</v>
      </c>
      <c r="AU180" s="199" t="s">
        <v>85</v>
      </c>
      <c r="AY180" s="17" t="s">
        <v>127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17" t="s">
        <v>83</v>
      </c>
      <c r="BK180" s="200">
        <f>ROUND(I180*H180,2)</f>
        <v>0</v>
      </c>
      <c r="BL180" s="17" t="s">
        <v>133</v>
      </c>
      <c r="BM180" s="199" t="s">
        <v>247</v>
      </c>
    </row>
    <row r="181" spans="2:51" s="13" customFormat="1" ht="10.2">
      <c r="B181" s="201"/>
      <c r="C181" s="202"/>
      <c r="D181" s="203" t="s">
        <v>135</v>
      </c>
      <c r="E181" s="204" t="s">
        <v>1</v>
      </c>
      <c r="F181" s="205" t="s">
        <v>248</v>
      </c>
      <c r="G181" s="202"/>
      <c r="H181" s="206">
        <v>5.85</v>
      </c>
      <c r="I181" s="207"/>
      <c r="J181" s="202"/>
      <c r="K181" s="202"/>
      <c r="L181" s="208"/>
      <c r="M181" s="209"/>
      <c r="N181" s="210"/>
      <c r="O181" s="210"/>
      <c r="P181" s="210"/>
      <c r="Q181" s="210"/>
      <c r="R181" s="210"/>
      <c r="S181" s="210"/>
      <c r="T181" s="211"/>
      <c r="AT181" s="212" t="s">
        <v>135</v>
      </c>
      <c r="AU181" s="212" t="s">
        <v>85</v>
      </c>
      <c r="AV181" s="13" t="s">
        <v>85</v>
      </c>
      <c r="AW181" s="13" t="s">
        <v>32</v>
      </c>
      <c r="AX181" s="13" t="s">
        <v>83</v>
      </c>
      <c r="AY181" s="212" t="s">
        <v>127</v>
      </c>
    </row>
    <row r="182" spans="2:63" s="12" customFormat="1" ht="22.8" customHeight="1">
      <c r="B182" s="171"/>
      <c r="C182" s="172"/>
      <c r="D182" s="173" t="s">
        <v>74</v>
      </c>
      <c r="E182" s="185" t="s">
        <v>149</v>
      </c>
      <c r="F182" s="185" t="s">
        <v>249</v>
      </c>
      <c r="G182" s="172"/>
      <c r="H182" s="172"/>
      <c r="I182" s="175"/>
      <c r="J182" s="186">
        <f>BK182</f>
        <v>0</v>
      </c>
      <c r="K182" s="172"/>
      <c r="L182" s="177"/>
      <c r="M182" s="178"/>
      <c r="N182" s="179"/>
      <c r="O182" s="179"/>
      <c r="P182" s="180">
        <f>SUM(P183:P189)</f>
        <v>0</v>
      </c>
      <c r="Q182" s="179"/>
      <c r="R182" s="180">
        <f>SUM(R183:R189)</f>
        <v>0</v>
      </c>
      <c r="S182" s="179"/>
      <c r="T182" s="181">
        <f>SUM(T183:T189)</f>
        <v>0</v>
      </c>
      <c r="AR182" s="182" t="s">
        <v>83</v>
      </c>
      <c r="AT182" s="183" t="s">
        <v>74</v>
      </c>
      <c r="AU182" s="183" t="s">
        <v>83</v>
      </c>
      <c r="AY182" s="182" t="s">
        <v>127</v>
      </c>
      <c r="BK182" s="184">
        <f>SUM(BK183:BK189)</f>
        <v>0</v>
      </c>
    </row>
    <row r="183" spans="1:65" s="2" customFormat="1" ht="14.4" customHeight="1">
      <c r="A183" s="34"/>
      <c r="B183" s="35"/>
      <c r="C183" s="187" t="s">
        <v>250</v>
      </c>
      <c r="D183" s="187" t="s">
        <v>129</v>
      </c>
      <c r="E183" s="188" t="s">
        <v>251</v>
      </c>
      <c r="F183" s="189" t="s">
        <v>252</v>
      </c>
      <c r="G183" s="190" t="s">
        <v>132</v>
      </c>
      <c r="H183" s="191">
        <v>45</v>
      </c>
      <c r="I183" s="192"/>
      <c r="J183" s="193">
        <f>ROUND(I183*H183,2)</f>
        <v>0</v>
      </c>
      <c r="K183" s="194"/>
      <c r="L183" s="39"/>
      <c r="M183" s="195" t="s">
        <v>1</v>
      </c>
      <c r="N183" s="196" t="s">
        <v>40</v>
      </c>
      <c r="O183" s="71"/>
      <c r="P183" s="197">
        <f>O183*H183</f>
        <v>0</v>
      </c>
      <c r="Q183" s="197">
        <v>0</v>
      </c>
      <c r="R183" s="197">
        <f>Q183*H183</f>
        <v>0</v>
      </c>
      <c r="S183" s="197">
        <v>0</v>
      </c>
      <c r="T183" s="19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133</v>
      </c>
      <c r="AT183" s="199" t="s">
        <v>129</v>
      </c>
      <c r="AU183" s="199" t="s">
        <v>85</v>
      </c>
      <c r="AY183" s="17" t="s">
        <v>127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17" t="s">
        <v>83</v>
      </c>
      <c r="BK183" s="200">
        <f>ROUND(I183*H183,2)</f>
        <v>0</v>
      </c>
      <c r="BL183" s="17" t="s">
        <v>133</v>
      </c>
      <c r="BM183" s="199" t="s">
        <v>253</v>
      </c>
    </row>
    <row r="184" spans="2:51" s="13" customFormat="1" ht="10.2">
      <c r="B184" s="201"/>
      <c r="C184" s="202"/>
      <c r="D184" s="203" t="s">
        <v>135</v>
      </c>
      <c r="E184" s="204" t="s">
        <v>1</v>
      </c>
      <c r="F184" s="205" t="s">
        <v>136</v>
      </c>
      <c r="G184" s="202"/>
      <c r="H184" s="206">
        <v>45</v>
      </c>
      <c r="I184" s="207"/>
      <c r="J184" s="202"/>
      <c r="K184" s="202"/>
      <c r="L184" s="208"/>
      <c r="M184" s="209"/>
      <c r="N184" s="210"/>
      <c r="O184" s="210"/>
      <c r="P184" s="210"/>
      <c r="Q184" s="210"/>
      <c r="R184" s="210"/>
      <c r="S184" s="210"/>
      <c r="T184" s="211"/>
      <c r="AT184" s="212" t="s">
        <v>135</v>
      </c>
      <c r="AU184" s="212" t="s">
        <v>85</v>
      </c>
      <c r="AV184" s="13" t="s">
        <v>85</v>
      </c>
      <c r="AW184" s="13" t="s">
        <v>32</v>
      </c>
      <c r="AX184" s="13" t="s">
        <v>83</v>
      </c>
      <c r="AY184" s="212" t="s">
        <v>127</v>
      </c>
    </row>
    <row r="185" spans="1:65" s="2" customFormat="1" ht="14.4" customHeight="1">
      <c r="A185" s="34"/>
      <c r="B185" s="35"/>
      <c r="C185" s="187" t="s">
        <v>254</v>
      </c>
      <c r="D185" s="187" t="s">
        <v>129</v>
      </c>
      <c r="E185" s="188" t="s">
        <v>255</v>
      </c>
      <c r="F185" s="189" t="s">
        <v>256</v>
      </c>
      <c r="G185" s="190" t="s">
        <v>132</v>
      </c>
      <c r="H185" s="191">
        <v>45</v>
      </c>
      <c r="I185" s="192"/>
      <c r="J185" s="193">
        <f>ROUND(I185*H185,2)</f>
        <v>0</v>
      </c>
      <c r="K185" s="194"/>
      <c r="L185" s="39"/>
      <c r="M185" s="195" t="s">
        <v>1</v>
      </c>
      <c r="N185" s="196" t="s">
        <v>40</v>
      </c>
      <c r="O185" s="71"/>
      <c r="P185" s="197">
        <f>O185*H185</f>
        <v>0</v>
      </c>
      <c r="Q185" s="197">
        <v>0</v>
      </c>
      <c r="R185" s="197">
        <f>Q185*H185</f>
        <v>0</v>
      </c>
      <c r="S185" s="197">
        <v>0</v>
      </c>
      <c r="T185" s="19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9" t="s">
        <v>133</v>
      </c>
      <c r="AT185" s="199" t="s">
        <v>129</v>
      </c>
      <c r="AU185" s="199" t="s">
        <v>85</v>
      </c>
      <c r="AY185" s="17" t="s">
        <v>127</v>
      </c>
      <c r="BE185" s="200">
        <f>IF(N185="základní",J185,0)</f>
        <v>0</v>
      </c>
      <c r="BF185" s="200">
        <f>IF(N185="snížená",J185,0)</f>
        <v>0</v>
      </c>
      <c r="BG185" s="200">
        <f>IF(N185="zákl. přenesená",J185,0)</f>
        <v>0</v>
      </c>
      <c r="BH185" s="200">
        <f>IF(N185="sníž. přenesená",J185,0)</f>
        <v>0</v>
      </c>
      <c r="BI185" s="200">
        <f>IF(N185="nulová",J185,0)</f>
        <v>0</v>
      </c>
      <c r="BJ185" s="17" t="s">
        <v>83</v>
      </c>
      <c r="BK185" s="200">
        <f>ROUND(I185*H185,2)</f>
        <v>0</v>
      </c>
      <c r="BL185" s="17" t="s">
        <v>133</v>
      </c>
      <c r="BM185" s="199" t="s">
        <v>257</v>
      </c>
    </row>
    <row r="186" spans="1:65" s="2" customFormat="1" ht="24.15" customHeight="1">
      <c r="A186" s="34"/>
      <c r="B186" s="35"/>
      <c r="C186" s="187" t="s">
        <v>258</v>
      </c>
      <c r="D186" s="187" t="s">
        <v>129</v>
      </c>
      <c r="E186" s="188" t="s">
        <v>259</v>
      </c>
      <c r="F186" s="189" t="s">
        <v>260</v>
      </c>
      <c r="G186" s="190" t="s">
        <v>132</v>
      </c>
      <c r="H186" s="191">
        <v>45</v>
      </c>
      <c r="I186" s="192"/>
      <c r="J186" s="193">
        <f>ROUND(I186*H186,2)</f>
        <v>0</v>
      </c>
      <c r="K186" s="194"/>
      <c r="L186" s="39"/>
      <c r="M186" s="195" t="s">
        <v>1</v>
      </c>
      <c r="N186" s="196" t="s">
        <v>40</v>
      </c>
      <c r="O186" s="71"/>
      <c r="P186" s="197">
        <f>O186*H186</f>
        <v>0</v>
      </c>
      <c r="Q186" s="197">
        <v>0</v>
      </c>
      <c r="R186" s="197">
        <f>Q186*H186</f>
        <v>0</v>
      </c>
      <c r="S186" s="197">
        <v>0</v>
      </c>
      <c r="T186" s="19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133</v>
      </c>
      <c r="AT186" s="199" t="s">
        <v>129</v>
      </c>
      <c r="AU186" s="199" t="s">
        <v>85</v>
      </c>
      <c r="AY186" s="17" t="s">
        <v>127</v>
      </c>
      <c r="BE186" s="200">
        <f>IF(N186="základní",J186,0)</f>
        <v>0</v>
      </c>
      <c r="BF186" s="200">
        <f>IF(N186="snížená",J186,0)</f>
        <v>0</v>
      </c>
      <c r="BG186" s="200">
        <f>IF(N186="zákl. přenesená",J186,0)</f>
        <v>0</v>
      </c>
      <c r="BH186" s="200">
        <f>IF(N186="sníž. přenesená",J186,0)</f>
        <v>0</v>
      </c>
      <c r="BI186" s="200">
        <f>IF(N186="nulová",J186,0)</f>
        <v>0</v>
      </c>
      <c r="BJ186" s="17" t="s">
        <v>83</v>
      </c>
      <c r="BK186" s="200">
        <f>ROUND(I186*H186,2)</f>
        <v>0</v>
      </c>
      <c r="BL186" s="17" t="s">
        <v>133</v>
      </c>
      <c r="BM186" s="199" t="s">
        <v>261</v>
      </c>
    </row>
    <row r="187" spans="1:65" s="2" customFormat="1" ht="14.4" customHeight="1">
      <c r="A187" s="34"/>
      <c r="B187" s="35"/>
      <c r="C187" s="187" t="s">
        <v>262</v>
      </c>
      <c r="D187" s="187" t="s">
        <v>129</v>
      </c>
      <c r="E187" s="188" t="s">
        <v>263</v>
      </c>
      <c r="F187" s="189" t="s">
        <v>264</v>
      </c>
      <c r="G187" s="190" t="s">
        <v>132</v>
      </c>
      <c r="H187" s="191">
        <v>112.5</v>
      </c>
      <c r="I187" s="192"/>
      <c r="J187" s="193">
        <f>ROUND(I187*H187,2)</f>
        <v>0</v>
      </c>
      <c r="K187" s="194"/>
      <c r="L187" s="39"/>
      <c r="M187" s="195" t="s">
        <v>1</v>
      </c>
      <c r="N187" s="196" t="s">
        <v>40</v>
      </c>
      <c r="O187" s="71"/>
      <c r="P187" s="197">
        <f>O187*H187</f>
        <v>0</v>
      </c>
      <c r="Q187" s="197">
        <v>0</v>
      </c>
      <c r="R187" s="197">
        <f>Q187*H187</f>
        <v>0</v>
      </c>
      <c r="S187" s="197">
        <v>0</v>
      </c>
      <c r="T187" s="19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9" t="s">
        <v>133</v>
      </c>
      <c r="AT187" s="199" t="s">
        <v>129</v>
      </c>
      <c r="AU187" s="199" t="s">
        <v>85</v>
      </c>
      <c r="AY187" s="17" t="s">
        <v>127</v>
      </c>
      <c r="BE187" s="200">
        <f>IF(N187="základní",J187,0)</f>
        <v>0</v>
      </c>
      <c r="BF187" s="200">
        <f>IF(N187="snížená",J187,0)</f>
        <v>0</v>
      </c>
      <c r="BG187" s="200">
        <f>IF(N187="zákl. přenesená",J187,0)</f>
        <v>0</v>
      </c>
      <c r="BH187" s="200">
        <f>IF(N187="sníž. přenesená",J187,0)</f>
        <v>0</v>
      </c>
      <c r="BI187" s="200">
        <f>IF(N187="nulová",J187,0)</f>
        <v>0</v>
      </c>
      <c r="BJ187" s="17" t="s">
        <v>83</v>
      </c>
      <c r="BK187" s="200">
        <f>ROUND(I187*H187,2)</f>
        <v>0</v>
      </c>
      <c r="BL187" s="17" t="s">
        <v>133</v>
      </c>
      <c r="BM187" s="199" t="s">
        <v>265</v>
      </c>
    </row>
    <row r="188" spans="2:51" s="13" customFormat="1" ht="10.2">
      <c r="B188" s="201"/>
      <c r="C188" s="202"/>
      <c r="D188" s="203" t="s">
        <v>135</v>
      </c>
      <c r="E188" s="204" t="s">
        <v>1</v>
      </c>
      <c r="F188" s="205" t="s">
        <v>266</v>
      </c>
      <c r="G188" s="202"/>
      <c r="H188" s="206">
        <v>112.5</v>
      </c>
      <c r="I188" s="207"/>
      <c r="J188" s="202"/>
      <c r="K188" s="202"/>
      <c r="L188" s="208"/>
      <c r="M188" s="209"/>
      <c r="N188" s="210"/>
      <c r="O188" s="210"/>
      <c r="P188" s="210"/>
      <c r="Q188" s="210"/>
      <c r="R188" s="210"/>
      <c r="S188" s="210"/>
      <c r="T188" s="211"/>
      <c r="AT188" s="212" t="s">
        <v>135</v>
      </c>
      <c r="AU188" s="212" t="s">
        <v>85</v>
      </c>
      <c r="AV188" s="13" t="s">
        <v>85</v>
      </c>
      <c r="AW188" s="13" t="s">
        <v>32</v>
      </c>
      <c r="AX188" s="13" t="s">
        <v>83</v>
      </c>
      <c r="AY188" s="212" t="s">
        <v>127</v>
      </c>
    </row>
    <row r="189" spans="1:65" s="2" customFormat="1" ht="24.15" customHeight="1">
      <c r="A189" s="34"/>
      <c r="B189" s="35"/>
      <c r="C189" s="187" t="s">
        <v>267</v>
      </c>
      <c r="D189" s="187" t="s">
        <v>129</v>
      </c>
      <c r="E189" s="188" t="s">
        <v>268</v>
      </c>
      <c r="F189" s="189" t="s">
        <v>269</v>
      </c>
      <c r="G189" s="190" t="s">
        <v>132</v>
      </c>
      <c r="H189" s="191">
        <v>112.5</v>
      </c>
      <c r="I189" s="192"/>
      <c r="J189" s="193">
        <f>ROUND(I189*H189,2)</f>
        <v>0</v>
      </c>
      <c r="K189" s="194"/>
      <c r="L189" s="39"/>
      <c r="M189" s="195" t="s">
        <v>1</v>
      </c>
      <c r="N189" s="196" t="s">
        <v>40</v>
      </c>
      <c r="O189" s="71"/>
      <c r="P189" s="197">
        <f>O189*H189</f>
        <v>0</v>
      </c>
      <c r="Q189" s="197">
        <v>0</v>
      </c>
      <c r="R189" s="197">
        <f>Q189*H189</f>
        <v>0</v>
      </c>
      <c r="S189" s="197">
        <v>0</v>
      </c>
      <c r="T189" s="19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133</v>
      </c>
      <c r="AT189" s="199" t="s">
        <v>129</v>
      </c>
      <c r="AU189" s="199" t="s">
        <v>85</v>
      </c>
      <c r="AY189" s="17" t="s">
        <v>127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7" t="s">
        <v>83</v>
      </c>
      <c r="BK189" s="200">
        <f>ROUND(I189*H189,2)</f>
        <v>0</v>
      </c>
      <c r="BL189" s="17" t="s">
        <v>133</v>
      </c>
      <c r="BM189" s="199" t="s">
        <v>270</v>
      </c>
    </row>
    <row r="190" spans="2:63" s="12" customFormat="1" ht="22.8" customHeight="1">
      <c r="B190" s="171"/>
      <c r="C190" s="172"/>
      <c r="D190" s="173" t="s">
        <v>74</v>
      </c>
      <c r="E190" s="185" t="s">
        <v>166</v>
      </c>
      <c r="F190" s="185" t="s">
        <v>271</v>
      </c>
      <c r="G190" s="172"/>
      <c r="H190" s="172"/>
      <c r="I190" s="175"/>
      <c r="J190" s="186">
        <f>BK190</f>
        <v>0</v>
      </c>
      <c r="K190" s="172"/>
      <c r="L190" s="177"/>
      <c r="M190" s="178"/>
      <c r="N190" s="179"/>
      <c r="O190" s="179"/>
      <c r="P190" s="180">
        <f>SUM(P191:P208)</f>
        <v>0</v>
      </c>
      <c r="Q190" s="179"/>
      <c r="R190" s="180">
        <f>SUM(R191:R208)</f>
        <v>21.334058279999997</v>
      </c>
      <c r="S190" s="179"/>
      <c r="T190" s="181">
        <f>SUM(T191:T208)</f>
        <v>0</v>
      </c>
      <c r="AR190" s="182" t="s">
        <v>83</v>
      </c>
      <c r="AT190" s="183" t="s">
        <v>74</v>
      </c>
      <c r="AU190" s="183" t="s">
        <v>83</v>
      </c>
      <c r="AY190" s="182" t="s">
        <v>127</v>
      </c>
      <c r="BK190" s="184">
        <f>SUM(BK191:BK208)</f>
        <v>0</v>
      </c>
    </row>
    <row r="191" spans="1:65" s="2" customFormat="1" ht="24.15" customHeight="1">
      <c r="A191" s="34"/>
      <c r="B191" s="35"/>
      <c r="C191" s="187" t="s">
        <v>272</v>
      </c>
      <c r="D191" s="187" t="s">
        <v>129</v>
      </c>
      <c r="E191" s="188" t="s">
        <v>273</v>
      </c>
      <c r="F191" s="189" t="s">
        <v>274</v>
      </c>
      <c r="G191" s="190" t="s">
        <v>275</v>
      </c>
      <c r="H191" s="191">
        <v>2</v>
      </c>
      <c r="I191" s="192"/>
      <c r="J191" s="193">
        <f>ROUND(I191*H191,2)</f>
        <v>0</v>
      </c>
      <c r="K191" s="194"/>
      <c r="L191" s="39"/>
      <c r="M191" s="195" t="s">
        <v>1</v>
      </c>
      <c r="N191" s="196" t="s">
        <v>40</v>
      </c>
      <c r="O191" s="71"/>
      <c r="P191" s="197">
        <f>O191*H191</f>
        <v>0</v>
      </c>
      <c r="Q191" s="197">
        <v>0.0015</v>
      </c>
      <c r="R191" s="197">
        <f>Q191*H191</f>
        <v>0.003</v>
      </c>
      <c r="S191" s="197">
        <v>0</v>
      </c>
      <c r="T191" s="19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9" t="s">
        <v>133</v>
      </c>
      <c r="AT191" s="199" t="s">
        <v>129</v>
      </c>
      <c r="AU191" s="199" t="s">
        <v>85</v>
      </c>
      <c r="AY191" s="17" t="s">
        <v>127</v>
      </c>
      <c r="BE191" s="200">
        <f>IF(N191="základní",J191,0)</f>
        <v>0</v>
      </c>
      <c r="BF191" s="200">
        <f>IF(N191="snížená",J191,0)</f>
        <v>0</v>
      </c>
      <c r="BG191" s="200">
        <f>IF(N191="zákl. přenesená",J191,0)</f>
        <v>0</v>
      </c>
      <c r="BH191" s="200">
        <f>IF(N191="sníž. přenesená",J191,0)</f>
        <v>0</v>
      </c>
      <c r="BI191" s="200">
        <f>IF(N191="nulová",J191,0)</f>
        <v>0</v>
      </c>
      <c r="BJ191" s="17" t="s">
        <v>83</v>
      </c>
      <c r="BK191" s="200">
        <f>ROUND(I191*H191,2)</f>
        <v>0</v>
      </c>
      <c r="BL191" s="17" t="s">
        <v>133</v>
      </c>
      <c r="BM191" s="199" t="s">
        <v>276</v>
      </c>
    </row>
    <row r="192" spans="1:65" s="2" customFormat="1" ht="24.15" customHeight="1">
      <c r="A192" s="34"/>
      <c r="B192" s="35"/>
      <c r="C192" s="187" t="s">
        <v>277</v>
      </c>
      <c r="D192" s="187" t="s">
        <v>129</v>
      </c>
      <c r="E192" s="188" t="s">
        <v>278</v>
      </c>
      <c r="F192" s="189" t="s">
        <v>279</v>
      </c>
      <c r="G192" s="190" t="s">
        <v>152</v>
      </c>
      <c r="H192" s="191">
        <v>72.5</v>
      </c>
      <c r="I192" s="192"/>
      <c r="J192" s="193">
        <f>ROUND(I192*H192,2)</f>
        <v>0</v>
      </c>
      <c r="K192" s="194"/>
      <c r="L192" s="39"/>
      <c r="M192" s="195" t="s">
        <v>1</v>
      </c>
      <c r="N192" s="196" t="s">
        <v>40</v>
      </c>
      <c r="O192" s="71"/>
      <c r="P192" s="197">
        <f>O192*H192</f>
        <v>0</v>
      </c>
      <c r="Q192" s="197">
        <v>2E-05</v>
      </c>
      <c r="R192" s="197">
        <f>Q192*H192</f>
        <v>0.0014500000000000001</v>
      </c>
      <c r="S192" s="197">
        <v>0</v>
      </c>
      <c r="T192" s="19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9" t="s">
        <v>133</v>
      </c>
      <c r="AT192" s="199" t="s">
        <v>129</v>
      </c>
      <c r="AU192" s="199" t="s">
        <v>85</v>
      </c>
      <c r="AY192" s="17" t="s">
        <v>127</v>
      </c>
      <c r="BE192" s="200">
        <f>IF(N192="základní",J192,0)</f>
        <v>0</v>
      </c>
      <c r="BF192" s="200">
        <f>IF(N192="snížená",J192,0)</f>
        <v>0</v>
      </c>
      <c r="BG192" s="200">
        <f>IF(N192="zákl. přenesená",J192,0)</f>
        <v>0</v>
      </c>
      <c r="BH192" s="200">
        <f>IF(N192="sníž. přenesená",J192,0)</f>
        <v>0</v>
      </c>
      <c r="BI192" s="200">
        <f>IF(N192="nulová",J192,0)</f>
        <v>0</v>
      </c>
      <c r="BJ192" s="17" t="s">
        <v>83</v>
      </c>
      <c r="BK192" s="200">
        <f>ROUND(I192*H192,2)</f>
        <v>0</v>
      </c>
      <c r="BL192" s="17" t="s">
        <v>133</v>
      </c>
      <c r="BM192" s="199" t="s">
        <v>280</v>
      </c>
    </row>
    <row r="193" spans="1:65" s="2" customFormat="1" ht="24.15" customHeight="1">
      <c r="A193" s="34"/>
      <c r="B193" s="35"/>
      <c r="C193" s="234" t="s">
        <v>281</v>
      </c>
      <c r="D193" s="234" t="s">
        <v>220</v>
      </c>
      <c r="E193" s="235" t="s">
        <v>282</v>
      </c>
      <c r="F193" s="236" t="s">
        <v>283</v>
      </c>
      <c r="G193" s="237" t="s">
        <v>152</v>
      </c>
      <c r="H193" s="238">
        <v>73.588</v>
      </c>
      <c r="I193" s="239"/>
      <c r="J193" s="240">
        <f>ROUND(I193*H193,2)</f>
        <v>0</v>
      </c>
      <c r="K193" s="241"/>
      <c r="L193" s="242"/>
      <c r="M193" s="243" t="s">
        <v>1</v>
      </c>
      <c r="N193" s="244" t="s">
        <v>40</v>
      </c>
      <c r="O193" s="71"/>
      <c r="P193" s="197">
        <f>O193*H193</f>
        <v>0</v>
      </c>
      <c r="Q193" s="197">
        <v>0.00731</v>
      </c>
      <c r="R193" s="197">
        <f>Q193*H193</f>
        <v>0.5379282799999999</v>
      </c>
      <c r="S193" s="197">
        <v>0</v>
      </c>
      <c r="T193" s="19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166</v>
      </c>
      <c r="AT193" s="199" t="s">
        <v>220</v>
      </c>
      <c r="AU193" s="199" t="s">
        <v>85</v>
      </c>
      <c r="AY193" s="17" t="s">
        <v>127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17" t="s">
        <v>83</v>
      </c>
      <c r="BK193" s="200">
        <f>ROUND(I193*H193,2)</f>
        <v>0</v>
      </c>
      <c r="BL193" s="17" t="s">
        <v>133</v>
      </c>
      <c r="BM193" s="199" t="s">
        <v>284</v>
      </c>
    </row>
    <row r="194" spans="2:51" s="13" customFormat="1" ht="10.2">
      <c r="B194" s="201"/>
      <c r="C194" s="202"/>
      <c r="D194" s="203" t="s">
        <v>135</v>
      </c>
      <c r="E194" s="202"/>
      <c r="F194" s="205" t="s">
        <v>285</v>
      </c>
      <c r="G194" s="202"/>
      <c r="H194" s="206">
        <v>73.588</v>
      </c>
      <c r="I194" s="207"/>
      <c r="J194" s="202"/>
      <c r="K194" s="202"/>
      <c r="L194" s="208"/>
      <c r="M194" s="209"/>
      <c r="N194" s="210"/>
      <c r="O194" s="210"/>
      <c r="P194" s="210"/>
      <c r="Q194" s="210"/>
      <c r="R194" s="210"/>
      <c r="S194" s="210"/>
      <c r="T194" s="211"/>
      <c r="AT194" s="212" t="s">
        <v>135</v>
      </c>
      <c r="AU194" s="212" t="s">
        <v>85</v>
      </c>
      <c r="AV194" s="13" t="s">
        <v>85</v>
      </c>
      <c r="AW194" s="13" t="s">
        <v>4</v>
      </c>
      <c r="AX194" s="13" t="s">
        <v>83</v>
      </c>
      <c r="AY194" s="212" t="s">
        <v>127</v>
      </c>
    </row>
    <row r="195" spans="1:65" s="2" customFormat="1" ht="24.15" customHeight="1">
      <c r="A195" s="34"/>
      <c r="B195" s="35"/>
      <c r="C195" s="187" t="s">
        <v>286</v>
      </c>
      <c r="D195" s="187" t="s">
        <v>129</v>
      </c>
      <c r="E195" s="188" t="s">
        <v>287</v>
      </c>
      <c r="F195" s="189" t="s">
        <v>288</v>
      </c>
      <c r="G195" s="190" t="s">
        <v>289</v>
      </c>
      <c r="H195" s="191">
        <v>3</v>
      </c>
      <c r="I195" s="192"/>
      <c r="J195" s="193">
        <f aca="true" t="shared" si="0" ref="J195:J208">ROUND(I195*H195,2)</f>
        <v>0</v>
      </c>
      <c r="K195" s="194"/>
      <c r="L195" s="39"/>
      <c r="M195" s="195" t="s">
        <v>1</v>
      </c>
      <c r="N195" s="196" t="s">
        <v>40</v>
      </c>
      <c r="O195" s="71"/>
      <c r="P195" s="197">
        <f aca="true" t="shared" si="1" ref="P195:P208">O195*H195</f>
        <v>0</v>
      </c>
      <c r="Q195" s="197">
        <v>0.00031</v>
      </c>
      <c r="R195" s="197">
        <f aca="true" t="shared" si="2" ref="R195:R208">Q195*H195</f>
        <v>0.00093</v>
      </c>
      <c r="S195" s="197">
        <v>0</v>
      </c>
      <c r="T195" s="198">
        <f aca="true" t="shared" si="3" ref="T195:T208"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9" t="s">
        <v>133</v>
      </c>
      <c r="AT195" s="199" t="s">
        <v>129</v>
      </c>
      <c r="AU195" s="199" t="s">
        <v>85</v>
      </c>
      <c r="AY195" s="17" t="s">
        <v>127</v>
      </c>
      <c r="BE195" s="200">
        <f aca="true" t="shared" si="4" ref="BE195:BE208">IF(N195="základní",J195,0)</f>
        <v>0</v>
      </c>
      <c r="BF195" s="200">
        <f aca="true" t="shared" si="5" ref="BF195:BF208">IF(N195="snížená",J195,0)</f>
        <v>0</v>
      </c>
      <c r="BG195" s="200">
        <f aca="true" t="shared" si="6" ref="BG195:BG208">IF(N195="zákl. přenesená",J195,0)</f>
        <v>0</v>
      </c>
      <c r="BH195" s="200">
        <f aca="true" t="shared" si="7" ref="BH195:BH208">IF(N195="sníž. přenesená",J195,0)</f>
        <v>0</v>
      </c>
      <c r="BI195" s="200">
        <f aca="true" t="shared" si="8" ref="BI195:BI208">IF(N195="nulová",J195,0)</f>
        <v>0</v>
      </c>
      <c r="BJ195" s="17" t="s">
        <v>83</v>
      </c>
      <c r="BK195" s="200">
        <f aca="true" t="shared" si="9" ref="BK195:BK208">ROUND(I195*H195,2)</f>
        <v>0</v>
      </c>
      <c r="BL195" s="17" t="s">
        <v>133</v>
      </c>
      <c r="BM195" s="199" t="s">
        <v>290</v>
      </c>
    </row>
    <row r="196" spans="1:65" s="2" customFormat="1" ht="24.15" customHeight="1">
      <c r="A196" s="34"/>
      <c r="B196" s="35"/>
      <c r="C196" s="187" t="s">
        <v>291</v>
      </c>
      <c r="D196" s="187" t="s">
        <v>129</v>
      </c>
      <c r="E196" s="188" t="s">
        <v>292</v>
      </c>
      <c r="F196" s="189" t="s">
        <v>293</v>
      </c>
      <c r="G196" s="190" t="s">
        <v>275</v>
      </c>
      <c r="H196" s="191">
        <v>2</v>
      </c>
      <c r="I196" s="192"/>
      <c r="J196" s="193">
        <f t="shared" si="0"/>
        <v>0</v>
      </c>
      <c r="K196" s="194"/>
      <c r="L196" s="39"/>
      <c r="M196" s="195" t="s">
        <v>1</v>
      </c>
      <c r="N196" s="196" t="s">
        <v>40</v>
      </c>
      <c r="O196" s="71"/>
      <c r="P196" s="197">
        <f t="shared" si="1"/>
        <v>0</v>
      </c>
      <c r="Q196" s="197">
        <v>2.11676</v>
      </c>
      <c r="R196" s="197">
        <f t="shared" si="2"/>
        <v>4.23352</v>
      </c>
      <c r="S196" s="197">
        <v>0</v>
      </c>
      <c r="T196" s="198">
        <f t="shared" si="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133</v>
      </c>
      <c r="AT196" s="199" t="s">
        <v>129</v>
      </c>
      <c r="AU196" s="199" t="s">
        <v>85</v>
      </c>
      <c r="AY196" s="17" t="s">
        <v>127</v>
      </c>
      <c r="BE196" s="200">
        <f t="shared" si="4"/>
        <v>0</v>
      </c>
      <c r="BF196" s="200">
        <f t="shared" si="5"/>
        <v>0</v>
      </c>
      <c r="BG196" s="200">
        <f t="shared" si="6"/>
        <v>0</v>
      </c>
      <c r="BH196" s="200">
        <f t="shared" si="7"/>
        <v>0</v>
      </c>
      <c r="BI196" s="200">
        <f t="shared" si="8"/>
        <v>0</v>
      </c>
      <c r="BJ196" s="17" t="s">
        <v>83</v>
      </c>
      <c r="BK196" s="200">
        <f t="shared" si="9"/>
        <v>0</v>
      </c>
      <c r="BL196" s="17" t="s">
        <v>133</v>
      </c>
      <c r="BM196" s="199" t="s">
        <v>294</v>
      </c>
    </row>
    <row r="197" spans="1:65" s="2" customFormat="1" ht="24.15" customHeight="1">
      <c r="A197" s="34"/>
      <c r="B197" s="35"/>
      <c r="C197" s="187" t="s">
        <v>295</v>
      </c>
      <c r="D197" s="187" t="s">
        <v>129</v>
      </c>
      <c r="E197" s="188" t="s">
        <v>296</v>
      </c>
      <c r="F197" s="189" t="s">
        <v>297</v>
      </c>
      <c r="G197" s="190" t="s">
        <v>275</v>
      </c>
      <c r="H197" s="191">
        <v>1</v>
      </c>
      <c r="I197" s="192"/>
      <c r="J197" s="193">
        <f t="shared" si="0"/>
        <v>0</v>
      </c>
      <c r="K197" s="194"/>
      <c r="L197" s="39"/>
      <c r="M197" s="195" t="s">
        <v>1</v>
      </c>
      <c r="N197" s="196" t="s">
        <v>40</v>
      </c>
      <c r="O197" s="71"/>
      <c r="P197" s="197">
        <f t="shared" si="1"/>
        <v>0</v>
      </c>
      <c r="Q197" s="197">
        <v>4.56143</v>
      </c>
      <c r="R197" s="197">
        <f t="shared" si="2"/>
        <v>4.56143</v>
      </c>
      <c r="S197" s="197">
        <v>0</v>
      </c>
      <c r="T197" s="198">
        <f t="shared" si="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9" t="s">
        <v>133</v>
      </c>
      <c r="AT197" s="199" t="s">
        <v>129</v>
      </c>
      <c r="AU197" s="199" t="s">
        <v>85</v>
      </c>
      <c r="AY197" s="17" t="s">
        <v>127</v>
      </c>
      <c r="BE197" s="200">
        <f t="shared" si="4"/>
        <v>0</v>
      </c>
      <c r="BF197" s="200">
        <f t="shared" si="5"/>
        <v>0</v>
      </c>
      <c r="BG197" s="200">
        <f t="shared" si="6"/>
        <v>0</v>
      </c>
      <c r="BH197" s="200">
        <f t="shared" si="7"/>
        <v>0</v>
      </c>
      <c r="BI197" s="200">
        <f t="shared" si="8"/>
        <v>0</v>
      </c>
      <c r="BJ197" s="17" t="s">
        <v>83</v>
      </c>
      <c r="BK197" s="200">
        <f t="shared" si="9"/>
        <v>0</v>
      </c>
      <c r="BL197" s="17" t="s">
        <v>133</v>
      </c>
      <c r="BM197" s="199" t="s">
        <v>298</v>
      </c>
    </row>
    <row r="198" spans="1:65" s="2" customFormat="1" ht="24.15" customHeight="1">
      <c r="A198" s="34"/>
      <c r="B198" s="35"/>
      <c r="C198" s="234" t="s">
        <v>299</v>
      </c>
      <c r="D198" s="234" t="s">
        <v>220</v>
      </c>
      <c r="E198" s="235" t="s">
        <v>300</v>
      </c>
      <c r="F198" s="236" t="s">
        <v>301</v>
      </c>
      <c r="G198" s="237" t="s">
        <v>275</v>
      </c>
      <c r="H198" s="238">
        <v>3</v>
      </c>
      <c r="I198" s="239"/>
      <c r="J198" s="240">
        <f t="shared" si="0"/>
        <v>0</v>
      </c>
      <c r="K198" s="241"/>
      <c r="L198" s="242"/>
      <c r="M198" s="243" t="s">
        <v>1</v>
      </c>
      <c r="N198" s="244" t="s">
        <v>40</v>
      </c>
      <c r="O198" s="71"/>
      <c r="P198" s="197">
        <f t="shared" si="1"/>
        <v>0</v>
      </c>
      <c r="Q198" s="197">
        <v>0.051</v>
      </c>
      <c r="R198" s="197">
        <f t="shared" si="2"/>
        <v>0.153</v>
      </c>
      <c r="S198" s="197">
        <v>0</v>
      </c>
      <c r="T198" s="198">
        <f t="shared" si="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166</v>
      </c>
      <c r="AT198" s="199" t="s">
        <v>220</v>
      </c>
      <c r="AU198" s="199" t="s">
        <v>85</v>
      </c>
      <c r="AY198" s="17" t="s">
        <v>127</v>
      </c>
      <c r="BE198" s="200">
        <f t="shared" si="4"/>
        <v>0</v>
      </c>
      <c r="BF198" s="200">
        <f t="shared" si="5"/>
        <v>0</v>
      </c>
      <c r="BG198" s="200">
        <f t="shared" si="6"/>
        <v>0</v>
      </c>
      <c r="BH198" s="200">
        <f t="shared" si="7"/>
        <v>0</v>
      </c>
      <c r="BI198" s="200">
        <f t="shared" si="8"/>
        <v>0</v>
      </c>
      <c r="BJ198" s="17" t="s">
        <v>83</v>
      </c>
      <c r="BK198" s="200">
        <f t="shared" si="9"/>
        <v>0</v>
      </c>
      <c r="BL198" s="17" t="s">
        <v>133</v>
      </c>
      <c r="BM198" s="199" t="s">
        <v>302</v>
      </c>
    </row>
    <row r="199" spans="1:65" s="2" customFormat="1" ht="24.15" customHeight="1">
      <c r="A199" s="34"/>
      <c r="B199" s="35"/>
      <c r="C199" s="234" t="s">
        <v>303</v>
      </c>
      <c r="D199" s="234" t="s">
        <v>220</v>
      </c>
      <c r="E199" s="235" t="s">
        <v>304</v>
      </c>
      <c r="F199" s="236" t="s">
        <v>305</v>
      </c>
      <c r="G199" s="237" t="s">
        <v>275</v>
      </c>
      <c r="H199" s="238">
        <v>1</v>
      </c>
      <c r="I199" s="239"/>
      <c r="J199" s="240">
        <f t="shared" si="0"/>
        <v>0</v>
      </c>
      <c r="K199" s="241"/>
      <c r="L199" s="242"/>
      <c r="M199" s="243" t="s">
        <v>1</v>
      </c>
      <c r="N199" s="244" t="s">
        <v>40</v>
      </c>
      <c r="O199" s="71"/>
      <c r="P199" s="197">
        <f t="shared" si="1"/>
        <v>0</v>
      </c>
      <c r="Q199" s="197">
        <v>0.068</v>
      </c>
      <c r="R199" s="197">
        <f t="shared" si="2"/>
        <v>0.068</v>
      </c>
      <c r="S199" s="197">
        <v>0</v>
      </c>
      <c r="T199" s="198">
        <f t="shared" si="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9" t="s">
        <v>166</v>
      </c>
      <c r="AT199" s="199" t="s">
        <v>220</v>
      </c>
      <c r="AU199" s="199" t="s">
        <v>85</v>
      </c>
      <c r="AY199" s="17" t="s">
        <v>127</v>
      </c>
      <c r="BE199" s="200">
        <f t="shared" si="4"/>
        <v>0</v>
      </c>
      <c r="BF199" s="200">
        <f t="shared" si="5"/>
        <v>0</v>
      </c>
      <c r="BG199" s="200">
        <f t="shared" si="6"/>
        <v>0</v>
      </c>
      <c r="BH199" s="200">
        <f t="shared" si="7"/>
        <v>0</v>
      </c>
      <c r="BI199" s="200">
        <f t="shared" si="8"/>
        <v>0</v>
      </c>
      <c r="BJ199" s="17" t="s">
        <v>83</v>
      </c>
      <c r="BK199" s="200">
        <f t="shared" si="9"/>
        <v>0</v>
      </c>
      <c r="BL199" s="17" t="s">
        <v>133</v>
      </c>
      <c r="BM199" s="199" t="s">
        <v>306</v>
      </c>
    </row>
    <row r="200" spans="1:65" s="2" customFormat="1" ht="24.15" customHeight="1">
      <c r="A200" s="34"/>
      <c r="B200" s="35"/>
      <c r="C200" s="234" t="s">
        <v>307</v>
      </c>
      <c r="D200" s="234" t="s">
        <v>220</v>
      </c>
      <c r="E200" s="235" t="s">
        <v>308</v>
      </c>
      <c r="F200" s="236" t="s">
        <v>309</v>
      </c>
      <c r="G200" s="237" t="s">
        <v>275</v>
      </c>
      <c r="H200" s="238">
        <v>2</v>
      </c>
      <c r="I200" s="239"/>
      <c r="J200" s="240">
        <f t="shared" si="0"/>
        <v>0</v>
      </c>
      <c r="K200" s="241"/>
      <c r="L200" s="242"/>
      <c r="M200" s="243" t="s">
        <v>1</v>
      </c>
      <c r="N200" s="244" t="s">
        <v>40</v>
      </c>
      <c r="O200" s="71"/>
      <c r="P200" s="197">
        <f t="shared" si="1"/>
        <v>0</v>
      </c>
      <c r="Q200" s="197">
        <v>0.081</v>
      </c>
      <c r="R200" s="197">
        <f t="shared" si="2"/>
        <v>0.162</v>
      </c>
      <c r="S200" s="197">
        <v>0</v>
      </c>
      <c r="T200" s="198">
        <f t="shared" si="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9" t="s">
        <v>166</v>
      </c>
      <c r="AT200" s="199" t="s">
        <v>220</v>
      </c>
      <c r="AU200" s="199" t="s">
        <v>85</v>
      </c>
      <c r="AY200" s="17" t="s">
        <v>127</v>
      </c>
      <c r="BE200" s="200">
        <f t="shared" si="4"/>
        <v>0</v>
      </c>
      <c r="BF200" s="200">
        <f t="shared" si="5"/>
        <v>0</v>
      </c>
      <c r="BG200" s="200">
        <f t="shared" si="6"/>
        <v>0</v>
      </c>
      <c r="BH200" s="200">
        <f t="shared" si="7"/>
        <v>0</v>
      </c>
      <c r="BI200" s="200">
        <f t="shared" si="8"/>
        <v>0</v>
      </c>
      <c r="BJ200" s="17" t="s">
        <v>83</v>
      </c>
      <c r="BK200" s="200">
        <f t="shared" si="9"/>
        <v>0</v>
      </c>
      <c r="BL200" s="17" t="s">
        <v>133</v>
      </c>
      <c r="BM200" s="199" t="s">
        <v>310</v>
      </c>
    </row>
    <row r="201" spans="1:65" s="2" customFormat="1" ht="24.15" customHeight="1">
      <c r="A201" s="34"/>
      <c r="B201" s="35"/>
      <c r="C201" s="234" t="s">
        <v>311</v>
      </c>
      <c r="D201" s="234" t="s">
        <v>220</v>
      </c>
      <c r="E201" s="235" t="s">
        <v>312</v>
      </c>
      <c r="F201" s="236" t="s">
        <v>313</v>
      </c>
      <c r="G201" s="237" t="s">
        <v>275</v>
      </c>
      <c r="H201" s="238">
        <v>3</v>
      </c>
      <c r="I201" s="239"/>
      <c r="J201" s="240">
        <f t="shared" si="0"/>
        <v>0</v>
      </c>
      <c r="K201" s="241"/>
      <c r="L201" s="242"/>
      <c r="M201" s="243" t="s">
        <v>1</v>
      </c>
      <c r="N201" s="244" t="s">
        <v>40</v>
      </c>
      <c r="O201" s="71"/>
      <c r="P201" s="197">
        <f t="shared" si="1"/>
        <v>0</v>
      </c>
      <c r="Q201" s="197">
        <v>0.585</v>
      </c>
      <c r="R201" s="197">
        <f t="shared" si="2"/>
        <v>1.755</v>
      </c>
      <c r="S201" s="197">
        <v>0</v>
      </c>
      <c r="T201" s="198">
        <f t="shared" si="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166</v>
      </c>
      <c r="AT201" s="199" t="s">
        <v>220</v>
      </c>
      <c r="AU201" s="199" t="s">
        <v>85</v>
      </c>
      <c r="AY201" s="17" t="s">
        <v>127</v>
      </c>
      <c r="BE201" s="200">
        <f t="shared" si="4"/>
        <v>0</v>
      </c>
      <c r="BF201" s="200">
        <f t="shared" si="5"/>
        <v>0</v>
      </c>
      <c r="BG201" s="200">
        <f t="shared" si="6"/>
        <v>0</v>
      </c>
      <c r="BH201" s="200">
        <f t="shared" si="7"/>
        <v>0</v>
      </c>
      <c r="BI201" s="200">
        <f t="shared" si="8"/>
        <v>0</v>
      </c>
      <c r="BJ201" s="17" t="s">
        <v>83</v>
      </c>
      <c r="BK201" s="200">
        <f t="shared" si="9"/>
        <v>0</v>
      </c>
      <c r="BL201" s="17" t="s">
        <v>133</v>
      </c>
      <c r="BM201" s="199" t="s">
        <v>314</v>
      </c>
    </row>
    <row r="202" spans="1:65" s="2" customFormat="1" ht="24.15" customHeight="1">
      <c r="A202" s="34"/>
      <c r="B202" s="35"/>
      <c r="C202" s="234" t="s">
        <v>315</v>
      </c>
      <c r="D202" s="234" t="s">
        <v>220</v>
      </c>
      <c r="E202" s="235" t="s">
        <v>316</v>
      </c>
      <c r="F202" s="236" t="s">
        <v>317</v>
      </c>
      <c r="G202" s="237" t="s">
        <v>275</v>
      </c>
      <c r="H202" s="238">
        <v>1</v>
      </c>
      <c r="I202" s="239"/>
      <c r="J202" s="240">
        <f t="shared" si="0"/>
        <v>0</v>
      </c>
      <c r="K202" s="241"/>
      <c r="L202" s="242"/>
      <c r="M202" s="243" t="s">
        <v>1</v>
      </c>
      <c r="N202" s="244" t="s">
        <v>40</v>
      </c>
      <c r="O202" s="71"/>
      <c r="P202" s="197">
        <f t="shared" si="1"/>
        <v>0</v>
      </c>
      <c r="Q202" s="197">
        <v>0.254</v>
      </c>
      <c r="R202" s="197">
        <f t="shared" si="2"/>
        <v>0.254</v>
      </c>
      <c r="S202" s="197">
        <v>0</v>
      </c>
      <c r="T202" s="198">
        <f t="shared" si="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9" t="s">
        <v>166</v>
      </c>
      <c r="AT202" s="199" t="s">
        <v>220</v>
      </c>
      <c r="AU202" s="199" t="s">
        <v>85</v>
      </c>
      <c r="AY202" s="17" t="s">
        <v>127</v>
      </c>
      <c r="BE202" s="200">
        <f t="shared" si="4"/>
        <v>0</v>
      </c>
      <c r="BF202" s="200">
        <f t="shared" si="5"/>
        <v>0</v>
      </c>
      <c r="BG202" s="200">
        <f t="shared" si="6"/>
        <v>0</v>
      </c>
      <c r="BH202" s="200">
        <f t="shared" si="7"/>
        <v>0</v>
      </c>
      <c r="BI202" s="200">
        <f t="shared" si="8"/>
        <v>0</v>
      </c>
      <c r="BJ202" s="17" t="s">
        <v>83</v>
      </c>
      <c r="BK202" s="200">
        <f t="shared" si="9"/>
        <v>0</v>
      </c>
      <c r="BL202" s="17" t="s">
        <v>133</v>
      </c>
      <c r="BM202" s="199" t="s">
        <v>318</v>
      </c>
    </row>
    <row r="203" spans="1:65" s="2" customFormat="1" ht="24.15" customHeight="1">
      <c r="A203" s="34"/>
      <c r="B203" s="35"/>
      <c r="C203" s="234" t="s">
        <v>319</v>
      </c>
      <c r="D203" s="234" t="s">
        <v>220</v>
      </c>
      <c r="E203" s="235" t="s">
        <v>320</v>
      </c>
      <c r="F203" s="236" t="s">
        <v>321</v>
      </c>
      <c r="G203" s="237" t="s">
        <v>275</v>
      </c>
      <c r="H203" s="238">
        <v>1</v>
      </c>
      <c r="I203" s="239"/>
      <c r="J203" s="240">
        <f t="shared" si="0"/>
        <v>0</v>
      </c>
      <c r="K203" s="241"/>
      <c r="L203" s="242"/>
      <c r="M203" s="243" t="s">
        <v>1</v>
      </c>
      <c r="N203" s="244" t="s">
        <v>40</v>
      </c>
      <c r="O203" s="71"/>
      <c r="P203" s="197">
        <f t="shared" si="1"/>
        <v>0</v>
      </c>
      <c r="Q203" s="197">
        <v>0.506</v>
      </c>
      <c r="R203" s="197">
        <f t="shared" si="2"/>
        <v>0.506</v>
      </c>
      <c r="S203" s="197">
        <v>0</v>
      </c>
      <c r="T203" s="198">
        <f t="shared" si="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9" t="s">
        <v>166</v>
      </c>
      <c r="AT203" s="199" t="s">
        <v>220</v>
      </c>
      <c r="AU203" s="199" t="s">
        <v>85</v>
      </c>
      <c r="AY203" s="17" t="s">
        <v>127</v>
      </c>
      <c r="BE203" s="200">
        <f t="shared" si="4"/>
        <v>0</v>
      </c>
      <c r="BF203" s="200">
        <f t="shared" si="5"/>
        <v>0</v>
      </c>
      <c r="BG203" s="200">
        <f t="shared" si="6"/>
        <v>0</v>
      </c>
      <c r="BH203" s="200">
        <f t="shared" si="7"/>
        <v>0</v>
      </c>
      <c r="BI203" s="200">
        <f t="shared" si="8"/>
        <v>0</v>
      </c>
      <c r="BJ203" s="17" t="s">
        <v>83</v>
      </c>
      <c r="BK203" s="200">
        <f t="shared" si="9"/>
        <v>0</v>
      </c>
      <c r="BL203" s="17" t="s">
        <v>133</v>
      </c>
      <c r="BM203" s="199" t="s">
        <v>322</v>
      </c>
    </row>
    <row r="204" spans="1:65" s="2" customFormat="1" ht="24.15" customHeight="1">
      <c r="A204" s="34"/>
      <c r="B204" s="35"/>
      <c r="C204" s="234" t="s">
        <v>323</v>
      </c>
      <c r="D204" s="234" t="s">
        <v>220</v>
      </c>
      <c r="E204" s="235" t="s">
        <v>324</v>
      </c>
      <c r="F204" s="236" t="s">
        <v>325</v>
      </c>
      <c r="G204" s="237" t="s">
        <v>275</v>
      </c>
      <c r="H204" s="238">
        <v>1</v>
      </c>
      <c r="I204" s="239"/>
      <c r="J204" s="240">
        <f t="shared" si="0"/>
        <v>0</v>
      </c>
      <c r="K204" s="241"/>
      <c r="L204" s="242"/>
      <c r="M204" s="243" t="s">
        <v>1</v>
      </c>
      <c r="N204" s="244" t="s">
        <v>40</v>
      </c>
      <c r="O204" s="71"/>
      <c r="P204" s="197">
        <f t="shared" si="1"/>
        <v>0</v>
      </c>
      <c r="Q204" s="197">
        <v>1.013</v>
      </c>
      <c r="R204" s="197">
        <f t="shared" si="2"/>
        <v>1.013</v>
      </c>
      <c r="S204" s="197">
        <v>0</v>
      </c>
      <c r="T204" s="198">
        <f t="shared" si="3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9" t="s">
        <v>166</v>
      </c>
      <c r="AT204" s="199" t="s">
        <v>220</v>
      </c>
      <c r="AU204" s="199" t="s">
        <v>85</v>
      </c>
      <c r="AY204" s="17" t="s">
        <v>127</v>
      </c>
      <c r="BE204" s="200">
        <f t="shared" si="4"/>
        <v>0</v>
      </c>
      <c r="BF204" s="200">
        <f t="shared" si="5"/>
        <v>0</v>
      </c>
      <c r="BG204" s="200">
        <f t="shared" si="6"/>
        <v>0</v>
      </c>
      <c r="BH204" s="200">
        <f t="shared" si="7"/>
        <v>0</v>
      </c>
      <c r="BI204" s="200">
        <f t="shared" si="8"/>
        <v>0</v>
      </c>
      <c r="BJ204" s="17" t="s">
        <v>83</v>
      </c>
      <c r="BK204" s="200">
        <f t="shared" si="9"/>
        <v>0</v>
      </c>
      <c r="BL204" s="17" t="s">
        <v>133</v>
      </c>
      <c r="BM204" s="199" t="s">
        <v>326</v>
      </c>
    </row>
    <row r="205" spans="1:65" s="2" customFormat="1" ht="24.15" customHeight="1">
      <c r="A205" s="34"/>
      <c r="B205" s="35"/>
      <c r="C205" s="234" t="s">
        <v>327</v>
      </c>
      <c r="D205" s="234" t="s">
        <v>220</v>
      </c>
      <c r="E205" s="235" t="s">
        <v>328</v>
      </c>
      <c r="F205" s="236" t="s">
        <v>329</v>
      </c>
      <c r="G205" s="237" t="s">
        <v>275</v>
      </c>
      <c r="H205" s="238">
        <v>3</v>
      </c>
      <c r="I205" s="239"/>
      <c r="J205" s="240">
        <f t="shared" si="0"/>
        <v>0</v>
      </c>
      <c r="K205" s="241"/>
      <c r="L205" s="242"/>
      <c r="M205" s="243" t="s">
        <v>1</v>
      </c>
      <c r="N205" s="244" t="s">
        <v>40</v>
      </c>
      <c r="O205" s="71"/>
      <c r="P205" s="197">
        <f t="shared" si="1"/>
        <v>0</v>
      </c>
      <c r="Q205" s="197">
        <v>1.614</v>
      </c>
      <c r="R205" s="197">
        <f t="shared" si="2"/>
        <v>4.8420000000000005</v>
      </c>
      <c r="S205" s="197">
        <v>0</v>
      </c>
      <c r="T205" s="198">
        <f t="shared" si="3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9" t="s">
        <v>166</v>
      </c>
      <c r="AT205" s="199" t="s">
        <v>220</v>
      </c>
      <c r="AU205" s="199" t="s">
        <v>85</v>
      </c>
      <c r="AY205" s="17" t="s">
        <v>127</v>
      </c>
      <c r="BE205" s="200">
        <f t="shared" si="4"/>
        <v>0</v>
      </c>
      <c r="BF205" s="200">
        <f t="shared" si="5"/>
        <v>0</v>
      </c>
      <c r="BG205" s="200">
        <f t="shared" si="6"/>
        <v>0</v>
      </c>
      <c r="BH205" s="200">
        <f t="shared" si="7"/>
        <v>0</v>
      </c>
      <c r="BI205" s="200">
        <f t="shared" si="8"/>
        <v>0</v>
      </c>
      <c r="BJ205" s="17" t="s">
        <v>83</v>
      </c>
      <c r="BK205" s="200">
        <f t="shared" si="9"/>
        <v>0</v>
      </c>
      <c r="BL205" s="17" t="s">
        <v>133</v>
      </c>
      <c r="BM205" s="199" t="s">
        <v>330</v>
      </c>
    </row>
    <row r="206" spans="1:65" s="2" customFormat="1" ht="24.15" customHeight="1">
      <c r="A206" s="34"/>
      <c r="B206" s="35"/>
      <c r="C206" s="187" t="s">
        <v>331</v>
      </c>
      <c r="D206" s="187" t="s">
        <v>129</v>
      </c>
      <c r="E206" s="188" t="s">
        <v>332</v>
      </c>
      <c r="F206" s="189" t="s">
        <v>333</v>
      </c>
      <c r="G206" s="190" t="s">
        <v>275</v>
      </c>
      <c r="H206" s="191">
        <v>2</v>
      </c>
      <c r="I206" s="192"/>
      <c r="J206" s="193">
        <f t="shared" si="0"/>
        <v>0</v>
      </c>
      <c r="K206" s="194"/>
      <c r="L206" s="39"/>
      <c r="M206" s="195" t="s">
        <v>1</v>
      </c>
      <c r="N206" s="196" t="s">
        <v>40</v>
      </c>
      <c r="O206" s="71"/>
      <c r="P206" s="197">
        <f t="shared" si="1"/>
        <v>0</v>
      </c>
      <c r="Q206" s="197">
        <v>1.06139</v>
      </c>
      <c r="R206" s="197">
        <f t="shared" si="2"/>
        <v>2.12278</v>
      </c>
      <c r="S206" s="197">
        <v>0</v>
      </c>
      <c r="T206" s="198">
        <f t="shared" si="3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9" t="s">
        <v>133</v>
      </c>
      <c r="AT206" s="199" t="s">
        <v>129</v>
      </c>
      <c r="AU206" s="199" t="s">
        <v>85</v>
      </c>
      <c r="AY206" s="17" t="s">
        <v>127</v>
      </c>
      <c r="BE206" s="200">
        <f t="shared" si="4"/>
        <v>0</v>
      </c>
      <c r="BF206" s="200">
        <f t="shared" si="5"/>
        <v>0</v>
      </c>
      <c r="BG206" s="200">
        <f t="shared" si="6"/>
        <v>0</v>
      </c>
      <c r="BH206" s="200">
        <f t="shared" si="7"/>
        <v>0</v>
      </c>
      <c r="BI206" s="200">
        <f t="shared" si="8"/>
        <v>0</v>
      </c>
      <c r="BJ206" s="17" t="s">
        <v>83</v>
      </c>
      <c r="BK206" s="200">
        <f t="shared" si="9"/>
        <v>0</v>
      </c>
      <c r="BL206" s="17" t="s">
        <v>133</v>
      </c>
      <c r="BM206" s="199" t="s">
        <v>334</v>
      </c>
    </row>
    <row r="207" spans="1:65" s="2" customFormat="1" ht="24.15" customHeight="1">
      <c r="A207" s="34"/>
      <c r="B207" s="35"/>
      <c r="C207" s="187" t="s">
        <v>335</v>
      </c>
      <c r="D207" s="187" t="s">
        <v>129</v>
      </c>
      <c r="E207" s="188" t="s">
        <v>336</v>
      </c>
      <c r="F207" s="189" t="s">
        <v>337</v>
      </c>
      <c r="G207" s="190" t="s">
        <v>275</v>
      </c>
      <c r="H207" s="191">
        <v>3</v>
      </c>
      <c r="I207" s="192"/>
      <c r="J207" s="193">
        <f t="shared" si="0"/>
        <v>0</v>
      </c>
      <c r="K207" s="194"/>
      <c r="L207" s="39"/>
      <c r="M207" s="195" t="s">
        <v>1</v>
      </c>
      <c r="N207" s="196" t="s">
        <v>40</v>
      </c>
      <c r="O207" s="71"/>
      <c r="P207" s="197">
        <f t="shared" si="1"/>
        <v>0</v>
      </c>
      <c r="Q207" s="197">
        <v>0.21734</v>
      </c>
      <c r="R207" s="197">
        <f t="shared" si="2"/>
        <v>0.65202</v>
      </c>
      <c r="S207" s="197">
        <v>0</v>
      </c>
      <c r="T207" s="198">
        <f t="shared" si="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9" t="s">
        <v>133</v>
      </c>
      <c r="AT207" s="199" t="s">
        <v>129</v>
      </c>
      <c r="AU207" s="199" t="s">
        <v>85</v>
      </c>
      <c r="AY207" s="17" t="s">
        <v>127</v>
      </c>
      <c r="BE207" s="200">
        <f t="shared" si="4"/>
        <v>0</v>
      </c>
      <c r="BF207" s="200">
        <f t="shared" si="5"/>
        <v>0</v>
      </c>
      <c r="BG207" s="200">
        <f t="shared" si="6"/>
        <v>0</v>
      </c>
      <c r="BH207" s="200">
        <f t="shared" si="7"/>
        <v>0</v>
      </c>
      <c r="BI207" s="200">
        <f t="shared" si="8"/>
        <v>0</v>
      </c>
      <c r="BJ207" s="17" t="s">
        <v>83</v>
      </c>
      <c r="BK207" s="200">
        <f t="shared" si="9"/>
        <v>0</v>
      </c>
      <c r="BL207" s="17" t="s">
        <v>133</v>
      </c>
      <c r="BM207" s="199" t="s">
        <v>338</v>
      </c>
    </row>
    <row r="208" spans="1:65" s="2" customFormat="1" ht="24.15" customHeight="1">
      <c r="A208" s="34"/>
      <c r="B208" s="35"/>
      <c r="C208" s="234" t="s">
        <v>339</v>
      </c>
      <c r="D208" s="234" t="s">
        <v>220</v>
      </c>
      <c r="E208" s="235" t="s">
        <v>340</v>
      </c>
      <c r="F208" s="236" t="s">
        <v>341</v>
      </c>
      <c r="G208" s="237" t="s">
        <v>275</v>
      </c>
      <c r="H208" s="238">
        <v>3</v>
      </c>
      <c r="I208" s="239"/>
      <c r="J208" s="240">
        <f t="shared" si="0"/>
        <v>0</v>
      </c>
      <c r="K208" s="241"/>
      <c r="L208" s="242"/>
      <c r="M208" s="243" t="s">
        <v>1</v>
      </c>
      <c r="N208" s="244" t="s">
        <v>40</v>
      </c>
      <c r="O208" s="71"/>
      <c r="P208" s="197">
        <f t="shared" si="1"/>
        <v>0</v>
      </c>
      <c r="Q208" s="197">
        <v>0.156</v>
      </c>
      <c r="R208" s="197">
        <f t="shared" si="2"/>
        <v>0.46799999999999997</v>
      </c>
      <c r="S208" s="197">
        <v>0</v>
      </c>
      <c r="T208" s="198">
        <f t="shared" si="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9" t="s">
        <v>166</v>
      </c>
      <c r="AT208" s="199" t="s">
        <v>220</v>
      </c>
      <c r="AU208" s="199" t="s">
        <v>85</v>
      </c>
      <c r="AY208" s="17" t="s">
        <v>127</v>
      </c>
      <c r="BE208" s="200">
        <f t="shared" si="4"/>
        <v>0</v>
      </c>
      <c r="BF208" s="200">
        <f t="shared" si="5"/>
        <v>0</v>
      </c>
      <c r="BG208" s="200">
        <f t="shared" si="6"/>
        <v>0</v>
      </c>
      <c r="BH208" s="200">
        <f t="shared" si="7"/>
        <v>0</v>
      </c>
      <c r="BI208" s="200">
        <f t="shared" si="8"/>
        <v>0</v>
      </c>
      <c r="BJ208" s="17" t="s">
        <v>83</v>
      </c>
      <c r="BK208" s="200">
        <f t="shared" si="9"/>
        <v>0</v>
      </c>
      <c r="BL208" s="17" t="s">
        <v>133</v>
      </c>
      <c r="BM208" s="199" t="s">
        <v>342</v>
      </c>
    </row>
    <row r="209" spans="2:63" s="12" customFormat="1" ht="22.8" customHeight="1">
      <c r="B209" s="171"/>
      <c r="C209" s="172"/>
      <c r="D209" s="173" t="s">
        <v>74</v>
      </c>
      <c r="E209" s="185" t="s">
        <v>170</v>
      </c>
      <c r="F209" s="185" t="s">
        <v>343</v>
      </c>
      <c r="G209" s="172"/>
      <c r="H209" s="172"/>
      <c r="I209" s="175"/>
      <c r="J209" s="186">
        <f>BK209</f>
        <v>0</v>
      </c>
      <c r="K209" s="172"/>
      <c r="L209" s="177"/>
      <c r="M209" s="178"/>
      <c r="N209" s="179"/>
      <c r="O209" s="179"/>
      <c r="P209" s="180">
        <f>P210+P211+P212</f>
        <v>0</v>
      </c>
      <c r="Q209" s="179"/>
      <c r="R209" s="180">
        <f>R210+R211+R212</f>
        <v>0.000939</v>
      </c>
      <c r="S209" s="179"/>
      <c r="T209" s="181">
        <f>T210+T211+T212</f>
        <v>0.14204999999999998</v>
      </c>
      <c r="AR209" s="182" t="s">
        <v>83</v>
      </c>
      <c r="AT209" s="183" t="s">
        <v>74</v>
      </c>
      <c r="AU209" s="183" t="s">
        <v>83</v>
      </c>
      <c r="AY209" s="182" t="s">
        <v>127</v>
      </c>
      <c r="BK209" s="184">
        <f>BK210+BK211+BK212</f>
        <v>0</v>
      </c>
    </row>
    <row r="210" spans="1:65" s="2" customFormat="1" ht="24.15" customHeight="1">
      <c r="A210" s="34"/>
      <c r="B210" s="35"/>
      <c r="C210" s="187" t="s">
        <v>344</v>
      </c>
      <c r="D210" s="187" t="s">
        <v>129</v>
      </c>
      <c r="E210" s="188" t="s">
        <v>345</v>
      </c>
      <c r="F210" s="189" t="s">
        <v>346</v>
      </c>
      <c r="G210" s="190" t="s">
        <v>152</v>
      </c>
      <c r="H210" s="191">
        <v>9</v>
      </c>
      <c r="I210" s="192"/>
      <c r="J210" s="193">
        <f>ROUND(I210*H210,2)</f>
        <v>0</v>
      </c>
      <c r="K210" s="194"/>
      <c r="L210" s="39"/>
      <c r="M210" s="195" t="s">
        <v>1</v>
      </c>
      <c r="N210" s="196" t="s">
        <v>40</v>
      </c>
      <c r="O210" s="71"/>
      <c r="P210" s="197">
        <f>O210*H210</f>
        <v>0</v>
      </c>
      <c r="Q210" s="197">
        <v>0</v>
      </c>
      <c r="R210" s="197">
        <f>Q210*H210</f>
        <v>0</v>
      </c>
      <c r="S210" s="197">
        <v>0.00925</v>
      </c>
      <c r="T210" s="198">
        <f>S210*H210</f>
        <v>0.08324999999999999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9" t="s">
        <v>133</v>
      </c>
      <c r="AT210" s="199" t="s">
        <v>129</v>
      </c>
      <c r="AU210" s="199" t="s">
        <v>85</v>
      </c>
      <c r="AY210" s="17" t="s">
        <v>127</v>
      </c>
      <c r="BE210" s="200">
        <f>IF(N210="základní",J210,0)</f>
        <v>0</v>
      </c>
      <c r="BF210" s="200">
        <f>IF(N210="snížená",J210,0)</f>
        <v>0</v>
      </c>
      <c r="BG210" s="200">
        <f>IF(N210="zákl. přenesená",J210,0)</f>
        <v>0</v>
      </c>
      <c r="BH210" s="200">
        <f>IF(N210="sníž. přenesená",J210,0)</f>
        <v>0</v>
      </c>
      <c r="BI210" s="200">
        <f>IF(N210="nulová",J210,0)</f>
        <v>0</v>
      </c>
      <c r="BJ210" s="17" t="s">
        <v>83</v>
      </c>
      <c r="BK210" s="200">
        <f>ROUND(I210*H210,2)</f>
        <v>0</v>
      </c>
      <c r="BL210" s="17" t="s">
        <v>133</v>
      </c>
      <c r="BM210" s="199" t="s">
        <v>347</v>
      </c>
    </row>
    <row r="211" spans="1:65" s="2" customFormat="1" ht="24.15" customHeight="1">
      <c r="A211" s="34"/>
      <c r="B211" s="35"/>
      <c r="C211" s="187" t="s">
        <v>348</v>
      </c>
      <c r="D211" s="187" t="s">
        <v>129</v>
      </c>
      <c r="E211" s="188" t="s">
        <v>349</v>
      </c>
      <c r="F211" s="189" t="s">
        <v>350</v>
      </c>
      <c r="G211" s="190" t="s">
        <v>152</v>
      </c>
      <c r="H211" s="191">
        <v>0.3</v>
      </c>
      <c r="I211" s="192"/>
      <c r="J211" s="193">
        <f>ROUND(I211*H211,2)</f>
        <v>0</v>
      </c>
      <c r="K211" s="194"/>
      <c r="L211" s="39"/>
      <c r="M211" s="195" t="s">
        <v>1</v>
      </c>
      <c r="N211" s="196" t="s">
        <v>40</v>
      </c>
      <c r="O211" s="71"/>
      <c r="P211" s="197">
        <f>O211*H211</f>
        <v>0</v>
      </c>
      <c r="Q211" s="197">
        <v>0.00313</v>
      </c>
      <c r="R211" s="197">
        <f>Q211*H211</f>
        <v>0.000939</v>
      </c>
      <c r="S211" s="197">
        <v>0.196</v>
      </c>
      <c r="T211" s="198">
        <f>S211*H211</f>
        <v>0.0588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9" t="s">
        <v>133</v>
      </c>
      <c r="AT211" s="199" t="s">
        <v>129</v>
      </c>
      <c r="AU211" s="199" t="s">
        <v>85</v>
      </c>
      <c r="AY211" s="17" t="s">
        <v>127</v>
      </c>
      <c r="BE211" s="200">
        <f>IF(N211="základní",J211,0)</f>
        <v>0</v>
      </c>
      <c r="BF211" s="200">
        <f>IF(N211="snížená",J211,0)</f>
        <v>0</v>
      </c>
      <c r="BG211" s="200">
        <f>IF(N211="zákl. přenesená",J211,0)</f>
        <v>0</v>
      </c>
      <c r="BH211" s="200">
        <f>IF(N211="sníž. přenesená",J211,0)</f>
        <v>0</v>
      </c>
      <c r="BI211" s="200">
        <f>IF(N211="nulová",J211,0)</f>
        <v>0</v>
      </c>
      <c r="BJ211" s="17" t="s">
        <v>83</v>
      </c>
      <c r="BK211" s="200">
        <f>ROUND(I211*H211,2)</f>
        <v>0</v>
      </c>
      <c r="BL211" s="17" t="s">
        <v>133</v>
      </c>
      <c r="BM211" s="199" t="s">
        <v>351</v>
      </c>
    </row>
    <row r="212" spans="2:63" s="12" customFormat="1" ht="20.85" customHeight="1">
      <c r="B212" s="171"/>
      <c r="C212" s="172"/>
      <c r="D212" s="173" t="s">
        <v>74</v>
      </c>
      <c r="E212" s="185" t="s">
        <v>352</v>
      </c>
      <c r="F212" s="185" t="s">
        <v>353</v>
      </c>
      <c r="G212" s="172"/>
      <c r="H212" s="172"/>
      <c r="I212" s="175"/>
      <c r="J212" s="186">
        <f>BK212</f>
        <v>0</v>
      </c>
      <c r="K212" s="172"/>
      <c r="L212" s="177"/>
      <c r="M212" s="178"/>
      <c r="N212" s="179"/>
      <c r="O212" s="179"/>
      <c r="P212" s="180">
        <f>SUM(P213:P214)</f>
        <v>0</v>
      </c>
      <c r="Q212" s="179"/>
      <c r="R212" s="180">
        <f>SUM(R213:R214)</f>
        <v>0</v>
      </c>
      <c r="S212" s="179"/>
      <c r="T212" s="181">
        <f>SUM(T213:T214)</f>
        <v>0</v>
      </c>
      <c r="AR212" s="182" t="s">
        <v>83</v>
      </c>
      <c r="AT212" s="183" t="s">
        <v>74</v>
      </c>
      <c r="AU212" s="183" t="s">
        <v>85</v>
      </c>
      <c r="AY212" s="182" t="s">
        <v>127</v>
      </c>
      <c r="BK212" s="184">
        <f>SUM(BK213:BK214)</f>
        <v>0</v>
      </c>
    </row>
    <row r="213" spans="1:65" s="2" customFormat="1" ht="24.15" customHeight="1">
      <c r="A213" s="34"/>
      <c r="B213" s="35"/>
      <c r="C213" s="187" t="s">
        <v>354</v>
      </c>
      <c r="D213" s="187" t="s">
        <v>129</v>
      </c>
      <c r="E213" s="188" t="s">
        <v>355</v>
      </c>
      <c r="F213" s="189" t="s">
        <v>356</v>
      </c>
      <c r="G213" s="190" t="s">
        <v>205</v>
      </c>
      <c r="H213" s="191">
        <v>224.176</v>
      </c>
      <c r="I213" s="192"/>
      <c r="J213" s="193">
        <f>ROUND(I213*H213,2)</f>
        <v>0</v>
      </c>
      <c r="K213" s="194"/>
      <c r="L213" s="39"/>
      <c r="M213" s="195" t="s">
        <v>1</v>
      </c>
      <c r="N213" s="196" t="s">
        <v>40</v>
      </c>
      <c r="O213" s="71"/>
      <c r="P213" s="197">
        <f>O213*H213</f>
        <v>0</v>
      </c>
      <c r="Q213" s="197">
        <v>0</v>
      </c>
      <c r="R213" s="197">
        <f>Q213*H213</f>
        <v>0</v>
      </c>
      <c r="S213" s="197">
        <v>0</v>
      </c>
      <c r="T213" s="19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9" t="s">
        <v>133</v>
      </c>
      <c r="AT213" s="199" t="s">
        <v>129</v>
      </c>
      <c r="AU213" s="199" t="s">
        <v>140</v>
      </c>
      <c r="AY213" s="17" t="s">
        <v>127</v>
      </c>
      <c r="BE213" s="200">
        <f>IF(N213="základní",J213,0)</f>
        <v>0</v>
      </c>
      <c r="BF213" s="200">
        <f>IF(N213="snížená",J213,0)</f>
        <v>0</v>
      </c>
      <c r="BG213" s="200">
        <f>IF(N213="zákl. přenesená",J213,0)</f>
        <v>0</v>
      </c>
      <c r="BH213" s="200">
        <f>IF(N213="sníž. přenesená",J213,0)</f>
        <v>0</v>
      </c>
      <c r="BI213" s="200">
        <f>IF(N213="nulová",J213,0)</f>
        <v>0</v>
      </c>
      <c r="BJ213" s="17" t="s">
        <v>83</v>
      </c>
      <c r="BK213" s="200">
        <f>ROUND(I213*H213,2)</f>
        <v>0</v>
      </c>
      <c r="BL213" s="17" t="s">
        <v>133</v>
      </c>
      <c r="BM213" s="199" t="s">
        <v>357</v>
      </c>
    </row>
    <row r="214" spans="1:65" s="2" customFormat="1" ht="24.15" customHeight="1">
      <c r="A214" s="34"/>
      <c r="B214" s="35"/>
      <c r="C214" s="187" t="s">
        <v>358</v>
      </c>
      <c r="D214" s="187" t="s">
        <v>129</v>
      </c>
      <c r="E214" s="188" t="s">
        <v>359</v>
      </c>
      <c r="F214" s="189" t="s">
        <v>360</v>
      </c>
      <c r="G214" s="190" t="s">
        <v>205</v>
      </c>
      <c r="H214" s="191">
        <v>21.334</v>
      </c>
      <c r="I214" s="192"/>
      <c r="J214" s="193">
        <f>ROUND(I214*H214,2)</f>
        <v>0</v>
      </c>
      <c r="K214" s="194"/>
      <c r="L214" s="39"/>
      <c r="M214" s="195" t="s">
        <v>1</v>
      </c>
      <c r="N214" s="196" t="s">
        <v>40</v>
      </c>
      <c r="O214" s="71"/>
      <c r="P214" s="197">
        <f>O214*H214</f>
        <v>0</v>
      </c>
      <c r="Q214" s="197">
        <v>0</v>
      </c>
      <c r="R214" s="197">
        <f>Q214*H214</f>
        <v>0</v>
      </c>
      <c r="S214" s="197">
        <v>0</v>
      </c>
      <c r="T214" s="19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9" t="s">
        <v>133</v>
      </c>
      <c r="AT214" s="199" t="s">
        <v>129</v>
      </c>
      <c r="AU214" s="199" t="s">
        <v>140</v>
      </c>
      <c r="AY214" s="17" t="s">
        <v>127</v>
      </c>
      <c r="BE214" s="200">
        <f>IF(N214="základní",J214,0)</f>
        <v>0</v>
      </c>
      <c r="BF214" s="200">
        <f>IF(N214="snížená",J214,0)</f>
        <v>0</v>
      </c>
      <c r="BG214" s="200">
        <f>IF(N214="zákl. přenesená",J214,0)</f>
        <v>0</v>
      </c>
      <c r="BH214" s="200">
        <f>IF(N214="sníž. přenesená",J214,0)</f>
        <v>0</v>
      </c>
      <c r="BI214" s="200">
        <f>IF(N214="nulová",J214,0)</f>
        <v>0</v>
      </c>
      <c r="BJ214" s="17" t="s">
        <v>83</v>
      </c>
      <c r="BK214" s="200">
        <f>ROUND(I214*H214,2)</f>
        <v>0</v>
      </c>
      <c r="BL214" s="17" t="s">
        <v>133</v>
      </c>
      <c r="BM214" s="199" t="s">
        <v>361</v>
      </c>
    </row>
    <row r="215" spans="2:63" s="12" customFormat="1" ht="22.8" customHeight="1">
      <c r="B215" s="171"/>
      <c r="C215" s="172"/>
      <c r="D215" s="173" t="s">
        <v>74</v>
      </c>
      <c r="E215" s="185" t="s">
        <v>362</v>
      </c>
      <c r="F215" s="185" t="s">
        <v>363</v>
      </c>
      <c r="G215" s="172"/>
      <c r="H215" s="172"/>
      <c r="I215" s="175"/>
      <c r="J215" s="186">
        <f>BK215</f>
        <v>0</v>
      </c>
      <c r="K215" s="172"/>
      <c r="L215" s="177"/>
      <c r="M215" s="178"/>
      <c r="N215" s="179"/>
      <c r="O215" s="179"/>
      <c r="P215" s="180">
        <f>SUM(P216:P220)</f>
        <v>0</v>
      </c>
      <c r="Q215" s="179"/>
      <c r="R215" s="180">
        <f>SUM(R216:R220)</f>
        <v>0</v>
      </c>
      <c r="S215" s="179"/>
      <c r="T215" s="181">
        <f>SUM(T216:T220)</f>
        <v>0</v>
      </c>
      <c r="AR215" s="182" t="s">
        <v>83</v>
      </c>
      <c r="AT215" s="183" t="s">
        <v>74</v>
      </c>
      <c r="AU215" s="183" t="s">
        <v>83</v>
      </c>
      <c r="AY215" s="182" t="s">
        <v>127</v>
      </c>
      <c r="BK215" s="184">
        <f>SUM(BK216:BK220)</f>
        <v>0</v>
      </c>
    </row>
    <row r="216" spans="1:65" s="2" customFormat="1" ht="24.15" customHeight="1">
      <c r="A216" s="34"/>
      <c r="B216" s="35"/>
      <c r="C216" s="187" t="s">
        <v>364</v>
      </c>
      <c r="D216" s="187" t="s">
        <v>129</v>
      </c>
      <c r="E216" s="188" t="s">
        <v>365</v>
      </c>
      <c r="F216" s="189" t="s">
        <v>366</v>
      </c>
      <c r="G216" s="190" t="s">
        <v>205</v>
      </c>
      <c r="H216" s="191">
        <v>32.542</v>
      </c>
      <c r="I216" s="192"/>
      <c r="J216" s="193">
        <f>ROUND(I216*H216,2)</f>
        <v>0</v>
      </c>
      <c r="K216" s="194"/>
      <c r="L216" s="39"/>
      <c r="M216" s="195" t="s">
        <v>1</v>
      </c>
      <c r="N216" s="196" t="s">
        <v>40</v>
      </c>
      <c r="O216" s="71"/>
      <c r="P216" s="197">
        <f>O216*H216</f>
        <v>0</v>
      </c>
      <c r="Q216" s="197">
        <v>0</v>
      </c>
      <c r="R216" s="197">
        <f>Q216*H216</f>
        <v>0</v>
      </c>
      <c r="S216" s="197">
        <v>0</v>
      </c>
      <c r="T216" s="19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133</v>
      </c>
      <c r="AT216" s="199" t="s">
        <v>129</v>
      </c>
      <c r="AU216" s="199" t="s">
        <v>85</v>
      </c>
      <c r="AY216" s="17" t="s">
        <v>127</v>
      </c>
      <c r="BE216" s="200">
        <f>IF(N216="základní",J216,0)</f>
        <v>0</v>
      </c>
      <c r="BF216" s="200">
        <f>IF(N216="snížená",J216,0)</f>
        <v>0</v>
      </c>
      <c r="BG216" s="200">
        <f>IF(N216="zákl. přenesená",J216,0)</f>
        <v>0</v>
      </c>
      <c r="BH216" s="200">
        <f>IF(N216="sníž. přenesená",J216,0)</f>
        <v>0</v>
      </c>
      <c r="BI216" s="200">
        <f>IF(N216="nulová",J216,0)</f>
        <v>0</v>
      </c>
      <c r="BJ216" s="17" t="s">
        <v>83</v>
      </c>
      <c r="BK216" s="200">
        <f>ROUND(I216*H216,2)</f>
        <v>0</v>
      </c>
      <c r="BL216" s="17" t="s">
        <v>133</v>
      </c>
      <c r="BM216" s="199" t="s">
        <v>367</v>
      </c>
    </row>
    <row r="217" spans="1:65" s="2" customFormat="1" ht="24.15" customHeight="1">
      <c r="A217" s="34"/>
      <c r="B217" s="35"/>
      <c r="C217" s="187" t="s">
        <v>368</v>
      </c>
      <c r="D217" s="187" t="s">
        <v>129</v>
      </c>
      <c r="E217" s="188" t="s">
        <v>369</v>
      </c>
      <c r="F217" s="189" t="s">
        <v>370</v>
      </c>
      <c r="G217" s="190" t="s">
        <v>205</v>
      </c>
      <c r="H217" s="191">
        <v>292.878</v>
      </c>
      <c r="I217" s="192"/>
      <c r="J217" s="193">
        <f>ROUND(I217*H217,2)</f>
        <v>0</v>
      </c>
      <c r="K217" s="194"/>
      <c r="L217" s="39"/>
      <c r="M217" s="195" t="s">
        <v>1</v>
      </c>
      <c r="N217" s="196" t="s">
        <v>40</v>
      </c>
      <c r="O217" s="71"/>
      <c r="P217" s="197">
        <f>O217*H217</f>
        <v>0</v>
      </c>
      <c r="Q217" s="197">
        <v>0</v>
      </c>
      <c r="R217" s="197">
        <f>Q217*H217</f>
        <v>0</v>
      </c>
      <c r="S217" s="197">
        <v>0</v>
      </c>
      <c r="T217" s="19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9" t="s">
        <v>133</v>
      </c>
      <c r="AT217" s="199" t="s">
        <v>129</v>
      </c>
      <c r="AU217" s="199" t="s">
        <v>85</v>
      </c>
      <c r="AY217" s="17" t="s">
        <v>127</v>
      </c>
      <c r="BE217" s="200">
        <f>IF(N217="základní",J217,0)</f>
        <v>0</v>
      </c>
      <c r="BF217" s="200">
        <f>IF(N217="snížená",J217,0)</f>
        <v>0</v>
      </c>
      <c r="BG217" s="200">
        <f>IF(N217="zákl. přenesená",J217,0)</f>
        <v>0</v>
      </c>
      <c r="BH217" s="200">
        <f>IF(N217="sníž. přenesená",J217,0)</f>
        <v>0</v>
      </c>
      <c r="BI217" s="200">
        <f>IF(N217="nulová",J217,0)</f>
        <v>0</v>
      </c>
      <c r="BJ217" s="17" t="s">
        <v>83</v>
      </c>
      <c r="BK217" s="200">
        <f>ROUND(I217*H217,2)</f>
        <v>0</v>
      </c>
      <c r="BL217" s="17" t="s">
        <v>133</v>
      </c>
      <c r="BM217" s="199" t="s">
        <v>371</v>
      </c>
    </row>
    <row r="218" spans="2:51" s="13" customFormat="1" ht="10.2">
      <c r="B218" s="201"/>
      <c r="C218" s="202"/>
      <c r="D218" s="203" t="s">
        <v>135</v>
      </c>
      <c r="E218" s="202"/>
      <c r="F218" s="205" t="s">
        <v>372</v>
      </c>
      <c r="G218" s="202"/>
      <c r="H218" s="206">
        <v>292.878</v>
      </c>
      <c r="I218" s="207"/>
      <c r="J218" s="202"/>
      <c r="K218" s="202"/>
      <c r="L218" s="208"/>
      <c r="M218" s="209"/>
      <c r="N218" s="210"/>
      <c r="O218" s="210"/>
      <c r="P218" s="210"/>
      <c r="Q218" s="210"/>
      <c r="R218" s="210"/>
      <c r="S218" s="210"/>
      <c r="T218" s="211"/>
      <c r="AT218" s="212" t="s">
        <v>135</v>
      </c>
      <c r="AU218" s="212" t="s">
        <v>85</v>
      </c>
      <c r="AV218" s="13" t="s">
        <v>85</v>
      </c>
      <c r="AW218" s="13" t="s">
        <v>4</v>
      </c>
      <c r="AX218" s="13" t="s">
        <v>83</v>
      </c>
      <c r="AY218" s="212" t="s">
        <v>127</v>
      </c>
    </row>
    <row r="219" spans="1:65" s="2" customFormat="1" ht="37.8" customHeight="1">
      <c r="A219" s="34"/>
      <c r="B219" s="35"/>
      <c r="C219" s="187" t="s">
        <v>373</v>
      </c>
      <c r="D219" s="187" t="s">
        <v>129</v>
      </c>
      <c r="E219" s="188" t="s">
        <v>374</v>
      </c>
      <c r="F219" s="189" t="s">
        <v>375</v>
      </c>
      <c r="G219" s="190" t="s">
        <v>205</v>
      </c>
      <c r="H219" s="191">
        <v>32.542</v>
      </c>
      <c r="I219" s="192"/>
      <c r="J219" s="193">
        <f>ROUND(I219*H219,2)</f>
        <v>0</v>
      </c>
      <c r="K219" s="194"/>
      <c r="L219" s="39"/>
      <c r="M219" s="195" t="s">
        <v>1</v>
      </c>
      <c r="N219" s="196" t="s">
        <v>40</v>
      </c>
      <c r="O219" s="71"/>
      <c r="P219" s="197">
        <f>O219*H219</f>
        <v>0</v>
      </c>
      <c r="Q219" s="197">
        <v>0</v>
      </c>
      <c r="R219" s="197">
        <f>Q219*H219</f>
        <v>0</v>
      </c>
      <c r="S219" s="197">
        <v>0</v>
      </c>
      <c r="T219" s="19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9" t="s">
        <v>133</v>
      </c>
      <c r="AT219" s="199" t="s">
        <v>129</v>
      </c>
      <c r="AU219" s="199" t="s">
        <v>85</v>
      </c>
      <c r="AY219" s="17" t="s">
        <v>127</v>
      </c>
      <c r="BE219" s="200">
        <f>IF(N219="základní",J219,0)</f>
        <v>0</v>
      </c>
      <c r="BF219" s="200">
        <f>IF(N219="snížená",J219,0)</f>
        <v>0</v>
      </c>
      <c r="BG219" s="200">
        <f>IF(N219="zákl. přenesená",J219,0)</f>
        <v>0</v>
      </c>
      <c r="BH219" s="200">
        <f>IF(N219="sníž. přenesená",J219,0)</f>
        <v>0</v>
      </c>
      <c r="BI219" s="200">
        <f>IF(N219="nulová",J219,0)</f>
        <v>0</v>
      </c>
      <c r="BJ219" s="17" t="s">
        <v>83</v>
      </c>
      <c r="BK219" s="200">
        <f>ROUND(I219*H219,2)</f>
        <v>0</v>
      </c>
      <c r="BL219" s="17" t="s">
        <v>133</v>
      </c>
      <c r="BM219" s="199" t="s">
        <v>376</v>
      </c>
    </row>
    <row r="220" spans="1:65" s="2" customFormat="1" ht="14.4" customHeight="1">
      <c r="A220" s="34"/>
      <c r="B220" s="35"/>
      <c r="C220" s="187" t="s">
        <v>377</v>
      </c>
      <c r="D220" s="187" t="s">
        <v>129</v>
      </c>
      <c r="E220" s="188" t="s">
        <v>378</v>
      </c>
      <c r="F220" s="189" t="s">
        <v>379</v>
      </c>
      <c r="G220" s="190" t="s">
        <v>205</v>
      </c>
      <c r="H220" s="191">
        <v>32.542</v>
      </c>
      <c r="I220" s="192"/>
      <c r="J220" s="193">
        <f>ROUND(I220*H220,2)</f>
        <v>0</v>
      </c>
      <c r="K220" s="194"/>
      <c r="L220" s="39"/>
      <c r="M220" s="195" t="s">
        <v>1</v>
      </c>
      <c r="N220" s="196" t="s">
        <v>40</v>
      </c>
      <c r="O220" s="71"/>
      <c r="P220" s="197">
        <f>O220*H220</f>
        <v>0</v>
      </c>
      <c r="Q220" s="197">
        <v>0</v>
      </c>
      <c r="R220" s="197">
        <f>Q220*H220</f>
        <v>0</v>
      </c>
      <c r="S220" s="197">
        <v>0</v>
      </c>
      <c r="T220" s="19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9" t="s">
        <v>133</v>
      </c>
      <c r="AT220" s="199" t="s">
        <v>129</v>
      </c>
      <c r="AU220" s="199" t="s">
        <v>85</v>
      </c>
      <c r="AY220" s="17" t="s">
        <v>127</v>
      </c>
      <c r="BE220" s="200">
        <f>IF(N220="základní",J220,0)</f>
        <v>0</v>
      </c>
      <c r="BF220" s="200">
        <f>IF(N220="snížená",J220,0)</f>
        <v>0</v>
      </c>
      <c r="BG220" s="200">
        <f>IF(N220="zákl. přenesená",J220,0)</f>
        <v>0</v>
      </c>
      <c r="BH220" s="200">
        <f>IF(N220="sníž. přenesená",J220,0)</f>
        <v>0</v>
      </c>
      <c r="BI220" s="200">
        <f>IF(N220="nulová",J220,0)</f>
        <v>0</v>
      </c>
      <c r="BJ220" s="17" t="s">
        <v>83</v>
      </c>
      <c r="BK220" s="200">
        <f>ROUND(I220*H220,2)</f>
        <v>0</v>
      </c>
      <c r="BL220" s="17" t="s">
        <v>133</v>
      </c>
      <c r="BM220" s="199" t="s">
        <v>380</v>
      </c>
    </row>
    <row r="221" spans="2:63" s="12" customFormat="1" ht="25.95" customHeight="1">
      <c r="B221" s="171"/>
      <c r="C221" s="172"/>
      <c r="D221" s="173" t="s">
        <v>74</v>
      </c>
      <c r="E221" s="174" t="s">
        <v>220</v>
      </c>
      <c r="F221" s="174" t="s">
        <v>381</v>
      </c>
      <c r="G221" s="172"/>
      <c r="H221" s="172"/>
      <c r="I221" s="175"/>
      <c r="J221" s="176">
        <f>BK221</f>
        <v>0</v>
      </c>
      <c r="K221" s="172"/>
      <c r="L221" s="177"/>
      <c r="M221" s="178"/>
      <c r="N221" s="179"/>
      <c r="O221" s="179"/>
      <c r="P221" s="180">
        <f>P222</f>
        <v>0</v>
      </c>
      <c r="Q221" s="179"/>
      <c r="R221" s="180">
        <f>R222</f>
        <v>0.0008800000000000001</v>
      </c>
      <c r="S221" s="179"/>
      <c r="T221" s="181">
        <f>T222</f>
        <v>0</v>
      </c>
      <c r="AR221" s="182" t="s">
        <v>140</v>
      </c>
      <c r="AT221" s="183" t="s">
        <v>74</v>
      </c>
      <c r="AU221" s="183" t="s">
        <v>75</v>
      </c>
      <c r="AY221" s="182" t="s">
        <v>127</v>
      </c>
      <c r="BK221" s="184">
        <f>BK222</f>
        <v>0</v>
      </c>
    </row>
    <row r="222" spans="2:63" s="12" customFormat="1" ht="22.8" customHeight="1">
      <c r="B222" s="171"/>
      <c r="C222" s="172"/>
      <c r="D222" s="173" t="s">
        <v>74</v>
      </c>
      <c r="E222" s="185" t="s">
        <v>382</v>
      </c>
      <c r="F222" s="185" t="s">
        <v>383</v>
      </c>
      <c r="G222" s="172"/>
      <c r="H222" s="172"/>
      <c r="I222" s="175"/>
      <c r="J222" s="186">
        <f>BK222</f>
        <v>0</v>
      </c>
      <c r="K222" s="172"/>
      <c r="L222" s="177"/>
      <c r="M222" s="178"/>
      <c r="N222" s="179"/>
      <c r="O222" s="179"/>
      <c r="P222" s="180">
        <f>P223</f>
        <v>0</v>
      </c>
      <c r="Q222" s="179"/>
      <c r="R222" s="180">
        <f>R223</f>
        <v>0.0008800000000000001</v>
      </c>
      <c r="S222" s="179"/>
      <c r="T222" s="181">
        <f>T223</f>
        <v>0</v>
      </c>
      <c r="AR222" s="182" t="s">
        <v>140</v>
      </c>
      <c r="AT222" s="183" t="s">
        <v>74</v>
      </c>
      <c r="AU222" s="183" t="s">
        <v>83</v>
      </c>
      <c r="AY222" s="182" t="s">
        <v>127</v>
      </c>
      <c r="BK222" s="184">
        <f>BK223</f>
        <v>0</v>
      </c>
    </row>
    <row r="223" spans="1:65" s="2" customFormat="1" ht="24.15" customHeight="1">
      <c r="A223" s="34"/>
      <c r="B223" s="35"/>
      <c r="C223" s="187" t="s">
        <v>384</v>
      </c>
      <c r="D223" s="187" t="s">
        <v>129</v>
      </c>
      <c r="E223" s="188" t="s">
        <v>385</v>
      </c>
      <c r="F223" s="189" t="s">
        <v>386</v>
      </c>
      <c r="G223" s="190" t="s">
        <v>387</v>
      </c>
      <c r="H223" s="191">
        <v>0.1</v>
      </c>
      <c r="I223" s="192"/>
      <c r="J223" s="193">
        <f>ROUND(I223*H223,2)</f>
        <v>0</v>
      </c>
      <c r="K223" s="194"/>
      <c r="L223" s="39"/>
      <c r="M223" s="195" t="s">
        <v>1</v>
      </c>
      <c r="N223" s="196" t="s">
        <v>40</v>
      </c>
      <c r="O223" s="71"/>
      <c r="P223" s="197">
        <f>O223*H223</f>
        <v>0</v>
      </c>
      <c r="Q223" s="197">
        <v>0.0088</v>
      </c>
      <c r="R223" s="197">
        <f>Q223*H223</f>
        <v>0.0008800000000000001</v>
      </c>
      <c r="S223" s="197">
        <v>0</v>
      </c>
      <c r="T223" s="19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9" t="s">
        <v>388</v>
      </c>
      <c r="AT223" s="199" t="s">
        <v>129</v>
      </c>
      <c r="AU223" s="199" t="s">
        <v>85</v>
      </c>
      <c r="AY223" s="17" t="s">
        <v>127</v>
      </c>
      <c r="BE223" s="200">
        <f>IF(N223="základní",J223,0)</f>
        <v>0</v>
      </c>
      <c r="BF223" s="200">
        <f>IF(N223="snížená",J223,0)</f>
        <v>0</v>
      </c>
      <c r="BG223" s="200">
        <f>IF(N223="zákl. přenesená",J223,0)</f>
        <v>0</v>
      </c>
      <c r="BH223" s="200">
        <f>IF(N223="sníž. přenesená",J223,0)</f>
        <v>0</v>
      </c>
      <c r="BI223" s="200">
        <f>IF(N223="nulová",J223,0)</f>
        <v>0</v>
      </c>
      <c r="BJ223" s="17" t="s">
        <v>83</v>
      </c>
      <c r="BK223" s="200">
        <f>ROUND(I223*H223,2)</f>
        <v>0</v>
      </c>
      <c r="BL223" s="17" t="s">
        <v>388</v>
      </c>
      <c r="BM223" s="199" t="s">
        <v>389</v>
      </c>
    </row>
    <row r="224" spans="2:63" s="12" customFormat="1" ht="25.95" customHeight="1">
      <c r="B224" s="171"/>
      <c r="C224" s="172"/>
      <c r="D224" s="173" t="s">
        <v>74</v>
      </c>
      <c r="E224" s="174" t="s">
        <v>390</v>
      </c>
      <c r="F224" s="174" t="s">
        <v>391</v>
      </c>
      <c r="G224" s="172"/>
      <c r="H224" s="172"/>
      <c r="I224" s="175"/>
      <c r="J224" s="176">
        <f>BK224</f>
        <v>0</v>
      </c>
      <c r="K224" s="172"/>
      <c r="L224" s="177"/>
      <c r="M224" s="178"/>
      <c r="N224" s="179"/>
      <c r="O224" s="179"/>
      <c r="P224" s="180">
        <f>SUM(P225:P226)</f>
        <v>0</v>
      </c>
      <c r="Q224" s="179"/>
      <c r="R224" s="180">
        <f>SUM(R225:R226)</f>
        <v>0</v>
      </c>
      <c r="S224" s="179"/>
      <c r="T224" s="181">
        <f>SUM(T225:T226)</f>
        <v>0</v>
      </c>
      <c r="AR224" s="182" t="s">
        <v>133</v>
      </c>
      <c r="AT224" s="183" t="s">
        <v>74</v>
      </c>
      <c r="AU224" s="183" t="s">
        <v>75</v>
      </c>
      <c r="AY224" s="182" t="s">
        <v>127</v>
      </c>
      <c r="BK224" s="184">
        <f>SUM(BK225:BK226)</f>
        <v>0</v>
      </c>
    </row>
    <row r="225" spans="1:65" s="2" customFormat="1" ht="14.4" customHeight="1">
      <c r="A225" s="34"/>
      <c r="B225" s="35"/>
      <c r="C225" s="187" t="s">
        <v>392</v>
      </c>
      <c r="D225" s="187" t="s">
        <v>129</v>
      </c>
      <c r="E225" s="188" t="s">
        <v>393</v>
      </c>
      <c r="F225" s="189" t="s">
        <v>394</v>
      </c>
      <c r="G225" s="190" t="s">
        <v>275</v>
      </c>
      <c r="H225" s="191">
        <v>1</v>
      </c>
      <c r="I225" s="192"/>
      <c r="J225" s="193">
        <f>ROUND(I225*H225,2)</f>
        <v>0</v>
      </c>
      <c r="K225" s="194"/>
      <c r="L225" s="39"/>
      <c r="M225" s="195" t="s">
        <v>1</v>
      </c>
      <c r="N225" s="196" t="s">
        <v>40</v>
      </c>
      <c r="O225" s="71"/>
      <c r="P225" s="197">
        <f>O225*H225</f>
        <v>0</v>
      </c>
      <c r="Q225" s="197">
        <v>0</v>
      </c>
      <c r="R225" s="197">
        <f>Q225*H225</f>
        <v>0</v>
      </c>
      <c r="S225" s="197">
        <v>0</v>
      </c>
      <c r="T225" s="19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9" t="s">
        <v>395</v>
      </c>
      <c r="AT225" s="199" t="s">
        <v>129</v>
      </c>
      <c r="AU225" s="199" t="s">
        <v>83</v>
      </c>
      <c r="AY225" s="17" t="s">
        <v>127</v>
      </c>
      <c r="BE225" s="200">
        <f>IF(N225="základní",J225,0)</f>
        <v>0</v>
      </c>
      <c r="BF225" s="200">
        <f>IF(N225="snížená",J225,0)</f>
        <v>0</v>
      </c>
      <c r="BG225" s="200">
        <f>IF(N225="zákl. přenesená",J225,0)</f>
        <v>0</v>
      </c>
      <c r="BH225" s="200">
        <f>IF(N225="sníž. přenesená",J225,0)</f>
        <v>0</v>
      </c>
      <c r="BI225" s="200">
        <f>IF(N225="nulová",J225,0)</f>
        <v>0</v>
      </c>
      <c r="BJ225" s="17" t="s">
        <v>83</v>
      </c>
      <c r="BK225" s="200">
        <f>ROUND(I225*H225,2)</f>
        <v>0</v>
      </c>
      <c r="BL225" s="17" t="s">
        <v>395</v>
      </c>
      <c r="BM225" s="199" t="s">
        <v>396</v>
      </c>
    </row>
    <row r="226" spans="1:65" s="2" customFormat="1" ht="24.15" customHeight="1">
      <c r="A226" s="34"/>
      <c r="B226" s="35"/>
      <c r="C226" s="187" t="s">
        <v>397</v>
      </c>
      <c r="D226" s="187" t="s">
        <v>129</v>
      </c>
      <c r="E226" s="188" t="s">
        <v>398</v>
      </c>
      <c r="F226" s="189" t="s">
        <v>399</v>
      </c>
      <c r="G226" s="190" t="s">
        <v>152</v>
      </c>
      <c r="H226" s="191">
        <v>72.5</v>
      </c>
      <c r="I226" s="192"/>
      <c r="J226" s="193">
        <f>ROUND(I226*H226,2)</f>
        <v>0</v>
      </c>
      <c r="K226" s="194"/>
      <c r="L226" s="39"/>
      <c r="M226" s="195" t="s">
        <v>1</v>
      </c>
      <c r="N226" s="196" t="s">
        <v>40</v>
      </c>
      <c r="O226" s="71"/>
      <c r="P226" s="197">
        <f>O226*H226</f>
        <v>0</v>
      </c>
      <c r="Q226" s="197">
        <v>0</v>
      </c>
      <c r="R226" s="197">
        <f>Q226*H226</f>
        <v>0</v>
      </c>
      <c r="S226" s="197">
        <v>0</v>
      </c>
      <c r="T226" s="19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9" t="s">
        <v>395</v>
      </c>
      <c r="AT226" s="199" t="s">
        <v>129</v>
      </c>
      <c r="AU226" s="199" t="s">
        <v>83</v>
      </c>
      <c r="AY226" s="17" t="s">
        <v>127</v>
      </c>
      <c r="BE226" s="200">
        <f>IF(N226="základní",J226,0)</f>
        <v>0</v>
      </c>
      <c r="BF226" s="200">
        <f>IF(N226="snížená",J226,0)</f>
        <v>0</v>
      </c>
      <c r="BG226" s="200">
        <f>IF(N226="zákl. přenesená",J226,0)</f>
        <v>0</v>
      </c>
      <c r="BH226" s="200">
        <f>IF(N226="sníž. přenesená",J226,0)</f>
        <v>0</v>
      </c>
      <c r="BI226" s="200">
        <f>IF(N226="nulová",J226,0)</f>
        <v>0</v>
      </c>
      <c r="BJ226" s="17" t="s">
        <v>83</v>
      </c>
      <c r="BK226" s="200">
        <f>ROUND(I226*H226,2)</f>
        <v>0</v>
      </c>
      <c r="BL226" s="17" t="s">
        <v>395</v>
      </c>
      <c r="BM226" s="199" t="s">
        <v>400</v>
      </c>
    </row>
    <row r="227" spans="2:63" s="12" customFormat="1" ht="25.95" customHeight="1">
      <c r="B227" s="171"/>
      <c r="C227" s="172"/>
      <c r="D227" s="173" t="s">
        <v>74</v>
      </c>
      <c r="E227" s="174" t="s">
        <v>401</v>
      </c>
      <c r="F227" s="174" t="s">
        <v>402</v>
      </c>
      <c r="G227" s="172"/>
      <c r="H227" s="172"/>
      <c r="I227" s="175"/>
      <c r="J227" s="176">
        <f>BK227</f>
        <v>0</v>
      </c>
      <c r="K227" s="172"/>
      <c r="L227" s="177"/>
      <c r="M227" s="178"/>
      <c r="N227" s="179"/>
      <c r="O227" s="179"/>
      <c r="P227" s="180">
        <f>P228+P230</f>
        <v>0</v>
      </c>
      <c r="Q227" s="179"/>
      <c r="R227" s="180">
        <f>R228+R230</f>
        <v>0</v>
      </c>
      <c r="S227" s="179"/>
      <c r="T227" s="181">
        <f>T228+T230</f>
        <v>0</v>
      </c>
      <c r="AR227" s="182" t="s">
        <v>149</v>
      </c>
      <c r="AT227" s="183" t="s">
        <v>74</v>
      </c>
      <c r="AU227" s="183" t="s">
        <v>75</v>
      </c>
      <c r="AY227" s="182" t="s">
        <v>127</v>
      </c>
      <c r="BK227" s="184">
        <f>BK228+BK230</f>
        <v>0</v>
      </c>
    </row>
    <row r="228" spans="2:63" s="12" customFormat="1" ht="22.8" customHeight="1">
      <c r="B228" s="171"/>
      <c r="C228" s="172"/>
      <c r="D228" s="173" t="s">
        <v>74</v>
      </c>
      <c r="E228" s="185" t="s">
        <v>403</v>
      </c>
      <c r="F228" s="185" t="s">
        <v>404</v>
      </c>
      <c r="G228" s="172"/>
      <c r="H228" s="172"/>
      <c r="I228" s="175"/>
      <c r="J228" s="186">
        <f>BK228</f>
        <v>0</v>
      </c>
      <c r="K228" s="172"/>
      <c r="L228" s="177"/>
      <c r="M228" s="178"/>
      <c r="N228" s="179"/>
      <c r="O228" s="179"/>
      <c r="P228" s="180">
        <f>P229</f>
        <v>0</v>
      </c>
      <c r="Q228" s="179"/>
      <c r="R228" s="180">
        <f>R229</f>
        <v>0</v>
      </c>
      <c r="S228" s="179"/>
      <c r="T228" s="181">
        <f>T229</f>
        <v>0</v>
      </c>
      <c r="AR228" s="182" t="s">
        <v>149</v>
      </c>
      <c r="AT228" s="183" t="s">
        <v>74</v>
      </c>
      <c r="AU228" s="183" t="s">
        <v>83</v>
      </c>
      <c r="AY228" s="182" t="s">
        <v>127</v>
      </c>
      <c r="BK228" s="184">
        <f>BK229</f>
        <v>0</v>
      </c>
    </row>
    <row r="229" spans="1:65" s="2" customFormat="1" ht="14.4" customHeight="1">
      <c r="A229" s="34"/>
      <c r="B229" s="35"/>
      <c r="C229" s="187" t="s">
        <v>405</v>
      </c>
      <c r="D229" s="187" t="s">
        <v>129</v>
      </c>
      <c r="E229" s="188" t="s">
        <v>406</v>
      </c>
      <c r="F229" s="189" t="s">
        <v>404</v>
      </c>
      <c r="G229" s="190" t="s">
        <v>407</v>
      </c>
      <c r="H229" s="245"/>
      <c r="I229" s="192"/>
      <c r="J229" s="193">
        <f>ROUND(I229*H229,2)</f>
        <v>0</v>
      </c>
      <c r="K229" s="194"/>
      <c r="L229" s="39"/>
      <c r="M229" s="195" t="s">
        <v>1</v>
      </c>
      <c r="N229" s="196" t="s">
        <v>40</v>
      </c>
      <c r="O229" s="71"/>
      <c r="P229" s="197">
        <f>O229*H229</f>
        <v>0</v>
      </c>
      <c r="Q229" s="197">
        <v>0</v>
      </c>
      <c r="R229" s="197">
        <f>Q229*H229</f>
        <v>0</v>
      </c>
      <c r="S229" s="197">
        <v>0</v>
      </c>
      <c r="T229" s="19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9" t="s">
        <v>408</v>
      </c>
      <c r="AT229" s="199" t="s">
        <v>129</v>
      </c>
      <c r="AU229" s="199" t="s">
        <v>85</v>
      </c>
      <c r="AY229" s="17" t="s">
        <v>127</v>
      </c>
      <c r="BE229" s="200">
        <f>IF(N229="základní",J229,0)</f>
        <v>0</v>
      </c>
      <c r="BF229" s="200">
        <f>IF(N229="snížená",J229,0)</f>
        <v>0</v>
      </c>
      <c r="BG229" s="200">
        <f>IF(N229="zákl. přenesená",J229,0)</f>
        <v>0</v>
      </c>
      <c r="BH229" s="200">
        <f>IF(N229="sníž. přenesená",J229,0)</f>
        <v>0</v>
      </c>
      <c r="BI229" s="200">
        <f>IF(N229="nulová",J229,0)</f>
        <v>0</v>
      </c>
      <c r="BJ229" s="17" t="s">
        <v>83</v>
      </c>
      <c r="BK229" s="200">
        <f>ROUND(I229*H229,2)</f>
        <v>0</v>
      </c>
      <c r="BL229" s="17" t="s">
        <v>408</v>
      </c>
      <c r="BM229" s="199" t="s">
        <v>409</v>
      </c>
    </row>
    <row r="230" spans="2:63" s="12" customFormat="1" ht="22.8" customHeight="1">
      <c r="B230" s="171"/>
      <c r="C230" s="172"/>
      <c r="D230" s="173" t="s">
        <v>74</v>
      </c>
      <c r="E230" s="185" t="s">
        <v>410</v>
      </c>
      <c r="F230" s="185" t="s">
        <v>411</v>
      </c>
      <c r="G230" s="172"/>
      <c r="H230" s="172"/>
      <c r="I230" s="175"/>
      <c r="J230" s="186">
        <f>BK230</f>
        <v>0</v>
      </c>
      <c r="K230" s="172"/>
      <c r="L230" s="177"/>
      <c r="M230" s="178"/>
      <c r="N230" s="179"/>
      <c r="O230" s="179"/>
      <c r="P230" s="180">
        <f>P231</f>
        <v>0</v>
      </c>
      <c r="Q230" s="179"/>
      <c r="R230" s="180">
        <f>R231</f>
        <v>0</v>
      </c>
      <c r="S230" s="179"/>
      <c r="T230" s="181">
        <f>T231</f>
        <v>0</v>
      </c>
      <c r="AR230" s="182" t="s">
        <v>149</v>
      </c>
      <c r="AT230" s="183" t="s">
        <v>74</v>
      </c>
      <c r="AU230" s="183" t="s">
        <v>83</v>
      </c>
      <c r="AY230" s="182" t="s">
        <v>127</v>
      </c>
      <c r="BK230" s="184">
        <f>BK231</f>
        <v>0</v>
      </c>
    </row>
    <row r="231" spans="1:65" s="2" customFormat="1" ht="14.4" customHeight="1">
      <c r="A231" s="34"/>
      <c r="B231" s="35"/>
      <c r="C231" s="187" t="s">
        <v>412</v>
      </c>
      <c r="D231" s="187" t="s">
        <v>129</v>
      </c>
      <c r="E231" s="188" t="s">
        <v>413</v>
      </c>
      <c r="F231" s="189" t="s">
        <v>411</v>
      </c>
      <c r="G231" s="190" t="s">
        <v>407</v>
      </c>
      <c r="H231" s="245"/>
      <c r="I231" s="192"/>
      <c r="J231" s="193">
        <f>ROUND(I231*H231,2)</f>
        <v>0</v>
      </c>
      <c r="K231" s="194"/>
      <c r="L231" s="39"/>
      <c r="M231" s="246" t="s">
        <v>1</v>
      </c>
      <c r="N231" s="247" t="s">
        <v>40</v>
      </c>
      <c r="O231" s="248"/>
      <c r="P231" s="249">
        <f>O231*H231</f>
        <v>0</v>
      </c>
      <c r="Q231" s="249">
        <v>0</v>
      </c>
      <c r="R231" s="249">
        <f>Q231*H231</f>
        <v>0</v>
      </c>
      <c r="S231" s="249">
        <v>0</v>
      </c>
      <c r="T231" s="250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9" t="s">
        <v>408</v>
      </c>
      <c r="AT231" s="199" t="s">
        <v>129</v>
      </c>
      <c r="AU231" s="199" t="s">
        <v>85</v>
      </c>
      <c r="AY231" s="17" t="s">
        <v>127</v>
      </c>
      <c r="BE231" s="200">
        <f>IF(N231="základní",J231,0)</f>
        <v>0</v>
      </c>
      <c r="BF231" s="200">
        <f>IF(N231="snížená",J231,0)</f>
        <v>0</v>
      </c>
      <c r="BG231" s="200">
        <f>IF(N231="zákl. přenesená",J231,0)</f>
        <v>0</v>
      </c>
      <c r="BH231" s="200">
        <f>IF(N231="sníž. přenesená",J231,0)</f>
        <v>0</v>
      </c>
      <c r="BI231" s="200">
        <f>IF(N231="nulová",J231,0)</f>
        <v>0</v>
      </c>
      <c r="BJ231" s="17" t="s">
        <v>83</v>
      </c>
      <c r="BK231" s="200">
        <f>ROUND(I231*H231,2)</f>
        <v>0</v>
      </c>
      <c r="BL231" s="17" t="s">
        <v>408</v>
      </c>
      <c r="BM231" s="199" t="s">
        <v>414</v>
      </c>
    </row>
    <row r="232" spans="1:31" s="2" customFormat="1" ht="6.9" customHeight="1">
      <c r="A232" s="34"/>
      <c r="B232" s="54"/>
      <c r="C232" s="55"/>
      <c r="D232" s="55"/>
      <c r="E232" s="55"/>
      <c r="F232" s="55"/>
      <c r="G232" s="55"/>
      <c r="H232" s="55"/>
      <c r="I232" s="55"/>
      <c r="J232" s="55"/>
      <c r="K232" s="55"/>
      <c r="L232" s="39"/>
      <c r="M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</row>
  </sheetData>
  <sheetProtection algorithmName="SHA-512" hashValue="Babb2DDjvRZAb5oudbWG1qMAHAt7CYlcI0cEOz4yN4HQSCQbMUagaFO9CmSd1XVDyJIy1L7alHEMlxzevezRlg==" saltValue="it/M/xiIeCWoXSSwxoR2n4InMwRkzBIYESBv2r8MKt87/zfCU7Y5pviODpJjmia8HRRfqyQhu4l15ZW8S0LDjA==" spinCount="100000" sheet="1" objects="1" scenarios="1" formatColumns="0" formatRows="0" autoFilter="0"/>
  <autoFilter ref="C130:K231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42"/>
  <sheetViews>
    <sheetView showGridLines="0" tabSelected="1" workbookViewId="0" topLeftCell="A1">
      <selection activeCell="F21" sqref="F2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7" t="s">
        <v>88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4.9" customHeight="1">
      <c r="B4" s="20"/>
      <c r="D4" s="110" t="s">
        <v>89</v>
      </c>
      <c r="L4" s="20"/>
      <c r="M4" s="111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26.25" customHeight="1">
      <c r="B7" s="20"/>
      <c r="E7" s="292" t="str">
        <f>'Rekapitulace stavby'!K6</f>
        <v>Splašková kanalizace Lískovec, odkanalizování místní části Gajerovice, 2.část</v>
      </c>
      <c r="F7" s="293"/>
      <c r="G7" s="293"/>
      <c r="H7" s="293"/>
      <c r="L7" s="20"/>
    </row>
    <row r="8" spans="1:31" s="2" customFormat="1" ht="12" customHeight="1">
      <c r="A8" s="34"/>
      <c r="B8" s="39"/>
      <c r="C8" s="34"/>
      <c r="D8" s="112" t="s">
        <v>90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4" t="s">
        <v>415</v>
      </c>
      <c r="F9" s="295"/>
      <c r="G9" s="295"/>
      <c r="H9" s="295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30. 10. 2020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6" t="str">
        <f>'Rekapitulace stavby'!E14</f>
        <v>Vyplň údaj</v>
      </c>
      <c r="F18" s="297"/>
      <c r="G18" s="297"/>
      <c r="H18" s="297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>Josef Rechtik</v>
      </c>
      <c r="F21" s="34"/>
      <c r="G21" s="34"/>
      <c r="H21" s="34"/>
      <c r="I21" s="112" t="s">
        <v>27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31</v>
      </c>
      <c r="F24" s="34"/>
      <c r="G24" s="34"/>
      <c r="H24" s="34"/>
      <c r="I24" s="112" t="s">
        <v>27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8" t="s">
        <v>1</v>
      </c>
      <c r="F27" s="298"/>
      <c r="G27" s="298"/>
      <c r="H27" s="298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35</v>
      </c>
      <c r="E30" s="34"/>
      <c r="F30" s="34"/>
      <c r="G30" s="34"/>
      <c r="H30" s="34"/>
      <c r="I30" s="34"/>
      <c r="J30" s="120">
        <f>ROUND(J126,2)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37</v>
      </c>
      <c r="G32" s="34"/>
      <c r="H32" s="34"/>
      <c r="I32" s="121" t="s">
        <v>36</v>
      </c>
      <c r="J32" s="121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39</v>
      </c>
      <c r="E33" s="112" t="s">
        <v>40</v>
      </c>
      <c r="F33" s="123">
        <f>ROUND((SUM(BE126:BE241)),2)</f>
        <v>0</v>
      </c>
      <c r="G33" s="34"/>
      <c r="H33" s="34"/>
      <c r="I33" s="124">
        <v>0.21</v>
      </c>
      <c r="J33" s="123">
        <f>ROUND(((SUM(BE126:BE241))*I33),2)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41</v>
      </c>
      <c r="F34" s="123">
        <f>ROUND((SUM(BF126:BF241)),2)</f>
        <v>0</v>
      </c>
      <c r="G34" s="34"/>
      <c r="H34" s="34"/>
      <c r="I34" s="124">
        <v>0.15</v>
      </c>
      <c r="J34" s="123">
        <f>ROUND(((SUM(BF126:BF241))*I34),2)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2" t="s">
        <v>42</v>
      </c>
      <c r="F35" s="123">
        <f>ROUND((SUM(BG126:BG241)),2)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2" t="s">
        <v>43</v>
      </c>
      <c r="F36" s="123">
        <f>ROUND((SUM(BH126:BH241)),2)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44</v>
      </c>
      <c r="F37" s="123">
        <f>ROUND((SUM(BI126:BI241)),2)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45</v>
      </c>
      <c r="E39" s="127"/>
      <c r="F39" s="127"/>
      <c r="G39" s="128" t="s">
        <v>46</v>
      </c>
      <c r="H39" s="129" t="s">
        <v>47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2" t="s">
        <v>48</v>
      </c>
      <c r="E50" s="133"/>
      <c r="F50" s="133"/>
      <c r="G50" s="132" t="s">
        <v>49</v>
      </c>
      <c r="H50" s="133"/>
      <c r="I50" s="133"/>
      <c r="J50" s="133"/>
      <c r="K50" s="133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34" t="s">
        <v>50</v>
      </c>
      <c r="E61" s="135"/>
      <c r="F61" s="136" t="s">
        <v>51</v>
      </c>
      <c r="G61" s="134" t="s">
        <v>50</v>
      </c>
      <c r="H61" s="135"/>
      <c r="I61" s="135"/>
      <c r="J61" s="137" t="s">
        <v>51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32" t="s">
        <v>52</v>
      </c>
      <c r="E65" s="138"/>
      <c r="F65" s="138"/>
      <c r="G65" s="132" t="s">
        <v>53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34" t="s">
        <v>50</v>
      </c>
      <c r="E76" s="135"/>
      <c r="F76" s="136" t="s">
        <v>51</v>
      </c>
      <c r="G76" s="134" t="s">
        <v>50</v>
      </c>
      <c r="H76" s="135"/>
      <c r="I76" s="135"/>
      <c r="J76" s="137" t="s">
        <v>51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92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299" t="str">
        <f>E7</f>
        <v>Splašková kanalizace Lískovec, odkanalizování místní části Gajerovice, 2.část</v>
      </c>
      <c r="F85" s="300"/>
      <c r="G85" s="300"/>
      <c r="H85" s="30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90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0" t="str">
        <f>E9</f>
        <v>02 - SO 02 Kanalizační přípojky</v>
      </c>
      <c r="F87" s="301"/>
      <c r="G87" s="301"/>
      <c r="H87" s="30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Frýdek-Místej, k.ú. Lískovec u F-M</v>
      </c>
      <c r="G89" s="36"/>
      <c r="H89" s="36"/>
      <c r="I89" s="29" t="s">
        <v>22</v>
      </c>
      <c r="J89" s="66" t="str">
        <f>IF(J12="","",J12)</f>
        <v>30. 10. 2020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9" t="s">
        <v>24</v>
      </c>
      <c r="D91" s="36"/>
      <c r="E91" s="36"/>
      <c r="F91" s="27" t="str">
        <f>E15</f>
        <v>Statutární město Frýdek-Místek</v>
      </c>
      <c r="G91" s="36"/>
      <c r="H91" s="36"/>
      <c r="I91" s="29" t="s">
        <v>30</v>
      </c>
      <c r="J91" s="32" t="str">
        <f>E21</f>
        <v>Josef Rechtik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Josef Rechtik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93</v>
      </c>
      <c r="D94" s="144"/>
      <c r="E94" s="144"/>
      <c r="F94" s="144"/>
      <c r="G94" s="144"/>
      <c r="H94" s="144"/>
      <c r="I94" s="144"/>
      <c r="J94" s="145" t="s">
        <v>94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46" t="s">
        <v>95</v>
      </c>
      <c r="D96" s="36"/>
      <c r="E96" s="36"/>
      <c r="F96" s="36"/>
      <c r="G96" s="36"/>
      <c r="H96" s="36"/>
      <c r="I96" s="36"/>
      <c r="J96" s="84">
        <f>J126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96</v>
      </c>
    </row>
    <row r="97" spans="2:12" s="9" customFormat="1" ht="24.9" customHeight="1">
      <c r="B97" s="147"/>
      <c r="C97" s="148"/>
      <c r="D97" s="149" t="s">
        <v>97</v>
      </c>
      <c r="E97" s="150"/>
      <c r="F97" s="150"/>
      <c r="G97" s="150"/>
      <c r="H97" s="150"/>
      <c r="I97" s="150"/>
      <c r="J97" s="151">
        <f>J127</f>
        <v>0</v>
      </c>
      <c r="K97" s="148"/>
      <c r="L97" s="152"/>
    </row>
    <row r="98" spans="2:12" s="10" customFormat="1" ht="19.95" customHeight="1">
      <c r="B98" s="153"/>
      <c r="C98" s="154"/>
      <c r="D98" s="155" t="s">
        <v>98</v>
      </c>
      <c r="E98" s="156"/>
      <c r="F98" s="156"/>
      <c r="G98" s="156"/>
      <c r="H98" s="156"/>
      <c r="I98" s="156"/>
      <c r="J98" s="157">
        <f>J128</f>
        <v>0</v>
      </c>
      <c r="K98" s="154"/>
      <c r="L98" s="158"/>
    </row>
    <row r="99" spans="2:12" s="10" customFormat="1" ht="19.95" customHeight="1">
      <c r="B99" s="153"/>
      <c r="C99" s="154"/>
      <c r="D99" s="155" t="s">
        <v>99</v>
      </c>
      <c r="E99" s="156"/>
      <c r="F99" s="156"/>
      <c r="G99" s="156"/>
      <c r="H99" s="156"/>
      <c r="I99" s="156"/>
      <c r="J99" s="157">
        <f>J189</f>
        <v>0</v>
      </c>
      <c r="K99" s="154"/>
      <c r="L99" s="158"/>
    </row>
    <row r="100" spans="2:12" s="10" customFormat="1" ht="19.95" customHeight="1">
      <c r="B100" s="153"/>
      <c r="C100" s="154"/>
      <c r="D100" s="155" t="s">
        <v>100</v>
      </c>
      <c r="E100" s="156"/>
      <c r="F100" s="156"/>
      <c r="G100" s="156"/>
      <c r="H100" s="156"/>
      <c r="I100" s="156"/>
      <c r="J100" s="157">
        <f>J191</f>
        <v>0</v>
      </c>
      <c r="K100" s="154"/>
      <c r="L100" s="158"/>
    </row>
    <row r="101" spans="2:12" s="10" customFormat="1" ht="19.95" customHeight="1">
      <c r="B101" s="153"/>
      <c r="C101" s="154"/>
      <c r="D101" s="155" t="s">
        <v>101</v>
      </c>
      <c r="E101" s="156"/>
      <c r="F101" s="156"/>
      <c r="G101" s="156"/>
      <c r="H101" s="156"/>
      <c r="I101" s="156"/>
      <c r="J101" s="157">
        <f>J196</f>
        <v>0</v>
      </c>
      <c r="K101" s="154"/>
      <c r="L101" s="158"/>
    </row>
    <row r="102" spans="2:12" s="10" customFormat="1" ht="19.95" customHeight="1">
      <c r="B102" s="153"/>
      <c r="C102" s="154"/>
      <c r="D102" s="155" t="s">
        <v>102</v>
      </c>
      <c r="E102" s="156"/>
      <c r="F102" s="156"/>
      <c r="G102" s="156"/>
      <c r="H102" s="156"/>
      <c r="I102" s="156"/>
      <c r="J102" s="157">
        <f>J205</f>
        <v>0</v>
      </c>
      <c r="K102" s="154"/>
      <c r="L102" s="158"/>
    </row>
    <row r="103" spans="2:12" s="10" customFormat="1" ht="14.85" customHeight="1">
      <c r="B103" s="153"/>
      <c r="C103" s="154"/>
      <c r="D103" s="155" t="s">
        <v>104</v>
      </c>
      <c r="E103" s="156"/>
      <c r="F103" s="156"/>
      <c r="G103" s="156"/>
      <c r="H103" s="156"/>
      <c r="I103" s="156"/>
      <c r="J103" s="157">
        <f>J228</f>
        <v>0</v>
      </c>
      <c r="K103" s="154"/>
      <c r="L103" s="158"/>
    </row>
    <row r="104" spans="2:12" s="10" customFormat="1" ht="19.95" customHeight="1">
      <c r="B104" s="153"/>
      <c r="C104" s="154"/>
      <c r="D104" s="155" t="s">
        <v>103</v>
      </c>
      <c r="E104" s="156"/>
      <c r="F104" s="156"/>
      <c r="G104" s="156"/>
      <c r="H104" s="156"/>
      <c r="I104" s="156"/>
      <c r="J104" s="157">
        <f>J231</f>
        <v>0</v>
      </c>
      <c r="K104" s="154"/>
      <c r="L104" s="158"/>
    </row>
    <row r="105" spans="2:12" s="10" customFormat="1" ht="19.95" customHeight="1">
      <c r="B105" s="153"/>
      <c r="C105" s="154"/>
      <c r="D105" s="155" t="s">
        <v>105</v>
      </c>
      <c r="E105" s="156"/>
      <c r="F105" s="156"/>
      <c r="G105" s="156"/>
      <c r="H105" s="156"/>
      <c r="I105" s="156"/>
      <c r="J105" s="157">
        <f>J233</f>
        <v>0</v>
      </c>
      <c r="K105" s="154"/>
      <c r="L105" s="158"/>
    </row>
    <row r="106" spans="2:12" s="9" customFormat="1" ht="24.9" customHeight="1">
      <c r="B106" s="147"/>
      <c r="C106" s="148"/>
      <c r="D106" s="149" t="s">
        <v>108</v>
      </c>
      <c r="E106" s="150"/>
      <c r="F106" s="150"/>
      <c r="G106" s="150"/>
      <c r="H106" s="150"/>
      <c r="I106" s="150"/>
      <c r="J106" s="151">
        <f>J239</f>
        <v>0</v>
      </c>
      <c r="K106" s="148"/>
      <c r="L106" s="152"/>
    </row>
    <row r="107" spans="1:31" s="2" customFormat="1" ht="21.7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" customHeight="1">
      <c r="A108" s="34"/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pans="1:31" s="2" customFormat="1" ht="6.9" customHeight="1">
      <c r="A112" s="34"/>
      <c r="B112" s="56"/>
      <c r="C112" s="57"/>
      <c r="D112" s="57"/>
      <c r="E112" s="57"/>
      <c r="F112" s="57"/>
      <c r="G112" s="57"/>
      <c r="H112" s="57"/>
      <c r="I112" s="57"/>
      <c r="J112" s="57"/>
      <c r="K112" s="57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4.9" customHeight="1">
      <c r="A113" s="34"/>
      <c r="B113" s="35"/>
      <c r="C113" s="23" t="s">
        <v>112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16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26.25" customHeight="1">
      <c r="A116" s="34"/>
      <c r="B116" s="35"/>
      <c r="C116" s="36"/>
      <c r="D116" s="36"/>
      <c r="E116" s="299" t="str">
        <f>E7</f>
        <v>Splašková kanalizace Lískovec, odkanalizování místní části Gajerovice, 2.část</v>
      </c>
      <c r="F116" s="300"/>
      <c r="G116" s="300"/>
      <c r="H116" s="300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90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70" t="str">
        <f>E9</f>
        <v>02 - SO 02 Kanalizační přípojky</v>
      </c>
      <c r="F118" s="301"/>
      <c r="G118" s="301"/>
      <c r="H118" s="301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20</v>
      </c>
      <c r="D120" s="36"/>
      <c r="E120" s="36"/>
      <c r="F120" s="27" t="str">
        <f>F12</f>
        <v>Frýdek-Místej, k.ú. Lískovec u F-M</v>
      </c>
      <c r="G120" s="36"/>
      <c r="H120" s="36"/>
      <c r="I120" s="29" t="s">
        <v>22</v>
      </c>
      <c r="J120" s="66" t="str">
        <f>IF(J12="","",J12)</f>
        <v>30. 10. 2020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15" customHeight="1">
      <c r="A122" s="34"/>
      <c r="B122" s="35"/>
      <c r="C122" s="29" t="s">
        <v>24</v>
      </c>
      <c r="D122" s="36"/>
      <c r="E122" s="36"/>
      <c r="F122" s="27" t="str">
        <f>E15</f>
        <v>Statutární město Frýdek-Místek</v>
      </c>
      <c r="G122" s="36"/>
      <c r="H122" s="36"/>
      <c r="I122" s="29" t="s">
        <v>30</v>
      </c>
      <c r="J122" s="32" t="str">
        <f>E21</f>
        <v>Josef Rechtik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15" customHeight="1">
      <c r="A123" s="34"/>
      <c r="B123" s="35"/>
      <c r="C123" s="29" t="s">
        <v>28</v>
      </c>
      <c r="D123" s="36"/>
      <c r="E123" s="36"/>
      <c r="F123" s="27" t="str">
        <f>IF(E18="","",E18)</f>
        <v>Vyplň údaj</v>
      </c>
      <c r="G123" s="36"/>
      <c r="H123" s="36"/>
      <c r="I123" s="29" t="s">
        <v>33</v>
      </c>
      <c r="J123" s="32" t="str">
        <f>E24</f>
        <v>Josef Rechtik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1" customFormat="1" ht="29.25" customHeight="1">
      <c r="A125" s="159"/>
      <c r="B125" s="160"/>
      <c r="C125" s="161" t="s">
        <v>113</v>
      </c>
      <c r="D125" s="162" t="s">
        <v>60</v>
      </c>
      <c r="E125" s="162" t="s">
        <v>56</v>
      </c>
      <c r="F125" s="162" t="s">
        <v>57</v>
      </c>
      <c r="G125" s="162" t="s">
        <v>114</v>
      </c>
      <c r="H125" s="162" t="s">
        <v>115</v>
      </c>
      <c r="I125" s="162" t="s">
        <v>116</v>
      </c>
      <c r="J125" s="163" t="s">
        <v>94</v>
      </c>
      <c r="K125" s="164" t="s">
        <v>117</v>
      </c>
      <c r="L125" s="165"/>
      <c r="M125" s="75" t="s">
        <v>1</v>
      </c>
      <c r="N125" s="76" t="s">
        <v>39</v>
      </c>
      <c r="O125" s="76" t="s">
        <v>118</v>
      </c>
      <c r="P125" s="76" t="s">
        <v>119</v>
      </c>
      <c r="Q125" s="76" t="s">
        <v>120</v>
      </c>
      <c r="R125" s="76" t="s">
        <v>121</v>
      </c>
      <c r="S125" s="76" t="s">
        <v>122</v>
      </c>
      <c r="T125" s="77" t="s">
        <v>123</v>
      </c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</row>
    <row r="126" spans="1:63" s="2" customFormat="1" ht="22.8" customHeight="1">
      <c r="A126" s="34"/>
      <c r="B126" s="35"/>
      <c r="C126" s="82" t="s">
        <v>124</v>
      </c>
      <c r="D126" s="36"/>
      <c r="E126" s="36"/>
      <c r="F126" s="36"/>
      <c r="G126" s="36"/>
      <c r="H126" s="36"/>
      <c r="I126" s="36"/>
      <c r="J126" s="166">
        <f>BK126</f>
        <v>0</v>
      </c>
      <c r="K126" s="36"/>
      <c r="L126" s="39"/>
      <c r="M126" s="78"/>
      <c r="N126" s="167"/>
      <c r="O126" s="79"/>
      <c r="P126" s="168">
        <f>P127+P239</f>
        <v>0</v>
      </c>
      <c r="Q126" s="79"/>
      <c r="R126" s="168">
        <f>R127+R239</f>
        <v>98.44166029000002</v>
      </c>
      <c r="S126" s="79"/>
      <c r="T126" s="169">
        <f>T127+T239</f>
        <v>19.135499999999997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74</v>
      </c>
      <c r="AU126" s="17" t="s">
        <v>96</v>
      </c>
      <c r="BK126" s="170">
        <f>BK127+BK239</f>
        <v>0</v>
      </c>
    </row>
    <row r="127" spans="2:63" s="12" customFormat="1" ht="25.95" customHeight="1">
      <c r="B127" s="171"/>
      <c r="C127" s="172"/>
      <c r="D127" s="173" t="s">
        <v>74</v>
      </c>
      <c r="E127" s="174" t="s">
        <v>125</v>
      </c>
      <c r="F127" s="174" t="s">
        <v>126</v>
      </c>
      <c r="G127" s="172"/>
      <c r="H127" s="172"/>
      <c r="I127" s="175"/>
      <c r="J127" s="176">
        <f>BK127</f>
        <v>0</v>
      </c>
      <c r="K127" s="172"/>
      <c r="L127" s="177"/>
      <c r="M127" s="178"/>
      <c r="N127" s="179"/>
      <c r="O127" s="179"/>
      <c r="P127" s="180">
        <f>P128+P189+P191+P196+P205+P231+P233</f>
        <v>0</v>
      </c>
      <c r="Q127" s="179"/>
      <c r="R127" s="180">
        <f>R128+R189+R191+R196+R205+R231+R233</f>
        <v>98.44166029000002</v>
      </c>
      <c r="S127" s="179"/>
      <c r="T127" s="181">
        <f>T128+T189+T191+T196+T205+T231+T233</f>
        <v>19.135499999999997</v>
      </c>
      <c r="AR127" s="182" t="s">
        <v>83</v>
      </c>
      <c r="AT127" s="183" t="s">
        <v>74</v>
      </c>
      <c r="AU127" s="183" t="s">
        <v>75</v>
      </c>
      <c r="AY127" s="182" t="s">
        <v>127</v>
      </c>
      <c r="BK127" s="184">
        <f>BK128+BK189+BK191+BK196+BK205+BK231+BK233</f>
        <v>0</v>
      </c>
    </row>
    <row r="128" spans="2:63" s="12" customFormat="1" ht="22.8" customHeight="1">
      <c r="B128" s="171"/>
      <c r="C128" s="172"/>
      <c r="D128" s="173" t="s">
        <v>74</v>
      </c>
      <c r="E128" s="185" t="s">
        <v>83</v>
      </c>
      <c r="F128" s="185" t="s">
        <v>128</v>
      </c>
      <c r="G128" s="172"/>
      <c r="H128" s="172"/>
      <c r="I128" s="175"/>
      <c r="J128" s="186">
        <f>BK128</f>
        <v>0</v>
      </c>
      <c r="K128" s="172"/>
      <c r="L128" s="177"/>
      <c r="M128" s="178"/>
      <c r="N128" s="179"/>
      <c r="O128" s="179"/>
      <c r="P128" s="180">
        <f>SUM(P129:P188)</f>
        <v>0</v>
      </c>
      <c r="Q128" s="179"/>
      <c r="R128" s="180">
        <f>SUM(R129:R188)</f>
        <v>96.66172800000001</v>
      </c>
      <c r="S128" s="179"/>
      <c r="T128" s="181">
        <f>SUM(T129:T188)</f>
        <v>19.08</v>
      </c>
      <c r="AR128" s="182" t="s">
        <v>83</v>
      </c>
      <c r="AT128" s="183" t="s">
        <v>74</v>
      </c>
      <c r="AU128" s="183" t="s">
        <v>83</v>
      </c>
      <c r="AY128" s="182" t="s">
        <v>127</v>
      </c>
      <c r="BK128" s="184">
        <f>SUM(BK129:BK188)</f>
        <v>0</v>
      </c>
    </row>
    <row r="129" spans="1:65" s="2" customFormat="1" ht="24.15" customHeight="1">
      <c r="A129" s="34"/>
      <c r="B129" s="35"/>
      <c r="C129" s="187" t="s">
        <v>83</v>
      </c>
      <c r="D129" s="187" t="s">
        <v>129</v>
      </c>
      <c r="E129" s="188" t="s">
        <v>130</v>
      </c>
      <c r="F129" s="189" t="s">
        <v>131</v>
      </c>
      <c r="G129" s="190" t="s">
        <v>132</v>
      </c>
      <c r="H129" s="191">
        <v>26.5</v>
      </c>
      <c r="I129" s="192"/>
      <c r="J129" s="193">
        <f>ROUND(I129*H129,2)</f>
        <v>0</v>
      </c>
      <c r="K129" s="194"/>
      <c r="L129" s="39"/>
      <c r="M129" s="195" t="s">
        <v>1</v>
      </c>
      <c r="N129" s="196" t="s">
        <v>40</v>
      </c>
      <c r="O129" s="71"/>
      <c r="P129" s="197">
        <f>O129*H129</f>
        <v>0</v>
      </c>
      <c r="Q129" s="197">
        <v>0</v>
      </c>
      <c r="R129" s="197">
        <f>Q129*H129</f>
        <v>0</v>
      </c>
      <c r="S129" s="197">
        <v>0.5</v>
      </c>
      <c r="T129" s="198">
        <f>S129*H129</f>
        <v>13.25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9" t="s">
        <v>133</v>
      </c>
      <c r="AT129" s="199" t="s">
        <v>129</v>
      </c>
      <c r="AU129" s="199" t="s">
        <v>85</v>
      </c>
      <c r="AY129" s="17" t="s">
        <v>127</v>
      </c>
      <c r="BE129" s="200">
        <f>IF(N129="základní",J129,0)</f>
        <v>0</v>
      </c>
      <c r="BF129" s="200">
        <f>IF(N129="snížená",J129,0)</f>
        <v>0</v>
      </c>
      <c r="BG129" s="200">
        <f>IF(N129="zákl. přenesená",J129,0)</f>
        <v>0</v>
      </c>
      <c r="BH129" s="200">
        <f>IF(N129="sníž. přenesená",J129,0)</f>
        <v>0</v>
      </c>
      <c r="BI129" s="200">
        <f>IF(N129="nulová",J129,0)</f>
        <v>0</v>
      </c>
      <c r="BJ129" s="17" t="s">
        <v>83</v>
      </c>
      <c r="BK129" s="200">
        <f>ROUND(I129*H129,2)</f>
        <v>0</v>
      </c>
      <c r="BL129" s="17" t="s">
        <v>133</v>
      </c>
      <c r="BM129" s="199" t="s">
        <v>134</v>
      </c>
    </row>
    <row r="130" spans="2:51" s="14" customFormat="1" ht="10.2">
      <c r="B130" s="213"/>
      <c r="C130" s="214"/>
      <c r="D130" s="203" t="s">
        <v>135</v>
      </c>
      <c r="E130" s="215" t="s">
        <v>1</v>
      </c>
      <c r="F130" s="216" t="s">
        <v>416</v>
      </c>
      <c r="G130" s="214"/>
      <c r="H130" s="215" t="s">
        <v>1</v>
      </c>
      <c r="I130" s="217"/>
      <c r="J130" s="214"/>
      <c r="K130" s="214"/>
      <c r="L130" s="218"/>
      <c r="M130" s="219"/>
      <c r="N130" s="220"/>
      <c r="O130" s="220"/>
      <c r="P130" s="220"/>
      <c r="Q130" s="220"/>
      <c r="R130" s="220"/>
      <c r="S130" s="220"/>
      <c r="T130" s="221"/>
      <c r="AT130" s="222" t="s">
        <v>135</v>
      </c>
      <c r="AU130" s="222" t="s">
        <v>85</v>
      </c>
      <c r="AV130" s="14" t="s">
        <v>83</v>
      </c>
      <c r="AW130" s="14" t="s">
        <v>32</v>
      </c>
      <c r="AX130" s="14" t="s">
        <v>75</v>
      </c>
      <c r="AY130" s="222" t="s">
        <v>127</v>
      </c>
    </row>
    <row r="131" spans="2:51" s="14" customFormat="1" ht="10.2">
      <c r="B131" s="213"/>
      <c r="C131" s="214"/>
      <c r="D131" s="203" t="s">
        <v>135</v>
      </c>
      <c r="E131" s="215" t="s">
        <v>1</v>
      </c>
      <c r="F131" s="216" t="s">
        <v>417</v>
      </c>
      <c r="G131" s="214"/>
      <c r="H131" s="215" t="s">
        <v>1</v>
      </c>
      <c r="I131" s="217"/>
      <c r="J131" s="214"/>
      <c r="K131" s="214"/>
      <c r="L131" s="218"/>
      <c r="M131" s="219"/>
      <c r="N131" s="220"/>
      <c r="O131" s="220"/>
      <c r="P131" s="220"/>
      <c r="Q131" s="220"/>
      <c r="R131" s="220"/>
      <c r="S131" s="220"/>
      <c r="T131" s="221"/>
      <c r="AT131" s="222" t="s">
        <v>135</v>
      </c>
      <c r="AU131" s="222" t="s">
        <v>85</v>
      </c>
      <c r="AV131" s="14" t="s">
        <v>83</v>
      </c>
      <c r="AW131" s="14" t="s">
        <v>32</v>
      </c>
      <c r="AX131" s="14" t="s">
        <v>75</v>
      </c>
      <c r="AY131" s="222" t="s">
        <v>127</v>
      </c>
    </row>
    <row r="132" spans="2:51" s="13" customFormat="1" ht="10.2">
      <c r="B132" s="201"/>
      <c r="C132" s="202"/>
      <c r="D132" s="203" t="s">
        <v>135</v>
      </c>
      <c r="E132" s="204" t="s">
        <v>1</v>
      </c>
      <c r="F132" s="205" t="s">
        <v>418</v>
      </c>
      <c r="G132" s="202"/>
      <c r="H132" s="206">
        <v>26.5</v>
      </c>
      <c r="I132" s="207"/>
      <c r="J132" s="202"/>
      <c r="K132" s="202"/>
      <c r="L132" s="208"/>
      <c r="M132" s="209"/>
      <c r="N132" s="210"/>
      <c r="O132" s="210"/>
      <c r="P132" s="210"/>
      <c r="Q132" s="210"/>
      <c r="R132" s="210"/>
      <c r="S132" s="210"/>
      <c r="T132" s="211"/>
      <c r="AT132" s="212" t="s">
        <v>135</v>
      </c>
      <c r="AU132" s="212" t="s">
        <v>85</v>
      </c>
      <c r="AV132" s="13" t="s">
        <v>85</v>
      </c>
      <c r="AW132" s="13" t="s">
        <v>32</v>
      </c>
      <c r="AX132" s="13" t="s">
        <v>83</v>
      </c>
      <c r="AY132" s="212" t="s">
        <v>127</v>
      </c>
    </row>
    <row r="133" spans="1:65" s="2" customFormat="1" ht="24.15" customHeight="1">
      <c r="A133" s="34"/>
      <c r="B133" s="35"/>
      <c r="C133" s="187" t="s">
        <v>85</v>
      </c>
      <c r="D133" s="187" t="s">
        <v>129</v>
      </c>
      <c r="E133" s="188" t="s">
        <v>137</v>
      </c>
      <c r="F133" s="189" t="s">
        <v>138</v>
      </c>
      <c r="G133" s="190" t="s">
        <v>132</v>
      </c>
      <c r="H133" s="191">
        <v>26.5</v>
      </c>
      <c r="I133" s="192"/>
      <c r="J133" s="193">
        <f>ROUND(I133*H133,2)</f>
        <v>0</v>
      </c>
      <c r="K133" s="194"/>
      <c r="L133" s="39"/>
      <c r="M133" s="195" t="s">
        <v>1</v>
      </c>
      <c r="N133" s="196" t="s">
        <v>40</v>
      </c>
      <c r="O133" s="71"/>
      <c r="P133" s="197">
        <f>O133*H133</f>
        <v>0</v>
      </c>
      <c r="Q133" s="197">
        <v>0</v>
      </c>
      <c r="R133" s="197">
        <f>Q133*H133</f>
        <v>0</v>
      </c>
      <c r="S133" s="197">
        <v>0.22</v>
      </c>
      <c r="T133" s="198">
        <f>S133*H133</f>
        <v>5.83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133</v>
      </c>
      <c r="AT133" s="199" t="s">
        <v>129</v>
      </c>
      <c r="AU133" s="199" t="s">
        <v>85</v>
      </c>
      <c r="AY133" s="17" t="s">
        <v>127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7" t="s">
        <v>83</v>
      </c>
      <c r="BK133" s="200">
        <f>ROUND(I133*H133,2)</f>
        <v>0</v>
      </c>
      <c r="BL133" s="17" t="s">
        <v>133</v>
      </c>
      <c r="BM133" s="199" t="s">
        <v>419</v>
      </c>
    </row>
    <row r="134" spans="1:65" s="2" customFormat="1" ht="24.15" customHeight="1">
      <c r="A134" s="34"/>
      <c r="B134" s="35"/>
      <c r="C134" s="187" t="s">
        <v>140</v>
      </c>
      <c r="D134" s="187" t="s">
        <v>129</v>
      </c>
      <c r="E134" s="188" t="s">
        <v>141</v>
      </c>
      <c r="F134" s="189" t="s">
        <v>142</v>
      </c>
      <c r="G134" s="190" t="s">
        <v>143</v>
      </c>
      <c r="H134" s="191">
        <v>20</v>
      </c>
      <c r="I134" s="192"/>
      <c r="J134" s="193">
        <f>ROUND(I134*H134,2)</f>
        <v>0</v>
      </c>
      <c r="K134" s="194"/>
      <c r="L134" s="39"/>
      <c r="M134" s="195" t="s">
        <v>1</v>
      </c>
      <c r="N134" s="196" t="s">
        <v>40</v>
      </c>
      <c r="O134" s="71"/>
      <c r="P134" s="197">
        <f>O134*H134</f>
        <v>0</v>
      </c>
      <c r="Q134" s="197">
        <v>3E-05</v>
      </c>
      <c r="R134" s="197">
        <f>Q134*H134</f>
        <v>0.0006000000000000001</v>
      </c>
      <c r="S134" s="197">
        <v>0</v>
      </c>
      <c r="T134" s="19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9" t="s">
        <v>133</v>
      </c>
      <c r="AT134" s="199" t="s">
        <v>129</v>
      </c>
      <c r="AU134" s="199" t="s">
        <v>85</v>
      </c>
      <c r="AY134" s="17" t="s">
        <v>127</v>
      </c>
      <c r="BE134" s="200">
        <f>IF(N134="základní",J134,0)</f>
        <v>0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17" t="s">
        <v>83</v>
      </c>
      <c r="BK134" s="200">
        <f>ROUND(I134*H134,2)</f>
        <v>0</v>
      </c>
      <c r="BL134" s="17" t="s">
        <v>133</v>
      </c>
      <c r="BM134" s="199" t="s">
        <v>144</v>
      </c>
    </row>
    <row r="135" spans="1:65" s="2" customFormat="1" ht="24.15" customHeight="1">
      <c r="A135" s="34"/>
      <c r="B135" s="35"/>
      <c r="C135" s="187" t="s">
        <v>133</v>
      </c>
      <c r="D135" s="187" t="s">
        <v>129</v>
      </c>
      <c r="E135" s="188" t="s">
        <v>145</v>
      </c>
      <c r="F135" s="189" t="s">
        <v>146</v>
      </c>
      <c r="G135" s="190" t="s">
        <v>147</v>
      </c>
      <c r="H135" s="191">
        <v>20</v>
      </c>
      <c r="I135" s="192"/>
      <c r="J135" s="193">
        <f>ROUND(I135*H135,2)</f>
        <v>0</v>
      </c>
      <c r="K135" s="194"/>
      <c r="L135" s="39"/>
      <c r="M135" s="195" t="s">
        <v>1</v>
      </c>
      <c r="N135" s="196" t="s">
        <v>40</v>
      </c>
      <c r="O135" s="71"/>
      <c r="P135" s="197">
        <f>O135*H135</f>
        <v>0</v>
      </c>
      <c r="Q135" s="197">
        <v>0</v>
      </c>
      <c r="R135" s="197">
        <f>Q135*H135</f>
        <v>0</v>
      </c>
      <c r="S135" s="197">
        <v>0</v>
      </c>
      <c r="T135" s="19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133</v>
      </c>
      <c r="AT135" s="199" t="s">
        <v>129</v>
      </c>
      <c r="AU135" s="199" t="s">
        <v>85</v>
      </c>
      <c r="AY135" s="17" t="s">
        <v>127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7" t="s">
        <v>83</v>
      </c>
      <c r="BK135" s="200">
        <f>ROUND(I135*H135,2)</f>
        <v>0</v>
      </c>
      <c r="BL135" s="17" t="s">
        <v>133</v>
      </c>
      <c r="BM135" s="199" t="s">
        <v>148</v>
      </c>
    </row>
    <row r="136" spans="1:65" s="2" customFormat="1" ht="14.4" customHeight="1">
      <c r="A136" s="34"/>
      <c r="B136" s="35"/>
      <c r="C136" s="187" t="s">
        <v>149</v>
      </c>
      <c r="D136" s="187" t="s">
        <v>129</v>
      </c>
      <c r="E136" s="188" t="s">
        <v>150</v>
      </c>
      <c r="F136" s="189" t="s">
        <v>151</v>
      </c>
      <c r="G136" s="190" t="s">
        <v>152</v>
      </c>
      <c r="H136" s="191">
        <v>5</v>
      </c>
      <c r="I136" s="192"/>
      <c r="J136" s="193">
        <f>ROUND(I136*H136,2)</f>
        <v>0</v>
      </c>
      <c r="K136" s="194"/>
      <c r="L136" s="39"/>
      <c r="M136" s="195" t="s">
        <v>1</v>
      </c>
      <c r="N136" s="196" t="s">
        <v>40</v>
      </c>
      <c r="O136" s="71"/>
      <c r="P136" s="197">
        <f>O136*H136</f>
        <v>0</v>
      </c>
      <c r="Q136" s="197">
        <v>0.0369</v>
      </c>
      <c r="R136" s="197">
        <f>Q136*H136</f>
        <v>0.1845</v>
      </c>
      <c r="S136" s="197">
        <v>0</v>
      </c>
      <c r="T136" s="19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133</v>
      </c>
      <c r="AT136" s="199" t="s">
        <v>129</v>
      </c>
      <c r="AU136" s="199" t="s">
        <v>85</v>
      </c>
      <c r="AY136" s="17" t="s">
        <v>127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7" t="s">
        <v>83</v>
      </c>
      <c r="BK136" s="200">
        <f>ROUND(I136*H136,2)</f>
        <v>0</v>
      </c>
      <c r="BL136" s="17" t="s">
        <v>133</v>
      </c>
      <c r="BM136" s="199" t="s">
        <v>153</v>
      </c>
    </row>
    <row r="137" spans="2:51" s="13" customFormat="1" ht="10.2">
      <c r="B137" s="201"/>
      <c r="C137" s="202"/>
      <c r="D137" s="203" t="s">
        <v>135</v>
      </c>
      <c r="E137" s="204" t="s">
        <v>1</v>
      </c>
      <c r="F137" s="205" t="s">
        <v>420</v>
      </c>
      <c r="G137" s="202"/>
      <c r="H137" s="206">
        <v>5</v>
      </c>
      <c r="I137" s="207"/>
      <c r="J137" s="202"/>
      <c r="K137" s="202"/>
      <c r="L137" s="208"/>
      <c r="M137" s="209"/>
      <c r="N137" s="210"/>
      <c r="O137" s="210"/>
      <c r="P137" s="210"/>
      <c r="Q137" s="210"/>
      <c r="R137" s="210"/>
      <c r="S137" s="210"/>
      <c r="T137" s="211"/>
      <c r="AT137" s="212" t="s">
        <v>135</v>
      </c>
      <c r="AU137" s="212" t="s">
        <v>85</v>
      </c>
      <c r="AV137" s="13" t="s">
        <v>85</v>
      </c>
      <c r="AW137" s="13" t="s">
        <v>32</v>
      </c>
      <c r="AX137" s="13" t="s">
        <v>83</v>
      </c>
      <c r="AY137" s="212" t="s">
        <v>127</v>
      </c>
    </row>
    <row r="138" spans="1:65" s="2" customFormat="1" ht="24.15" customHeight="1">
      <c r="A138" s="34"/>
      <c r="B138" s="35"/>
      <c r="C138" s="187" t="s">
        <v>155</v>
      </c>
      <c r="D138" s="187" t="s">
        <v>129</v>
      </c>
      <c r="E138" s="188" t="s">
        <v>421</v>
      </c>
      <c r="F138" s="189" t="s">
        <v>422</v>
      </c>
      <c r="G138" s="190" t="s">
        <v>132</v>
      </c>
      <c r="H138" s="191">
        <v>38.8</v>
      </c>
      <c r="I138" s="192"/>
      <c r="J138" s="193">
        <f>ROUND(I138*H138,2)</f>
        <v>0</v>
      </c>
      <c r="K138" s="194"/>
      <c r="L138" s="39"/>
      <c r="M138" s="195" t="s">
        <v>1</v>
      </c>
      <c r="N138" s="196" t="s">
        <v>40</v>
      </c>
      <c r="O138" s="71"/>
      <c r="P138" s="197">
        <f>O138*H138</f>
        <v>0</v>
      </c>
      <c r="Q138" s="197">
        <v>0</v>
      </c>
      <c r="R138" s="197">
        <f>Q138*H138</f>
        <v>0</v>
      </c>
      <c r="S138" s="197">
        <v>0</v>
      </c>
      <c r="T138" s="19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9" t="s">
        <v>133</v>
      </c>
      <c r="AT138" s="199" t="s">
        <v>129</v>
      </c>
      <c r="AU138" s="199" t="s">
        <v>85</v>
      </c>
      <c r="AY138" s="17" t="s">
        <v>127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17" t="s">
        <v>83</v>
      </c>
      <c r="BK138" s="200">
        <f>ROUND(I138*H138,2)</f>
        <v>0</v>
      </c>
      <c r="BL138" s="17" t="s">
        <v>133</v>
      </c>
      <c r="BM138" s="199" t="s">
        <v>423</v>
      </c>
    </row>
    <row r="139" spans="2:51" s="14" customFormat="1" ht="10.2">
      <c r="B139" s="213"/>
      <c r="C139" s="214"/>
      <c r="D139" s="203" t="s">
        <v>135</v>
      </c>
      <c r="E139" s="215" t="s">
        <v>1</v>
      </c>
      <c r="F139" s="216" t="s">
        <v>424</v>
      </c>
      <c r="G139" s="214"/>
      <c r="H139" s="215" t="s">
        <v>1</v>
      </c>
      <c r="I139" s="217"/>
      <c r="J139" s="214"/>
      <c r="K139" s="214"/>
      <c r="L139" s="218"/>
      <c r="M139" s="219"/>
      <c r="N139" s="220"/>
      <c r="O139" s="220"/>
      <c r="P139" s="220"/>
      <c r="Q139" s="220"/>
      <c r="R139" s="220"/>
      <c r="S139" s="220"/>
      <c r="T139" s="221"/>
      <c r="AT139" s="222" t="s">
        <v>135</v>
      </c>
      <c r="AU139" s="222" t="s">
        <v>85</v>
      </c>
      <c r="AV139" s="14" t="s">
        <v>83</v>
      </c>
      <c r="AW139" s="14" t="s">
        <v>32</v>
      </c>
      <c r="AX139" s="14" t="s">
        <v>75</v>
      </c>
      <c r="AY139" s="222" t="s">
        <v>127</v>
      </c>
    </row>
    <row r="140" spans="2:51" s="13" customFormat="1" ht="10.2">
      <c r="B140" s="201"/>
      <c r="C140" s="202"/>
      <c r="D140" s="203" t="s">
        <v>135</v>
      </c>
      <c r="E140" s="204" t="s">
        <v>1</v>
      </c>
      <c r="F140" s="205" t="s">
        <v>425</v>
      </c>
      <c r="G140" s="202"/>
      <c r="H140" s="206">
        <v>28</v>
      </c>
      <c r="I140" s="207"/>
      <c r="J140" s="202"/>
      <c r="K140" s="202"/>
      <c r="L140" s="208"/>
      <c r="M140" s="209"/>
      <c r="N140" s="210"/>
      <c r="O140" s="210"/>
      <c r="P140" s="210"/>
      <c r="Q140" s="210"/>
      <c r="R140" s="210"/>
      <c r="S140" s="210"/>
      <c r="T140" s="211"/>
      <c r="AT140" s="212" t="s">
        <v>135</v>
      </c>
      <c r="AU140" s="212" t="s">
        <v>85</v>
      </c>
      <c r="AV140" s="13" t="s">
        <v>85</v>
      </c>
      <c r="AW140" s="13" t="s">
        <v>32</v>
      </c>
      <c r="AX140" s="13" t="s">
        <v>75</v>
      </c>
      <c r="AY140" s="212" t="s">
        <v>127</v>
      </c>
    </row>
    <row r="141" spans="2:51" s="14" customFormat="1" ht="10.2">
      <c r="B141" s="213"/>
      <c r="C141" s="214"/>
      <c r="D141" s="203" t="s">
        <v>135</v>
      </c>
      <c r="E141" s="215" t="s">
        <v>1</v>
      </c>
      <c r="F141" s="216" t="s">
        <v>426</v>
      </c>
      <c r="G141" s="214"/>
      <c r="H141" s="215" t="s">
        <v>1</v>
      </c>
      <c r="I141" s="217"/>
      <c r="J141" s="214"/>
      <c r="K141" s="214"/>
      <c r="L141" s="218"/>
      <c r="M141" s="219"/>
      <c r="N141" s="220"/>
      <c r="O141" s="220"/>
      <c r="P141" s="220"/>
      <c r="Q141" s="220"/>
      <c r="R141" s="220"/>
      <c r="S141" s="220"/>
      <c r="T141" s="221"/>
      <c r="AT141" s="222" t="s">
        <v>135</v>
      </c>
      <c r="AU141" s="222" t="s">
        <v>85</v>
      </c>
      <c r="AV141" s="14" t="s">
        <v>83</v>
      </c>
      <c r="AW141" s="14" t="s">
        <v>32</v>
      </c>
      <c r="AX141" s="14" t="s">
        <v>75</v>
      </c>
      <c r="AY141" s="222" t="s">
        <v>127</v>
      </c>
    </row>
    <row r="142" spans="2:51" s="13" customFormat="1" ht="10.2">
      <c r="B142" s="201"/>
      <c r="C142" s="202"/>
      <c r="D142" s="203" t="s">
        <v>135</v>
      </c>
      <c r="E142" s="204" t="s">
        <v>1</v>
      </c>
      <c r="F142" s="205" t="s">
        <v>427</v>
      </c>
      <c r="G142" s="202"/>
      <c r="H142" s="206">
        <v>10.8</v>
      </c>
      <c r="I142" s="207"/>
      <c r="J142" s="202"/>
      <c r="K142" s="202"/>
      <c r="L142" s="208"/>
      <c r="M142" s="209"/>
      <c r="N142" s="210"/>
      <c r="O142" s="210"/>
      <c r="P142" s="210"/>
      <c r="Q142" s="210"/>
      <c r="R142" s="210"/>
      <c r="S142" s="210"/>
      <c r="T142" s="211"/>
      <c r="AT142" s="212" t="s">
        <v>135</v>
      </c>
      <c r="AU142" s="212" t="s">
        <v>85</v>
      </c>
      <c r="AV142" s="13" t="s">
        <v>85</v>
      </c>
      <c r="AW142" s="13" t="s">
        <v>32</v>
      </c>
      <c r="AX142" s="13" t="s">
        <v>75</v>
      </c>
      <c r="AY142" s="212" t="s">
        <v>127</v>
      </c>
    </row>
    <row r="143" spans="2:51" s="15" customFormat="1" ht="10.2">
      <c r="B143" s="223"/>
      <c r="C143" s="224"/>
      <c r="D143" s="203" t="s">
        <v>135</v>
      </c>
      <c r="E143" s="225" t="s">
        <v>1</v>
      </c>
      <c r="F143" s="226" t="s">
        <v>184</v>
      </c>
      <c r="G143" s="224"/>
      <c r="H143" s="227">
        <v>38.8</v>
      </c>
      <c r="I143" s="228"/>
      <c r="J143" s="224"/>
      <c r="K143" s="224"/>
      <c r="L143" s="229"/>
      <c r="M143" s="230"/>
      <c r="N143" s="231"/>
      <c r="O143" s="231"/>
      <c r="P143" s="231"/>
      <c r="Q143" s="231"/>
      <c r="R143" s="231"/>
      <c r="S143" s="231"/>
      <c r="T143" s="232"/>
      <c r="AT143" s="233" t="s">
        <v>135</v>
      </c>
      <c r="AU143" s="233" t="s">
        <v>85</v>
      </c>
      <c r="AV143" s="15" t="s">
        <v>133</v>
      </c>
      <c r="AW143" s="15" t="s">
        <v>32</v>
      </c>
      <c r="AX143" s="15" t="s">
        <v>83</v>
      </c>
      <c r="AY143" s="233" t="s">
        <v>127</v>
      </c>
    </row>
    <row r="144" spans="1:65" s="2" customFormat="1" ht="24.15" customHeight="1">
      <c r="A144" s="34"/>
      <c r="B144" s="35"/>
      <c r="C144" s="187" t="s">
        <v>160</v>
      </c>
      <c r="D144" s="187" t="s">
        <v>129</v>
      </c>
      <c r="E144" s="188" t="s">
        <v>161</v>
      </c>
      <c r="F144" s="189" t="s">
        <v>162</v>
      </c>
      <c r="G144" s="190" t="s">
        <v>163</v>
      </c>
      <c r="H144" s="191">
        <v>18</v>
      </c>
      <c r="I144" s="192"/>
      <c r="J144" s="193">
        <f>ROUND(I144*H144,2)</f>
        <v>0</v>
      </c>
      <c r="K144" s="194"/>
      <c r="L144" s="39"/>
      <c r="M144" s="195" t="s">
        <v>1</v>
      </c>
      <c r="N144" s="196" t="s">
        <v>40</v>
      </c>
      <c r="O144" s="71"/>
      <c r="P144" s="197">
        <f>O144*H144</f>
        <v>0</v>
      </c>
      <c r="Q144" s="197">
        <v>0</v>
      </c>
      <c r="R144" s="197">
        <f>Q144*H144</f>
        <v>0</v>
      </c>
      <c r="S144" s="197">
        <v>0</v>
      </c>
      <c r="T144" s="19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9" t="s">
        <v>133</v>
      </c>
      <c r="AT144" s="199" t="s">
        <v>129</v>
      </c>
      <c r="AU144" s="199" t="s">
        <v>85</v>
      </c>
      <c r="AY144" s="17" t="s">
        <v>127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17" t="s">
        <v>83</v>
      </c>
      <c r="BK144" s="200">
        <f>ROUND(I144*H144,2)</f>
        <v>0</v>
      </c>
      <c r="BL144" s="17" t="s">
        <v>133</v>
      </c>
      <c r="BM144" s="199" t="s">
        <v>164</v>
      </c>
    </row>
    <row r="145" spans="2:51" s="13" customFormat="1" ht="10.2">
      <c r="B145" s="201"/>
      <c r="C145" s="202"/>
      <c r="D145" s="203" t="s">
        <v>135</v>
      </c>
      <c r="E145" s="204" t="s">
        <v>1</v>
      </c>
      <c r="F145" s="205" t="s">
        <v>428</v>
      </c>
      <c r="G145" s="202"/>
      <c r="H145" s="206">
        <v>18</v>
      </c>
      <c r="I145" s="207"/>
      <c r="J145" s="202"/>
      <c r="K145" s="202"/>
      <c r="L145" s="208"/>
      <c r="M145" s="209"/>
      <c r="N145" s="210"/>
      <c r="O145" s="210"/>
      <c r="P145" s="210"/>
      <c r="Q145" s="210"/>
      <c r="R145" s="210"/>
      <c r="S145" s="210"/>
      <c r="T145" s="211"/>
      <c r="AT145" s="212" t="s">
        <v>135</v>
      </c>
      <c r="AU145" s="212" t="s">
        <v>85</v>
      </c>
      <c r="AV145" s="13" t="s">
        <v>85</v>
      </c>
      <c r="AW145" s="13" t="s">
        <v>32</v>
      </c>
      <c r="AX145" s="13" t="s">
        <v>83</v>
      </c>
      <c r="AY145" s="212" t="s">
        <v>127</v>
      </c>
    </row>
    <row r="146" spans="1:65" s="2" customFormat="1" ht="24.15" customHeight="1">
      <c r="A146" s="34"/>
      <c r="B146" s="35"/>
      <c r="C146" s="187" t="s">
        <v>166</v>
      </c>
      <c r="D146" s="187" t="s">
        <v>129</v>
      </c>
      <c r="E146" s="188" t="s">
        <v>177</v>
      </c>
      <c r="F146" s="189" t="s">
        <v>178</v>
      </c>
      <c r="G146" s="190" t="s">
        <v>163</v>
      </c>
      <c r="H146" s="191">
        <v>119.205</v>
      </c>
      <c r="I146" s="192"/>
      <c r="J146" s="193">
        <f>ROUND(I146*H146,2)</f>
        <v>0</v>
      </c>
      <c r="K146" s="194"/>
      <c r="L146" s="39"/>
      <c r="M146" s="195" t="s">
        <v>1</v>
      </c>
      <c r="N146" s="196" t="s">
        <v>40</v>
      </c>
      <c r="O146" s="71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133</v>
      </c>
      <c r="AT146" s="199" t="s">
        <v>129</v>
      </c>
      <c r="AU146" s="199" t="s">
        <v>85</v>
      </c>
      <c r="AY146" s="17" t="s">
        <v>127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7" t="s">
        <v>83</v>
      </c>
      <c r="BK146" s="200">
        <f>ROUND(I146*H146,2)</f>
        <v>0</v>
      </c>
      <c r="BL146" s="17" t="s">
        <v>133</v>
      </c>
      <c r="BM146" s="199" t="s">
        <v>179</v>
      </c>
    </row>
    <row r="147" spans="2:51" s="14" customFormat="1" ht="10.2">
      <c r="B147" s="213"/>
      <c r="C147" s="214"/>
      <c r="D147" s="203" t="s">
        <v>135</v>
      </c>
      <c r="E147" s="215" t="s">
        <v>1</v>
      </c>
      <c r="F147" s="216" t="s">
        <v>429</v>
      </c>
      <c r="G147" s="214"/>
      <c r="H147" s="215" t="s">
        <v>1</v>
      </c>
      <c r="I147" s="217"/>
      <c r="J147" s="214"/>
      <c r="K147" s="214"/>
      <c r="L147" s="218"/>
      <c r="M147" s="219"/>
      <c r="N147" s="220"/>
      <c r="O147" s="220"/>
      <c r="P147" s="220"/>
      <c r="Q147" s="220"/>
      <c r="R147" s="220"/>
      <c r="S147" s="220"/>
      <c r="T147" s="221"/>
      <c r="AT147" s="222" t="s">
        <v>135</v>
      </c>
      <c r="AU147" s="222" t="s">
        <v>85</v>
      </c>
      <c r="AV147" s="14" t="s">
        <v>83</v>
      </c>
      <c r="AW147" s="14" t="s">
        <v>32</v>
      </c>
      <c r="AX147" s="14" t="s">
        <v>75</v>
      </c>
      <c r="AY147" s="222" t="s">
        <v>127</v>
      </c>
    </row>
    <row r="148" spans="2:51" s="13" customFormat="1" ht="10.2">
      <c r="B148" s="201"/>
      <c r="C148" s="202"/>
      <c r="D148" s="203" t="s">
        <v>135</v>
      </c>
      <c r="E148" s="204" t="s">
        <v>1</v>
      </c>
      <c r="F148" s="205" t="s">
        <v>430</v>
      </c>
      <c r="G148" s="202"/>
      <c r="H148" s="206">
        <v>98.1</v>
      </c>
      <c r="I148" s="207"/>
      <c r="J148" s="202"/>
      <c r="K148" s="202"/>
      <c r="L148" s="208"/>
      <c r="M148" s="209"/>
      <c r="N148" s="210"/>
      <c r="O148" s="210"/>
      <c r="P148" s="210"/>
      <c r="Q148" s="210"/>
      <c r="R148" s="210"/>
      <c r="S148" s="210"/>
      <c r="T148" s="211"/>
      <c r="AT148" s="212" t="s">
        <v>135</v>
      </c>
      <c r="AU148" s="212" t="s">
        <v>85</v>
      </c>
      <c r="AV148" s="13" t="s">
        <v>85</v>
      </c>
      <c r="AW148" s="13" t="s">
        <v>32</v>
      </c>
      <c r="AX148" s="13" t="s">
        <v>75</v>
      </c>
      <c r="AY148" s="212" t="s">
        <v>127</v>
      </c>
    </row>
    <row r="149" spans="2:51" s="13" customFormat="1" ht="10.2">
      <c r="B149" s="201"/>
      <c r="C149" s="202"/>
      <c r="D149" s="203" t="s">
        <v>135</v>
      </c>
      <c r="E149" s="204" t="s">
        <v>1</v>
      </c>
      <c r="F149" s="205" t="s">
        <v>431</v>
      </c>
      <c r="G149" s="202"/>
      <c r="H149" s="206">
        <v>4.905</v>
      </c>
      <c r="I149" s="207"/>
      <c r="J149" s="202"/>
      <c r="K149" s="202"/>
      <c r="L149" s="208"/>
      <c r="M149" s="209"/>
      <c r="N149" s="210"/>
      <c r="O149" s="210"/>
      <c r="P149" s="210"/>
      <c r="Q149" s="210"/>
      <c r="R149" s="210"/>
      <c r="S149" s="210"/>
      <c r="T149" s="211"/>
      <c r="AT149" s="212" t="s">
        <v>135</v>
      </c>
      <c r="AU149" s="212" t="s">
        <v>85</v>
      </c>
      <c r="AV149" s="13" t="s">
        <v>85</v>
      </c>
      <c r="AW149" s="13" t="s">
        <v>32</v>
      </c>
      <c r="AX149" s="13" t="s">
        <v>75</v>
      </c>
      <c r="AY149" s="212" t="s">
        <v>127</v>
      </c>
    </row>
    <row r="150" spans="2:51" s="14" customFormat="1" ht="20.4">
      <c r="B150" s="213"/>
      <c r="C150" s="214"/>
      <c r="D150" s="203" t="s">
        <v>135</v>
      </c>
      <c r="E150" s="215" t="s">
        <v>1</v>
      </c>
      <c r="F150" s="216" t="s">
        <v>432</v>
      </c>
      <c r="G150" s="214"/>
      <c r="H150" s="215" t="s">
        <v>1</v>
      </c>
      <c r="I150" s="217"/>
      <c r="J150" s="214"/>
      <c r="K150" s="214"/>
      <c r="L150" s="218"/>
      <c r="M150" s="219"/>
      <c r="N150" s="220"/>
      <c r="O150" s="220"/>
      <c r="P150" s="220"/>
      <c r="Q150" s="220"/>
      <c r="R150" s="220"/>
      <c r="S150" s="220"/>
      <c r="T150" s="221"/>
      <c r="AT150" s="222" t="s">
        <v>135</v>
      </c>
      <c r="AU150" s="222" t="s">
        <v>85</v>
      </c>
      <c r="AV150" s="14" t="s">
        <v>83</v>
      </c>
      <c r="AW150" s="14" t="s">
        <v>32</v>
      </c>
      <c r="AX150" s="14" t="s">
        <v>75</v>
      </c>
      <c r="AY150" s="222" t="s">
        <v>127</v>
      </c>
    </row>
    <row r="151" spans="2:51" s="13" customFormat="1" ht="10.2">
      <c r="B151" s="201"/>
      <c r="C151" s="202"/>
      <c r="D151" s="203" t="s">
        <v>135</v>
      </c>
      <c r="E151" s="204" t="s">
        <v>1</v>
      </c>
      <c r="F151" s="205" t="s">
        <v>433</v>
      </c>
      <c r="G151" s="202"/>
      <c r="H151" s="206">
        <v>16.2</v>
      </c>
      <c r="I151" s="207"/>
      <c r="J151" s="202"/>
      <c r="K151" s="202"/>
      <c r="L151" s="208"/>
      <c r="M151" s="209"/>
      <c r="N151" s="210"/>
      <c r="O151" s="210"/>
      <c r="P151" s="210"/>
      <c r="Q151" s="210"/>
      <c r="R151" s="210"/>
      <c r="S151" s="210"/>
      <c r="T151" s="211"/>
      <c r="AT151" s="212" t="s">
        <v>135</v>
      </c>
      <c r="AU151" s="212" t="s">
        <v>85</v>
      </c>
      <c r="AV151" s="13" t="s">
        <v>85</v>
      </c>
      <c r="AW151" s="13" t="s">
        <v>32</v>
      </c>
      <c r="AX151" s="13" t="s">
        <v>75</v>
      </c>
      <c r="AY151" s="212" t="s">
        <v>127</v>
      </c>
    </row>
    <row r="152" spans="2:51" s="15" customFormat="1" ht="10.2">
      <c r="B152" s="223"/>
      <c r="C152" s="224"/>
      <c r="D152" s="203" t="s">
        <v>135</v>
      </c>
      <c r="E152" s="225" t="s">
        <v>1</v>
      </c>
      <c r="F152" s="226" t="s">
        <v>184</v>
      </c>
      <c r="G152" s="224"/>
      <c r="H152" s="227">
        <v>119.205</v>
      </c>
      <c r="I152" s="228"/>
      <c r="J152" s="224"/>
      <c r="K152" s="224"/>
      <c r="L152" s="229"/>
      <c r="M152" s="230"/>
      <c r="N152" s="231"/>
      <c r="O152" s="231"/>
      <c r="P152" s="231"/>
      <c r="Q152" s="231"/>
      <c r="R152" s="231"/>
      <c r="S152" s="231"/>
      <c r="T152" s="232"/>
      <c r="AT152" s="233" t="s">
        <v>135</v>
      </c>
      <c r="AU152" s="233" t="s">
        <v>85</v>
      </c>
      <c r="AV152" s="15" t="s">
        <v>133</v>
      </c>
      <c r="AW152" s="15" t="s">
        <v>32</v>
      </c>
      <c r="AX152" s="15" t="s">
        <v>83</v>
      </c>
      <c r="AY152" s="233" t="s">
        <v>127</v>
      </c>
    </row>
    <row r="153" spans="1:65" s="2" customFormat="1" ht="14.4" customHeight="1">
      <c r="A153" s="34"/>
      <c r="B153" s="35"/>
      <c r="C153" s="187" t="s">
        <v>170</v>
      </c>
      <c r="D153" s="187" t="s">
        <v>129</v>
      </c>
      <c r="E153" s="188" t="s">
        <v>434</v>
      </c>
      <c r="F153" s="189" t="s">
        <v>435</v>
      </c>
      <c r="G153" s="190" t="s">
        <v>132</v>
      </c>
      <c r="H153" s="191">
        <v>236.7</v>
      </c>
      <c r="I153" s="192"/>
      <c r="J153" s="193">
        <f>ROUND(I153*H153,2)</f>
        <v>0</v>
      </c>
      <c r="K153" s="194"/>
      <c r="L153" s="39"/>
      <c r="M153" s="195" t="s">
        <v>1</v>
      </c>
      <c r="N153" s="196" t="s">
        <v>40</v>
      </c>
      <c r="O153" s="71"/>
      <c r="P153" s="197">
        <f>O153*H153</f>
        <v>0</v>
      </c>
      <c r="Q153" s="197">
        <v>0.00084</v>
      </c>
      <c r="R153" s="197">
        <f>Q153*H153</f>
        <v>0.198828</v>
      </c>
      <c r="S153" s="197">
        <v>0</v>
      </c>
      <c r="T153" s="19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133</v>
      </c>
      <c r="AT153" s="199" t="s">
        <v>129</v>
      </c>
      <c r="AU153" s="199" t="s">
        <v>85</v>
      </c>
      <c r="AY153" s="17" t="s">
        <v>127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7" t="s">
        <v>83</v>
      </c>
      <c r="BK153" s="200">
        <f>ROUND(I153*H153,2)</f>
        <v>0</v>
      </c>
      <c r="BL153" s="17" t="s">
        <v>133</v>
      </c>
      <c r="BM153" s="199" t="s">
        <v>436</v>
      </c>
    </row>
    <row r="154" spans="2:51" s="13" customFormat="1" ht="10.2">
      <c r="B154" s="201"/>
      <c r="C154" s="202"/>
      <c r="D154" s="203" t="s">
        <v>135</v>
      </c>
      <c r="E154" s="204" t="s">
        <v>1</v>
      </c>
      <c r="F154" s="205" t="s">
        <v>437</v>
      </c>
      <c r="G154" s="202"/>
      <c r="H154" s="206">
        <v>196.2</v>
      </c>
      <c r="I154" s="207"/>
      <c r="J154" s="202"/>
      <c r="K154" s="202"/>
      <c r="L154" s="208"/>
      <c r="M154" s="209"/>
      <c r="N154" s="210"/>
      <c r="O154" s="210"/>
      <c r="P154" s="210"/>
      <c r="Q154" s="210"/>
      <c r="R154" s="210"/>
      <c r="S154" s="210"/>
      <c r="T154" s="211"/>
      <c r="AT154" s="212" t="s">
        <v>135</v>
      </c>
      <c r="AU154" s="212" t="s">
        <v>85</v>
      </c>
      <c r="AV154" s="13" t="s">
        <v>85</v>
      </c>
      <c r="AW154" s="13" t="s">
        <v>32</v>
      </c>
      <c r="AX154" s="13" t="s">
        <v>75</v>
      </c>
      <c r="AY154" s="212" t="s">
        <v>127</v>
      </c>
    </row>
    <row r="155" spans="2:51" s="13" customFormat="1" ht="10.2">
      <c r="B155" s="201"/>
      <c r="C155" s="202"/>
      <c r="D155" s="203" t="s">
        <v>135</v>
      </c>
      <c r="E155" s="204" t="s">
        <v>1</v>
      </c>
      <c r="F155" s="205" t="s">
        <v>438</v>
      </c>
      <c r="G155" s="202"/>
      <c r="H155" s="206">
        <v>40.5</v>
      </c>
      <c r="I155" s="207"/>
      <c r="J155" s="202"/>
      <c r="K155" s="202"/>
      <c r="L155" s="208"/>
      <c r="M155" s="209"/>
      <c r="N155" s="210"/>
      <c r="O155" s="210"/>
      <c r="P155" s="210"/>
      <c r="Q155" s="210"/>
      <c r="R155" s="210"/>
      <c r="S155" s="210"/>
      <c r="T155" s="211"/>
      <c r="AT155" s="212" t="s">
        <v>135</v>
      </c>
      <c r="AU155" s="212" t="s">
        <v>85</v>
      </c>
      <c r="AV155" s="13" t="s">
        <v>85</v>
      </c>
      <c r="AW155" s="13" t="s">
        <v>32</v>
      </c>
      <c r="AX155" s="13" t="s">
        <v>75</v>
      </c>
      <c r="AY155" s="212" t="s">
        <v>127</v>
      </c>
    </row>
    <row r="156" spans="2:51" s="15" customFormat="1" ht="10.2">
      <c r="B156" s="223"/>
      <c r="C156" s="224"/>
      <c r="D156" s="203" t="s">
        <v>135</v>
      </c>
      <c r="E156" s="225" t="s">
        <v>1</v>
      </c>
      <c r="F156" s="226" t="s">
        <v>184</v>
      </c>
      <c r="G156" s="224"/>
      <c r="H156" s="227">
        <v>236.7</v>
      </c>
      <c r="I156" s="228"/>
      <c r="J156" s="224"/>
      <c r="K156" s="224"/>
      <c r="L156" s="229"/>
      <c r="M156" s="230"/>
      <c r="N156" s="231"/>
      <c r="O156" s="231"/>
      <c r="P156" s="231"/>
      <c r="Q156" s="231"/>
      <c r="R156" s="231"/>
      <c r="S156" s="231"/>
      <c r="T156" s="232"/>
      <c r="AT156" s="233" t="s">
        <v>135</v>
      </c>
      <c r="AU156" s="233" t="s">
        <v>85</v>
      </c>
      <c r="AV156" s="15" t="s">
        <v>133</v>
      </c>
      <c r="AW156" s="15" t="s">
        <v>32</v>
      </c>
      <c r="AX156" s="15" t="s">
        <v>83</v>
      </c>
      <c r="AY156" s="233" t="s">
        <v>127</v>
      </c>
    </row>
    <row r="157" spans="1:65" s="2" customFormat="1" ht="24.15" customHeight="1">
      <c r="A157" s="34"/>
      <c r="B157" s="35"/>
      <c r="C157" s="187" t="s">
        <v>176</v>
      </c>
      <c r="D157" s="187" t="s">
        <v>129</v>
      </c>
      <c r="E157" s="188" t="s">
        <v>439</v>
      </c>
      <c r="F157" s="189" t="s">
        <v>440</v>
      </c>
      <c r="G157" s="190" t="s">
        <v>132</v>
      </c>
      <c r="H157" s="191">
        <v>236.7</v>
      </c>
      <c r="I157" s="192"/>
      <c r="J157" s="193">
        <f>ROUND(I157*H157,2)</f>
        <v>0</v>
      </c>
      <c r="K157" s="194"/>
      <c r="L157" s="39"/>
      <c r="M157" s="195" t="s">
        <v>1</v>
      </c>
      <c r="N157" s="196" t="s">
        <v>40</v>
      </c>
      <c r="O157" s="71"/>
      <c r="P157" s="197">
        <f>O157*H157</f>
        <v>0</v>
      </c>
      <c r="Q157" s="197">
        <v>0</v>
      </c>
      <c r="R157" s="197">
        <f>Q157*H157</f>
        <v>0</v>
      </c>
      <c r="S157" s="197">
        <v>0</v>
      </c>
      <c r="T157" s="19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133</v>
      </c>
      <c r="AT157" s="199" t="s">
        <v>129</v>
      </c>
      <c r="AU157" s="199" t="s">
        <v>85</v>
      </c>
      <c r="AY157" s="17" t="s">
        <v>127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7" t="s">
        <v>83</v>
      </c>
      <c r="BK157" s="200">
        <f>ROUND(I157*H157,2)</f>
        <v>0</v>
      </c>
      <c r="BL157" s="17" t="s">
        <v>133</v>
      </c>
      <c r="BM157" s="199" t="s">
        <v>441</v>
      </c>
    </row>
    <row r="158" spans="1:65" s="2" customFormat="1" ht="24.15" customHeight="1">
      <c r="A158" s="34"/>
      <c r="B158" s="35"/>
      <c r="C158" s="187" t="s">
        <v>185</v>
      </c>
      <c r="D158" s="187" t="s">
        <v>129</v>
      </c>
      <c r="E158" s="188" t="s">
        <v>200</v>
      </c>
      <c r="F158" s="189" t="s">
        <v>201</v>
      </c>
      <c r="G158" s="190" t="s">
        <v>163</v>
      </c>
      <c r="H158" s="191">
        <v>50.085</v>
      </c>
      <c r="I158" s="192"/>
      <c r="J158" s="193">
        <f>ROUND(I158*H158,2)</f>
        <v>0</v>
      </c>
      <c r="K158" s="194"/>
      <c r="L158" s="39"/>
      <c r="M158" s="195" t="s">
        <v>1</v>
      </c>
      <c r="N158" s="196" t="s">
        <v>40</v>
      </c>
      <c r="O158" s="71"/>
      <c r="P158" s="197">
        <f>O158*H158</f>
        <v>0</v>
      </c>
      <c r="Q158" s="197">
        <v>0</v>
      </c>
      <c r="R158" s="197">
        <f>Q158*H158</f>
        <v>0</v>
      </c>
      <c r="S158" s="197">
        <v>0</v>
      </c>
      <c r="T158" s="19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133</v>
      </c>
      <c r="AT158" s="199" t="s">
        <v>129</v>
      </c>
      <c r="AU158" s="199" t="s">
        <v>85</v>
      </c>
      <c r="AY158" s="17" t="s">
        <v>127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7" t="s">
        <v>83</v>
      </c>
      <c r="BK158" s="200">
        <f>ROUND(I158*H158,2)</f>
        <v>0</v>
      </c>
      <c r="BL158" s="17" t="s">
        <v>133</v>
      </c>
      <c r="BM158" s="199" t="s">
        <v>202</v>
      </c>
    </row>
    <row r="159" spans="2:51" s="14" customFormat="1" ht="10.2">
      <c r="B159" s="213"/>
      <c r="C159" s="214"/>
      <c r="D159" s="203" t="s">
        <v>135</v>
      </c>
      <c r="E159" s="215" t="s">
        <v>1</v>
      </c>
      <c r="F159" s="216" t="s">
        <v>442</v>
      </c>
      <c r="G159" s="214"/>
      <c r="H159" s="215" t="s">
        <v>1</v>
      </c>
      <c r="I159" s="217"/>
      <c r="J159" s="214"/>
      <c r="K159" s="214"/>
      <c r="L159" s="218"/>
      <c r="M159" s="219"/>
      <c r="N159" s="220"/>
      <c r="O159" s="220"/>
      <c r="P159" s="220"/>
      <c r="Q159" s="220"/>
      <c r="R159" s="220"/>
      <c r="S159" s="220"/>
      <c r="T159" s="221"/>
      <c r="AT159" s="222" t="s">
        <v>135</v>
      </c>
      <c r="AU159" s="222" t="s">
        <v>85</v>
      </c>
      <c r="AV159" s="14" t="s">
        <v>83</v>
      </c>
      <c r="AW159" s="14" t="s">
        <v>32</v>
      </c>
      <c r="AX159" s="14" t="s">
        <v>75</v>
      </c>
      <c r="AY159" s="222" t="s">
        <v>127</v>
      </c>
    </row>
    <row r="160" spans="2:51" s="13" customFormat="1" ht="10.2">
      <c r="B160" s="201"/>
      <c r="C160" s="202"/>
      <c r="D160" s="203" t="s">
        <v>135</v>
      </c>
      <c r="E160" s="204" t="s">
        <v>1</v>
      </c>
      <c r="F160" s="205" t="s">
        <v>443</v>
      </c>
      <c r="G160" s="202"/>
      <c r="H160" s="206">
        <v>50.085</v>
      </c>
      <c r="I160" s="207"/>
      <c r="J160" s="202"/>
      <c r="K160" s="202"/>
      <c r="L160" s="208"/>
      <c r="M160" s="209"/>
      <c r="N160" s="210"/>
      <c r="O160" s="210"/>
      <c r="P160" s="210"/>
      <c r="Q160" s="210"/>
      <c r="R160" s="210"/>
      <c r="S160" s="210"/>
      <c r="T160" s="211"/>
      <c r="AT160" s="212" t="s">
        <v>135</v>
      </c>
      <c r="AU160" s="212" t="s">
        <v>85</v>
      </c>
      <c r="AV160" s="13" t="s">
        <v>85</v>
      </c>
      <c r="AW160" s="13" t="s">
        <v>32</v>
      </c>
      <c r="AX160" s="13" t="s">
        <v>83</v>
      </c>
      <c r="AY160" s="212" t="s">
        <v>127</v>
      </c>
    </row>
    <row r="161" spans="1:65" s="2" customFormat="1" ht="24.15" customHeight="1">
      <c r="A161" s="34"/>
      <c r="B161" s="35"/>
      <c r="C161" s="187" t="s">
        <v>189</v>
      </c>
      <c r="D161" s="187" t="s">
        <v>129</v>
      </c>
      <c r="E161" s="188" t="s">
        <v>444</v>
      </c>
      <c r="F161" s="189" t="s">
        <v>445</v>
      </c>
      <c r="G161" s="190" t="s">
        <v>163</v>
      </c>
      <c r="H161" s="191">
        <v>3.78</v>
      </c>
      <c r="I161" s="192"/>
      <c r="J161" s="193">
        <f>ROUND(I161*H161,2)</f>
        <v>0</v>
      </c>
      <c r="K161" s="194"/>
      <c r="L161" s="39"/>
      <c r="M161" s="195" t="s">
        <v>1</v>
      </c>
      <c r="N161" s="196" t="s">
        <v>40</v>
      </c>
      <c r="O161" s="71"/>
      <c r="P161" s="197">
        <f>O161*H161</f>
        <v>0</v>
      </c>
      <c r="Q161" s="197">
        <v>0</v>
      </c>
      <c r="R161" s="197">
        <f>Q161*H161</f>
        <v>0</v>
      </c>
      <c r="S161" s="197">
        <v>0</v>
      </c>
      <c r="T161" s="19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133</v>
      </c>
      <c r="AT161" s="199" t="s">
        <v>129</v>
      </c>
      <c r="AU161" s="199" t="s">
        <v>85</v>
      </c>
      <c r="AY161" s="17" t="s">
        <v>127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7" t="s">
        <v>83</v>
      </c>
      <c r="BK161" s="200">
        <f>ROUND(I161*H161,2)</f>
        <v>0</v>
      </c>
      <c r="BL161" s="17" t="s">
        <v>133</v>
      </c>
      <c r="BM161" s="199" t="s">
        <v>446</v>
      </c>
    </row>
    <row r="162" spans="2:51" s="13" customFormat="1" ht="10.2">
      <c r="B162" s="201"/>
      <c r="C162" s="202"/>
      <c r="D162" s="203" t="s">
        <v>135</v>
      </c>
      <c r="E162" s="204" t="s">
        <v>1</v>
      </c>
      <c r="F162" s="205" t="s">
        <v>447</v>
      </c>
      <c r="G162" s="202"/>
      <c r="H162" s="206">
        <v>3.78</v>
      </c>
      <c r="I162" s="207"/>
      <c r="J162" s="202"/>
      <c r="K162" s="202"/>
      <c r="L162" s="208"/>
      <c r="M162" s="209"/>
      <c r="N162" s="210"/>
      <c r="O162" s="210"/>
      <c r="P162" s="210"/>
      <c r="Q162" s="210"/>
      <c r="R162" s="210"/>
      <c r="S162" s="210"/>
      <c r="T162" s="211"/>
      <c r="AT162" s="212" t="s">
        <v>135</v>
      </c>
      <c r="AU162" s="212" t="s">
        <v>85</v>
      </c>
      <c r="AV162" s="13" t="s">
        <v>85</v>
      </c>
      <c r="AW162" s="13" t="s">
        <v>32</v>
      </c>
      <c r="AX162" s="13" t="s">
        <v>83</v>
      </c>
      <c r="AY162" s="212" t="s">
        <v>127</v>
      </c>
    </row>
    <row r="163" spans="1:65" s="2" customFormat="1" ht="24.15" customHeight="1">
      <c r="A163" s="34"/>
      <c r="B163" s="35"/>
      <c r="C163" s="187" t="s">
        <v>195</v>
      </c>
      <c r="D163" s="187" t="s">
        <v>129</v>
      </c>
      <c r="E163" s="188" t="s">
        <v>448</v>
      </c>
      <c r="F163" s="189" t="s">
        <v>449</v>
      </c>
      <c r="G163" s="190" t="s">
        <v>163</v>
      </c>
      <c r="H163" s="191">
        <v>3.78</v>
      </c>
      <c r="I163" s="192"/>
      <c r="J163" s="193">
        <f>ROUND(I163*H163,2)</f>
        <v>0</v>
      </c>
      <c r="K163" s="194"/>
      <c r="L163" s="39"/>
      <c r="M163" s="195" t="s">
        <v>1</v>
      </c>
      <c r="N163" s="196" t="s">
        <v>40</v>
      </c>
      <c r="O163" s="71"/>
      <c r="P163" s="197">
        <f>O163*H163</f>
        <v>0</v>
      </c>
      <c r="Q163" s="197">
        <v>0</v>
      </c>
      <c r="R163" s="197">
        <f>Q163*H163</f>
        <v>0</v>
      </c>
      <c r="S163" s="197">
        <v>0</v>
      </c>
      <c r="T163" s="19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133</v>
      </c>
      <c r="AT163" s="199" t="s">
        <v>129</v>
      </c>
      <c r="AU163" s="199" t="s">
        <v>85</v>
      </c>
      <c r="AY163" s="17" t="s">
        <v>127</v>
      </c>
      <c r="BE163" s="200">
        <f>IF(N163="základní",J163,0)</f>
        <v>0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17" t="s">
        <v>83</v>
      </c>
      <c r="BK163" s="200">
        <f>ROUND(I163*H163,2)</f>
        <v>0</v>
      </c>
      <c r="BL163" s="17" t="s">
        <v>133</v>
      </c>
      <c r="BM163" s="199" t="s">
        <v>450</v>
      </c>
    </row>
    <row r="164" spans="1:65" s="2" customFormat="1" ht="24.15" customHeight="1">
      <c r="A164" s="34"/>
      <c r="B164" s="35"/>
      <c r="C164" s="187" t="s">
        <v>199</v>
      </c>
      <c r="D164" s="187" t="s">
        <v>129</v>
      </c>
      <c r="E164" s="188" t="s">
        <v>451</v>
      </c>
      <c r="F164" s="189" t="s">
        <v>452</v>
      </c>
      <c r="G164" s="190" t="s">
        <v>132</v>
      </c>
      <c r="H164" s="191">
        <v>120</v>
      </c>
      <c r="I164" s="192"/>
      <c r="J164" s="193">
        <f>ROUND(I164*H164,2)</f>
        <v>0</v>
      </c>
      <c r="K164" s="194"/>
      <c r="L164" s="39"/>
      <c r="M164" s="195" t="s">
        <v>1</v>
      </c>
      <c r="N164" s="196" t="s">
        <v>40</v>
      </c>
      <c r="O164" s="71"/>
      <c r="P164" s="197">
        <f>O164*H164</f>
        <v>0</v>
      </c>
      <c r="Q164" s="197">
        <v>0</v>
      </c>
      <c r="R164" s="197">
        <f>Q164*H164</f>
        <v>0</v>
      </c>
      <c r="S164" s="197">
        <v>0</v>
      </c>
      <c r="T164" s="19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133</v>
      </c>
      <c r="AT164" s="199" t="s">
        <v>129</v>
      </c>
      <c r="AU164" s="199" t="s">
        <v>85</v>
      </c>
      <c r="AY164" s="17" t="s">
        <v>127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7" t="s">
        <v>83</v>
      </c>
      <c r="BK164" s="200">
        <f>ROUND(I164*H164,2)</f>
        <v>0</v>
      </c>
      <c r="BL164" s="17" t="s">
        <v>133</v>
      </c>
      <c r="BM164" s="199" t="s">
        <v>453</v>
      </c>
    </row>
    <row r="165" spans="2:51" s="13" customFormat="1" ht="10.2">
      <c r="B165" s="201"/>
      <c r="C165" s="202"/>
      <c r="D165" s="203" t="s">
        <v>135</v>
      </c>
      <c r="E165" s="204" t="s">
        <v>1</v>
      </c>
      <c r="F165" s="205" t="s">
        <v>454</v>
      </c>
      <c r="G165" s="202"/>
      <c r="H165" s="206">
        <v>120</v>
      </c>
      <c r="I165" s="207"/>
      <c r="J165" s="202"/>
      <c r="K165" s="202"/>
      <c r="L165" s="208"/>
      <c r="M165" s="209"/>
      <c r="N165" s="210"/>
      <c r="O165" s="210"/>
      <c r="P165" s="210"/>
      <c r="Q165" s="210"/>
      <c r="R165" s="210"/>
      <c r="S165" s="210"/>
      <c r="T165" s="211"/>
      <c r="AT165" s="212" t="s">
        <v>135</v>
      </c>
      <c r="AU165" s="212" t="s">
        <v>85</v>
      </c>
      <c r="AV165" s="13" t="s">
        <v>85</v>
      </c>
      <c r="AW165" s="13" t="s">
        <v>32</v>
      </c>
      <c r="AX165" s="13" t="s">
        <v>83</v>
      </c>
      <c r="AY165" s="212" t="s">
        <v>127</v>
      </c>
    </row>
    <row r="166" spans="1:65" s="2" customFormat="1" ht="24.15" customHeight="1">
      <c r="A166" s="34"/>
      <c r="B166" s="35"/>
      <c r="C166" s="187" t="s">
        <v>8</v>
      </c>
      <c r="D166" s="187" t="s">
        <v>129</v>
      </c>
      <c r="E166" s="188" t="s">
        <v>455</v>
      </c>
      <c r="F166" s="189" t="s">
        <v>456</v>
      </c>
      <c r="G166" s="190" t="s">
        <v>132</v>
      </c>
      <c r="H166" s="191">
        <v>38.8</v>
      </c>
      <c r="I166" s="192"/>
      <c r="J166" s="193">
        <f>ROUND(I166*H166,2)</f>
        <v>0</v>
      </c>
      <c r="K166" s="194"/>
      <c r="L166" s="39"/>
      <c r="M166" s="195" t="s">
        <v>1</v>
      </c>
      <c r="N166" s="196" t="s">
        <v>40</v>
      </c>
      <c r="O166" s="71"/>
      <c r="P166" s="197">
        <f>O166*H166</f>
        <v>0</v>
      </c>
      <c r="Q166" s="197">
        <v>0</v>
      </c>
      <c r="R166" s="197">
        <f>Q166*H166</f>
        <v>0</v>
      </c>
      <c r="S166" s="197">
        <v>0</v>
      </c>
      <c r="T166" s="19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133</v>
      </c>
      <c r="AT166" s="199" t="s">
        <v>129</v>
      </c>
      <c r="AU166" s="199" t="s">
        <v>85</v>
      </c>
      <c r="AY166" s="17" t="s">
        <v>127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17" t="s">
        <v>83</v>
      </c>
      <c r="BK166" s="200">
        <f>ROUND(I166*H166,2)</f>
        <v>0</v>
      </c>
      <c r="BL166" s="17" t="s">
        <v>133</v>
      </c>
      <c r="BM166" s="199" t="s">
        <v>457</v>
      </c>
    </row>
    <row r="167" spans="2:51" s="14" customFormat="1" ht="10.2">
      <c r="B167" s="213"/>
      <c r="C167" s="214"/>
      <c r="D167" s="203" t="s">
        <v>135</v>
      </c>
      <c r="E167" s="215" t="s">
        <v>1</v>
      </c>
      <c r="F167" s="216" t="s">
        <v>424</v>
      </c>
      <c r="G167" s="214"/>
      <c r="H167" s="215" t="s">
        <v>1</v>
      </c>
      <c r="I167" s="217"/>
      <c r="J167" s="214"/>
      <c r="K167" s="214"/>
      <c r="L167" s="218"/>
      <c r="M167" s="219"/>
      <c r="N167" s="220"/>
      <c r="O167" s="220"/>
      <c r="P167" s="220"/>
      <c r="Q167" s="220"/>
      <c r="R167" s="220"/>
      <c r="S167" s="220"/>
      <c r="T167" s="221"/>
      <c r="AT167" s="222" t="s">
        <v>135</v>
      </c>
      <c r="AU167" s="222" t="s">
        <v>85</v>
      </c>
      <c r="AV167" s="14" t="s">
        <v>83</v>
      </c>
      <c r="AW167" s="14" t="s">
        <v>32</v>
      </c>
      <c r="AX167" s="14" t="s">
        <v>75</v>
      </c>
      <c r="AY167" s="222" t="s">
        <v>127</v>
      </c>
    </row>
    <row r="168" spans="2:51" s="13" customFormat="1" ht="10.2">
      <c r="B168" s="201"/>
      <c r="C168" s="202"/>
      <c r="D168" s="203" t="s">
        <v>135</v>
      </c>
      <c r="E168" s="204" t="s">
        <v>1</v>
      </c>
      <c r="F168" s="205" t="s">
        <v>425</v>
      </c>
      <c r="G168" s="202"/>
      <c r="H168" s="206">
        <v>28</v>
      </c>
      <c r="I168" s="207"/>
      <c r="J168" s="202"/>
      <c r="K168" s="202"/>
      <c r="L168" s="208"/>
      <c r="M168" s="209"/>
      <c r="N168" s="210"/>
      <c r="O168" s="210"/>
      <c r="P168" s="210"/>
      <c r="Q168" s="210"/>
      <c r="R168" s="210"/>
      <c r="S168" s="210"/>
      <c r="T168" s="211"/>
      <c r="AT168" s="212" t="s">
        <v>135</v>
      </c>
      <c r="AU168" s="212" t="s">
        <v>85</v>
      </c>
      <c r="AV168" s="13" t="s">
        <v>85</v>
      </c>
      <c r="AW168" s="13" t="s">
        <v>32</v>
      </c>
      <c r="AX168" s="13" t="s">
        <v>75</v>
      </c>
      <c r="AY168" s="212" t="s">
        <v>127</v>
      </c>
    </row>
    <row r="169" spans="2:51" s="14" customFormat="1" ht="10.2">
      <c r="B169" s="213"/>
      <c r="C169" s="214"/>
      <c r="D169" s="203" t="s">
        <v>135</v>
      </c>
      <c r="E169" s="215" t="s">
        <v>1</v>
      </c>
      <c r="F169" s="216" t="s">
        <v>426</v>
      </c>
      <c r="G169" s="214"/>
      <c r="H169" s="215" t="s">
        <v>1</v>
      </c>
      <c r="I169" s="217"/>
      <c r="J169" s="214"/>
      <c r="K169" s="214"/>
      <c r="L169" s="218"/>
      <c r="M169" s="219"/>
      <c r="N169" s="220"/>
      <c r="O169" s="220"/>
      <c r="P169" s="220"/>
      <c r="Q169" s="220"/>
      <c r="R169" s="220"/>
      <c r="S169" s="220"/>
      <c r="T169" s="221"/>
      <c r="AT169" s="222" t="s">
        <v>135</v>
      </c>
      <c r="AU169" s="222" t="s">
        <v>85</v>
      </c>
      <c r="AV169" s="14" t="s">
        <v>83</v>
      </c>
      <c r="AW169" s="14" t="s">
        <v>32</v>
      </c>
      <c r="AX169" s="14" t="s">
        <v>75</v>
      </c>
      <c r="AY169" s="222" t="s">
        <v>127</v>
      </c>
    </row>
    <row r="170" spans="2:51" s="13" customFormat="1" ht="10.2">
      <c r="B170" s="201"/>
      <c r="C170" s="202"/>
      <c r="D170" s="203" t="s">
        <v>135</v>
      </c>
      <c r="E170" s="204" t="s">
        <v>1</v>
      </c>
      <c r="F170" s="205" t="s">
        <v>427</v>
      </c>
      <c r="G170" s="202"/>
      <c r="H170" s="206">
        <v>10.8</v>
      </c>
      <c r="I170" s="207"/>
      <c r="J170" s="202"/>
      <c r="K170" s="202"/>
      <c r="L170" s="208"/>
      <c r="M170" s="209"/>
      <c r="N170" s="210"/>
      <c r="O170" s="210"/>
      <c r="P170" s="210"/>
      <c r="Q170" s="210"/>
      <c r="R170" s="210"/>
      <c r="S170" s="210"/>
      <c r="T170" s="211"/>
      <c r="AT170" s="212" t="s">
        <v>135</v>
      </c>
      <c r="AU170" s="212" t="s">
        <v>85</v>
      </c>
      <c r="AV170" s="13" t="s">
        <v>85</v>
      </c>
      <c r="AW170" s="13" t="s">
        <v>32</v>
      </c>
      <c r="AX170" s="13" t="s">
        <v>75</v>
      </c>
      <c r="AY170" s="212" t="s">
        <v>127</v>
      </c>
    </row>
    <row r="171" spans="2:51" s="15" customFormat="1" ht="10.2">
      <c r="B171" s="223"/>
      <c r="C171" s="224"/>
      <c r="D171" s="203" t="s">
        <v>135</v>
      </c>
      <c r="E171" s="225" t="s">
        <v>1</v>
      </c>
      <c r="F171" s="226" t="s">
        <v>184</v>
      </c>
      <c r="G171" s="224"/>
      <c r="H171" s="227">
        <v>38.8</v>
      </c>
      <c r="I171" s="228"/>
      <c r="J171" s="224"/>
      <c r="K171" s="224"/>
      <c r="L171" s="229"/>
      <c r="M171" s="230"/>
      <c r="N171" s="231"/>
      <c r="O171" s="231"/>
      <c r="P171" s="231"/>
      <c r="Q171" s="231"/>
      <c r="R171" s="231"/>
      <c r="S171" s="231"/>
      <c r="T171" s="232"/>
      <c r="AT171" s="233" t="s">
        <v>135</v>
      </c>
      <c r="AU171" s="233" t="s">
        <v>85</v>
      </c>
      <c r="AV171" s="15" t="s">
        <v>133</v>
      </c>
      <c r="AW171" s="15" t="s">
        <v>32</v>
      </c>
      <c r="AX171" s="15" t="s">
        <v>83</v>
      </c>
      <c r="AY171" s="233" t="s">
        <v>127</v>
      </c>
    </row>
    <row r="172" spans="1:65" s="2" customFormat="1" ht="24.15" customHeight="1">
      <c r="A172" s="34"/>
      <c r="B172" s="35"/>
      <c r="C172" s="187" t="s">
        <v>208</v>
      </c>
      <c r="D172" s="187" t="s">
        <v>129</v>
      </c>
      <c r="E172" s="188" t="s">
        <v>458</v>
      </c>
      <c r="F172" s="189" t="s">
        <v>459</v>
      </c>
      <c r="G172" s="190" t="s">
        <v>132</v>
      </c>
      <c r="H172" s="191">
        <v>120</v>
      </c>
      <c r="I172" s="192"/>
      <c r="J172" s="193">
        <f>ROUND(I172*H172,2)</f>
        <v>0</v>
      </c>
      <c r="K172" s="194"/>
      <c r="L172" s="39"/>
      <c r="M172" s="195" t="s">
        <v>1</v>
      </c>
      <c r="N172" s="196" t="s">
        <v>40</v>
      </c>
      <c r="O172" s="71"/>
      <c r="P172" s="197">
        <f>O172*H172</f>
        <v>0</v>
      </c>
      <c r="Q172" s="197">
        <v>0</v>
      </c>
      <c r="R172" s="197">
        <f>Q172*H172</f>
        <v>0</v>
      </c>
      <c r="S172" s="197">
        <v>0</v>
      </c>
      <c r="T172" s="19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133</v>
      </c>
      <c r="AT172" s="199" t="s">
        <v>129</v>
      </c>
      <c r="AU172" s="199" t="s">
        <v>85</v>
      </c>
      <c r="AY172" s="17" t="s">
        <v>127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17" t="s">
        <v>83</v>
      </c>
      <c r="BK172" s="200">
        <f>ROUND(I172*H172,2)</f>
        <v>0</v>
      </c>
      <c r="BL172" s="17" t="s">
        <v>133</v>
      </c>
      <c r="BM172" s="199" t="s">
        <v>460</v>
      </c>
    </row>
    <row r="173" spans="1:65" s="2" customFormat="1" ht="14.4" customHeight="1">
      <c r="A173" s="34"/>
      <c r="B173" s="35"/>
      <c r="C173" s="234" t="s">
        <v>212</v>
      </c>
      <c r="D173" s="234" t="s">
        <v>220</v>
      </c>
      <c r="E173" s="235" t="s">
        <v>461</v>
      </c>
      <c r="F173" s="236" t="s">
        <v>462</v>
      </c>
      <c r="G173" s="237" t="s">
        <v>463</v>
      </c>
      <c r="H173" s="238">
        <v>1.8</v>
      </c>
      <c r="I173" s="239"/>
      <c r="J173" s="240">
        <f>ROUND(I173*H173,2)</f>
        <v>0</v>
      </c>
      <c r="K173" s="241"/>
      <c r="L173" s="242"/>
      <c r="M173" s="243" t="s">
        <v>1</v>
      </c>
      <c r="N173" s="244" t="s">
        <v>40</v>
      </c>
      <c r="O173" s="71"/>
      <c r="P173" s="197">
        <f>O173*H173</f>
        <v>0</v>
      </c>
      <c r="Q173" s="197">
        <v>0.001</v>
      </c>
      <c r="R173" s="197">
        <f>Q173*H173</f>
        <v>0.0018000000000000002</v>
      </c>
      <c r="S173" s="197">
        <v>0</v>
      </c>
      <c r="T173" s="19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9" t="s">
        <v>166</v>
      </c>
      <c r="AT173" s="199" t="s">
        <v>220</v>
      </c>
      <c r="AU173" s="199" t="s">
        <v>85</v>
      </c>
      <c r="AY173" s="17" t="s">
        <v>127</v>
      </c>
      <c r="BE173" s="200">
        <f>IF(N173="základní",J173,0)</f>
        <v>0</v>
      </c>
      <c r="BF173" s="200">
        <f>IF(N173="snížená",J173,0)</f>
        <v>0</v>
      </c>
      <c r="BG173" s="200">
        <f>IF(N173="zákl. přenesená",J173,0)</f>
        <v>0</v>
      </c>
      <c r="BH173" s="200">
        <f>IF(N173="sníž. přenesená",J173,0)</f>
        <v>0</v>
      </c>
      <c r="BI173" s="200">
        <f>IF(N173="nulová",J173,0)</f>
        <v>0</v>
      </c>
      <c r="BJ173" s="17" t="s">
        <v>83</v>
      </c>
      <c r="BK173" s="200">
        <f>ROUND(I173*H173,2)</f>
        <v>0</v>
      </c>
      <c r="BL173" s="17" t="s">
        <v>133</v>
      </c>
      <c r="BM173" s="199" t="s">
        <v>464</v>
      </c>
    </row>
    <row r="174" spans="2:51" s="13" customFormat="1" ht="10.2">
      <c r="B174" s="201"/>
      <c r="C174" s="202"/>
      <c r="D174" s="203" t="s">
        <v>135</v>
      </c>
      <c r="E174" s="202"/>
      <c r="F174" s="205" t="s">
        <v>465</v>
      </c>
      <c r="G174" s="202"/>
      <c r="H174" s="206">
        <v>1.8</v>
      </c>
      <c r="I174" s="207"/>
      <c r="J174" s="202"/>
      <c r="K174" s="202"/>
      <c r="L174" s="208"/>
      <c r="M174" s="209"/>
      <c r="N174" s="210"/>
      <c r="O174" s="210"/>
      <c r="P174" s="210"/>
      <c r="Q174" s="210"/>
      <c r="R174" s="210"/>
      <c r="S174" s="210"/>
      <c r="T174" s="211"/>
      <c r="AT174" s="212" t="s">
        <v>135</v>
      </c>
      <c r="AU174" s="212" t="s">
        <v>85</v>
      </c>
      <c r="AV174" s="13" t="s">
        <v>85</v>
      </c>
      <c r="AW174" s="13" t="s">
        <v>4</v>
      </c>
      <c r="AX174" s="13" t="s">
        <v>83</v>
      </c>
      <c r="AY174" s="212" t="s">
        <v>127</v>
      </c>
    </row>
    <row r="175" spans="1:65" s="2" customFormat="1" ht="37.8" customHeight="1">
      <c r="A175" s="34"/>
      <c r="B175" s="35"/>
      <c r="C175" s="187" t="s">
        <v>219</v>
      </c>
      <c r="D175" s="187" t="s">
        <v>129</v>
      </c>
      <c r="E175" s="188" t="s">
        <v>203</v>
      </c>
      <c r="F175" s="189" t="s">
        <v>204</v>
      </c>
      <c r="G175" s="190" t="s">
        <v>205</v>
      </c>
      <c r="H175" s="191">
        <v>90.162</v>
      </c>
      <c r="I175" s="192"/>
      <c r="J175" s="193">
        <f>ROUND(I175*H175,2)</f>
        <v>0</v>
      </c>
      <c r="K175" s="194"/>
      <c r="L175" s="39"/>
      <c r="M175" s="195" t="s">
        <v>1</v>
      </c>
      <c r="N175" s="196" t="s">
        <v>40</v>
      </c>
      <c r="O175" s="71"/>
      <c r="P175" s="197">
        <f>O175*H175</f>
        <v>0</v>
      </c>
      <c r="Q175" s="197">
        <v>0</v>
      </c>
      <c r="R175" s="197">
        <f>Q175*H175</f>
        <v>0</v>
      </c>
      <c r="S175" s="197">
        <v>0</v>
      </c>
      <c r="T175" s="19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133</v>
      </c>
      <c r="AT175" s="199" t="s">
        <v>129</v>
      </c>
      <c r="AU175" s="199" t="s">
        <v>85</v>
      </c>
      <c r="AY175" s="17" t="s">
        <v>127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17" t="s">
        <v>83</v>
      </c>
      <c r="BK175" s="200">
        <f>ROUND(I175*H175,2)</f>
        <v>0</v>
      </c>
      <c r="BL175" s="17" t="s">
        <v>133</v>
      </c>
      <c r="BM175" s="199" t="s">
        <v>206</v>
      </c>
    </row>
    <row r="176" spans="2:51" s="13" customFormat="1" ht="10.2">
      <c r="B176" s="201"/>
      <c r="C176" s="202"/>
      <c r="D176" s="203" t="s">
        <v>135</v>
      </c>
      <c r="E176" s="204" t="s">
        <v>1</v>
      </c>
      <c r="F176" s="205" t="s">
        <v>466</v>
      </c>
      <c r="G176" s="202"/>
      <c r="H176" s="206">
        <v>90.162</v>
      </c>
      <c r="I176" s="207"/>
      <c r="J176" s="202"/>
      <c r="K176" s="202"/>
      <c r="L176" s="208"/>
      <c r="M176" s="209"/>
      <c r="N176" s="210"/>
      <c r="O176" s="210"/>
      <c r="P176" s="210"/>
      <c r="Q176" s="210"/>
      <c r="R176" s="210"/>
      <c r="S176" s="210"/>
      <c r="T176" s="211"/>
      <c r="AT176" s="212" t="s">
        <v>135</v>
      </c>
      <c r="AU176" s="212" t="s">
        <v>85</v>
      </c>
      <c r="AV176" s="13" t="s">
        <v>85</v>
      </c>
      <c r="AW176" s="13" t="s">
        <v>32</v>
      </c>
      <c r="AX176" s="13" t="s">
        <v>83</v>
      </c>
      <c r="AY176" s="212" t="s">
        <v>127</v>
      </c>
    </row>
    <row r="177" spans="1:65" s="2" customFormat="1" ht="14.4" customHeight="1">
      <c r="A177" s="34"/>
      <c r="B177" s="35"/>
      <c r="C177" s="187" t="s">
        <v>225</v>
      </c>
      <c r="D177" s="187" t="s">
        <v>129</v>
      </c>
      <c r="E177" s="188" t="s">
        <v>209</v>
      </c>
      <c r="F177" s="189" t="s">
        <v>210</v>
      </c>
      <c r="G177" s="190" t="s">
        <v>163</v>
      </c>
      <c r="H177" s="191">
        <v>50.09</v>
      </c>
      <c r="I177" s="192"/>
      <c r="J177" s="193">
        <f>ROUND(I177*H177,2)</f>
        <v>0</v>
      </c>
      <c r="K177" s="194"/>
      <c r="L177" s="39"/>
      <c r="M177" s="195" t="s">
        <v>1</v>
      </c>
      <c r="N177" s="196" t="s">
        <v>40</v>
      </c>
      <c r="O177" s="71"/>
      <c r="P177" s="197">
        <f>O177*H177</f>
        <v>0</v>
      </c>
      <c r="Q177" s="197">
        <v>0</v>
      </c>
      <c r="R177" s="197">
        <f>Q177*H177</f>
        <v>0</v>
      </c>
      <c r="S177" s="197">
        <v>0</v>
      </c>
      <c r="T177" s="19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133</v>
      </c>
      <c r="AT177" s="199" t="s">
        <v>129</v>
      </c>
      <c r="AU177" s="199" t="s">
        <v>85</v>
      </c>
      <c r="AY177" s="17" t="s">
        <v>127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7" t="s">
        <v>83</v>
      </c>
      <c r="BK177" s="200">
        <f>ROUND(I177*H177,2)</f>
        <v>0</v>
      </c>
      <c r="BL177" s="17" t="s">
        <v>133</v>
      </c>
      <c r="BM177" s="199" t="s">
        <v>211</v>
      </c>
    </row>
    <row r="178" spans="1:65" s="2" customFormat="1" ht="24.15" customHeight="1">
      <c r="A178" s="34"/>
      <c r="B178" s="35"/>
      <c r="C178" s="187" t="s">
        <v>230</v>
      </c>
      <c r="D178" s="187" t="s">
        <v>129</v>
      </c>
      <c r="E178" s="188" t="s">
        <v>213</v>
      </c>
      <c r="F178" s="189" t="s">
        <v>214</v>
      </c>
      <c r="G178" s="190" t="s">
        <v>163</v>
      </c>
      <c r="H178" s="191">
        <v>84.375</v>
      </c>
      <c r="I178" s="192"/>
      <c r="J178" s="193">
        <f>ROUND(I178*H178,2)</f>
        <v>0</v>
      </c>
      <c r="K178" s="194"/>
      <c r="L178" s="39"/>
      <c r="M178" s="195" t="s">
        <v>1</v>
      </c>
      <c r="N178" s="196" t="s">
        <v>40</v>
      </c>
      <c r="O178" s="71"/>
      <c r="P178" s="197">
        <f>O178*H178</f>
        <v>0</v>
      </c>
      <c r="Q178" s="197">
        <v>0</v>
      </c>
      <c r="R178" s="197">
        <f>Q178*H178</f>
        <v>0</v>
      </c>
      <c r="S178" s="197">
        <v>0</v>
      </c>
      <c r="T178" s="19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133</v>
      </c>
      <c r="AT178" s="199" t="s">
        <v>129</v>
      </c>
      <c r="AU178" s="199" t="s">
        <v>85</v>
      </c>
      <c r="AY178" s="17" t="s">
        <v>127</v>
      </c>
      <c r="BE178" s="200">
        <f>IF(N178="základní",J178,0)</f>
        <v>0</v>
      </c>
      <c r="BF178" s="200">
        <f>IF(N178="snížená",J178,0)</f>
        <v>0</v>
      </c>
      <c r="BG178" s="200">
        <f>IF(N178="zákl. přenesená",J178,0)</f>
        <v>0</v>
      </c>
      <c r="BH178" s="200">
        <f>IF(N178="sníž. přenesená",J178,0)</f>
        <v>0</v>
      </c>
      <c r="BI178" s="200">
        <f>IF(N178="nulová",J178,0)</f>
        <v>0</v>
      </c>
      <c r="BJ178" s="17" t="s">
        <v>83</v>
      </c>
      <c r="BK178" s="200">
        <f>ROUND(I178*H178,2)</f>
        <v>0</v>
      </c>
      <c r="BL178" s="17" t="s">
        <v>133</v>
      </c>
      <c r="BM178" s="199" t="s">
        <v>215</v>
      </c>
    </row>
    <row r="179" spans="2:51" s="13" customFormat="1" ht="10.2">
      <c r="B179" s="201"/>
      <c r="C179" s="202"/>
      <c r="D179" s="203" t="s">
        <v>135</v>
      </c>
      <c r="E179" s="204" t="s">
        <v>1</v>
      </c>
      <c r="F179" s="205" t="s">
        <v>467</v>
      </c>
      <c r="G179" s="202"/>
      <c r="H179" s="206">
        <v>119.21</v>
      </c>
      <c r="I179" s="207"/>
      <c r="J179" s="202"/>
      <c r="K179" s="202"/>
      <c r="L179" s="208"/>
      <c r="M179" s="209"/>
      <c r="N179" s="210"/>
      <c r="O179" s="210"/>
      <c r="P179" s="210"/>
      <c r="Q179" s="210"/>
      <c r="R179" s="210"/>
      <c r="S179" s="210"/>
      <c r="T179" s="211"/>
      <c r="AT179" s="212" t="s">
        <v>135</v>
      </c>
      <c r="AU179" s="212" t="s">
        <v>85</v>
      </c>
      <c r="AV179" s="13" t="s">
        <v>85</v>
      </c>
      <c r="AW179" s="13" t="s">
        <v>32</v>
      </c>
      <c r="AX179" s="13" t="s">
        <v>75</v>
      </c>
      <c r="AY179" s="212" t="s">
        <v>127</v>
      </c>
    </row>
    <row r="180" spans="2:51" s="13" customFormat="1" ht="10.2">
      <c r="B180" s="201"/>
      <c r="C180" s="202"/>
      <c r="D180" s="203" t="s">
        <v>135</v>
      </c>
      <c r="E180" s="204" t="s">
        <v>1</v>
      </c>
      <c r="F180" s="205" t="s">
        <v>468</v>
      </c>
      <c r="G180" s="202"/>
      <c r="H180" s="206">
        <v>-29.975</v>
      </c>
      <c r="I180" s="207"/>
      <c r="J180" s="202"/>
      <c r="K180" s="202"/>
      <c r="L180" s="208"/>
      <c r="M180" s="209"/>
      <c r="N180" s="210"/>
      <c r="O180" s="210"/>
      <c r="P180" s="210"/>
      <c r="Q180" s="210"/>
      <c r="R180" s="210"/>
      <c r="S180" s="210"/>
      <c r="T180" s="211"/>
      <c r="AT180" s="212" t="s">
        <v>135</v>
      </c>
      <c r="AU180" s="212" t="s">
        <v>85</v>
      </c>
      <c r="AV180" s="13" t="s">
        <v>85</v>
      </c>
      <c r="AW180" s="13" t="s">
        <v>32</v>
      </c>
      <c r="AX180" s="13" t="s">
        <v>75</v>
      </c>
      <c r="AY180" s="212" t="s">
        <v>127</v>
      </c>
    </row>
    <row r="181" spans="2:51" s="13" customFormat="1" ht="10.2">
      <c r="B181" s="201"/>
      <c r="C181" s="202"/>
      <c r="D181" s="203" t="s">
        <v>135</v>
      </c>
      <c r="E181" s="204" t="s">
        <v>1</v>
      </c>
      <c r="F181" s="205" t="s">
        <v>469</v>
      </c>
      <c r="G181" s="202"/>
      <c r="H181" s="206">
        <v>-4.86</v>
      </c>
      <c r="I181" s="207"/>
      <c r="J181" s="202"/>
      <c r="K181" s="202"/>
      <c r="L181" s="208"/>
      <c r="M181" s="209"/>
      <c r="N181" s="210"/>
      <c r="O181" s="210"/>
      <c r="P181" s="210"/>
      <c r="Q181" s="210"/>
      <c r="R181" s="210"/>
      <c r="S181" s="210"/>
      <c r="T181" s="211"/>
      <c r="AT181" s="212" t="s">
        <v>135</v>
      </c>
      <c r="AU181" s="212" t="s">
        <v>85</v>
      </c>
      <c r="AV181" s="13" t="s">
        <v>85</v>
      </c>
      <c r="AW181" s="13" t="s">
        <v>32</v>
      </c>
      <c r="AX181" s="13" t="s">
        <v>75</v>
      </c>
      <c r="AY181" s="212" t="s">
        <v>127</v>
      </c>
    </row>
    <row r="182" spans="2:51" s="15" customFormat="1" ht="10.2">
      <c r="B182" s="223"/>
      <c r="C182" s="224"/>
      <c r="D182" s="203" t="s">
        <v>135</v>
      </c>
      <c r="E182" s="225" t="s">
        <v>1</v>
      </c>
      <c r="F182" s="226" t="s">
        <v>184</v>
      </c>
      <c r="G182" s="224"/>
      <c r="H182" s="227">
        <v>84.37499999999999</v>
      </c>
      <c r="I182" s="228"/>
      <c r="J182" s="224"/>
      <c r="K182" s="224"/>
      <c r="L182" s="229"/>
      <c r="M182" s="230"/>
      <c r="N182" s="231"/>
      <c r="O182" s="231"/>
      <c r="P182" s="231"/>
      <c r="Q182" s="231"/>
      <c r="R182" s="231"/>
      <c r="S182" s="231"/>
      <c r="T182" s="232"/>
      <c r="AT182" s="233" t="s">
        <v>135</v>
      </c>
      <c r="AU182" s="233" t="s">
        <v>85</v>
      </c>
      <c r="AV182" s="15" t="s">
        <v>133</v>
      </c>
      <c r="AW182" s="15" t="s">
        <v>32</v>
      </c>
      <c r="AX182" s="15" t="s">
        <v>83</v>
      </c>
      <c r="AY182" s="233" t="s">
        <v>127</v>
      </c>
    </row>
    <row r="183" spans="1:65" s="2" customFormat="1" ht="14.4" customHeight="1">
      <c r="A183" s="34"/>
      <c r="B183" s="35"/>
      <c r="C183" s="234" t="s">
        <v>7</v>
      </c>
      <c r="D183" s="234" t="s">
        <v>220</v>
      </c>
      <c r="E183" s="235" t="s">
        <v>221</v>
      </c>
      <c r="F183" s="236" t="s">
        <v>222</v>
      </c>
      <c r="G183" s="237" t="s">
        <v>205</v>
      </c>
      <c r="H183" s="238">
        <v>55.319</v>
      </c>
      <c r="I183" s="239"/>
      <c r="J183" s="240">
        <f>ROUND(I183*H183,2)</f>
        <v>0</v>
      </c>
      <c r="K183" s="241"/>
      <c r="L183" s="242"/>
      <c r="M183" s="243" t="s">
        <v>1</v>
      </c>
      <c r="N183" s="244" t="s">
        <v>40</v>
      </c>
      <c r="O183" s="71"/>
      <c r="P183" s="197">
        <f>O183*H183</f>
        <v>0</v>
      </c>
      <c r="Q183" s="197">
        <v>1</v>
      </c>
      <c r="R183" s="197">
        <f>Q183*H183</f>
        <v>55.319</v>
      </c>
      <c r="S183" s="197">
        <v>0</v>
      </c>
      <c r="T183" s="19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166</v>
      </c>
      <c r="AT183" s="199" t="s">
        <v>220</v>
      </c>
      <c r="AU183" s="199" t="s">
        <v>85</v>
      </c>
      <c r="AY183" s="17" t="s">
        <v>127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17" t="s">
        <v>83</v>
      </c>
      <c r="BK183" s="200">
        <f>ROUND(I183*H183,2)</f>
        <v>0</v>
      </c>
      <c r="BL183" s="17" t="s">
        <v>133</v>
      </c>
      <c r="BM183" s="199" t="s">
        <v>223</v>
      </c>
    </row>
    <row r="184" spans="2:51" s="13" customFormat="1" ht="10.2">
      <c r="B184" s="201"/>
      <c r="C184" s="202"/>
      <c r="D184" s="203" t="s">
        <v>135</v>
      </c>
      <c r="E184" s="204" t="s">
        <v>1</v>
      </c>
      <c r="F184" s="205" t="s">
        <v>470</v>
      </c>
      <c r="G184" s="202"/>
      <c r="H184" s="206">
        <v>55.319</v>
      </c>
      <c r="I184" s="207"/>
      <c r="J184" s="202"/>
      <c r="K184" s="202"/>
      <c r="L184" s="208"/>
      <c r="M184" s="209"/>
      <c r="N184" s="210"/>
      <c r="O184" s="210"/>
      <c r="P184" s="210"/>
      <c r="Q184" s="210"/>
      <c r="R184" s="210"/>
      <c r="S184" s="210"/>
      <c r="T184" s="211"/>
      <c r="AT184" s="212" t="s">
        <v>135</v>
      </c>
      <c r="AU184" s="212" t="s">
        <v>85</v>
      </c>
      <c r="AV184" s="13" t="s">
        <v>85</v>
      </c>
      <c r="AW184" s="13" t="s">
        <v>32</v>
      </c>
      <c r="AX184" s="13" t="s">
        <v>83</v>
      </c>
      <c r="AY184" s="212" t="s">
        <v>127</v>
      </c>
    </row>
    <row r="185" spans="1:65" s="2" customFormat="1" ht="24.15" customHeight="1">
      <c r="A185" s="34"/>
      <c r="B185" s="35"/>
      <c r="C185" s="187" t="s">
        <v>239</v>
      </c>
      <c r="D185" s="187" t="s">
        <v>129</v>
      </c>
      <c r="E185" s="188" t="s">
        <v>226</v>
      </c>
      <c r="F185" s="189" t="s">
        <v>227</v>
      </c>
      <c r="G185" s="190" t="s">
        <v>163</v>
      </c>
      <c r="H185" s="191">
        <v>24.525</v>
      </c>
      <c r="I185" s="192"/>
      <c r="J185" s="193">
        <f>ROUND(I185*H185,2)</f>
        <v>0</v>
      </c>
      <c r="K185" s="194"/>
      <c r="L185" s="39"/>
      <c r="M185" s="195" t="s">
        <v>1</v>
      </c>
      <c r="N185" s="196" t="s">
        <v>40</v>
      </c>
      <c r="O185" s="71"/>
      <c r="P185" s="197">
        <f>O185*H185</f>
        <v>0</v>
      </c>
      <c r="Q185" s="197">
        <v>0</v>
      </c>
      <c r="R185" s="197">
        <f>Q185*H185</f>
        <v>0</v>
      </c>
      <c r="S185" s="197">
        <v>0</v>
      </c>
      <c r="T185" s="19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9" t="s">
        <v>133</v>
      </c>
      <c r="AT185" s="199" t="s">
        <v>129</v>
      </c>
      <c r="AU185" s="199" t="s">
        <v>85</v>
      </c>
      <c r="AY185" s="17" t="s">
        <v>127</v>
      </c>
      <c r="BE185" s="200">
        <f>IF(N185="základní",J185,0)</f>
        <v>0</v>
      </c>
      <c r="BF185" s="200">
        <f>IF(N185="snížená",J185,0)</f>
        <v>0</v>
      </c>
      <c r="BG185" s="200">
        <f>IF(N185="zákl. přenesená",J185,0)</f>
        <v>0</v>
      </c>
      <c r="BH185" s="200">
        <f>IF(N185="sníž. přenesená",J185,0)</f>
        <v>0</v>
      </c>
      <c r="BI185" s="200">
        <f>IF(N185="nulová",J185,0)</f>
        <v>0</v>
      </c>
      <c r="BJ185" s="17" t="s">
        <v>83</v>
      </c>
      <c r="BK185" s="200">
        <f>ROUND(I185*H185,2)</f>
        <v>0</v>
      </c>
      <c r="BL185" s="17" t="s">
        <v>133</v>
      </c>
      <c r="BM185" s="199" t="s">
        <v>228</v>
      </c>
    </row>
    <row r="186" spans="2:51" s="13" customFormat="1" ht="10.2">
      <c r="B186" s="201"/>
      <c r="C186" s="202"/>
      <c r="D186" s="203" t="s">
        <v>135</v>
      </c>
      <c r="E186" s="204" t="s">
        <v>1</v>
      </c>
      <c r="F186" s="205" t="s">
        <v>471</v>
      </c>
      <c r="G186" s="202"/>
      <c r="H186" s="206">
        <v>24.525</v>
      </c>
      <c r="I186" s="207"/>
      <c r="J186" s="202"/>
      <c r="K186" s="202"/>
      <c r="L186" s="208"/>
      <c r="M186" s="209"/>
      <c r="N186" s="210"/>
      <c r="O186" s="210"/>
      <c r="P186" s="210"/>
      <c r="Q186" s="210"/>
      <c r="R186" s="210"/>
      <c r="S186" s="210"/>
      <c r="T186" s="211"/>
      <c r="AT186" s="212" t="s">
        <v>135</v>
      </c>
      <c r="AU186" s="212" t="s">
        <v>85</v>
      </c>
      <c r="AV186" s="13" t="s">
        <v>85</v>
      </c>
      <c r="AW186" s="13" t="s">
        <v>32</v>
      </c>
      <c r="AX186" s="13" t="s">
        <v>83</v>
      </c>
      <c r="AY186" s="212" t="s">
        <v>127</v>
      </c>
    </row>
    <row r="187" spans="1:65" s="2" customFormat="1" ht="14.4" customHeight="1">
      <c r="A187" s="34"/>
      <c r="B187" s="35"/>
      <c r="C187" s="234" t="s">
        <v>244</v>
      </c>
      <c r="D187" s="234" t="s">
        <v>220</v>
      </c>
      <c r="E187" s="235" t="s">
        <v>231</v>
      </c>
      <c r="F187" s="236" t="s">
        <v>232</v>
      </c>
      <c r="G187" s="237" t="s">
        <v>205</v>
      </c>
      <c r="H187" s="238">
        <v>40.957</v>
      </c>
      <c r="I187" s="239"/>
      <c r="J187" s="240">
        <f>ROUND(I187*H187,2)</f>
        <v>0</v>
      </c>
      <c r="K187" s="241"/>
      <c r="L187" s="242"/>
      <c r="M187" s="243" t="s">
        <v>1</v>
      </c>
      <c r="N187" s="244" t="s">
        <v>40</v>
      </c>
      <c r="O187" s="71"/>
      <c r="P187" s="197">
        <f>O187*H187</f>
        <v>0</v>
      </c>
      <c r="Q187" s="197">
        <v>1</v>
      </c>
      <c r="R187" s="197">
        <f>Q187*H187</f>
        <v>40.957</v>
      </c>
      <c r="S187" s="197">
        <v>0</v>
      </c>
      <c r="T187" s="19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9" t="s">
        <v>166</v>
      </c>
      <c r="AT187" s="199" t="s">
        <v>220</v>
      </c>
      <c r="AU187" s="199" t="s">
        <v>85</v>
      </c>
      <c r="AY187" s="17" t="s">
        <v>127</v>
      </c>
      <c r="BE187" s="200">
        <f>IF(N187="základní",J187,0)</f>
        <v>0</v>
      </c>
      <c r="BF187" s="200">
        <f>IF(N187="snížená",J187,0)</f>
        <v>0</v>
      </c>
      <c r="BG187" s="200">
        <f>IF(N187="zákl. přenesená",J187,0)</f>
        <v>0</v>
      </c>
      <c r="BH187" s="200">
        <f>IF(N187="sníž. přenesená",J187,0)</f>
        <v>0</v>
      </c>
      <c r="BI187" s="200">
        <f>IF(N187="nulová",J187,0)</f>
        <v>0</v>
      </c>
      <c r="BJ187" s="17" t="s">
        <v>83</v>
      </c>
      <c r="BK187" s="200">
        <f>ROUND(I187*H187,2)</f>
        <v>0</v>
      </c>
      <c r="BL187" s="17" t="s">
        <v>133</v>
      </c>
      <c r="BM187" s="199" t="s">
        <v>233</v>
      </c>
    </row>
    <row r="188" spans="2:51" s="13" customFormat="1" ht="10.2">
      <c r="B188" s="201"/>
      <c r="C188" s="202"/>
      <c r="D188" s="203" t="s">
        <v>135</v>
      </c>
      <c r="E188" s="202"/>
      <c r="F188" s="205" t="s">
        <v>472</v>
      </c>
      <c r="G188" s="202"/>
      <c r="H188" s="206">
        <v>40.957</v>
      </c>
      <c r="I188" s="207"/>
      <c r="J188" s="202"/>
      <c r="K188" s="202"/>
      <c r="L188" s="208"/>
      <c r="M188" s="209"/>
      <c r="N188" s="210"/>
      <c r="O188" s="210"/>
      <c r="P188" s="210"/>
      <c r="Q188" s="210"/>
      <c r="R188" s="210"/>
      <c r="S188" s="210"/>
      <c r="T188" s="211"/>
      <c r="AT188" s="212" t="s">
        <v>135</v>
      </c>
      <c r="AU188" s="212" t="s">
        <v>85</v>
      </c>
      <c r="AV188" s="13" t="s">
        <v>85</v>
      </c>
      <c r="AW188" s="13" t="s">
        <v>4</v>
      </c>
      <c r="AX188" s="13" t="s">
        <v>83</v>
      </c>
      <c r="AY188" s="212" t="s">
        <v>127</v>
      </c>
    </row>
    <row r="189" spans="2:63" s="12" customFormat="1" ht="22.8" customHeight="1">
      <c r="B189" s="171"/>
      <c r="C189" s="172"/>
      <c r="D189" s="173" t="s">
        <v>74</v>
      </c>
      <c r="E189" s="185" t="s">
        <v>140</v>
      </c>
      <c r="F189" s="185" t="s">
        <v>235</v>
      </c>
      <c r="G189" s="172"/>
      <c r="H189" s="172"/>
      <c r="I189" s="175"/>
      <c r="J189" s="186">
        <f>BK189</f>
        <v>0</v>
      </c>
      <c r="K189" s="172"/>
      <c r="L189" s="177"/>
      <c r="M189" s="178"/>
      <c r="N189" s="179"/>
      <c r="O189" s="179"/>
      <c r="P189" s="180">
        <f>P190</f>
        <v>0</v>
      </c>
      <c r="Q189" s="179"/>
      <c r="R189" s="180">
        <f>R190</f>
        <v>0</v>
      </c>
      <c r="S189" s="179"/>
      <c r="T189" s="181">
        <f>T190</f>
        <v>0</v>
      </c>
      <c r="AR189" s="182" t="s">
        <v>83</v>
      </c>
      <c r="AT189" s="183" t="s">
        <v>74</v>
      </c>
      <c r="AU189" s="183" t="s">
        <v>83</v>
      </c>
      <c r="AY189" s="182" t="s">
        <v>127</v>
      </c>
      <c r="BK189" s="184">
        <f>BK190</f>
        <v>0</v>
      </c>
    </row>
    <row r="190" spans="1:65" s="2" customFormat="1" ht="14.4" customHeight="1">
      <c r="A190" s="34"/>
      <c r="B190" s="35"/>
      <c r="C190" s="187" t="s">
        <v>250</v>
      </c>
      <c r="D190" s="187" t="s">
        <v>129</v>
      </c>
      <c r="E190" s="188" t="s">
        <v>236</v>
      </c>
      <c r="F190" s="189" t="s">
        <v>237</v>
      </c>
      <c r="G190" s="190" t="s">
        <v>152</v>
      </c>
      <c r="H190" s="191">
        <v>6</v>
      </c>
      <c r="I190" s="192"/>
      <c r="J190" s="193">
        <f>ROUND(I190*H190,2)</f>
        <v>0</v>
      </c>
      <c r="K190" s="194"/>
      <c r="L190" s="39"/>
      <c r="M190" s="195" t="s">
        <v>1</v>
      </c>
      <c r="N190" s="196" t="s">
        <v>40</v>
      </c>
      <c r="O190" s="71"/>
      <c r="P190" s="197">
        <f>O190*H190</f>
        <v>0</v>
      </c>
      <c r="Q190" s="197">
        <v>0</v>
      </c>
      <c r="R190" s="197">
        <f>Q190*H190</f>
        <v>0</v>
      </c>
      <c r="S190" s="197">
        <v>0</v>
      </c>
      <c r="T190" s="19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9" t="s">
        <v>133</v>
      </c>
      <c r="AT190" s="199" t="s">
        <v>129</v>
      </c>
      <c r="AU190" s="199" t="s">
        <v>85</v>
      </c>
      <c r="AY190" s="17" t="s">
        <v>127</v>
      </c>
      <c r="BE190" s="200">
        <f>IF(N190="základní",J190,0)</f>
        <v>0</v>
      </c>
      <c r="BF190" s="200">
        <f>IF(N190="snížená",J190,0)</f>
        <v>0</v>
      </c>
      <c r="BG190" s="200">
        <f>IF(N190="zákl. přenesená",J190,0)</f>
        <v>0</v>
      </c>
      <c r="BH190" s="200">
        <f>IF(N190="sníž. přenesená",J190,0)</f>
        <v>0</v>
      </c>
      <c r="BI190" s="200">
        <f>IF(N190="nulová",J190,0)</f>
        <v>0</v>
      </c>
      <c r="BJ190" s="17" t="s">
        <v>83</v>
      </c>
      <c r="BK190" s="200">
        <f>ROUND(I190*H190,2)</f>
        <v>0</v>
      </c>
      <c r="BL190" s="17" t="s">
        <v>133</v>
      </c>
      <c r="BM190" s="199" t="s">
        <v>473</v>
      </c>
    </row>
    <row r="191" spans="2:63" s="12" customFormat="1" ht="22.8" customHeight="1">
      <c r="B191" s="171"/>
      <c r="C191" s="172"/>
      <c r="D191" s="173" t="s">
        <v>74</v>
      </c>
      <c r="E191" s="185" t="s">
        <v>133</v>
      </c>
      <c r="F191" s="185" t="s">
        <v>243</v>
      </c>
      <c r="G191" s="172"/>
      <c r="H191" s="172"/>
      <c r="I191" s="175"/>
      <c r="J191" s="186">
        <f>BK191</f>
        <v>0</v>
      </c>
      <c r="K191" s="172"/>
      <c r="L191" s="177"/>
      <c r="M191" s="178"/>
      <c r="N191" s="179"/>
      <c r="O191" s="179"/>
      <c r="P191" s="180">
        <f>SUM(P192:P195)</f>
        <v>0</v>
      </c>
      <c r="Q191" s="179"/>
      <c r="R191" s="180">
        <f>SUM(R192:R195)</f>
        <v>0</v>
      </c>
      <c r="S191" s="179"/>
      <c r="T191" s="181">
        <f>SUM(T192:T195)</f>
        <v>0</v>
      </c>
      <c r="AR191" s="182" t="s">
        <v>83</v>
      </c>
      <c r="AT191" s="183" t="s">
        <v>74</v>
      </c>
      <c r="AU191" s="183" t="s">
        <v>83</v>
      </c>
      <c r="AY191" s="182" t="s">
        <v>127</v>
      </c>
      <c r="BK191" s="184">
        <f>SUM(BK192:BK195)</f>
        <v>0</v>
      </c>
    </row>
    <row r="192" spans="1:65" s="2" customFormat="1" ht="24.15" customHeight="1">
      <c r="A192" s="34"/>
      <c r="B192" s="35"/>
      <c r="C192" s="187" t="s">
        <v>254</v>
      </c>
      <c r="D192" s="187" t="s">
        <v>129</v>
      </c>
      <c r="E192" s="188" t="s">
        <v>245</v>
      </c>
      <c r="F192" s="189" t="s">
        <v>246</v>
      </c>
      <c r="G192" s="190" t="s">
        <v>163</v>
      </c>
      <c r="H192" s="191">
        <v>5.45</v>
      </c>
      <c r="I192" s="192"/>
      <c r="J192" s="193">
        <f>ROUND(I192*H192,2)</f>
        <v>0</v>
      </c>
      <c r="K192" s="194"/>
      <c r="L192" s="39"/>
      <c r="M192" s="195" t="s">
        <v>1</v>
      </c>
      <c r="N192" s="196" t="s">
        <v>40</v>
      </c>
      <c r="O192" s="71"/>
      <c r="P192" s="197">
        <f>O192*H192</f>
        <v>0</v>
      </c>
      <c r="Q192" s="197">
        <v>0</v>
      </c>
      <c r="R192" s="197">
        <f>Q192*H192</f>
        <v>0</v>
      </c>
      <c r="S192" s="197">
        <v>0</v>
      </c>
      <c r="T192" s="19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9" t="s">
        <v>133</v>
      </c>
      <c r="AT192" s="199" t="s">
        <v>129</v>
      </c>
      <c r="AU192" s="199" t="s">
        <v>85</v>
      </c>
      <c r="AY192" s="17" t="s">
        <v>127</v>
      </c>
      <c r="BE192" s="200">
        <f>IF(N192="základní",J192,0)</f>
        <v>0</v>
      </c>
      <c r="BF192" s="200">
        <f>IF(N192="snížená",J192,0)</f>
        <v>0</v>
      </c>
      <c r="BG192" s="200">
        <f>IF(N192="zákl. přenesená",J192,0)</f>
        <v>0</v>
      </c>
      <c r="BH192" s="200">
        <f>IF(N192="sníž. přenesená",J192,0)</f>
        <v>0</v>
      </c>
      <c r="BI192" s="200">
        <f>IF(N192="nulová",J192,0)</f>
        <v>0</v>
      </c>
      <c r="BJ192" s="17" t="s">
        <v>83</v>
      </c>
      <c r="BK192" s="200">
        <f>ROUND(I192*H192,2)</f>
        <v>0</v>
      </c>
      <c r="BL192" s="17" t="s">
        <v>133</v>
      </c>
      <c r="BM192" s="199" t="s">
        <v>247</v>
      </c>
    </row>
    <row r="193" spans="2:51" s="13" customFormat="1" ht="10.2">
      <c r="B193" s="201"/>
      <c r="C193" s="202"/>
      <c r="D193" s="203" t="s">
        <v>135</v>
      </c>
      <c r="E193" s="204" t="s">
        <v>1</v>
      </c>
      <c r="F193" s="205" t="s">
        <v>474</v>
      </c>
      <c r="G193" s="202"/>
      <c r="H193" s="206">
        <v>5.45</v>
      </c>
      <c r="I193" s="207"/>
      <c r="J193" s="202"/>
      <c r="K193" s="202"/>
      <c r="L193" s="208"/>
      <c r="M193" s="209"/>
      <c r="N193" s="210"/>
      <c r="O193" s="210"/>
      <c r="P193" s="210"/>
      <c r="Q193" s="210"/>
      <c r="R193" s="210"/>
      <c r="S193" s="210"/>
      <c r="T193" s="211"/>
      <c r="AT193" s="212" t="s">
        <v>135</v>
      </c>
      <c r="AU193" s="212" t="s">
        <v>85</v>
      </c>
      <c r="AV193" s="13" t="s">
        <v>85</v>
      </c>
      <c r="AW193" s="13" t="s">
        <v>32</v>
      </c>
      <c r="AX193" s="13" t="s">
        <v>83</v>
      </c>
      <c r="AY193" s="212" t="s">
        <v>127</v>
      </c>
    </row>
    <row r="194" spans="1:65" s="2" customFormat="1" ht="24.15" customHeight="1">
      <c r="A194" s="34"/>
      <c r="B194" s="35"/>
      <c r="C194" s="187" t="s">
        <v>258</v>
      </c>
      <c r="D194" s="187" t="s">
        <v>129</v>
      </c>
      <c r="E194" s="188" t="s">
        <v>475</v>
      </c>
      <c r="F194" s="189" t="s">
        <v>476</v>
      </c>
      <c r="G194" s="190" t="s">
        <v>163</v>
      </c>
      <c r="H194" s="191">
        <v>1.08</v>
      </c>
      <c r="I194" s="192"/>
      <c r="J194" s="193">
        <f>ROUND(I194*H194,2)</f>
        <v>0</v>
      </c>
      <c r="K194" s="194"/>
      <c r="L194" s="39"/>
      <c r="M194" s="195" t="s">
        <v>1</v>
      </c>
      <c r="N194" s="196" t="s">
        <v>40</v>
      </c>
      <c r="O194" s="71"/>
      <c r="P194" s="197">
        <f>O194*H194</f>
        <v>0</v>
      </c>
      <c r="Q194" s="197">
        <v>0</v>
      </c>
      <c r="R194" s="197">
        <f>Q194*H194</f>
        <v>0</v>
      </c>
      <c r="S194" s="197">
        <v>0</v>
      </c>
      <c r="T194" s="19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133</v>
      </c>
      <c r="AT194" s="199" t="s">
        <v>129</v>
      </c>
      <c r="AU194" s="199" t="s">
        <v>85</v>
      </c>
      <c r="AY194" s="17" t="s">
        <v>127</v>
      </c>
      <c r="BE194" s="200">
        <f>IF(N194="základní",J194,0)</f>
        <v>0</v>
      </c>
      <c r="BF194" s="200">
        <f>IF(N194="snížená",J194,0)</f>
        <v>0</v>
      </c>
      <c r="BG194" s="200">
        <f>IF(N194="zákl. přenesená",J194,0)</f>
        <v>0</v>
      </c>
      <c r="BH194" s="200">
        <f>IF(N194="sníž. přenesená",J194,0)</f>
        <v>0</v>
      </c>
      <c r="BI194" s="200">
        <f>IF(N194="nulová",J194,0)</f>
        <v>0</v>
      </c>
      <c r="BJ194" s="17" t="s">
        <v>83</v>
      </c>
      <c r="BK194" s="200">
        <f>ROUND(I194*H194,2)</f>
        <v>0</v>
      </c>
      <c r="BL194" s="17" t="s">
        <v>133</v>
      </c>
      <c r="BM194" s="199" t="s">
        <v>477</v>
      </c>
    </row>
    <row r="195" spans="2:51" s="13" customFormat="1" ht="10.2">
      <c r="B195" s="201"/>
      <c r="C195" s="202"/>
      <c r="D195" s="203" t="s">
        <v>135</v>
      </c>
      <c r="E195" s="204" t="s">
        <v>1</v>
      </c>
      <c r="F195" s="205" t="s">
        <v>478</v>
      </c>
      <c r="G195" s="202"/>
      <c r="H195" s="206">
        <v>1.08</v>
      </c>
      <c r="I195" s="207"/>
      <c r="J195" s="202"/>
      <c r="K195" s="202"/>
      <c r="L195" s="208"/>
      <c r="M195" s="209"/>
      <c r="N195" s="210"/>
      <c r="O195" s="210"/>
      <c r="P195" s="210"/>
      <c r="Q195" s="210"/>
      <c r="R195" s="210"/>
      <c r="S195" s="210"/>
      <c r="T195" s="211"/>
      <c r="AT195" s="212" t="s">
        <v>135</v>
      </c>
      <c r="AU195" s="212" t="s">
        <v>85</v>
      </c>
      <c r="AV195" s="13" t="s">
        <v>85</v>
      </c>
      <c r="AW195" s="13" t="s">
        <v>32</v>
      </c>
      <c r="AX195" s="13" t="s">
        <v>83</v>
      </c>
      <c r="AY195" s="212" t="s">
        <v>127</v>
      </c>
    </row>
    <row r="196" spans="2:63" s="12" customFormat="1" ht="22.8" customHeight="1">
      <c r="B196" s="171"/>
      <c r="C196" s="172"/>
      <c r="D196" s="173" t="s">
        <v>74</v>
      </c>
      <c r="E196" s="185" t="s">
        <v>149</v>
      </c>
      <c r="F196" s="185" t="s">
        <v>249</v>
      </c>
      <c r="G196" s="172"/>
      <c r="H196" s="172"/>
      <c r="I196" s="175"/>
      <c r="J196" s="186">
        <f>BK196</f>
        <v>0</v>
      </c>
      <c r="K196" s="172"/>
      <c r="L196" s="177"/>
      <c r="M196" s="178"/>
      <c r="N196" s="179"/>
      <c r="O196" s="179"/>
      <c r="P196" s="180">
        <f>SUM(P197:P204)</f>
        <v>0</v>
      </c>
      <c r="Q196" s="179"/>
      <c r="R196" s="180">
        <f>SUM(R197:R204)</f>
        <v>0</v>
      </c>
      <c r="S196" s="179"/>
      <c r="T196" s="181">
        <f>SUM(T197:T204)</f>
        <v>0</v>
      </c>
      <c r="AR196" s="182" t="s">
        <v>83</v>
      </c>
      <c r="AT196" s="183" t="s">
        <v>74</v>
      </c>
      <c r="AU196" s="183" t="s">
        <v>83</v>
      </c>
      <c r="AY196" s="182" t="s">
        <v>127</v>
      </c>
      <c r="BK196" s="184">
        <f>SUM(BK197:BK204)</f>
        <v>0</v>
      </c>
    </row>
    <row r="197" spans="1:65" s="2" customFormat="1" ht="14.4" customHeight="1">
      <c r="A197" s="34"/>
      <c r="B197" s="35"/>
      <c r="C197" s="187" t="s">
        <v>262</v>
      </c>
      <c r="D197" s="187" t="s">
        <v>129</v>
      </c>
      <c r="E197" s="188" t="s">
        <v>251</v>
      </c>
      <c r="F197" s="189" t="s">
        <v>252</v>
      </c>
      <c r="G197" s="190" t="s">
        <v>132</v>
      </c>
      <c r="H197" s="191">
        <v>26.5</v>
      </c>
      <c r="I197" s="192"/>
      <c r="J197" s="193">
        <f>ROUND(I197*H197,2)</f>
        <v>0</v>
      </c>
      <c r="K197" s="194"/>
      <c r="L197" s="39"/>
      <c r="M197" s="195" t="s">
        <v>1</v>
      </c>
      <c r="N197" s="196" t="s">
        <v>40</v>
      </c>
      <c r="O197" s="71"/>
      <c r="P197" s="197">
        <f>O197*H197</f>
        <v>0</v>
      </c>
      <c r="Q197" s="197">
        <v>0</v>
      </c>
      <c r="R197" s="197">
        <f>Q197*H197</f>
        <v>0</v>
      </c>
      <c r="S197" s="197">
        <v>0</v>
      </c>
      <c r="T197" s="19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9" t="s">
        <v>133</v>
      </c>
      <c r="AT197" s="199" t="s">
        <v>129</v>
      </c>
      <c r="AU197" s="199" t="s">
        <v>85</v>
      </c>
      <c r="AY197" s="17" t="s">
        <v>127</v>
      </c>
      <c r="BE197" s="200">
        <f>IF(N197="základní",J197,0)</f>
        <v>0</v>
      </c>
      <c r="BF197" s="200">
        <f>IF(N197="snížená",J197,0)</f>
        <v>0</v>
      </c>
      <c r="BG197" s="200">
        <f>IF(N197="zákl. přenesená",J197,0)</f>
        <v>0</v>
      </c>
      <c r="BH197" s="200">
        <f>IF(N197="sníž. přenesená",J197,0)</f>
        <v>0</v>
      </c>
      <c r="BI197" s="200">
        <f>IF(N197="nulová",J197,0)</f>
        <v>0</v>
      </c>
      <c r="BJ197" s="17" t="s">
        <v>83</v>
      </c>
      <c r="BK197" s="200">
        <f>ROUND(I197*H197,2)</f>
        <v>0</v>
      </c>
      <c r="BL197" s="17" t="s">
        <v>133</v>
      </c>
      <c r="BM197" s="199" t="s">
        <v>253</v>
      </c>
    </row>
    <row r="198" spans="2:51" s="13" customFormat="1" ht="10.2">
      <c r="B198" s="201"/>
      <c r="C198" s="202"/>
      <c r="D198" s="203" t="s">
        <v>135</v>
      </c>
      <c r="E198" s="204" t="s">
        <v>1</v>
      </c>
      <c r="F198" s="205" t="s">
        <v>418</v>
      </c>
      <c r="G198" s="202"/>
      <c r="H198" s="206">
        <v>26.5</v>
      </c>
      <c r="I198" s="207"/>
      <c r="J198" s="202"/>
      <c r="K198" s="202"/>
      <c r="L198" s="208"/>
      <c r="M198" s="209"/>
      <c r="N198" s="210"/>
      <c r="O198" s="210"/>
      <c r="P198" s="210"/>
      <c r="Q198" s="210"/>
      <c r="R198" s="210"/>
      <c r="S198" s="210"/>
      <c r="T198" s="211"/>
      <c r="AT198" s="212" t="s">
        <v>135</v>
      </c>
      <c r="AU198" s="212" t="s">
        <v>85</v>
      </c>
      <c r="AV198" s="13" t="s">
        <v>85</v>
      </c>
      <c r="AW198" s="13" t="s">
        <v>32</v>
      </c>
      <c r="AX198" s="13" t="s">
        <v>83</v>
      </c>
      <c r="AY198" s="212" t="s">
        <v>127</v>
      </c>
    </row>
    <row r="199" spans="1:65" s="2" customFormat="1" ht="14.4" customHeight="1">
      <c r="A199" s="34"/>
      <c r="B199" s="35"/>
      <c r="C199" s="187" t="s">
        <v>267</v>
      </c>
      <c r="D199" s="187" t="s">
        <v>129</v>
      </c>
      <c r="E199" s="188" t="s">
        <v>255</v>
      </c>
      <c r="F199" s="189" t="s">
        <v>256</v>
      </c>
      <c r="G199" s="190" t="s">
        <v>132</v>
      </c>
      <c r="H199" s="191">
        <v>26.5</v>
      </c>
      <c r="I199" s="192"/>
      <c r="J199" s="193">
        <f>ROUND(I199*H199,2)</f>
        <v>0</v>
      </c>
      <c r="K199" s="194"/>
      <c r="L199" s="39"/>
      <c r="M199" s="195" t="s">
        <v>1</v>
      </c>
      <c r="N199" s="196" t="s">
        <v>40</v>
      </c>
      <c r="O199" s="71"/>
      <c r="P199" s="197">
        <f>O199*H199</f>
        <v>0</v>
      </c>
      <c r="Q199" s="197">
        <v>0</v>
      </c>
      <c r="R199" s="197">
        <f>Q199*H199</f>
        <v>0</v>
      </c>
      <c r="S199" s="197">
        <v>0</v>
      </c>
      <c r="T199" s="19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9" t="s">
        <v>133</v>
      </c>
      <c r="AT199" s="199" t="s">
        <v>129</v>
      </c>
      <c r="AU199" s="199" t="s">
        <v>85</v>
      </c>
      <c r="AY199" s="17" t="s">
        <v>127</v>
      </c>
      <c r="BE199" s="200">
        <f>IF(N199="základní",J199,0)</f>
        <v>0</v>
      </c>
      <c r="BF199" s="200">
        <f>IF(N199="snížená",J199,0)</f>
        <v>0</v>
      </c>
      <c r="BG199" s="200">
        <f>IF(N199="zákl. přenesená",J199,0)</f>
        <v>0</v>
      </c>
      <c r="BH199" s="200">
        <f>IF(N199="sníž. přenesená",J199,0)</f>
        <v>0</v>
      </c>
      <c r="BI199" s="200">
        <f>IF(N199="nulová",J199,0)</f>
        <v>0</v>
      </c>
      <c r="BJ199" s="17" t="s">
        <v>83</v>
      </c>
      <c r="BK199" s="200">
        <f>ROUND(I199*H199,2)</f>
        <v>0</v>
      </c>
      <c r="BL199" s="17" t="s">
        <v>133</v>
      </c>
      <c r="BM199" s="199" t="s">
        <v>257</v>
      </c>
    </row>
    <row r="200" spans="1:65" s="2" customFormat="1" ht="24.15" customHeight="1">
      <c r="A200" s="34"/>
      <c r="B200" s="35"/>
      <c r="C200" s="187" t="s">
        <v>272</v>
      </c>
      <c r="D200" s="187" t="s">
        <v>129</v>
      </c>
      <c r="E200" s="188" t="s">
        <v>259</v>
      </c>
      <c r="F200" s="189" t="s">
        <v>260</v>
      </c>
      <c r="G200" s="190" t="s">
        <v>132</v>
      </c>
      <c r="H200" s="191">
        <v>26.5</v>
      </c>
      <c r="I200" s="192"/>
      <c r="J200" s="193">
        <f>ROUND(I200*H200,2)</f>
        <v>0</v>
      </c>
      <c r="K200" s="194"/>
      <c r="L200" s="39"/>
      <c r="M200" s="195" t="s">
        <v>1</v>
      </c>
      <c r="N200" s="196" t="s">
        <v>40</v>
      </c>
      <c r="O200" s="71"/>
      <c r="P200" s="197">
        <f>O200*H200</f>
        <v>0</v>
      </c>
      <c r="Q200" s="197">
        <v>0</v>
      </c>
      <c r="R200" s="197">
        <f>Q200*H200</f>
        <v>0</v>
      </c>
      <c r="S200" s="197">
        <v>0</v>
      </c>
      <c r="T200" s="19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9" t="s">
        <v>133</v>
      </c>
      <c r="AT200" s="199" t="s">
        <v>129</v>
      </c>
      <c r="AU200" s="199" t="s">
        <v>85</v>
      </c>
      <c r="AY200" s="17" t="s">
        <v>127</v>
      </c>
      <c r="BE200" s="200">
        <f>IF(N200="základní",J200,0)</f>
        <v>0</v>
      </c>
      <c r="BF200" s="200">
        <f>IF(N200="snížená",J200,0)</f>
        <v>0</v>
      </c>
      <c r="BG200" s="200">
        <f>IF(N200="zákl. přenesená",J200,0)</f>
        <v>0</v>
      </c>
      <c r="BH200" s="200">
        <f>IF(N200="sníž. přenesená",J200,0)</f>
        <v>0</v>
      </c>
      <c r="BI200" s="200">
        <f>IF(N200="nulová",J200,0)</f>
        <v>0</v>
      </c>
      <c r="BJ200" s="17" t="s">
        <v>83</v>
      </c>
      <c r="BK200" s="200">
        <f>ROUND(I200*H200,2)</f>
        <v>0</v>
      </c>
      <c r="BL200" s="17" t="s">
        <v>133</v>
      </c>
      <c r="BM200" s="199" t="s">
        <v>261</v>
      </c>
    </row>
    <row r="201" spans="1:65" s="2" customFormat="1" ht="14.4" customHeight="1">
      <c r="A201" s="34"/>
      <c r="B201" s="35"/>
      <c r="C201" s="187" t="s">
        <v>277</v>
      </c>
      <c r="D201" s="187" t="s">
        <v>129</v>
      </c>
      <c r="E201" s="188" t="s">
        <v>263</v>
      </c>
      <c r="F201" s="189" t="s">
        <v>264</v>
      </c>
      <c r="G201" s="190" t="s">
        <v>132</v>
      </c>
      <c r="H201" s="191">
        <v>79.5</v>
      </c>
      <c r="I201" s="192"/>
      <c r="J201" s="193">
        <f>ROUND(I201*H201,2)</f>
        <v>0</v>
      </c>
      <c r="K201" s="194"/>
      <c r="L201" s="39"/>
      <c r="M201" s="195" t="s">
        <v>1</v>
      </c>
      <c r="N201" s="196" t="s">
        <v>40</v>
      </c>
      <c r="O201" s="71"/>
      <c r="P201" s="197">
        <f>O201*H201</f>
        <v>0</v>
      </c>
      <c r="Q201" s="197">
        <v>0</v>
      </c>
      <c r="R201" s="197">
        <f>Q201*H201</f>
        <v>0</v>
      </c>
      <c r="S201" s="197">
        <v>0</v>
      </c>
      <c r="T201" s="19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133</v>
      </c>
      <c r="AT201" s="199" t="s">
        <v>129</v>
      </c>
      <c r="AU201" s="199" t="s">
        <v>85</v>
      </c>
      <c r="AY201" s="17" t="s">
        <v>127</v>
      </c>
      <c r="BE201" s="200">
        <f>IF(N201="základní",J201,0)</f>
        <v>0</v>
      </c>
      <c r="BF201" s="200">
        <f>IF(N201="snížená",J201,0)</f>
        <v>0</v>
      </c>
      <c r="BG201" s="200">
        <f>IF(N201="zákl. přenesená",J201,0)</f>
        <v>0</v>
      </c>
      <c r="BH201" s="200">
        <f>IF(N201="sníž. přenesená",J201,0)</f>
        <v>0</v>
      </c>
      <c r="BI201" s="200">
        <f>IF(N201="nulová",J201,0)</f>
        <v>0</v>
      </c>
      <c r="BJ201" s="17" t="s">
        <v>83</v>
      </c>
      <c r="BK201" s="200">
        <f>ROUND(I201*H201,2)</f>
        <v>0</v>
      </c>
      <c r="BL201" s="17" t="s">
        <v>133</v>
      </c>
      <c r="BM201" s="199" t="s">
        <v>479</v>
      </c>
    </row>
    <row r="202" spans="2:51" s="13" customFormat="1" ht="10.2">
      <c r="B202" s="201"/>
      <c r="C202" s="202"/>
      <c r="D202" s="203" t="s">
        <v>135</v>
      </c>
      <c r="E202" s="204" t="s">
        <v>1</v>
      </c>
      <c r="F202" s="205" t="s">
        <v>480</v>
      </c>
      <c r="G202" s="202"/>
      <c r="H202" s="206">
        <v>79.5</v>
      </c>
      <c r="I202" s="207"/>
      <c r="J202" s="202"/>
      <c r="K202" s="202"/>
      <c r="L202" s="208"/>
      <c r="M202" s="209"/>
      <c r="N202" s="210"/>
      <c r="O202" s="210"/>
      <c r="P202" s="210"/>
      <c r="Q202" s="210"/>
      <c r="R202" s="210"/>
      <c r="S202" s="210"/>
      <c r="T202" s="211"/>
      <c r="AT202" s="212" t="s">
        <v>135</v>
      </c>
      <c r="AU202" s="212" t="s">
        <v>85</v>
      </c>
      <c r="AV202" s="13" t="s">
        <v>85</v>
      </c>
      <c r="AW202" s="13" t="s">
        <v>32</v>
      </c>
      <c r="AX202" s="13" t="s">
        <v>83</v>
      </c>
      <c r="AY202" s="212" t="s">
        <v>127</v>
      </c>
    </row>
    <row r="203" spans="1:65" s="2" customFormat="1" ht="24.15" customHeight="1">
      <c r="A203" s="34"/>
      <c r="B203" s="35"/>
      <c r="C203" s="187" t="s">
        <v>281</v>
      </c>
      <c r="D203" s="187" t="s">
        <v>129</v>
      </c>
      <c r="E203" s="188" t="s">
        <v>268</v>
      </c>
      <c r="F203" s="189" t="s">
        <v>269</v>
      </c>
      <c r="G203" s="190" t="s">
        <v>132</v>
      </c>
      <c r="H203" s="191">
        <v>79.5</v>
      </c>
      <c r="I203" s="192"/>
      <c r="J203" s="193">
        <f>ROUND(I203*H203,2)</f>
        <v>0</v>
      </c>
      <c r="K203" s="194"/>
      <c r="L203" s="39"/>
      <c r="M203" s="195" t="s">
        <v>1</v>
      </c>
      <c r="N203" s="196" t="s">
        <v>40</v>
      </c>
      <c r="O203" s="71"/>
      <c r="P203" s="197">
        <f>O203*H203</f>
        <v>0</v>
      </c>
      <c r="Q203" s="197">
        <v>0</v>
      </c>
      <c r="R203" s="197">
        <f>Q203*H203</f>
        <v>0</v>
      </c>
      <c r="S203" s="197">
        <v>0</v>
      </c>
      <c r="T203" s="19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9" t="s">
        <v>133</v>
      </c>
      <c r="AT203" s="199" t="s">
        <v>129</v>
      </c>
      <c r="AU203" s="199" t="s">
        <v>85</v>
      </c>
      <c r="AY203" s="17" t="s">
        <v>127</v>
      </c>
      <c r="BE203" s="200">
        <f>IF(N203="základní",J203,0)</f>
        <v>0</v>
      </c>
      <c r="BF203" s="200">
        <f>IF(N203="snížená",J203,0)</f>
        <v>0</v>
      </c>
      <c r="BG203" s="200">
        <f>IF(N203="zákl. přenesená",J203,0)</f>
        <v>0</v>
      </c>
      <c r="BH203" s="200">
        <f>IF(N203="sníž. přenesená",J203,0)</f>
        <v>0</v>
      </c>
      <c r="BI203" s="200">
        <f>IF(N203="nulová",J203,0)</f>
        <v>0</v>
      </c>
      <c r="BJ203" s="17" t="s">
        <v>83</v>
      </c>
      <c r="BK203" s="200">
        <f>ROUND(I203*H203,2)</f>
        <v>0</v>
      </c>
      <c r="BL203" s="17" t="s">
        <v>133</v>
      </c>
      <c r="BM203" s="199" t="s">
        <v>481</v>
      </c>
    </row>
    <row r="204" spans="2:51" s="13" customFormat="1" ht="10.2">
      <c r="B204" s="201"/>
      <c r="C204" s="202"/>
      <c r="D204" s="203" t="s">
        <v>135</v>
      </c>
      <c r="E204" s="204" t="s">
        <v>1</v>
      </c>
      <c r="F204" s="205" t="s">
        <v>480</v>
      </c>
      <c r="G204" s="202"/>
      <c r="H204" s="206">
        <v>79.5</v>
      </c>
      <c r="I204" s="207"/>
      <c r="J204" s="202"/>
      <c r="K204" s="202"/>
      <c r="L204" s="208"/>
      <c r="M204" s="209"/>
      <c r="N204" s="210"/>
      <c r="O204" s="210"/>
      <c r="P204" s="210"/>
      <c r="Q204" s="210"/>
      <c r="R204" s="210"/>
      <c r="S204" s="210"/>
      <c r="T204" s="211"/>
      <c r="AT204" s="212" t="s">
        <v>135</v>
      </c>
      <c r="AU204" s="212" t="s">
        <v>85</v>
      </c>
      <c r="AV204" s="13" t="s">
        <v>85</v>
      </c>
      <c r="AW204" s="13" t="s">
        <v>32</v>
      </c>
      <c r="AX204" s="13" t="s">
        <v>83</v>
      </c>
      <c r="AY204" s="212" t="s">
        <v>127</v>
      </c>
    </row>
    <row r="205" spans="2:63" s="12" customFormat="1" ht="22.8" customHeight="1">
      <c r="B205" s="171"/>
      <c r="C205" s="172"/>
      <c r="D205" s="173" t="s">
        <v>74</v>
      </c>
      <c r="E205" s="185" t="s">
        <v>166</v>
      </c>
      <c r="F205" s="185" t="s">
        <v>271</v>
      </c>
      <c r="G205" s="172"/>
      <c r="H205" s="172"/>
      <c r="I205" s="175"/>
      <c r="J205" s="186">
        <f>BK205</f>
        <v>0</v>
      </c>
      <c r="K205" s="172"/>
      <c r="L205" s="177"/>
      <c r="M205" s="178"/>
      <c r="N205" s="179"/>
      <c r="O205" s="179"/>
      <c r="P205" s="180">
        <f>P206+SUM(P207:P228)</f>
        <v>0</v>
      </c>
      <c r="Q205" s="179"/>
      <c r="R205" s="180">
        <f>R206+SUM(R207:R228)</f>
        <v>1.7799322899999999</v>
      </c>
      <c r="S205" s="179"/>
      <c r="T205" s="181">
        <f>T206+SUM(T207:T228)</f>
        <v>0</v>
      </c>
      <c r="AR205" s="182" t="s">
        <v>83</v>
      </c>
      <c r="AT205" s="183" t="s">
        <v>74</v>
      </c>
      <c r="AU205" s="183" t="s">
        <v>83</v>
      </c>
      <c r="AY205" s="182" t="s">
        <v>127</v>
      </c>
      <c r="BK205" s="184">
        <f>BK206+SUM(BK207:BK228)</f>
        <v>0</v>
      </c>
    </row>
    <row r="206" spans="1:65" s="2" customFormat="1" ht="14.4" customHeight="1">
      <c r="A206" s="34"/>
      <c r="B206" s="35"/>
      <c r="C206" s="187" t="s">
        <v>286</v>
      </c>
      <c r="D206" s="187" t="s">
        <v>129</v>
      </c>
      <c r="E206" s="188" t="s">
        <v>482</v>
      </c>
      <c r="F206" s="189" t="s">
        <v>483</v>
      </c>
      <c r="G206" s="190" t="s">
        <v>275</v>
      </c>
      <c r="H206" s="191">
        <v>8</v>
      </c>
      <c r="I206" s="192"/>
      <c r="J206" s="193">
        <f>ROUND(I206*H206,2)</f>
        <v>0</v>
      </c>
      <c r="K206" s="194"/>
      <c r="L206" s="39"/>
      <c r="M206" s="195" t="s">
        <v>1</v>
      </c>
      <c r="N206" s="196" t="s">
        <v>40</v>
      </c>
      <c r="O206" s="71"/>
      <c r="P206" s="197">
        <f>O206*H206</f>
        <v>0</v>
      </c>
      <c r="Q206" s="197">
        <v>0.06864</v>
      </c>
      <c r="R206" s="197">
        <f>Q206*H206</f>
        <v>0.54912</v>
      </c>
      <c r="S206" s="197">
        <v>0</v>
      </c>
      <c r="T206" s="19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9" t="s">
        <v>133</v>
      </c>
      <c r="AT206" s="199" t="s">
        <v>129</v>
      </c>
      <c r="AU206" s="199" t="s">
        <v>85</v>
      </c>
      <c r="AY206" s="17" t="s">
        <v>127</v>
      </c>
      <c r="BE206" s="200">
        <f>IF(N206="základní",J206,0)</f>
        <v>0</v>
      </c>
      <c r="BF206" s="200">
        <f>IF(N206="snížená",J206,0)</f>
        <v>0</v>
      </c>
      <c r="BG206" s="200">
        <f>IF(N206="zákl. přenesená",J206,0)</f>
        <v>0</v>
      </c>
      <c r="BH206" s="200">
        <f>IF(N206="sníž. přenesená",J206,0)</f>
        <v>0</v>
      </c>
      <c r="BI206" s="200">
        <f>IF(N206="nulová",J206,0)</f>
        <v>0</v>
      </c>
      <c r="BJ206" s="17" t="s">
        <v>83</v>
      </c>
      <c r="BK206" s="200">
        <f>ROUND(I206*H206,2)</f>
        <v>0</v>
      </c>
      <c r="BL206" s="17" t="s">
        <v>133</v>
      </c>
      <c r="BM206" s="199" t="s">
        <v>484</v>
      </c>
    </row>
    <row r="207" spans="1:65" s="2" customFormat="1" ht="24.15" customHeight="1">
      <c r="A207" s="34"/>
      <c r="B207" s="35"/>
      <c r="C207" s="187" t="s">
        <v>291</v>
      </c>
      <c r="D207" s="187" t="s">
        <v>129</v>
      </c>
      <c r="E207" s="188" t="s">
        <v>485</v>
      </c>
      <c r="F207" s="189" t="s">
        <v>486</v>
      </c>
      <c r="G207" s="190" t="s">
        <v>152</v>
      </c>
      <c r="H207" s="191">
        <v>13.5</v>
      </c>
      <c r="I207" s="192"/>
      <c r="J207" s="193">
        <f>ROUND(I207*H207,2)</f>
        <v>0</v>
      </c>
      <c r="K207" s="194"/>
      <c r="L207" s="39"/>
      <c r="M207" s="195" t="s">
        <v>1</v>
      </c>
      <c r="N207" s="196" t="s">
        <v>40</v>
      </c>
      <c r="O207" s="71"/>
      <c r="P207" s="197">
        <f>O207*H207</f>
        <v>0</v>
      </c>
      <c r="Q207" s="197">
        <v>0</v>
      </c>
      <c r="R207" s="197">
        <f>Q207*H207</f>
        <v>0</v>
      </c>
      <c r="S207" s="197">
        <v>0</v>
      </c>
      <c r="T207" s="19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9" t="s">
        <v>133</v>
      </c>
      <c r="AT207" s="199" t="s">
        <v>129</v>
      </c>
      <c r="AU207" s="199" t="s">
        <v>85</v>
      </c>
      <c r="AY207" s="17" t="s">
        <v>127</v>
      </c>
      <c r="BE207" s="200">
        <f>IF(N207="základní",J207,0)</f>
        <v>0</v>
      </c>
      <c r="BF207" s="200">
        <f>IF(N207="snížená",J207,0)</f>
        <v>0</v>
      </c>
      <c r="BG207" s="200">
        <f>IF(N207="zákl. přenesená",J207,0)</f>
        <v>0</v>
      </c>
      <c r="BH207" s="200">
        <f>IF(N207="sníž. přenesená",J207,0)</f>
        <v>0</v>
      </c>
      <c r="BI207" s="200">
        <f>IF(N207="nulová",J207,0)</f>
        <v>0</v>
      </c>
      <c r="BJ207" s="17" t="s">
        <v>83</v>
      </c>
      <c r="BK207" s="200">
        <f>ROUND(I207*H207,2)</f>
        <v>0</v>
      </c>
      <c r="BL207" s="17" t="s">
        <v>133</v>
      </c>
      <c r="BM207" s="199" t="s">
        <v>487</v>
      </c>
    </row>
    <row r="208" spans="1:65" s="2" customFormat="1" ht="24.15" customHeight="1">
      <c r="A208" s="34"/>
      <c r="B208" s="35"/>
      <c r="C208" s="234" t="s">
        <v>295</v>
      </c>
      <c r="D208" s="234" t="s">
        <v>220</v>
      </c>
      <c r="E208" s="235" t="s">
        <v>488</v>
      </c>
      <c r="F208" s="236" t="s">
        <v>489</v>
      </c>
      <c r="G208" s="237" t="s">
        <v>152</v>
      </c>
      <c r="H208" s="238">
        <v>13.703</v>
      </c>
      <c r="I208" s="239"/>
      <c r="J208" s="240">
        <f>ROUND(I208*H208,2)</f>
        <v>0</v>
      </c>
      <c r="K208" s="241"/>
      <c r="L208" s="242"/>
      <c r="M208" s="243" t="s">
        <v>1</v>
      </c>
      <c r="N208" s="244" t="s">
        <v>40</v>
      </c>
      <c r="O208" s="71"/>
      <c r="P208" s="197">
        <f>O208*H208</f>
        <v>0</v>
      </c>
      <c r="Q208" s="197">
        <v>0.00028</v>
      </c>
      <c r="R208" s="197">
        <f>Q208*H208</f>
        <v>0.0038368399999999993</v>
      </c>
      <c r="S208" s="197">
        <v>0</v>
      </c>
      <c r="T208" s="19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9" t="s">
        <v>166</v>
      </c>
      <c r="AT208" s="199" t="s">
        <v>220</v>
      </c>
      <c r="AU208" s="199" t="s">
        <v>85</v>
      </c>
      <c r="AY208" s="17" t="s">
        <v>127</v>
      </c>
      <c r="BE208" s="200">
        <f>IF(N208="základní",J208,0)</f>
        <v>0</v>
      </c>
      <c r="BF208" s="200">
        <f>IF(N208="snížená",J208,0)</f>
        <v>0</v>
      </c>
      <c r="BG208" s="200">
        <f>IF(N208="zákl. přenesená",J208,0)</f>
        <v>0</v>
      </c>
      <c r="BH208" s="200">
        <f>IF(N208="sníž. přenesená",J208,0)</f>
        <v>0</v>
      </c>
      <c r="BI208" s="200">
        <f>IF(N208="nulová",J208,0)</f>
        <v>0</v>
      </c>
      <c r="BJ208" s="17" t="s">
        <v>83</v>
      </c>
      <c r="BK208" s="200">
        <f>ROUND(I208*H208,2)</f>
        <v>0</v>
      </c>
      <c r="BL208" s="17" t="s">
        <v>133</v>
      </c>
      <c r="BM208" s="199" t="s">
        <v>490</v>
      </c>
    </row>
    <row r="209" spans="2:51" s="13" customFormat="1" ht="10.2">
      <c r="B209" s="201"/>
      <c r="C209" s="202"/>
      <c r="D209" s="203" t="s">
        <v>135</v>
      </c>
      <c r="E209" s="202"/>
      <c r="F209" s="205" t="s">
        <v>491</v>
      </c>
      <c r="G209" s="202"/>
      <c r="H209" s="206">
        <v>13.703</v>
      </c>
      <c r="I209" s="207"/>
      <c r="J209" s="202"/>
      <c r="K209" s="202"/>
      <c r="L209" s="208"/>
      <c r="M209" s="209"/>
      <c r="N209" s="210"/>
      <c r="O209" s="210"/>
      <c r="P209" s="210"/>
      <c r="Q209" s="210"/>
      <c r="R209" s="210"/>
      <c r="S209" s="210"/>
      <c r="T209" s="211"/>
      <c r="AT209" s="212" t="s">
        <v>135</v>
      </c>
      <c r="AU209" s="212" t="s">
        <v>85</v>
      </c>
      <c r="AV209" s="13" t="s">
        <v>85</v>
      </c>
      <c r="AW209" s="13" t="s">
        <v>4</v>
      </c>
      <c r="AX209" s="13" t="s">
        <v>83</v>
      </c>
      <c r="AY209" s="212" t="s">
        <v>127</v>
      </c>
    </row>
    <row r="210" spans="1:65" s="2" customFormat="1" ht="24.15" customHeight="1">
      <c r="A210" s="34"/>
      <c r="B210" s="35"/>
      <c r="C210" s="187" t="s">
        <v>299</v>
      </c>
      <c r="D210" s="187" t="s">
        <v>129</v>
      </c>
      <c r="E210" s="188" t="s">
        <v>492</v>
      </c>
      <c r="F210" s="189" t="s">
        <v>493</v>
      </c>
      <c r="G210" s="190" t="s">
        <v>152</v>
      </c>
      <c r="H210" s="191">
        <v>54.5</v>
      </c>
      <c r="I210" s="192"/>
      <c r="J210" s="193">
        <f>ROUND(I210*H210,2)</f>
        <v>0</v>
      </c>
      <c r="K210" s="194"/>
      <c r="L210" s="39"/>
      <c r="M210" s="195" t="s">
        <v>1</v>
      </c>
      <c r="N210" s="196" t="s">
        <v>40</v>
      </c>
      <c r="O210" s="71"/>
      <c r="P210" s="197">
        <f>O210*H210</f>
        <v>0</v>
      </c>
      <c r="Q210" s="197">
        <v>1E-05</v>
      </c>
      <c r="R210" s="197">
        <f>Q210*H210</f>
        <v>0.000545</v>
      </c>
      <c r="S210" s="197">
        <v>0</v>
      </c>
      <c r="T210" s="19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9" t="s">
        <v>133</v>
      </c>
      <c r="AT210" s="199" t="s">
        <v>129</v>
      </c>
      <c r="AU210" s="199" t="s">
        <v>85</v>
      </c>
      <c r="AY210" s="17" t="s">
        <v>127</v>
      </c>
      <c r="BE210" s="200">
        <f>IF(N210="základní",J210,0)</f>
        <v>0</v>
      </c>
      <c r="BF210" s="200">
        <f>IF(N210="snížená",J210,0)</f>
        <v>0</v>
      </c>
      <c r="BG210" s="200">
        <f>IF(N210="zákl. přenesená",J210,0)</f>
        <v>0</v>
      </c>
      <c r="BH210" s="200">
        <f>IF(N210="sníž. přenesená",J210,0)</f>
        <v>0</v>
      </c>
      <c r="BI210" s="200">
        <f>IF(N210="nulová",J210,0)</f>
        <v>0</v>
      </c>
      <c r="BJ210" s="17" t="s">
        <v>83</v>
      </c>
      <c r="BK210" s="200">
        <f>ROUND(I210*H210,2)</f>
        <v>0</v>
      </c>
      <c r="BL210" s="17" t="s">
        <v>133</v>
      </c>
      <c r="BM210" s="199" t="s">
        <v>494</v>
      </c>
    </row>
    <row r="211" spans="1:65" s="2" customFormat="1" ht="14.4" customHeight="1">
      <c r="A211" s="34"/>
      <c r="B211" s="35"/>
      <c r="C211" s="234" t="s">
        <v>303</v>
      </c>
      <c r="D211" s="234" t="s">
        <v>220</v>
      </c>
      <c r="E211" s="235" t="s">
        <v>495</v>
      </c>
      <c r="F211" s="236" t="s">
        <v>496</v>
      </c>
      <c r="G211" s="237" t="s">
        <v>152</v>
      </c>
      <c r="H211" s="238">
        <v>56.135</v>
      </c>
      <c r="I211" s="239"/>
      <c r="J211" s="240">
        <f>ROUND(I211*H211,2)</f>
        <v>0</v>
      </c>
      <c r="K211" s="241"/>
      <c r="L211" s="242"/>
      <c r="M211" s="243" t="s">
        <v>1</v>
      </c>
      <c r="N211" s="244" t="s">
        <v>40</v>
      </c>
      <c r="O211" s="71"/>
      <c r="P211" s="197">
        <f>O211*H211</f>
        <v>0</v>
      </c>
      <c r="Q211" s="197">
        <v>0.00267</v>
      </c>
      <c r="R211" s="197">
        <f>Q211*H211</f>
        <v>0.14988045</v>
      </c>
      <c r="S211" s="197">
        <v>0</v>
      </c>
      <c r="T211" s="19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9" t="s">
        <v>166</v>
      </c>
      <c r="AT211" s="199" t="s">
        <v>220</v>
      </c>
      <c r="AU211" s="199" t="s">
        <v>85</v>
      </c>
      <c r="AY211" s="17" t="s">
        <v>127</v>
      </c>
      <c r="BE211" s="200">
        <f>IF(N211="základní",J211,0)</f>
        <v>0</v>
      </c>
      <c r="BF211" s="200">
        <f>IF(N211="snížená",J211,0)</f>
        <v>0</v>
      </c>
      <c r="BG211" s="200">
        <f>IF(N211="zákl. přenesená",J211,0)</f>
        <v>0</v>
      </c>
      <c r="BH211" s="200">
        <f>IF(N211="sníž. přenesená",J211,0)</f>
        <v>0</v>
      </c>
      <c r="BI211" s="200">
        <f>IF(N211="nulová",J211,0)</f>
        <v>0</v>
      </c>
      <c r="BJ211" s="17" t="s">
        <v>83</v>
      </c>
      <c r="BK211" s="200">
        <f>ROUND(I211*H211,2)</f>
        <v>0</v>
      </c>
      <c r="BL211" s="17" t="s">
        <v>133</v>
      </c>
      <c r="BM211" s="199" t="s">
        <v>497</v>
      </c>
    </row>
    <row r="212" spans="2:51" s="13" customFormat="1" ht="10.2">
      <c r="B212" s="201"/>
      <c r="C212" s="202"/>
      <c r="D212" s="203" t="s">
        <v>135</v>
      </c>
      <c r="E212" s="202"/>
      <c r="F212" s="205" t="s">
        <v>498</v>
      </c>
      <c r="G212" s="202"/>
      <c r="H212" s="206">
        <v>56.135</v>
      </c>
      <c r="I212" s="207"/>
      <c r="J212" s="202"/>
      <c r="K212" s="202"/>
      <c r="L212" s="208"/>
      <c r="M212" s="209"/>
      <c r="N212" s="210"/>
      <c r="O212" s="210"/>
      <c r="P212" s="210"/>
      <c r="Q212" s="210"/>
      <c r="R212" s="210"/>
      <c r="S212" s="210"/>
      <c r="T212" s="211"/>
      <c r="AT212" s="212" t="s">
        <v>135</v>
      </c>
      <c r="AU212" s="212" t="s">
        <v>85</v>
      </c>
      <c r="AV212" s="13" t="s">
        <v>85</v>
      </c>
      <c r="AW212" s="13" t="s">
        <v>4</v>
      </c>
      <c r="AX212" s="13" t="s">
        <v>83</v>
      </c>
      <c r="AY212" s="212" t="s">
        <v>127</v>
      </c>
    </row>
    <row r="213" spans="1:65" s="2" customFormat="1" ht="24.15" customHeight="1">
      <c r="A213" s="34"/>
      <c r="B213" s="35"/>
      <c r="C213" s="187" t="s">
        <v>307</v>
      </c>
      <c r="D213" s="187" t="s">
        <v>129</v>
      </c>
      <c r="E213" s="188" t="s">
        <v>499</v>
      </c>
      <c r="F213" s="189" t="s">
        <v>500</v>
      </c>
      <c r="G213" s="190" t="s">
        <v>275</v>
      </c>
      <c r="H213" s="191">
        <v>2</v>
      </c>
      <c r="I213" s="192"/>
      <c r="J213" s="193">
        <f aca="true" t="shared" si="0" ref="J213:J227">ROUND(I213*H213,2)</f>
        <v>0</v>
      </c>
      <c r="K213" s="194"/>
      <c r="L213" s="39"/>
      <c r="M213" s="195" t="s">
        <v>1</v>
      </c>
      <c r="N213" s="196" t="s">
        <v>40</v>
      </c>
      <c r="O213" s="71"/>
      <c r="P213" s="197">
        <f aca="true" t="shared" si="1" ref="P213:P227">O213*H213</f>
        <v>0</v>
      </c>
      <c r="Q213" s="197">
        <v>0</v>
      </c>
      <c r="R213" s="197">
        <f aca="true" t="shared" si="2" ref="R213:R227">Q213*H213</f>
        <v>0</v>
      </c>
      <c r="S213" s="197">
        <v>0</v>
      </c>
      <c r="T213" s="198">
        <f aca="true" t="shared" si="3" ref="T213:T227"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9" t="s">
        <v>133</v>
      </c>
      <c r="AT213" s="199" t="s">
        <v>129</v>
      </c>
      <c r="AU213" s="199" t="s">
        <v>85</v>
      </c>
      <c r="AY213" s="17" t="s">
        <v>127</v>
      </c>
      <c r="BE213" s="200">
        <f aca="true" t="shared" si="4" ref="BE213:BE227">IF(N213="základní",J213,0)</f>
        <v>0</v>
      </c>
      <c r="BF213" s="200">
        <f aca="true" t="shared" si="5" ref="BF213:BF227">IF(N213="snížená",J213,0)</f>
        <v>0</v>
      </c>
      <c r="BG213" s="200">
        <f aca="true" t="shared" si="6" ref="BG213:BG227">IF(N213="zákl. přenesená",J213,0)</f>
        <v>0</v>
      </c>
      <c r="BH213" s="200">
        <f aca="true" t="shared" si="7" ref="BH213:BH227">IF(N213="sníž. přenesená",J213,0)</f>
        <v>0</v>
      </c>
      <c r="BI213" s="200">
        <f aca="true" t="shared" si="8" ref="BI213:BI227">IF(N213="nulová",J213,0)</f>
        <v>0</v>
      </c>
      <c r="BJ213" s="17" t="s">
        <v>83</v>
      </c>
      <c r="BK213" s="200">
        <f aca="true" t="shared" si="9" ref="BK213:BK227">ROUND(I213*H213,2)</f>
        <v>0</v>
      </c>
      <c r="BL213" s="17" t="s">
        <v>133</v>
      </c>
      <c r="BM213" s="199" t="s">
        <v>501</v>
      </c>
    </row>
    <row r="214" spans="1:65" s="2" customFormat="1" ht="24.15" customHeight="1">
      <c r="A214" s="34"/>
      <c r="B214" s="35"/>
      <c r="C214" s="234" t="s">
        <v>311</v>
      </c>
      <c r="D214" s="234" t="s">
        <v>220</v>
      </c>
      <c r="E214" s="235" t="s">
        <v>502</v>
      </c>
      <c r="F214" s="236" t="s">
        <v>503</v>
      </c>
      <c r="G214" s="237" t="s">
        <v>275</v>
      </c>
      <c r="H214" s="238">
        <v>2</v>
      </c>
      <c r="I214" s="239"/>
      <c r="J214" s="240">
        <f t="shared" si="0"/>
        <v>0</v>
      </c>
      <c r="K214" s="241"/>
      <c r="L214" s="242"/>
      <c r="M214" s="243" t="s">
        <v>1</v>
      </c>
      <c r="N214" s="244" t="s">
        <v>40</v>
      </c>
      <c r="O214" s="71"/>
      <c r="P214" s="197">
        <f t="shared" si="1"/>
        <v>0</v>
      </c>
      <c r="Q214" s="197">
        <v>0.00065</v>
      </c>
      <c r="R214" s="197">
        <f t="shared" si="2"/>
        <v>0.0013</v>
      </c>
      <c r="S214" s="197">
        <v>0</v>
      </c>
      <c r="T214" s="198">
        <f t="shared" si="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9" t="s">
        <v>166</v>
      </c>
      <c r="AT214" s="199" t="s">
        <v>220</v>
      </c>
      <c r="AU214" s="199" t="s">
        <v>85</v>
      </c>
      <c r="AY214" s="17" t="s">
        <v>127</v>
      </c>
      <c r="BE214" s="200">
        <f t="shared" si="4"/>
        <v>0</v>
      </c>
      <c r="BF214" s="200">
        <f t="shared" si="5"/>
        <v>0</v>
      </c>
      <c r="BG214" s="200">
        <f t="shared" si="6"/>
        <v>0</v>
      </c>
      <c r="BH214" s="200">
        <f t="shared" si="7"/>
        <v>0</v>
      </c>
      <c r="BI214" s="200">
        <f t="shared" si="8"/>
        <v>0</v>
      </c>
      <c r="BJ214" s="17" t="s">
        <v>83</v>
      </c>
      <c r="BK214" s="200">
        <f t="shared" si="9"/>
        <v>0</v>
      </c>
      <c r="BL214" s="17" t="s">
        <v>133</v>
      </c>
      <c r="BM214" s="199" t="s">
        <v>504</v>
      </c>
    </row>
    <row r="215" spans="1:65" s="2" customFormat="1" ht="24.15" customHeight="1">
      <c r="A215" s="34"/>
      <c r="B215" s="35"/>
      <c r="C215" s="187" t="s">
        <v>315</v>
      </c>
      <c r="D215" s="187" t="s">
        <v>129</v>
      </c>
      <c r="E215" s="188" t="s">
        <v>505</v>
      </c>
      <c r="F215" s="189" t="s">
        <v>506</v>
      </c>
      <c r="G215" s="190" t="s">
        <v>275</v>
      </c>
      <c r="H215" s="191">
        <v>16</v>
      </c>
      <c r="I215" s="192"/>
      <c r="J215" s="193">
        <f t="shared" si="0"/>
        <v>0</v>
      </c>
      <c r="K215" s="194"/>
      <c r="L215" s="39"/>
      <c r="M215" s="195" t="s">
        <v>1</v>
      </c>
      <c r="N215" s="196" t="s">
        <v>40</v>
      </c>
      <c r="O215" s="71"/>
      <c r="P215" s="197">
        <f t="shared" si="1"/>
        <v>0</v>
      </c>
      <c r="Q215" s="197">
        <v>0</v>
      </c>
      <c r="R215" s="197">
        <f t="shared" si="2"/>
        <v>0</v>
      </c>
      <c r="S215" s="197">
        <v>0</v>
      </c>
      <c r="T215" s="198">
        <f t="shared" si="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9" t="s">
        <v>133</v>
      </c>
      <c r="AT215" s="199" t="s">
        <v>129</v>
      </c>
      <c r="AU215" s="199" t="s">
        <v>85</v>
      </c>
      <c r="AY215" s="17" t="s">
        <v>127</v>
      </c>
      <c r="BE215" s="200">
        <f t="shared" si="4"/>
        <v>0</v>
      </c>
      <c r="BF215" s="200">
        <f t="shared" si="5"/>
        <v>0</v>
      </c>
      <c r="BG215" s="200">
        <f t="shared" si="6"/>
        <v>0</v>
      </c>
      <c r="BH215" s="200">
        <f t="shared" si="7"/>
        <v>0</v>
      </c>
      <c r="BI215" s="200">
        <f t="shared" si="8"/>
        <v>0</v>
      </c>
      <c r="BJ215" s="17" t="s">
        <v>83</v>
      </c>
      <c r="BK215" s="200">
        <f t="shared" si="9"/>
        <v>0</v>
      </c>
      <c r="BL215" s="17" t="s">
        <v>133</v>
      </c>
      <c r="BM215" s="199" t="s">
        <v>507</v>
      </c>
    </row>
    <row r="216" spans="1:65" s="2" customFormat="1" ht="14.4" customHeight="1">
      <c r="A216" s="34"/>
      <c r="B216" s="35"/>
      <c r="C216" s="234" t="s">
        <v>319</v>
      </c>
      <c r="D216" s="234" t="s">
        <v>220</v>
      </c>
      <c r="E216" s="235" t="s">
        <v>508</v>
      </c>
      <c r="F216" s="236" t="s">
        <v>509</v>
      </c>
      <c r="G216" s="237" t="s">
        <v>275</v>
      </c>
      <c r="H216" s="238">
        <v>8</v>
      </c>
      <c r="I216" s="239"/>
      <c r="J216" s="240">
        <f t="shared" si="0"/>
        <v>0</v>
      </c>
      <c r="K216" s="241"/>
      <c r="L216" s="242"/>
      <c r="M216" s="243" t="s">
        <v>1</v>
      </c>
      <c r="N216" s="244" t="s">
        <v>40</v>
      </c>
      <c r="O216" s="71"/>
      <c r="P216" s="197">
        <f t="shared" si="1"/>
        <v>0</v>
      </c>
      <c r="Q216" s="197">
        <v>0.00148</v>
      </c>
      <c r="R216" s="197">
        <f t="shared" si="2"/>
        <v>0.01184</v>
      </c>
      <c r="S216" s="197">
        <v>0</v>
      </c>
      <c r="T216" s="198">
        <f t="shared" si="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166</v>
      </c>
      <c r="AT216" s="199" t="s">
        <v>220</v>
      </c>
      <c r="AU216" s="199" t="s">
        <v>85</v>
      </c>
      <c r="AY216" s="17" t="s">
        <v>127</v>
      </c>
      <c r="BE216" s="200">
        <f t="shared" si="4"/>
        <v>0</v>
      </c>
      <c r="BF216" s="200">
        <f t="shared" si="5"/>
        <v>0</v>
      </c>
      <c r="BG216" s="200">
        <f t="shared" si="6"/>
        <v>0</v>
      </c>
      <c r="BH216" s="200">
        <f t="shared" si="7"/>
        <v>0</v>
      </c>
      <c r="BI216" s="200">
        <f t="shared" si="8"/>
        <v>0</v>
      </c>
      <c r="BJ216" s="17" t="s">
        <v>83</v>
      </c>
      <c r="BK216" s="200">
        <f t="shared" si="9"/>
        <v>0</v>
      </c>
      <c r="BL216" s="17" t="s">
        <v>133</v>
      </c>
      <c r="BM216" s="199" t="s">
        <v>510</v>
      </c>
    </row>
    <row r="217" spans="1:65" s="2" customFormat="1" ht="14.4" customHeight="1">
      <c r="A217" s="34"/>
      <c r="B217" s="35"/>
      <c r="C217" s="234" t="s">
        <v>323</v>
      </c>
      <c r="D217" s="234" t="s">
        <v>220</v>
      </c>
      <c r="E217" s="235" t="s">
        <v>511</v>
      </c>
      <c r="F217" s="236" t="s">
        <v>512</v>
      </c>
      <c r="G217" s="237" t="s">
        <v>275</v>
      </c>
      <c r="H217" s="238">
        <v>8</v>
      </c>
      <c r="I217" s="239"/>
      <c r="J217" s="240">
        <f t="shared" si="0"/>
        <v>0</v>
      </c>
      <c r="K217" s="241"/>
      <c r="L217" s="242"/>
      <c r="M217" s="243" t="s">
        <v>1</v>
      </c>
      <c r="N217" s="244" t="s">
        <v>40</v>
      </c>
      <c r="O217" s="71"/>
      <c r="P217" s="197">
        <f t="shared" si="1"/>
        <v>0</v>
      </c>
      <c r="Q217" s="197">
        <v>0.00029</v>
      </c>
      <c r="R217" s="197">
        <f t="shared" si="2"/>
        <v>0.00232</v>
      </c>
      <c r="S217" s="197">
        <v>0</v>
      </c>
      <c r="T217" s="198">
        <f t="shared" si="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9" t="s">
        <v>166</v>
      </c>
      <c r="AT217" s="199" t="s">
        <v>220</v>
      </c>
      <c r="AU217" s="199" t="s">
        <v>85</v>
      </c>
      <c r="AY217" s="17" t="s">
        <v>127</v>
      </c>
      <c r="BE217" s="200">
        <f t="shared" si="4"/>
        <v>0</v>
      </c>
      <c r="BF217" s="200">
        <f t="shared" si="5"/>
        <v>0</v>
      </c>
      <c r="BG217" s="200">
        <f t="shared" si="6"/>
        <v>0</v>
      </c>
      <c r="BH217" s="200">
        <f t="shared" si="7"/>
        <v>0</v>
      </c>
      <c r="BI217" s="200">
        <f t="shared" si="8"/>
        <v>0</v>
      </c>
      <c r="BJ217" s="17" t="s">
        <v>83</v>
      </c>
      <c r="BK217" s="200">
        <f t="shared" si="9"/>
        <v>0</v>
      </c>
      <c r="BL217" s="17" t="s">
        <v>133</v>
      </c>
      <c r="BM217" s="199" t="s">
        <v>513</v>
      </c>
    </row>
    <row r="218" spans="1:65" s="2" customFormat="1" ht="24.15" customHeight="1">
      <c r="A218" s="34"/>
      <c r="B218" s="35"/>
      <c r="C218" s="187" t="s">
        <v>327</v>
      </c>
      <c r="D218" s="187" t="s">
        <v>129</v>
      </c>
      <c r="E218" s="188" t="s">
        <v>514</v>
      </c>
      <c r="F218" s="189" t="s">
        <v>515</v>
      </c>
      <c r="G218" s="190" t="s">
        <v>275</v>
      </c>
      <c r="H218" s="191">
        <v>4</v>
      </c>
      <c r="I218" s="192"/>
      <c r="J218" s="193">
        <f t="shared" si="0"/>
        <v>0</v>
      </c>
      <c r="K218" s="194"/>
      <c r="L218" s="39"/>
      <c r="M218" s="195" t="s">
        <v>1</v>
      </c>
      <c r="N218" s="196" t="s">
        <v>40</v>
      </c>
      <c r="O218" s="71"/>
      <c r="P218" s="197">
        <f t="shared" si="1"/>
        <v>0</v>
      </c>
      <c r="Q218" s="197">
        <v>0.0001</v>
      </c>
      <c r="R218" s="197">
        <f t="shared" si="2"/>
        <v>0.0004</v>
      </c>
      <c r="S218" s="197">
        <v>0</v>
      </c>
      <c r="T218" s="198">
        <f t="shared" si="3"/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9" t="s">
        <v>133</v>
      </c>
      <c r="AT218" s="199" t="s">
        <v>129</v>
      </c>
      <c r="AU218" s="199" t="s">
        <v>85</v>
      </c>
      <c r="AY218" s="17" t="s">
        <v>127</v>
      </c>
      <c r="BE218" s="200">
        <f t="shared" si="4"/>
        <v>0</v>
      </c>
      <c r="BF218" s="200">
        <f t="shared" si="5"/>
        <v>0</v>
      </c>
      <c r="BG218" s="200">
        <f t="shared" si="6"/>
        <v>0</v>
      </c>
      <c r="BH218" s="200">
        <f t="shared" si="7"/>
        <v>0</v>
      </c>
      <c r="BI218" s="200">
        <f t="shared" si="8"/>
        <v>0</v>
      </c>
      <c r="BJ218" s="17" t="s">
        <v>83</v>
      </c>
      <c r="BK218" s="200">
        <f t="shared" si="9"/>
        <v>0</v>
      </c>
      <c r="BL218" s="17" t="s">
        <v>133</v>
      </c>
      <c r="BM218" s="199" t="s">
        <v>516</v>
      </c>
    </row>
    <row r="219" spans="1:65" s="2" customFormat="1" ht="24.15" customHeight="1">
      <c r="A219" s="34"/>
      <c r="B219" s="35"/>
      <c r="C219" s="234" t="s">
        <v>331</v>
      </c>
      <c r="D219" s="234" t="s">
        <v>220</v>
      </c>
      <c r="E219" s="235" t="s">
        <v>517</v>
      </c>
      <c r="F219" s="236" t="s">
        <v>518</v>
      </c>
      <c r="G219" s="237" t="s">
        <v>275</v>
      </c>
      <c r="H219" s="238">
        <v>4</v>
      </c>
      <c r="I219" s="239"/>
      <c r="J219" s="240">
        <f t="shared" si="0"/>
        <v>0</v>
      </c>
      <c r="K219" s="241"/>
      <c r="L219" s="242"/>
      <c r="M219" s="243" t="s">
        <v>1</v>
      </c>
      <c r="N219" s="244" t="s">
        <v>40</v>
      </c>
      <c r="O219" s="71"/>
      <c r="P219" s="197">
        <f t="shared" si="1"/>
        <v>0</v>
      </c>
      <c r="Q219" s="197">
        <v>0.0039</v>
      </c>
      <c r="R219" s="197">
        <f t="shared" si="2"/>
        <v>0.0156</v>
      </c>
      <c r="S219" s="197">
        <v>0</v>
      </c>
      <c r="T219" s="198">
        <f t="shared" si="3"/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9" t="s">
        <v>166</v>
      </c>
      <c r="AT219" s="199" t="s">
        <v>220</v>
      </c>
      <c r="AU219" s="199" t="s">
        <v>85</v>
      </c>
      <c r="AY219" s="17" t="s">
        <v>127</v>
      </c>
      <c r="BE219" s="200">
        <f t="shared" si="4"/>
        <v>0</v>
      </c>
      <c r="BF219" s="200">
        <f t="shared" si="5"/>
        <v>0</v>
      </c>
      <c r="BG219" s="200">
        <f t="shared" si="6"/>
        <v>0</v>
      </c>
      <c r="BH219" s="200">
        <f t="shared" si="7"/>
        <v>0</v>
      </c>
      <c r="BI219" s="200">
        <f t="shared" si="8"/>
        <v>0</v>
      </c>
      <c r="BJ219" s="17" t="s">
        <v>83</v>
      </c>
      <c r="BK219" s="200">
        <f t="shared" si="9"/>
        <v>0</v>
      </c>
      <c r="BL219" s="17" t="s">
        <v>133</v>
      </c>
      <c r="BM219" s="199" t="s">
        <v>519</v>
      </c>
    </row>
    <row r="220" spans="1:65" s="2" customFormat="1" ht="14.4" customHeight="1">
      <c r="A220" s="34"/>
      <c r="B220" s="35"/>
      <c r="C220" s="187" t="s">
        <v>335</v>
      </c>
      <c r="D220" s="187" t="s">
        <v>129</v>
      </c>
      <c r="E220" s="188" t="s">
        <v>520</v>
      </c>
      <c r="F220" s="189" t="s">
        <v>521</v>
      </c>
      <c r="G220" s="190" t="s">
        <v>275</v>
      </c>
      <c r="H220" s="191">
        <v>1</v>
      </c>
      <c r="I220" s="192"/>
      <c r="J220" s="193">
        <f t="shared" si="0"/>
        <v>0</v>
      </c>
      <c r="K220" s="194"/>
      <c r="L220" s="39"/>
      <c r="M220" s="195" t="s">
        <v>1</v>
      </c>
      <c r="N220" s="196" t="s">
        <v>40</v>
      </c>
      <c r="O220" s="71"/>
      <c r="P220" s="197">
        <f t="shared" si="1"/>
        <v>0</v>
      </c>
      <c r="Q220" s="197">
        <v>0.00038</v>
      </c>
      <c r="R220" s="197">
        <f t="shared" si="2"/>
        <v>0.00038</v>
      </c>
      <c r="S220" s="197">
        <v>0</v>
      </c>
      <c r="T220" s="198">
        <f t="shared" si="3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9" t="s">
        <v>133</v>
      </c>
      <c r="AT220" s="199" t="s">
        <v>129</v>
      </c>
      <c r="AU220" s="199" t="s">
        <v>85</v>
      </c>
      <c r="AY220" s="17" t="s">
        <v>127</v>
      </c>
      <c r="BE220" s="200">
        <f t="shared" si="4"/>
        <v>0</v>
      </c>
      <c r="BF220" s="200">
        <f t="shared" si="5"/>
        <v>0</v>
      </c>
      <c r="BG220" s="200">
        <f t="shared" si="6"/>
        <v>0</v>
      </c>
      <c r="BH220" s="200">
        <f t="shared" si="7"/>
        <v>0</v>
      </c>
      <c r="BI220" s="200">
        <f t="shared" si="8"/>
        <v>0</v>
      </c>
      <c r="BJ220" s="17" t="s">
        <v>83</v>
      </c>
      <c r="BK220" s="200">
        <f t="shared" si="9"/>
        <v>0</v>
      </c>
      <c r="BL220" s="17" t="s">
        <v>133</v>
      </c>
      <c r="BM220" s="199" t="s">
        <v>522</v>
      </c>
    </row>
    <row r="221" spans="1:65" s="2" customFormat="1" ht="24.15" customHeight="1">
      <c r="A221" s="34"/>
      <c r="B221" s="35"/>
      <c r="C221" s="187" t="s">
        <v>339</v>
      </c>
      <c r="D221" s="187" t="s">
        <v>129</v>
      </c>
      <c r="E221" s="188" t="s">
        <v>523</v>
      </c>
      <c r="F221" s="189" t="s">
        <v>524</v>
      </c>
      <c r="G221" s="190" t="s">
        <v>275</v>
      </c>
      <c r="H221" s="191">
        <v>8</v>
      </c>
      <c r="I221" s="192"/>
      <c r="J221" s="193">
        <f t="shared" si="0"/>
        <v>0</v>
      </c>
      <c r="K221" s="194"/>
      <c r="L221" s="39"/>
      <c r="M221" s="195" t="s">
        <v>1</v>
      </c>
      <c r="N221" s="196" t="s">
        <v>40</v>
      </c>
      <c r="O221" s="71"/>
      <c r="P221" s="197">
        <f t="shared" si="1"/>
        <v>0</v>
      </c>
      <c r="Q221" s="197">
        <v>0.05803</v>
      </c>
      <c r="R221" s="197">
        <f t="shared" si="2"/>
        <v>0.46424</v>
      </c>
      <c r="S221" s="197">
        <v>0</v>
      </c>
      <c r="T221" s="198">
        <f t="shared" si="3"/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9" t="s">
        <v>133</v>
      </c>
      <c r="AT221" s="199" t="s">
        <v>129</v>
      </c>
      <c r="AU221" s="199" t="s">
        <v>85</v>
      </c>
      <c r="AY221" s="17" t="s">
        <v>127</v>
      </c>
      <c r="BE221" s="200">
        <f t="shared" si="4"/>
        <v>0</v>
      </c>
      <c r="BF221" s="200">
        <f t="shared" si="5"/>
        <v>0</v>
      </c>
      <c r="BG221" s="200">
        <f t="shared" si="6"/>
        <v>0</v>
      </c>
      <c r="BH221" s="200">
        <f t="shared" si="7"/>
        <v>0</v>
      </c>
      <c r="BI221" s="200">
        <f t="shared" si="8"/>
        <v>0</v>
      </c>
      <c r="BJ221" s="17" t="s">
        <v>83</v>
      </c>
      <c r="BK221" s="200">
        <f t="shared" si="9"/>
        <v>0</v>
      </c>
      <c r="BL221" s="17" t="s">
        <v>133</v>
      </c>
      <c r="BM221" s="199" t="s">
        <v>525</v>
      </c>
    </row>
    <row r="222" spans="1:65" s="2" customFormat="1" ht="24.15" customHeight="1">
      <c r="A222" s="34"/>
      <c r="B222" s="35"/>
      <c r="C222" s="187" t="s">
        <v>344</v>
      </c>
      <c r="D222" s="187" t="s">
        <v>129</v>
      </c>
      <c r="E222" s="188" t="s">
        <v>526</v>
      </c>
      <c r="F222" s="189" t="s">
        <v>527</v>
      </c>
      <c r="G222" s="190" t="s">
        <v>275</v>
      </c>
      <c r="H222" s="191">
        <v>8</v>
      </c>
      <c r="I222" s="192"/>
      <c r="J222" s="193">
        <f t="shared" si="0"/>
        <v>0</v>
      </c>
      <c r="K222" s="194"/>
      <c r="L222" s="39"/>
      <c r="M222" s="195" t="s">
        <v>1</v>
      </c>
      <c r="N222" s="196" t="s">
        <v>40</v>
      </c>
      <c r="O222" s="71"/>
      <c r="P222" s="197">
        <f t="shared" si="1"/>
        <v>0</v>
      </c>
      <c r="Q222" s="197">
        <v>0.01136</v>
      </c>
      <c r="R222" s="197">
        <f t="shared" si="2"/>
        <v>0.09088</v>
      </c>
      <c r="S222" s="197">
        <v>0</v>
      </c>
      <c r="T222" s="198">
        <f t="shared" si="3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9" t="s">
        <v>133</v>
      </c>
      <c r="AT222" s="199" t="s">
        <v>129</v>
      </c>
      <c r="AU222" s="199" t="s">
        <v>85</v>
      </c>
      <c r="AY222" s="17" t="s">
        <v>127</v>
      </c>
      <c r="BE222" s="200">
        <f t="shared" si="4"/>
        <v>0</v>
      </c>
      <c r="BF222" s="200">
        <f t="shared" si="5"/>
        <v>0</v>
      </c>
      <c r="BG222" s="200">
        <f t="shared" si="6"/>
        <v>0</v>
      </c>
      <c r="BH222" s="200">
        <f t="shared" si="7"/>
        <v>0</v>
      </c>
      <c r="BI222" s="200">
        <f t="shared" si="8"/>
        <v>0</v>
      </c>
      <c r="BJ222" s="17" t="s">
        <v>83</v>
      </c>
      <c r="BK222" s="200">
        <f t="shared" si="9"/>
        <v>0</v>
      </c>
      <c r="BL222" s="17" t="s">
        <v>133</v>
      </c>
      <c r="BM222" s="199" t="s">
        <v>528</v>
      </c>
    </row>
    <row r="223" spans="1:65" s="2" customFormat="1" ht="24.15" customHeight="1">
      <c r="A223" s="34"/>
      <c r="B223" s="35"/>
      <c r="C223" s="187" t="s">
        <v>348</v>
      </c>
      <c r="D223" s="187" t="s">
        <v>129</v>
      </c>
      <c r="E223" s="188" t="s">
        <v>529</v>
      </c>
      <c r="F223" s="189" t="s">
        <v>530</v>
      </c>
      <c r="G223" s="190" t="s">
        <v>275</v>
      </c>
      <c r="H223" s="191">
        <v>8</v>
      </c>
      <c r="I223" s="192"/>
      <c r="J223" s="193">
        <f t="shared" si="0"/>
        <v>0</v>
      </c>
      <c r="K223" s="194"/>
      <c r="L223" s="39"/>
      <c r="M223" s="195" t="s">
        <v>1</v>
      </c>
      <c r="N223" s="196" t="s">
        <v>40</v>
      </c>
      <c r="O223" s="71"/>
      <c r="P223" s="197">
        <f t="shared" si="1"/>
        <v>0</v>
      </c>
      <c r="Q223" s="197">
        <v>0.00622</v>
      </c>
      <c r="R223" s="197">
        <f t="shared" si="2"/>
        <v>0.04976</v>
      </c>
      <c r="S223" s="197">
        <v>0</v>
      </c>
      <c r="T223" s="198">
        <f t="shared" si="3"/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9" t="s">
        <v>133</v>
      </c>
      <c r="AT223" s="199" t="s">
        <v>129</v>
      </c>
      <c r="AU223" s="199" t="s">
        <v>85</v>
      </c>
      <c r="AY223" s="17" t="s">
        <v>127</v>
      </c>
      <c r="BE223" s="200">
        <f t="shared" si="4"/>
        <v>0</v>
      </c>
      <c r="BF223" s="200">
        <f t="shared" si="5"/>
        <v>0</v>
      </c>
      <c r="BG223" s="200">
        <f t="shared" si="6"/>
        <v>0</v>
      </c>
      <c r="BH223" s="200">
        <f t="shared" si="7"/>
        <v>0</v>
      </c>
      <c r="BI223" s="200">
        <f t="shared" si="8"/>
        <v>0</v>
      </c>
      <c r="BJ223" s="17" t="s">
        <v>83</v>
      </c>
      <c r="BK223" s="200">
        <f t="shared" si="9"/>
        <v>0</v>
      </c>
      <c r="BL223" s="17" t="s">
        <v>133</v>
      </c>
      <c r="BM223" s="199" t="s">
        <v>531</v>
      </c>
    </row>
    <row r="224" spans="1:65" s="2" customFormat="1" ht="24.15" customHeight="1">
      <c r="A224" s="34"/>
      <c r="B224" s="35"/>
      <c r="C224" s="187" t="s">
        <v>354</v>
      </c>
      <c r="D224" s="187" t="s">
        <v>129</v>
      </c>
      <c r="E224" s="188" t="s">
        <v>532</v>
      </c>
      <c r="F224" s="189" t="s">
        <v>533</v>
      </c>
      <c r="G224" s="190" t="s">
        <v>275</v>
      </c>
      <c r="H224" s="191">
        <v>8</v>
      </c>
      <c r="I224" s="192"/>
      <c r="J224" s="193">
        <f t="shared" si="0"/>
        <v>0</v>
      </c>
      <c r="K224" s="194"/>
      <c r="L224" s="39"/>
      <c r="M224" s="195" t="s">
        <v>1</v>
      </c>
      <c r="N224" s="196" t="s">
        <v>40</v>
      </c>
      <c r="O224" s="71"/>
      <c r="P224" s="197">
        <f t="shared" si="1"/>
        <v>0</v>
      </c>
      <c r="Q224" s="197">
        <v>0</v>
      </c>
      <c r="R224" s="197">
        <f t="shared" si="2"/>
        <v>0</v>
      </c>
      <c r="S224" s="197">
        <v>0</v>
      </c>
      <c r="T224" s="198">
        <f t="shared" si="3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9" t="s">
        <v>133</v>
      </c>
      <c r="AT224" s="199" t="s">
        <v>129</v>
      </c>
      <c r="AU224" s="199" t="s">
        <v>85</v>
      </c>
      <c r="AY224" s="17" t="s">
        <v>127</v>
      </c>
      <c r="BE224" s="200">
        <f t="shared" si="4"/>
        <v>0</v>
      </c>
      <c r="BF224" s="200">
        <f t="shared" si="5"/>
        <v>0</v>
      </c>
      <c r="BG224" s="200">
        <f t="shared" si="6"/>
        <v>0</v>
      </c>
      <c r="BH224" s="200">
        <f t="shared" si="7"/>
        <v>0</v>
      </c>
      <c r="BI224" s="200">
        <f t="shared" si="8"/>
        <v>0</v>
      </c>
      <c r="BJ224" s="17" t="s">
        <v>83</v>
      </c>
      <c r="BK224" s="200">
        <f t="shared" si="9"/>
        <v>0</v>
      </c>
      <c r="BL224" s="17" t="s">
        <v>133</v>
      </c>
      <c r="BM224" s="199" t="s">
        <v>534</v>
      </c>
    </row>
    <row r="225" spans="1:65" s="2" customFormat="1" ht="24.15" customHeight="1">
      <c r="A225" s="34"/>
      <c r="B225" s="35"/>
      <c r="C225" s="187" t="s">
        <v>358</v>
      </c>
      <c r="D225" s="187" t="s">
        <v>129</v>
      </c>
      <c r="E225" s="188" t="s">
        <v>535</v>
      </c>
      <c r="F225" s="189" t="s">
        <v>536</v>
      </c>
      <c r="G225" s="190" t="s">
        <v>275</v>
      </c>
      <c r="H225" s="191">
        <v>8</v>
      </c>
      <c r="I225" s="192"/>
      <c r="J225" s="193">
        <f t="shared" si="0"/>
        <v>0</v>
      </c>
      <c r="K225" s="194"/>
      <c r="L225" s="39"/>
      <c r="M225" s="195" t="s">
        <v>1</v>
      </c>
      <c r="N225" s="196" t="s">
        <v>40</v>
      </c>
      <c r="O225" s="71"/>
      <c r="P225" s="197">
        <f t="shared" si="1"/>
        <v>0</v>
      </c>
      <c r="Q225" s="197">
        <v>0.05454</v>
      </c>
      <c r="R225" s="197">
        <f t="shared" si="2"/>
        <v>0.43632</v>
      </c>
      <c r="S225" s="197">
        <v>0</v>
      </c>
      <c r="T225" s="198">
        <f t="shared" si="3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9" t="s">
        <v>133</v>
      </c>
      <c r="AT225" s="199" t="s">
        <v>129</v>
      </c>
      <c r="AU225" s="199" t="s">
        <v>85</v>
      </c>
      <c r="AY225" s="17" t="s">
        <v>127</v>
      </c>
      <c r="BE225" s="200">
        <f t="shared" si="4"/>
        <v>0</v>
      </c>
      <c r="BF225" s="200">
        <f t="shared" si="5"/>
        <v>0</v>
      </c>
      <c r="BG225" s="200">
        <f t="shared" si="6"/>
        <v>0</v>
      </c>
      <c r="BH225" s="200">
        <f t="shared" si="7"/>
        <v>0</v>
      </c>
      <c r="BI225" s="200">
        <f t="shared" si="8"/>
        <v>0</v>
      </c>
      <c r="BJ225" s="17" t="s">
        <v>83</v>
      </c>
      <c r="BK225" s="200">
        <f t="shared" si="9"/>
        <v>0</v>
      </c>
      <c r="BL225" s="17" t="s">
        <v>133</v>
      </c>
      <c r="BM225" s="199" t="s">
        <v>537</v>
      </c>
    </row>
    <row r="226" spans="1:65" s="2" customFormat="1" ht="14.4" customHeight="1">
      <c r="A226" s="34"/>
      <c r="B226" s="35"/>
      <c r="C226" s="187" t="s">
        <v>364</v>
      </c>
      <c r="D226" s="187" t="s">
        <v>129</v>
      </c>
      <c r="E226" s="188" t="s">
        <v>538</v>
      </c>
      <c r="F226" s="189" t="s">
        <v>539</v>
      </c>
      <c r="G226" s="190" t="s">
        <v>152</v>
      </c>
      <c r="H226" s="191">
        <v>13.5</v>
      </c>
      <c r="I226" s="192"/>
      <c r="J226" s="193">
        <f t="shared" si="0"/>
        <v>0</v>
      </c>
      <c r="K226" s="194"/>
      <c r="L226" s="39"/>
      <c r="M226" s="195" t="s">
        <v>1</v>
      </c>
      <c r="N226" s="196" t="s">
        <v>40</v>
      </c>
      <c r="O226" s="71"/>
      <c r="P226" s="197">
        <f t="shared" si="1"/>
        <v>0</v>
      </c>
      <c r="Q226" s="197">
        <v>0.00019</v>
      </c>
      <c r="R226" s="197">
        <f t="shared" si="2"/>
        <v>0.002565</v>
      </c>
      <c r="S226" s="197">
        <v>0</v>
      </c>
      <c r="T226" s="198">
        <f t="shared" si="3"/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9" t="s">
        <v>133</v>
      </c>
      <c r="AT226" s="199" t="s">
        <v>129</v>
      </c>
      <c r="AU226" s="199" t="s">
        <v>85</v>
      </c>
      <c r="AY226" s="17" t="s">
        <v>127</v>
      </c>
      <c r="BE226" s="200">
        <f t="shared" si="4"/>
        <v>0</v>
      </c>
      <c r="BF226" s="200">
        <f t="shared" si="5"/>
        <v>0</v>
      </c>
      <c r="BG226" s="200">
        <f t="shared" si="6"/>
        <v>0</v>
      </c>
      <c r="BH226" s="200">
        <f t="shared" si="7"/>
        <v>0</v>
      </c>
      <c r="BI226" s="200">
        <f t="shared" si="8"/>
        <v>0</v>
      </c>
      <c r="BJ226" s="17" t="s">
        <v>83</v>
      </c>
      <c r="BK226" s="200">
        <f t="shared" si="9"/>
        <v>0</v>
      </c>
      <c r="BL226" s="17" t="s">
        <v>133</v>
      </c>
      <c r="BM226" s="199" t="s">
        <v>540</v>
      </c>
    </row>
    <row r="227" spans="1:65" s="2" customFormat="1" ht="14.4" customHeight="1">
      <c r="A227" s="34"/>
      <c r="B227" s="35"/>
      <c r="C227" s="187" t="s">
        <v>368</v>
      </c>
      <c r="D227" s="187" t="s">
        <v>129</v>
      </c>
      <c r="E227" s="188" t="s">
        <v>541</v>
      </c>
      <c r="F227" s="189" t="s">
        <v>542</v>
      </c>
      <c r="G227" s="190" t="s">
        <v>152</v>
      </c>
      <c r="H227" s="191">
        <v>13.5</v>
      </c>
      <c r="I227" s="192"/>
      <c r="J227" s="193">
        <f t="shared" si="0"/>
        <v>0</v>
      </c>
      <c r="K227" s="194"/>
      <c r="L227" s="39"/>
      <c r="M227" s="195" t="s">
        <v>1</v>
      </c>
      <c r="N227" s="196" t="s">
        <v>40</v>
      </c>
      <c r="O227" s="71"/>
      <c r="P227" s="197">
        <f t="shared" si="1"/>
        <v>0</v>
      </c>
      <c r="Q227" s="197">
        <v>7E-05</v>
      </c>
      <c r="R227" s="197">
        <f t="shared" si="2"/>
        <v>0.0009449999999999999</v>
      </c>
      <c r="S227" s="197">
        <v>0</v>
      </c>
      <c r="T227" s="198">
        <f t="shared" si="3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9" t="s">
        <v>133</v>
      </c>
      <c r="AT227" s="199" t="s">
        <v>129</v>
      </c>
      <c r="AU227" s="199" t="s">
        <v>85</v>
      </c>
      <c r="AY227" s="17" t="s">
        <v>127</v>
      </c>
      <c r="BE227" s="200">
        <f t="shared" si="4"/>
        <v>0</v>
      </c>
      <c r="BF227" s="200">
        <f t="shared" si="5"/>
        <v>0</v>
      </c>
      <c r="BG227" s="200">
        <f t="shared" si="6"/>
        <v>0</v>
      </c>
      <c r="BH227" s="200">
        <f t="shared" si="7"/>
        <v>0</v>
      </c>
      <c r="BI227" s="200">
        <f t="shared" si="8"/>
        <v>0</v>
      </c>
      <c r="BJ227" s="17" t="s">
        <v>83</v>
      </c>
      <c r="BK227" s="200">
        <f t="shared" si="9"/>
        <v>0</v>
      </c>
      <c r="BL227" s="17" t="s">
        <v>133</v>
      </c>
      <c r="BM227" s="199" t="s">
        <v>543</v>
      </c>
    </row>
    <row r="228" spans="2:63" s="12" customFormat="1" ht="20.85" customHeight="1">
      <c r="B228" s="171"/>
      <c r="C228" s="172"/>
      <c r="D228" s="173" t="s">
        <v>74</v>
      </c>
      <c r="E228" s="185" t="s">
        <v>352</v>
      </c>
      <c r="F228" s="185" t="s">
        <v>353</v>
      </c>
      <c r="G228" s="172"/>
      <c r="H228" s="172"/>
      <c r="I228" s="175"/>
      <c r="J228" s="186">
        <f>BK228</f>
        <v>0</v>
      </c>
      <c r="K228" s="172"/>
      <c r="L228" s="177"/>
      <c r="M228" s="178"/>
      <c r="N228" s="179"/>
      <c r="O228" s="179"/>
      <c r="P228" s="180">
        <f>SUM(P229:P230)</f>
        <v>0</v>
      </c>
      <c r="Q228" s="179"/>
      <c r="R228" s="180">
        <f>SUM(R229:R230)</f>
        <v>0</v>
      </c>
      <c r="S228" s="179"/>
      <c r="T228" s="181">
        <f>SUM(T229:T230)</f>
        <v>0</v>
      </c>
      <c r="AR228" s="182" t="s">
        <v>83</v>
      </c>
      <c r="AT228" s="183" t="s">
        <v>74</v>
      </c>
      <c r="AU228" s="183" t="s">
        <v>85</v>
      </c>
      <c r="AY228" s="182" t="s">
        <v>127</v>
      </c>
      <c r="BK228" s="184">
        <f>SUM(BK229:BK230)</f>
        <v>0</v>
      </c>
    </row>
    <row r="229" spans="1:65" s="2" customFormat="1" ht="24.15" customHeight="1">
      <c r="A229" s="34"/>
      <c r="B229" s="35"/>
      <c r="C229" s="187" t="s">
        <v>373</v>
      </c>
      <c r="D229" s="187" t="s">
        <v>129</v>
      </c>
      <c r="E229" s="188" t="s">
        <v>355</v>
      </c>
      <c r="F229" s="189" t="s">
        <v>356</v>
      </c>
      <c r="G229" s="190" t="s">
        <v>205</v>
      </c>
      <c r="H229" s="191">
        <v>98.442</v>
      </c>
      <c r="I229" s="192"/>
      <c r="J229" s="193">
        <f>ROUND(I229*H229,2)</f>
        <v>0</v>
      </c>
      <c r="K229" s="194"/>
      <c r="L229" s="39"/>
      <c r="M229" s="195" t="s">
        <v>1</v>
      </c>
      <c r="N229" s="196" t="s">
        <v>40</v>
      </c>
      <c r="O229" s="71"/>
      <c r="P229" s="197">
        <f>O229*H229</f>
        <v>0</v>
      </c>
      <c r="Q229" s="197">
        <v>0</v>
      </c>
      <c r="R229" s="197">
        <f>Q229*H229</f>
        <v>0</v>
      </c>
      <c r="S229" s="197">
        <v>0</v>
      </c>
      <c r="T229" s="19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9" t="s">
        <v>133</v>
      </c>
      <c r="AT229" s="199" t="s">
        <v>129</v>
      </c>
      <c r="AU229" s="199" t="s">
        <v>140</v>
      </c>
      <c r="AY229" s="17" t="s">
        <v>127</v>
      </c>
      <c r="BE229" s="200">
        <f>IF(N229="základní",J229,0)</f>
        <v>0</v>
      </c>
      <c r="BF229" s="200">
        <f>IF(N229="snížená",J229,0)</f>
        <v>0</v>
      </c>
      <c r="BG229" s="200">
        <f>IF(N229="zákl. přenesená",J229,0)</f>
        <v>0</v>
      </c>
      <c r="BH229" s="200">
        <f>IF(N229="sníž. přenesená",J229,0)</f>
        <v>0</v>
      </c>
      <c r="BI229" s="200">
        <f>IF(N229="nulová",J229,0)</f>
        <v>0</v>
      </c>
      <c r="BJ229" s="17" t="s">
        <v>83</v>
      </c>
      <c r="BK229" s="200">
        <f>ROUND(I229*H229,2)</f>
        <v>0</v>
      </c>
      <c r="BL229" s="17" t="s">
        <v>133</v>
      </c>
      <c r="BM229" s="199" t="s">
        <v>357</v>
      </c>
    </row>
    <row r="230" spans="1:65" s="2" customFormat="1" ht="24.15" customHeight="1">
      <c r="A230" s="34"/>
      <c r="B230" s="35"/>
      <c r="C230" s="187" t="s">
        <v>377</v>
      </c>
      <c r="D230" s="187" t="s">
        <v>129</v>
      </c>
      <c r="E230" s="188" t="s">
        <v>359</v>
      </c>
      <c r="F230" s="189" t="s">
        <v>360</v>
      </c>
      <c r="G230" s="190" t="s">
        <v>205</v>
      </c>
      <c r="H230" s="191">
        <v>1.78</v>
      </c>
      <c r="I230" s="192"/>
      <c r="J230" s="193">
        <f>ROUND(I230*H230,2)</f>
        <v>0</v>
      </c>
      <c r="K230" s="194"/>
      <c r="L230" s="39"/>
      <c r="M230" s="195" t="s">
        <v>1</v>
      </c>
      <c r="N230" s="196" t="s">
        <v>40</v>
      </c>
      <c r="O230" s="71"/>
      <c r="P230" s="197">
        <f>O230*H230</f>
        <v>0</v>
      </c>
      <c r="Q230" s="197">
        <v>0</v>
      </c>
      <c r="R230" s="197">
        <f>Q230*H230</f>
        <v>0</v>
      </c>
      <c r="S230" s="197">
        <v>0</v>
      </c>
      <c r="T230" s="19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9" t="s">
        <v>133</v>
      </c>
      <c r="AT230" s="199" t="s">
        <v>129</v>
      </c>
      <c r="AU230" s="199" t="s">
        <v>140</v>
      </c>
      <c r="AY230" s="17" t="s">
        <v>127</v>
      </c>
      <c r="BE230" s="200">
        <f>IF(N230="základní",J230,0)</f>
        <v>0</v>
      </c>
      <c r="BF230" s="200">
        <f>IF(N230="snížená",J230,0)</f>
        <v>0</v>
      </c>
      <c r="BG230" s="200">
        <f>IF(N230="zákl. přenesená",J230,0)</f>
        <v>0</v>
      </c>
      <c r="BH230" s="200">
        <f>IF(N230="sníž. přenesená",J230,0)</f>
        <v>0</v>
      </c>
      <c r="BI230" s="200">
        <f>IF(N230="nulová",J230,0)</f>
        <v>0</v>
      </c>
      <c r="BJ230" s="17" t="s">
        <v>83</v>
      </c>
      <c r="BK230" s="200">
        <f>ROUND(I230*H230,2)</f>
        <v>0</v>
      </c>
      <c r="BL230" s="17" t="s">
        <v>133</v>
      </c>
      <c r="BM230" s="199" t="s">
        <v>361</v>
      </c>
    </row>
    <row r="231" spans="2:63" s="12" customFormat="1" ht="22.8" customHeight="1">
      <c r="B231" s="171"/>
      <c r="C231" s="172"/>
      <c r="D231" s="173" t="s">
        <v>74</v>
      </c>
      <c r="E231" s="185" t="s">
        <v>170</v>
      </c>
      <c r="F231" s="185" t="s">
        <v>343</v>
      </c>
      <c r="G231" s="172"/>
      <c r="H231" s="172"/>
      <c r="I231" s="175"/>
      <c r="J231" s="186">
        <f>BK231</f>
        <v>0</v>
      </c>
      <c r="K231" s="172"/>
      <c r="L231" s="177"/>
      <c r="M231" s="178"/>
      <c r="N231" s="179"/>
      <c r="O231" s="179"/>
      <c r="P231" s="180">
        <f>P232</f>
        <v>0</v>
      </c>
      <c r="Q231" s="179"/>
      <c r="R231" s="180">
        <f>R232</f>
        <v>0</v>
      </c>
      <c r="S231" s="179"/>
      <c r="T231" s="181">
        <f>T232</f>
        <v>0.055499999999999994</v>
      </c>
      <c r="AR231" s="182" t="s">
        <v>83</v>
      </c>
      <c r="AT231" s="183" t="s">
        <v>74</v>
      </c>
      <c r="AU231" s="183" t="s">
        <v>83</v>
      </c>
      <c r="AY231" s="182" t="s">
        <v>127</v>
      </c>
      <c r="BK231" s="184">
        <f>BK232</f>
        <v>0</v>
      </c>
    </row>
    <row r="232" spans="1:65" s="2" customFormat="1" ht="24.15" customHeight="1">
      <c r="A232" s="34"/>
      <c r="B232" s="35"/>
      <c r="C232" s="187" t="s">
        <v>384</v>
      </c>
      <c r="D232" s="187" t="s">
        <v>129</v>
      </c>
      <c r="E232" s="188" t="s">
        <v>345</v>
      </c>
      <c r="F232" s="189" t="s">
        <v>346</v>
      </c>
      <c r="G232" s="190" t="s">
        <v>152</v>
      </c>
      <c r="H232" s="191">
        <v>6</v>
      </c>
      <c r="I232" s="192"/>
      <c r="J232" s="193">
        <f>ROUND(I232*H232,2)</f>
        <v>0</v>
      </c>
      <c r="K232" s="194"/>
      <c r="L232" s="39"/>
      <c r="M232" s="195" t="s">
        <v>1</v>
      </c>
      <c r="N232" s="196" t="s">
        <v>40</v>
      </c>
      <c r="O232" s="71"/>
      <c r="P232" s="197">
        <f>O232*H232</f>
        <v>0</v>
      </c>
      <c r="Q232" s="197">
        <v>0</v>
      </c>
      <c r="R232" s="197">
        <f>Q232*H232</f>
        <v>0</v>
      </c>
      <c r="S232" s="197">
        <v>0.00925</v>
      </c>
      <c r="T232" s="198">
        <f>S232*H232</f>
        <v>0.055499999999999994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9" t="s">
        <v>133</v>
      </c>
      <c r="AT232" s="199" t="s">
        <v>129</v>
      </c>
      <c r="AU232" s="199" t="s">
        <v>85</v>
      </c>
      <c r="AY232" s="17" t="s">
        <v>127</v>
      </c>
      <c r="BE232" s="200">
        <f>IF(N232="základní",J232,0)</f>
        <v>0</v>
      </c>
      <c r="BF232" s="200">
        <f>IF(N232="snížená",J232,0)</f>
        <v>0</v>
      </c>
      <c r="BG232" s="200">
        <f>IF(N232="zákl. přenesená",J232,0)</f>
        <v>0</v>
      </c>
      <c r="BH232" s="200">
        <f>IF(N232="sníž. přenesená",J232,0)</f>
        <v>0</v>
      </c>
      <c r="BI232" s="200">
        <f>IF(N232="nulová",J232,0)</f>
        <v>0</v>
      </c>
      <c r="BJ232" s="17" t="s">
        <v>83</v>
      </c>
      <c r="BK232" s="200">
        <f>ROUND(I232*H232,2)</f>
        <v>0</v>
      </c>
      <c r="BL232" s="17" t="s">
        <v>133</v>
      </c>
      <c r="BM232" s="199" t="s">
        <v>544</v>
      </c>
    </row>
    <row r="233" spans="2:63" s="12" customFormat="1" ht="22.8" customHeight="1">
      <c r="B233" s="171"/>
      <c r="C233" s="172"/>
      <c r="D233" s="173" t="s">
        <v>74</v>
      </c>
      <c r="E233" s="185" t="s">
        <v>362</v>
      </c>
      <c r="F233" s="185" t="s">
        <v>363</v>
      </c>
      <c r="G233" s="172"/>
      <c r="H233" s="172"/>
      <c r="I233" s="175"/>
      <c r="J233" s="186">
        <f>BK233</f>
        <v>0</v>
      </c>
      <c r="K233" s="172"/>
      <c r="L233" s="177"/>
      <c r="M233" s="178"/>
      <c r="N233" s="179"/>
      <c r="O233" s="179"/>
      <c r="P233" s="180">
        <f>SUM(P234:P238)</f>
        <v>0</v>
      </c>
      <c r="Q233" s="179"/>
      <c r="R233" s="180">
        <f>SUM(R234:R238)</f>
        <v>0</v>
      </c>
      <c r="S233" s="179"/>
      <c r="T233" s="181">
        <f>SUM(T234:T238)</f>
        <v>0</v>
      </c>
      <c r="AR233" s="182" t="s">
        <v>83</v>
      </c>
      <c r="AT233" s="183" t="s">
        <v>74</v>
      </c>
      <c r="AU233" s="183" t="s">
        <v>83</v>
      </c>
      <c r="AY233" s="182" t="s">
        <v>127</v>
      </c>
      <c r="BK233" s="184">
        <f>SUM(BK234:BK238)</f>
        <v>0</v>
      </c>
    </row>
    <row r="234" spans="1:65" s="2" customFormat="1" ht="24.15" customHeight="1">
      <c r="A234" s="34"/>
      <c r="B234" s="35"/>
      <c r="C234" s="187" t="s">
        <v>392</v>
      </c>
      <c r="D234" s="187" t="s">
        <v>129</v>
      </c>
      <c r="E234" s="188" t="s">
        <v>365</v>
      </c>
      <c r="F234" s="189" t="s">
        <v>366</v>
      </c>
      <c r="G234" s="190" t="s">
        <v>205</v>
      </c>
      <c r="H234" s="191">
        <v>19.136</v>
      </c>
      <c r="I234" s="192"/>
      <c r="J234" s="193">
        <f>ROUND(I234*H234,2)</f>
        <v>0</v>
      </c>
      <c r="K234" s="194"/>
      <c r="L234" s="39"/>
      <c r="M234" s="195" t="s">
        <v>1</v>
      </c>
      <c r="N234" s="196" t="s">
        <v>40</v>
      </c>
      <c r="O234" s="71"/>
      <c r="P234" s="197">
        <f>O234*H234</f>
        <v>0</v>
      </c>
      <c r="Q234" s="197">
        <v>0</v>
      </c>
      <c r="R234" s="197">
        <f>Q234*H234</f>
        <v>0</v>
      </c>
      <c r="S234" s="197">
        <v>0</v>
      </c>
      <c r="T234" s="19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9" t="s">
        <v>133</v>
      </c>
      <c r="AT234" s="199" t="s">
        <v>129</v>
      </c>
      <c r="AU234" s="199" t="s">
        <v>85</v>
      </c>
      <c r="AY234" s="17" t="s">
        <v>127</v>
      </c>
      <c r="BE234" s="200">
        <f>IF(N234="základní",J234,0)</f>
        <v>0</v>
      </c>
      <c r="BF234" s="200">
        <f>IF(N234="snížená",J234,0)</f>
        <v>0</v>
      </c>
      <c r="BG234" s="200">
        <f>IF(N234="zákl. přenesená",J234,0)</f>
        <v>0</v>
      </c>
      <c r="BH234" s="200">
        <f>IF(N234="sníž. přenesená",J234,0)</f>
        <v>0</v>
      </c>
      <c r="BI234" s="200">
        <f>IF(N234="nulová",J234,0)</f>
        <v>0</v>
      </c>
      <c r="BJ234" s="17" t="s">
        <v>83</v>
      </c>
      <c r="BK234" s="200">
        <f>ROUND(I234*H234,2)</f>
        <v>0</v>
      </c>
      <c r="BL234" s="17" t="s">
        <v>133</v>
      </c>
      <c r="BM234" s="199" t="s">
        <v>367</v>
      </c>
    </row>
    <row r="235" spans="1:65" s="2" customFormat="1" ht="24.15" customHeight="1">
      <c r="A235" s="34"/>
      <c r="B235" s="35"/>
      <c r="C235" s="187" t="s">
        <v>397</v>
      </c>
      <c r="D235" s="187" t="s">
        <v>129</v>
      </c>
      <c r="E235" s="188" t="s">
        <v>369</v>
      </c>
      <c r="F235" s="189" t="s">
        <v>370</v>
      </c>
      <c r="G235" s="190" t="s">
        <v>205</v>
      </c>
      <c r="H235" s="191">
        <v>172.224</v>
      </c>
      <c r="I235" s="192"/>
      <c r="J235" s="193">
        <f>ROUND(I235*H235,2)</f>
        <v>0</v>
      </c>
      <c r="K235" s="194"/>
      <c r="L235" s="39"/>
      <c r="M235" s="195" t="s">
        <v>1</v>
      </c>
      <c r="N235" s="196" t="s">
        <v>40</v>
      </c>
      <c r="O235" s="71"/>
      <c r="P235" s="197">
        <f>O235*H235</f>
        <v>0</v>
      </c>
      <c r="Q235" s="197">
        <v>0</v>
      </c>
      <c r="R235" s="197">
        <f>Q235*H235</f>
        <v>0</v>
      </c>
      <c r="S235" s="197">
        <v>0</v>
      </c>
      <c r="T235" s="198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9" t="s">
        <v>133</v>
      </c>
      <c r="AT235" s="199" t="s">
        <v>129</v>
      </c>
      <c r="AU235" s="199" t="s">
        <v>85</v>
      </c>
      <c r="AY235" s="17" t="s">
        <v>127</v>
      </c>
      <c r="BE235" s="200">
        <f>IF(N235="základní",J235,0)</f>
        <v>0</v>
      </c>
      <c r="BF235" s="200">
        <f>IF(N235="snížená",J235,0)</f>
        <v>0</v>
      </c>
      <c r="BG235" s="200">
        <f>IF(N235="zákl. přenesená",J235,0)</f>
        <v>0</v>
      </c>
      <c r="BH235" s="200">
        <f>IF(N235="sníž. přenesená",J235,0)</f>
        <v>0</v>
      </c>
      <c r="BI235" s="200">
        <f>IF(N235="nulová",J235,0)</f>
        <v>0</v>
      </c>
      <c r="BJ235" s="17" t="s">
        <v>83</v>
      </c>
      <c r="BK235" s="200">
        <f>ROUND(I235*H235,2)</f>
        <v>0</v>
      </c>
      <c r="BL235" s="17" t="s">
        <v>133</v>
      </c>
      <c r="BM235" s="199" t="s">
        <v>371</v>
      </c>
    </row>
    <row r="236" spans="2:51" s="13" customFormat="1" ht="10.2">
      <c r="B236" s="201"/>
      <c r="C236" s="202"/>
      <c r="D236" s="203" t="s">
        <v>135</v>
      </c>
      <c r="E236" s="202"/>
      <c r="F236" s="205" t="s">
        <v>545</v>
      </c>
      <c r="G236" s="202"/>
      <c r="H236" s="206">
        <v>172.224</v>
      </c>
      <c r="I236" s="207"/>
      <c r="J236" s="202"/>
      <c r="K236" s="202"/>
      <c r="L236" s="208"/>
      <c r="M236" s="209"/>
      <c r="N236" s="210"/>
      <c r="O236" s="210"/>
      <c r="P236" s="210"/>
      <c r="Q236" s="210"/>
      <c r="R236" s="210"/>
      <c r="S236" s="210"/>
      <c r="T236" s="211"/>
      <c r="AT236" s="212" t="s">
        <v>135</v>
      </c>
      <c r="AU236" s="212" t="s">
        <v>85</v>
      </c>
      <c r="AV236" s="13" t="s">
        <v>85</v>
      </c>
      <c r="AW236" s="13" t="s">
        <v>4</v>
      </c>
      <c r="AX236" s="13" t="s">
        <v>83</v>
      </c>
      <c r="AY236" s="212" t="s">
        <v>127</v>
      </c>
    </row>
    <row r="237" spans="1:65" s="2" customFormat="1" ht="37.8" customHeight="1">
      <c r="A237" s="34"/>
      <c r="B237" s="35"/>
      <c r="C237" s="187" t="s">
        <v>405</v>
      </c>
      <c r="D237" s="187" t="s">
        <v>129</v>
      </c>
      <c r="E237" s="188" t="s">
        <v>374</v>
      </c>
      <c r="F237" s="189" t="s">
        <v>375</v>
      </c>
      <c r="G237" s="190" t="s">
        <v>205</v>
      </c>
      <c r="H237" s="191">
        <v>19.136</v>
      </c>
      <c r="I237" s="192"/>
      <c r="J237" s="193">
        <f>ROUND(I237*H237,2)</f>
        <v>0</v>
      </c>
      <c r="K237" s="194"/>
      <c r="L237" s="39"/>
      <c r="M237" s="195" t="s">
        <v>1</v>
      </c>
      <c r="N237" s="196" t="s">
        <v>40</v>
      </c>
      <c r="O237" s="71"/>
      <c r="P237" s="197">
        <f>O237*H237</f>
        <v>0</v>
      </c>
      <c r="Q237" s="197">
        <v>0</v>
      </c>
      <c r="R237" s="197">
        <f>Q237*H237</f>
        <v>0</v>
      </c>
      <c r="S237" s="197">
        <v>0</v>
      </c>
      <c r="T237" s="19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9" t="s">
        <v>133</v>
      </c>
      <c r="AT237" s="199" t="s">
        <v>129</v>
      </c>
      <c r="AU237" s="199" t="s">
        <v>85</v>
      </c>
      <c r="AY237" s="17" t="s">
        <v>127</v>
      </c>
      <c r="BE237" s="200">
        <f>IF(N237="základní",J237,0)</f>
        <v>0</v>
      </c>
      <c r="BF237" s="200">
        <f>IF(N237="snížená",J237,0)</f>
        <v>0</v>
      </c>
      <c r="BG237" s="200">
        <f>IF(N237="zákl. přenesená",J237,0)</f>
        <v>0</v>
      </c>
      <c r="BH237" s="200">
        <f>IF(N237="sníž. přenesená",J237,0)</f>
        <v>0</v>
      </c>
      <c r="BI237" s="200">
        <f>IF(N237="nulová",J237,0)</f>
        <v>0</v>
      </c>
      <c r="BJ237" s="17" t="s">
        <v>83</v>
      </c>
      <c r="BK237" s="200">
        <f>ROUND(I237*H237,2)</f>
        <v>0</v>
      </c>
      <c r="BL237" s="17" t="s">
        <v>133</v>
      </c>
      <c r="BM237" s="199" t="s">
        <v>376</v>
      </c>
    </row>
    <row r="238" spans="1:65" s="2" customFormat="1" ht="14.4" customHeight="1">
      <c r="A238" s="34"/>
      <c r="B238" s="35"/>
      <c r="C238" s="187" t="s">
        <v>412</v>
      </c>
      <c r="D238" s="187" t="s">
        <v>129</v>
      </c>
      <c r="E238" s="188" t="s">
        <v>378</v>
      </c>
      <c r="F238" s="189" t="s">
        <v>379</v>
      </c>
      <c r="G238" s="190" t="s">
        <v>205</v>
      </c>
      <c r="H238" s="191">
        <v>19.136</v>
      </c>
      <c r="I238" s="192"/>
      <c r="J238" s="193">
        <f>ROUND(I238*H238,2)</f>
        <v>0</v>
      </c>
      <c r="K238" s="194"/>
      <c r="L238" s="39"/>
      <c r="M238" s="195" t="s">
        <v>1</v>
      </c>
      <c r="N238" s="196" t="s">
        <v>40</v>
      </c>
      <c r="O238" s="71"/>
      <c r="P238" s="197">
        <f>O238*H238</f>
        <v>0</v>
      </c>
      <c r="Q238" s="197">
        <v>0</v>
      </c>
      <c r="R238" s="197">
        <f>Q238*H238</f>
        <v>0</v>
      </c>
      <c r="S238" s="197">
        <v>0</v>
      </c>
      <c r="T238" s="19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9" t="s">
        <v>133</v>
      </c>
      <c r="AT238" s="199" t="s">
        <v>129</v>
      </c>
      <c r="AU238" s="199" t="s">
        <v>85</v>
      </c>
      <c r="AY238" s="17" t="s">
        <v>127</v>
      </c>
      <c r="BE238" s="200">
        <f>IF(N238="základní",J238,0)</f>
        <v>0</v>
      </c>
      <c r="BF238" s="200">
        <f>IF(N238="snížená",J238,0)</f>
        <v>0</v>
      </c>
      <c r="BG238" s="200">
        <f>IF(N238="zákl. přenesená",J238,0)</f>
        <v>0</v>
      </c>
      <c r="BH238" s="200">
        <f>IF(N238="sníž. přenesená",J238,0)</f>
        <v>0</v>
      </c>
      <c r="BI238" s="200">
        <f>IF(N238="nulová",J238,0)</f>
        <v>0</v>
      </c>
      <c r="BJ238" s="17" t="s">
        <v>83</v>
      </c>
      <c r="BK238" s="200">
        <f>ROUND(I238*H238,2)</f>
        <v>0</v>
      </c>
      <c r="BL238" s="17" t="s">
        <v>133</v>
      </c>
      <c r="BM238" s="199" t="s">
        <v>380</v>
      </c>
    </row>
    <row r="239" spans="2:63" s="12" customFormat="1" ht="25.95" customHeight="1">
      <c r="B239" s="171"/>
      <c r="C239" s="172"/>
      <c r="D239" s="173" t="s">
        <v>74</v>
      </c>
      <c r="E239" s="174" t="s">
        <v>390</v>
      </c>
      <c r="F239" s="174" t="s">
        <v>391</v>
      </c>
      <c r="G239" s="172"/>
      <c r="H239" s="172"/>
      <c r="I239" s="175"/>
      <c r="J239" s="176">
        <f>BK239</f>
        <v>0</v>
      </c>
      <c r="K239" s="172"/>
      <c r="L239" s="177"/>
      <c r="M239" s="178"/>
      <c r="N239" s="179"/>
      <c r="O239" s="179"/>
      <c r="P239" s="180">
        <f>SUM(P240:P241)</f>
        <v>0</v>
      </c>
      <c r="Q239" s="179"/>
      <c r="R239" s="180">
        <f>SUM(R240:R241)</f>
        <v>0</v>
      </c>
      <c r="S239" s="179"/>
      <c r="T239" s="181">
        <f>SUM(T240:T241)</f>
        <v>0</v>
      </c>
      <c r="AR239" s="182" t="s">
        <v>133</v>
      </c>
      <c r="AT239" s="183" t="s">
        <v>74</v>
      </c>
      <c r="AU239" s="183" t="s">
        <v>75</v>
      </c>
      <c r="AY239" s="182" t="s">
        <v>127</v>
      </c>
      <c r="BK239" s="184">
        <f>SUM(BK240:BK241)</f>
        <v>0</v>
      </c>
    </row>
    <row r="240" spans="1:65" s="2" customFormat="1" ht="14.4" customHeight="1">
      <c r="A240" s="34"/>
      <c r="B240" s="35"/>
      <c r="C240" s="187" t="s">
        <v>546</v>
      </c>
      <c r="D240" s="187" t="s">
        <v>129</v>
      </c>
      <c r="E240" s="188" t="s">
        <v>393</v>
      </c>
      <c r="F240" s="189" t="s">
        <v>394</v>
      </c>
      <c r="G240" s="190" t="s">
        <v>275</v>
      </c>
      <c r="H240" s="191">
        <v>1</v>
      </c>
      <c r="I240" s="192"/>
      <c r="J240" s="193">
        <f>ROUND(I240*H240,2)</f>
        <v>0</v>
      </c>
      <c r="K240" s="194"/>
      <c r="L240" s="39"/>
      <c r="M240" s="195" t="s">
        <v>1</v>
      </c>
      <c r="N240" s="196" t="s">
        <v>40</v>
      </c>
      <c r="O240" s="71"/>
      <c r="P240" s="197">
        <f>O240*H240</f>
        <v>0</v>
      </c>
      <c r="Q240" s="197">
        <v>0</v>
      </c>
      <c r="R240" s="197">
        <f>Q240*H240</f>
        <v>0</v>
      </c>
      <c r="S240" s="197">
        <v>0</v>
      </c>
      <c r="T240" s="19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9" t="s">
        <v>395</v>
      </c>
      <c r="AT240" s="199" t="s">
        <v>129</v>
      </c>
      <c r="AU240" s="199" t="s">
        <v>83</v>
      </c>
      <c r="AY240" s="17" t="s">
        <v>127</v>
      </c>
      <c r="BE240" s="200">
        <f>IF(N240="základní",J240,0)</f>
        <v>0</v>
      </c>
      <c r="BF240" s="200">
        <f>IF(N240="snížená",J240,0)</f>
        <v>0</v>
      </c>
      <c r="BG240" s="200">
        <f>IF(N240="zákl. přenesená",J240,0)</f>
        <v>0</v>
      </c>
      <c r="BH240" s="200">
        <f>IF(N240="sníž. přenesená",J240,0)</f>
        <v>0</v>
      </c>
      <c r="BI240" s="200">
        <f>IF(N240="nulová",J240,0)</f>
        <v>0</v>
      </c>
      <c r="BJ240" s="17" t="s">
        <v>83</v>
      </c>
      <c r="BK240" s="200">
        <f>ROUND(I240*H240,2)</f>
        <v>0</v>
      </c>
      <c r="BL240" s="17" t="s">
        <v>395</v>
      </c>
      <c r="BM240" s="199" t="s">
        <v>396</v>
      </c>
    </row>
    <row r="241" spans="1:65" s="2" customFormat="1" ht="24.15" customHeight="1">
      <c r="A241" s="34"/>
      <c r="B241" s="35"/>
      <c r="C241" s="187" t="s">
        <v>547</v>
      </c>
      <c r="D241" s="187" t="s">
        <v>129</v>
      </c>
      <c r="E241" s="188" t="s">
        <v>398</v>
      </c>
      <c r="F241" s="189" t="s">
        <v>399</v>
      </c>
      <c r="G241" s="190" t="s">
        <v>152</v>
      </c>
      <c r="H241" s="191">
        <v>54.5</v>
      </c>
      <c r="I241" s="192"/>
      <c r="J241" s="193">
        <f>ROUND(I241*H241,2)</f>
        <v>0</v>
      </c>
      <c r="K241" s="194"/>
      <c r="L241" s="39"/>
      <c r="M241" s="246" t="s">
        <v>1</v>
      </c>
      <c r="N241" s="247" t="s">
        <v>40</v>
      </c>
      <c r="O241" s="248"/>
      <c r="P241" s="249">
        <f>O241*H241</f>
        <v>0</v>
      </c>
      <c r="Q241" s="249">
        <v>0</v>
      </c>
      <c r="R241" s="249">
        <f>Q241*H241</f>
        <v>0</v>
      </c>
      <c r="S241" s="249">
        <v>0</v>
      </c>
      <c r="T241" s="250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9" t="s">
        <v>395</v>
      </c>
      <c r="AT241" s="199" t="s">
        <v>129</v>
      </c>
      <c r="AU241" s="199" t="s">
        <v>83</v>
      </c>
      <c r="AY241" s="17" t="s">
        <v>127</v>
      </c>
      <c r="BE241" s="200">
        <f>IF(N241="základní",J241,0)</f>
        <v>0</v>
      </c>
      <c r="BF241" s="200">
        <f>IF(N241="snížená",J241,0)</f>
        <v>0</v>
      </c>
      <c r="BG241" s="200">
        <f>IF(N241="zákl. přenesená",J241,0)</f>
        <v>0</v>
      </c>
      <c r="BH241" s="200">
        <f>IF(N241="sníž. přenesená",J241,0)</f>
        <v>0</v>
      </c>
      <c r="BI241" s="200">
        <f>IF(N241="nulová",J241,0)</f>
        <v>0</v>
      </c>
      <c r="BJ241" s="17" t="s">
        <v>83</v>
      </c>
      <c r="BK241" s="200">
        <f>ROUND(I241*H241,2)</f>
        <v>0</v>
      </c>
      <c r="BL241" s="17" t="s">
        <v>395</v>
      </c>
      <c r="BM241" s="199" t="s">
        <v>400</v>
      </c>
    </row>
    <row r="242" spans="1:31" s="2" customFormat="1" ht="6.9" customHeight="1">
      <c r="A242" s="34"/>
      <c r="B242" s="54"/>
      <c r="C242" s="55"/>
      <c r="D242" s="55"/>
      <c r="E242" s="55"/>
      <c r="F242" s="55"/>
      <c r="G242" s="55"/>
      <c r="H242" s="55"/>
      <c r="I242" s="55"/>
      <c r="J242" s="55"/>
      <c r="K242" s="55"/>
      <c r="L242" s="39"/>
      <c r="M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</row>
  </sheetData>
  <sheetProtection algorithmName="SHA-512" hashValue="E+Eb2nK2q3buYiH5b78JxTPjN7Qn/Hgk867EtThqEDKKvBYIkQYJOnoSq+QWZlaWpbQgSzRiXxWehvssezSLnw==" saltValue="xzs5p9OXm9CPwIgWNzpYzSIp1fZGo4nEf3oRSmZE/FxLMQWTpPC9pF8DWAhUY1SloaA6a3S6vHHOTYkDdlzCsw==" spinCount="100000" sheet="1" objects="1" scenarios="1" formatColumns="0" formatRows="0" autoFilter="0"/>
  <autoFilter ref="C125:K241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RECHTIK-01\jrech</dc:creator>
  <cp:keywords/>
  <dc:description/>
  <cp:lastModifiedBy>Josef Rechtik</cp:lastModifiedBy>
  <cp:lastPrinted>2021-04-28T07:42:52Z</cp:lastPrinted>
  <dcterms:created xsi:type="dcterms:W3CDTF">2021-04-28T07:39:04Z</dcterms:created>
  <dcterms:modified xsi:type="dcterms:W3CDTF">2021-04-28T07:43:58Z</dcterms:modified>
  <cp:category/>
  <cp:version/>
  <cp:contentType/>
  <cp:contentStatus/>
</cp:coreProperties>
</file>