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hermanyj\Desktop\rozpočty\Skalice\"/>
    </mc:Choice>
  </mc:AlternateContent>
  <bookViews>
    <workbookView xWindow="0" yWindow="0" windowWidth="0" windowHeight="0"/>
  </bookViews>
  <sheets>
    <sheet name="Rekapitulace stavby" sheetId="1" r:id="rId1"/>
    <sheet name="SO 301 - Přeložka vodovodu" sheetId="2" r:id="rId2"/>
  </sheets>
  <definedNames>
    <definedName name="_xlnm.Print_Area" localSheetId="0">'Rekapitulace stavby'!$D$4:$AO$76,'Rekapitulace stavby'!$C$82:$AQ$103</definedName>
    <definedName name="_xlnm.Print_Titles" localSheetId="0">'Rekapitulace stavby'!$92:$92</definedName>
    <definedName name="_xlnm._FilterDatabase" localSheetId="1" hidden="1">'SO 301 - Přeložka vodovodu'!$C$122:$K$289</definedName>
    <definedName name="_xlnm.Print_Area" localSheetId="1">'SO 301 - Přeložka vodovodu'!$C$110:$J$289</definedName>
    <definedName name="_xlnm.Print_Titles" localSheetId="1">'SO 301 - Přeložka vodovodu'!$122:$122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87"/>
  <c r="BH287"/>
  <c r="BG287"/>
  <c r="BF287"/>
  <c r="T287"/>
  <c r="R287"/>
  <c r="P287"/>
  <c r="BI285"/>
  <c r="BH285"/>
  <c r="BG285"/>
  <c r="BF285"/>
  <c r="T285"/>
  <c r="R285"/>
  <c r="P285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68"/>
  <c r="BH268"/>
  <c r="BG268"/>
  <c r="BF268"/>
  <c r="T268"/>
  <c r="T267"/>
  <c r="R268"/>
  <c r="R267"/>
  <c r="P268"/>
  <c r="P267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4"/>
  <c r="BH224"/>
  <c r="BG224"/>
  <c r="BF224"/>
  <c r="T224"/>
  <c r="R224"/>
  <c r="P224"/>
  <c r="BI222"/>
  <c r="BH222"/>
  <c r="BG222"/>
  <c r="BF222"/>
  <c r="T222"/>
  <c r="R222"/>
  <c r="P222"/>
  <c r="BI219"/>
  <c r="BH219"/>
  <c r="BG219"/>
  <c r="BF219"/>
  <c r="T219"/>
  <c r="R219"/>
  <c r="P219"/>
  <c r="BI217"/>
  <c r="BH217"/>
  <c r="BG217"/>
  <c r="BF217"/>
  <c r="T217"/>
  <c r="R217"/>
  <c r="P217"/>
  <c r="BI214"/>
  <c r="BH214"/>
  <c r="BG214"/>
  <c r="BF214"/>
  <c r="T214"/>
  <c r="R214"/>
  <c r="P214"/>
  <c r="BI212"/>
  <c r="BH212"/>
  <c r="BG212"/>
  <c r="BF212"/>
  <c r="T212"/>
  <c r="R212"/>
  <c r="P212"/>
  <c r="BI209"/>
  <c r="BH209"/>
  <c r="BG209"/>
  <c r="BF209"/>
  <c r="T209"/>
  <c r="R209"/>
  <c r="P209"/>
  <c r="BI207"/>
  <c r="BH207"/>
  <c r="BG207"/>
  <c r="BF207"/>
  <c r="T207"/>
  <c r="R207"/>
  <c r="P207"/>
  <c r="BI204"/>
  <c r="BH204"/>
  <c r="BG204"/>
  <c r="BF204"/>
  <c r="T204"/>
  <c r="R204"/>
  <c r="P204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J120"/>
  <c r="J119"/>
  <c r="F119"/>
  <c r="F117"/>
  <c r="E115"/>
  <c r="J92"/>
  <c r="J91"/>
  <c r="F91"/>
  <c r="F89"/>
  <c r="E87"/>
  <c r="J18"/>
  <c r="E18"/>
  <c r="F92"/>
  <c r="J17"/>
  <c r="J12"/>
  <c r="J89"/>
  <c r="E7"/>
  <c r="E85"/>
  <c i="1" r="CK101"/>
  <c r="CJ101"/>
  <c r="CI101"/>
  <c r="CH101"/>
  <c r="CG101"/>
  <c r="CF101"/>
  <c r="BZ101"/>
  <c r="CE101"/>
  <c r="CK100"/>
  <c r="CJ100"/>
  <c r="CI100"/>
  <c r="CH100"/>
  <c r="CG100"/>
  <c r="CF100"/>
  <c r="BZ100"/>
  <c r="CE100"/>
  <c r="CK99"/>
  <c r="CJ99"/>
  <c r="CI99"/>
  <c r="CH99"/>
  <c r="CG99"/>
  <c r="CF99"/>
  <c r="BZ99"/>
  <c r="CE99"/>
  <c r="CK98"/>
  <c r="CJ98"/>
  <c r="CI98"/>
  <c r="CH98"/>
  <c r="CG98"/>
  <c r="CF98"/>
  <c r="BZ98"/>
  <c r="CE98"/>
  <c r="L90"/>
  <c r="AM90"/>
  <c r="AM89"/>
  <c r="L89"/>
  <c r="AM87"/>
  <c r="L87"/>
  <c r="L85"/>
  <c r="L84"/>
  <c i="2" r="J285"/>
  <c r="J275"/>
  <c r="BK272"/>
  <c r="BK268"/>
  <c r="BK264"/>
  <c r="BK262"/>
  <c r="BK260"/>
  <c r="BK251"/>
  <c r="BK249"/>
  <c r="BK247"/>
  <c r="BK243"/>
  <c r="BK241"/>
  <c r="BK239"/>
  <c r="BK231"/>
  <c r="BK227"/>
  <c r="BK222"/>
  <c r="J217"/>
  <c r="J207"/>
  <c r="BK204"/>
  <c r="BK199"/>
  <c r="J196"/>
  <c r="BK193"/>
  <c r="BK190"/>
  <c r="BK187"/>
  <c r="BK184"/>
  <c r="J181"/>
  <c r="J177"/>
  <c r="J173"/>
  <c r="J169"/>
  <c r="J165"/>
  <c r="BK157"/>
  <c r="J153"/>
  <c r="BK287"/>
  <c r="J287"/>
  <c r="BK285"/>
  <c r="BK278"/>
  <c r="J264"/>
  <c r="J262"/>
  <c r="BK258"/>
  <c r="J249"/>
  <c r="J245"/>
  <c r="J243"/>
  <c r="J241"/>
  <c r="J239"/>
  <c r="J237"/>
  <c r="J234"/>
  <c r="J229"/>
  <c r="J227"/>
  <c r="BK224"/>
  <c r="J222"/>
  <c r="J219"/>
  <c r="BK217"/>
  <c r="BK214"/>
  <c r="J212"/>
  <c r="J209"/>
  <c r="J204"/>
  <c r="BK202"/>
  <c r="J199"/>
  <c r="J161"/>
  <c r="BK145"/>
  <c r="BK138"/>
  <c r="J134"/>
  <c r="BK130"/>
  <c r="BK126"/>
  <c r="J281"/>
  <c r="J278"/>
  <c r="J272"/>
  <c r="J260"/>
  <c r="BK255"/>
  <c r="J253"/>
  <c r="J251"/>
  <c r="J247"/>
  <c r="BK245"/>
  <c r="BK237"/>
  <c r="BK234"/>
  <c r="J231"/>
  <c r="BK229"/>
  <c r="J224"/>
  <c r="BK219"/>
  <c r="J214"/>
  <c r="BK212"/>
  <c r="BK209"/>
  <c r="BK207"/>
  <c r="J202"/>
  <c r="BK196"/>
  <c r="J193"/>
  <c r="J190"/>
  <c r="J187"/>
  <c r="J184"/>
  <c r="BK181"/>
  <c r="BK177"/>
  <c r="BK173"/>
  <c r="BK169"/>
  <c r="BK165"/>
  <c r="BK161"/>
  <c r="J157"/>
  <c r="BK153"/>
  <c r="J149"/>
  <c r="J145"/>
  <c r="BK142"/>
  <c r="J130"/>
  <c i="1" r="AS94"/>
  <c i="2" r="BK281"/>
  <c r="BK275"/>
  <c r="J268"/>
  <c r="J258"/>
  <c r="J255"/>
  <c r="BK253"/>
  <c r="BK149"/>
  <c r="J142"/>
  <c r="J138"/>
  <c r="BK134"/>
  <c r="J126"/>
  <c l="1" r="BK125"/>
  <c r="J125"/>
  <c r="J98"/>
  <c r="R125"/>
  <c r="BK168"/>
  <c r="J168"/>
  <c r="J99"/>
  <c r="T168"/>
  <c r="R180"/>
  <c r="T125"/>
  <c r="P168"/>
  <c r="R168"/>
  <c r="T180"/>
  <c r="BK271"/>
  <c r="J271"/>
  <c r="J102"/>
  <c r="T271"/>
  <c r="P125"/>
  <c r="BK180"/>
  <c r="J180"/>
  <c r="J100"/>
  <c r="P180"/>
  <c r="P271"/>
  <c r="R271"/>
  <c r="BK284"/>
  <c r="J284"/>
  <c r="J103"/>
  <c r="P284"/>
  <c r="R284"/>
  <c r="T284"/>
  <c r="E113"/>
  <c r="BE157"/>
  <c r="BE253"/>
  <c r="BE262"/>
  <c r="BE134"/>
  <c r="BE153"/>
  <c r="BE161"/>
  <c r="BE190"/>
  <c r="BE193"/>
  <c r="BE204"/>
  <c r="BE209"/>
  <c r="BE217"/>
  <c r="BE227"/>
  <c r="BE231"/>
  <c r="BE243"/>
  <c r="BE255"/>
  <c r="BE258"/>
  <c r="BE260"/>
  <c r="BE264"/>
  <c r="BE285"/>
  <c r="J117"/>
  <c r="F120"/>
  <c r="BE149"/>
  <c r="BE173"/>
  <c r="BE184"/>
  <c r="BE199"/>
  <c r="BE207"/>
  <c r="BE212"/>
  <c r="BE214"/>
  <c r="BE222"/>
  <c r="BE234"/>
  <c r="BE237"/>
  <c r="BE239"/>
  <c r="BE249"/>
  <c r="BE251"/>
  <c r="BE268"/>
  <c r="BE272"/>
  <c r="BE281"/>
  <c r="BE287"/>
  <c r="BE126"/>
  <c r="BE130"/>
  <c r="BE138"/>
  <c r="BE142"/>
  <c r="BE145"/>
  <c r="BE165"/>
  <c r="BE169"/>
  <c r="BE177"/>
  <c r="BE181"/>
  <c r="BE187"/>
  <c r="BE196"/>
  <c r="BE202"/>
  <c r="BE219"/>
  <c r="BE224"/>
  <c r="BE229"/>
  <c r="BE241"/>
  <c r="BE245"/>
  <c r="BE247"/>
  <c r="BE275"/>
  <c r="BE278"/>
  <c r="BK267"/>
  <c r="J267"/>
  <c r="J101"/>
  <c r="F37"/>
  <c i="1" r="BD95"/>
  <c r="BD94"/>
  <c r="W36"/>
  <c i="2" r="F34"/>
  <c i="1" r="BA95"/>
  <c r="BA94"/>
  <c r="W33"/>
  <c i="2" r="F36"/>
  <c i="1" r="BC95"/>
  <c r="BC94"/>
  <c r="AY94"/>
  <c i="2" r="F35"/>
  <c i="1" r="BB95"/>
  <c r="BB94"/>
  <c r="W34"/>
  <c i="2" r="J34"/>
  <c i="1" r="AW95"/>
  <c i="2" l="1" r="R124"/>
  <c r="R123"/>
  <c r="P124"/>
  <c r="P123"/>
  <c i="1" r="AU95"/>
  <c i="2" r="T124"/>
  <c r="T123"/>
  <c r="BK124"/>
  <c r="BK123"/>
  <c r="J123"/>
  <c r="J96"/>
  <c i="1" r="AU94"/>
  <c i="2" r="F33"/>
  <c i="1" r="AZ95"/>
  <c r="AZ94"/>
  <c r="AV94"/>
  <c r="AW94"/>
  <c r="AK33"/>
  <c r="AX94"/>
  <c i="2" r="J33"/>
  <c i="1" r="AV95"/>
  <c r="AT95"/>
  <c r="W35"/>
  <c i="2" l="1" r="J124"/>
  <c r="J97"/>
  <c i="1" r="AT94"/>
  <c i="2" r="J30"/>
  <c i="1" r="AG95"/>
  <c r="AG94"/>
  <c r="AK26"/>
  <c l="1" r="AN95"/>
  <c r="AN94"/>
  <c i="2" r="J39"/>
  <c i="1" r="AG101"/>
  <c r="AV101"/>
  <c r="BY101"/>
  <c r="AG99"/>
  <c r="CD99"/>
  <c r="AG98"/>
  <c r="CD98"/>
  <c r="AG100"/>
  <c r="CD100"/>
  <c l="1" r="CD101"/>
  <c r="AV98"/>
  <c r="BY98"/>
  <c r="AV100"/>
  <c r="BY100"/>
  <c r="AG97"/>
  <c r="AK27"/>
  <c r="AV99"/>
  <c r="BY99"/>
  <c r="AN101"/>
  <c r="W32"/>
  <c l="1" r="AK32"/>
  <c r="AK29"/>
  <c r="AN99"/>
  <c r="AN100"/>
  <c r="AN98"/>
  <c r="AG103"/>
  <c l="1" r="AK38"/>
  <c r="AN97"/>
  <c r="AN103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<sst xmlns="http://schemas.openxmlformats.org/spreadsheetml/2006/main">
  <si>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</si>
  <si>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</si>
  <si>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</si>
  <si>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</si>
  <si>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</si>
  <si>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{fd603a98-417d-48ff-8455-27d5dbbfa1e3}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</si>
  <si>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</si>
  <si>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</si>
  <si>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</si>
  <si>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</si>
  <si>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</si>
  <si>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</si>
  <si>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</si>
  <si>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</si>
  <si>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94-2017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</si>
  <si>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</si>
  <si>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</si>
  <si>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propustku P11, Skalice</t>
  </si>
  <si>
    <t>KSO:</t>
  </si>
  <si>
    <t>CC-CZ:</t>
  </si>
  <si>
    <t>Místo:</t>
  </si>
  <si>
    <t xml:space="preserve"> </t>
  </si>
  <si>
    <t>Datum:</t>
  </si>
  <si>
    <t>30. 11. 2020</t>
  </si>
  <si>
    <t>Zadavatel:</t>
  </si>
  <si>
    <t>IČ:</t>
  </si>
  <si>
    <t>Statutární město Frýdek Místek</t>
  </si>
  <si>
    <t>DIČ:</t>
  </si>
  <si>
    <t>Uchazeč:</t>
  </si>
  <si>
    <t>Vyplň údaj</t>
  </si>
  <si>
    <t>Projektant:</t>
  </si>
  <si>
    <t>Rušar mosty, s.r.o.</t>
  </si>
  <si>
    <t>True</t>
  </si>
  <si>
    <t>Zpracovatel:</t>
  </si>
  <si>
    <t>Ing. Jiří Hermany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</si>
  <si>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</si>
  <si>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</si>
  <si>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</si>
  <si>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</si>
  <si>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</si>
  <si>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</si>
  <si>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</si>
  <si>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</si>
  <si>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</si>
  <si>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</si>
  <si>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</si>
  <si>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</si>
  <si>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</si>
  <si>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</si>
  <si>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</si>
  <si>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</si>
  <si>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</si>
  <si>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</si>
  <si>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</si>
  <si>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</si>
  <si>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</si>
  <si>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</si>
  <si>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</si>
  <si>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</si>
  <si>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</si>
  <si>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</si>
  <si>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</si>
  <si>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</si>
  <si>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</si>
  <si>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</si>
  <si>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</si>
  <si>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</si>
  <si>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</si>
  <si>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</si>
  <si>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</si>
  <si>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</si>
  <si>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</si>
  <si>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</si>
  <si>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</si>
  <si>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</si>
  <si>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</si>
  <si>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</si>
  <si>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</si>
  <si>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</si>
  <si>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</si>
  <si>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</si>
  <si>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</si>
  <si>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</si>
  <si>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SO 301</t>
  </si>
  <si>
    <t>Přeložka vodovodu</t>
  </si>
  <si>
    <t>STA</t>
  </si>
  <si>
    <t>1</t>
  </si>
  <si>
    <t>{1f1fcbef-ab45-431a-8946-3f7c2c06fc3e}</t>
  </si>
  <si>
    <t>2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</si>
  <si>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</si>
  <si>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</si>
  <si>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</si>
  <si>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</si>
  <si>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</si>
  <si>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</si>
  <si>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</si>
  <si>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</si>
  <si>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</si>
  <si>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</si>
  <si>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</si>
  <si>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SO 301 - Přeložka vodovodu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</si>
  <si>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</si>
  <si>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</si>
  <si>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</si>
  <si>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</si>
  <si>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</si>
  <si>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</si>
  <si>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</si>
  <si>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</si>
  <si>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</si>
  <si>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998 - Přesun hmot</t>
  </si>
  <si>
    <t>PSV - Práce a dodávky PSV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</si>
  <si>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</si>
  <si>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</si>
  <si>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</si>
  <si>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</si>
  <si>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</si>
  <si>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</si>
  <si>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</si>
  <si>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</si>
  <si>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</si>
  <si>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</si>
  <si>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</si>
  <si>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</si>
  <si>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</si>
  <si>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</si>
  <si>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</si>
  <si>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</si>
  <si>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</si>
  <si>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</si>
  <si>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</si>
  <si>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132251251</t>
  </si>
  <si>
    <t>Hloubení rýh nezapažených š do 2000 mm v hornině třídy těžitelnosti I, skupiny 3 objem do 20 m3 strojně</t>
  </si>
  <si>
    <t>m3</t>
  </si>
  <si>
    <t>4</t>
  </si>
  <si>
    <t>-862372372</t>
  </si>
  <si>
    <t>PP</t>
  </si>
  <si>
    <t>Hloubení nezapažených rýh šířky přes 800 do 2 000 mm strojně s urovnáním dna do předepsaného profilu a spádu v hornině třídy těžitelnosti I skupiny 3 do 20 m3</t>
  </si>
  <si>
    <t>PSC</t>
  </si>
  <si>
    <t xml:space="preserve">Poznámka k souboru cen:_x000d_
1. V cenách jsou započteny i náklady na případné nutné přemístění výkopku ve výkopišti na vzdálenost do 3 m a na přehození výkopku na přilehlém terénu na vzdálenost do 3 m od osy rýhy nebo naložení na dopravní prostředek. </t>
  </si>
  <si>
    <t>VV</t>
  </si>
  <si>
    <t>5*1*1,4</t>
  </si>
  <si>
    <t>132254201</t>
  </si>
  <si>
    <t>Hloubení zapažených rýh š do 2000 mm v hornině třídy těžitelnosti I, skupiny 3 objem do 20 m3</t>
  </si>
  <si>
    <t>44752638</t>
  </si>
  <si>
    <t>Hloubení zapažených rýh šířky přes 800 do 2 000 mm strojně s urovnáním dna do předepsaného profilu a spádu v hornině třídy těžitelnosti I skupiny 3 do 20 m3</t>
  </si>
  <si>
    <t>13,8*1*1,7</t>
  </si>
  <si>
    <t>3</t>
  </si>
  <si>
    <t>161151103</t>
  </si>
  <si>
    <t>Svislé přemístění výkopku z horniny třídy těžitelnosti I, skupiny 1 až 3 hl výkopu přes 4 do 8 m</t>
  </si>
  <si>
    <t>1203314382</t>
  </si>
  <si>
    <t>Svislé přemístění výkopku strojně bez naložení do dopravní nádoby avšak s vyprázdněním dopravní nádoby na hromadu nebo do dopravního prostředku z horniny třídy těžitelnosti I skupiny 1 až 3 při hloubce výkopu přes 4 do 8 m</t>
  </si>
  <si>
    <t xml:space="preserve">Poznámka k souboru cen:_x000d_
1. Ceny -1123 až -1126 lze použít i pro svislé přemístění materiálu a stavební suti z konstrukcí ze zdiva cihelného nebo kamenného, z betonu prostého, prokládaného, železového i předpjatého, pokud tyto konstrukce byly vybourány ve výkopišti. 2. Množství materiálu i stavební suti z rozbouraných konstrukcí pro přemístění se rovná objemu konstrukcí před rozbouráním. 3. Ceny pro hloubku přes 4 do 8 m, přes 8 m do 12 m atd. jsou určeny pro svislé přemístění objemu výkopku od 0 do 8 m, od 0 do 12 m atd. 4. Objem svislého přemístění výkopku se určí pomocí přílohy č. 5: Tabulka pro určení podílu svislého přemístění výkopku. 5. Svislé přemístění výkopku pro hloubku přes 16 m se řeší individuálně. </t>
  </si>
  <si>
    <t>27,6</t>
  </si>
  <si>
    <t>151101101</t>
  </si>
  <si>
    <t>Zřízení příložného pažení a rozepření stěn rýh hl do 2 m</t>
  </si>
  <si>
    <t>m2</t>
  </si>
  <si>
    <t>-1704265645</t>
  </si>
  <si>
    <t>Zřízení pažení a rozepření stěn rýh pro podzemní vedení příložné pro jakoukoliv mezerovitost, hloubky do 2 m</t>
  </si>
  <si>
    <t xml:space="preserve">Poznámka k souboru cen:_x000d_
1. Ceny jsou určeny pro roubení a rozepření stěn i jiných výkopů se svislými stěnami, pokud jsou tyto výkopy pro podzemní vedení rozměru do 1 250 mm. 2. Plocha mezer mezi pažinami příložného pažení se od plochy příložného pažení neodečítá; nezapažené plochy u pažení zátažného nebo hnaného se od plochy pažení odečítají. 3. Předepisuje-li projekt: a) ponechat pažení ve výkopu, oceňuje se toto pažení cenami souboru cen 151 . 0-19 Pažení stěn s ponecháním a rozepření stěn cenami souboru cen 151 . 0-13 Zřízení rozepření zapažených stěn výkopů, b) vzepření stěn, oceňuje se toto odstranění pažení stěn výkopu cenami souboru cen 151 . 0-12 Pažení stěn a vzepření stěn cenami souboru cen 151 . 0-14 odstranění vzepření stěn, c) kotvení stěn, toto se oceňuje příslušnými cenami katalogu 800-2 Zvláštní zakládání objektů. </t>
  </si>
  <si>
    <t>13,8*2</t>
  </si>
  <si>
    <t>5</t>
  </si>
  <si>
    <t>151101111</t>
  </si>
  <si>
    <t>Odstranění příložného pažení a rozepření stěn rýh hl do 2 m</t>
  </si>
  <si>
    <t>-1860961177</t>
  </si>
  <si>
    <t>Odstranění pažení a rozepření stěn rýh pro podzemní vedení s uložením materiálu na vzdálenost do 3 m od kraje výkopu příložné, hloubky do 2 m</t>
  </si>
  <si>
    <t>6</t>
  </si>
  <si>
    <t>162751117</t>
  </si>
  <si>
    <t>Vodorovné přemístění do 10000 m výkopku/sypaniny z horniny třídy těžitelnosti I, skupiny 1 až 3</t>
  </si>
  <si>
    <t>-1127733857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</si>
  <si>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</si>
  <si>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 xml:space="preserve">Poznámka k souboru cen:_x000d_
1. Přemísťuje-li se výkopek z dočasných skládek vzdálených do 50 m, neoceňuje se nakládání výkopku, i když se provádí. Toto ustanovení neplatí, vylučuje-li projekt použití dozeru. 2. Ceny nelze použít, předepisuje-li projekt přemístit výkopek na místo nepřístupné obvyklým dopravním prostředkům; toto přemístění se oceňuje individuálně. </t>
  </si>
  <si>
    <t>9,4+1,88</t>
  </si>
  <si>
    <t>7</t>
  </si>
  <si>
    <t>171201221</t>
  </si>
  <si>
    <t>Poplatek za uložení na skládce (skládkovné) zeminy a kamení kód odpadu 17 05 04</t>
  </si>
  <si>
    <t>t</t>
  </si>
  <si>
    <t>448848060</t>
  </si>
  <si>
    <t>Poplatek za uložení stavebního odpadu na skládce (skládkovné) zeminy a kamení zatříděného do Katalogu odpadů pod kódem 17 05 04</t>
  </si>
  <si>
    <t xml:space="preserve">Poznámka k souboru cen:_x000d_
1. Ceny uvedené v souboru cen je doporučeno upravit podle aktuálních cen místně příslušné skládky. 2. V cenách je započítán poplatek za ukládání odpadu dle zákona 185/2001 Sb. </t>
  </si>
  <si>
    <t>11,28*1,65</t>
  </si>
  <si>
    <t>8</t>
  </si>
  <si>
    <t>171251201</t>
  </si>
  <si>
    <t>Uložení sypaniny na skládky nebo meziskládky</t>
  </si>
  <si>
    <t>1617534835</t>
  </si>
  <si>
    <t>Uložení sypaniny na skládky nebo meziskládky bez hutnění s upravením uložené sypaniny do předepsaného tvaru</t>
  </si>
  <si>
    <t xml:space="preserve">Poznámka k souboru cen:_x000d_
1. Cena je určena i pro: a) zasypání koryt vodotečí a prohlubní v terénu bez předepsaného zhutnění sypaniny, b) uložení výkopku pod vodou do prohlubní ve dně vodotečí nebo nádrží. 2. Cenu nelze použít pro uložení výkopku nebo ornice na trvalé skládky s předepsaným zhutněním; toto uložení výkopku se oceňuje cenami souboru cen 171 . . Uložení sypaniny do násypů. 3. V ceně jsou započteny i náklady na rozprostření sypaniny ve vrstvách s hrubým urovnáním na skládce. 4. V ceně nejsou započteny náklady na získání skládek ani na poplatky za skládku. 5. Množství jednotek uložení výkopku (sypaniny) se určí v m3 uloženého výkopku (sypaniny), v rostlém stavu zpravidla ve výkopišti. </t>
  </si>
  <si>
    <t>11,28</t>
  </si>
  <si>
    <t>9</t>
  </si>
  <si>
    <t>174101101</t>
  </si>
  <si>
    <t>Zásyp jam, šachet rýh nebo kolem objektů sypaninou se zhutněním</t>
  </si>
  <si>
    <t>1747292434</t>
  </si>
  <si>
    <t>Zásyp sypaninou z jakékoliv horniny strojně s uložením výkopku ve vrstvách se zhutněním jam, šachet, rýh nebo kolem objektů v těchto vykopávkách</t>
  </si>
  <si>
    <t xml:space="preserve">Poznámka k souboru cen:_x000d_
1. Ceny nelze použít pro zásyp rýh pro drenážní trativody pro lesnicko-technické meliorace a zemědělské. Zásyp těchto rýh se oceňuje cenami souboru cen 174 Zásyp rýh pro drény. 2. V cenách je započteno přemístění sypaniny ze vzdálenosti 10 m od kraje výkopu nebo zasypávaného prostoru, měřeno k těžišti skládky. 3. Objem zásypu je rozdíl objemu výkopu a objemu do něho vestavěných konstrukcí nebo uložených vedení i s jejich obklady a podklady. Objem potrubí do DN 180, příp. i s obalem, se od objemu zásypu neodečítá. Pro stanovení objemu zásypu se od objemu výkopu odečítá i objem obsypu potrubí oceňovaný cenami souboru cen 175 Obsyp potrubí, přichází-li v úvahu . 4. Odklizení zbylého výkopku po provedení zásypu zářezů se šikmými stěnami pro podzemní vedení nebo zásypu jam a rýh pro podzemní vedení se oceňuje cenami souboru cen 167 Nakládání výkopku nebo sypaniny a 162 Vodorovné přemístění výkopku. 5. Rozprostření zbylého výkopku podél výkopu a nad výkopem po provedení zásypů zářezů se šikmými stěnami pro podzemní vedení nebo zásypu jam a rýh pro podzemní vedení se oceňuje cenami souborů cen 171 Uložení sypaniny do násypů. 6. V cenách nejsou zahrnuty náklady na prohození sypaniny, tyto náklady se oceňují cenou 17411-1109 Příplatek za prohození sypaniny. </t>
  </si>
  <si>
    <t>27,6-9,4-1,88</t>
  </si>
  <si>
    <t>10</t>
  </si>
  <si>
    <t>175111101</t>
  </si>
  <si>
    <t>Obsypání potrubí ručně sypaninou bez prohození, uloženou do 3 m</t>
  </si>
  <si>
    <t>365944104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</si>
  <si>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</si>
  <si>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 xml:space="preserve">Poznámka k souboru cen:_x000d_
1. Objem obsypu na 1 m délky potrubí se rovná šířce dna výkopu násobené součtem vnějšího průměru potrubí příp. i s obalem a projektované tloušťky obsypu nad, případně i pod potrubím. Pro odečítání objemu potrubí se započítávají všechny vestavěné konstrukce nebo uložené vedení i s jejich obklady a podklady (tento objem se nazývá objemem horniny vytlačené konstrukcí). 2. V cenách nejsou zahrnuty náklady na nakupovanou sypaninu. Tato se oceňuje ve specifikaci. </t>
  </si>
  <si>
    <t>0,5*18,8*1</t>
  </si>
  <si>
    <t>11</t>
  </si>
  <si>
    <t>M</t>
  </si>
  <si>
    <t>58333651</t>
  </si>
  <si>
    <t>kamenivo těžené hrubé frakce 8/16</t>
  </si>
  <si>
    <t>-1900142885</t>
  </si>
  <si>
    <t>9,4*2 'Přepočtené koeficientem množství</t>
  </si>
  <si>
    <t>Vodorovné konstrukce</t>
  </si>
  <si>
    <t>12</t>
  </si>
  <si>
    <t>451573111</t>
  </si>
  <si>
    <t>Lože pod potrubí otevřený výkop ze štěrkopísku</t>
  </si>
  <si>
    <t>-12131586</t>
  </si>
  <si>
    <t>Lože pod potrubí, stoky a drobné objekty v otevřeném výkopu z písku a štěrkopísku do 63 mm</t>
  </si>
  <si>
    <t xml:space="preserve">Poznámka k souboru cen:_x000d_
1. Ceny -1111 a -1192 lze použít i pro zřízení sběrných vrstev nad drenážními trubkami. 2. V cenách -5111 a -1192 jsou započteny i náklady na prohození výkopku získaného při zemních pracích. </t>
  </si>
  <si>
    <t>18,8*1*0,1</t>
  </si>
  <si>
    <t>13</t>
  </si>
  <si>
    <t>452313151</t>
  </si>
  <si>
    <t>Podkladní bloky z betonu prostého tř. C 20/25 otevřený výkop</t>
  </si>
  <si>
    <t>-1816161745</t>
  </si>
  <si>
    <t>Podkladní a zajišťovací konstrukce z betonu prostého v otevřeném výkopu bloky pro potrubí z betonu tř. C 20/25</t>
  </si>
  <si>
    <t xml:space="preserve">Poznámka k souboru cen:_x000d_
1. Ceny -1121 až -1191 a -1192 lze použít i pro ochrannou vrstvu pod železobetonové konstrukce. 2. Ceny -2121 až -2191 a -2192 jsou určeny pro jakékoliv úkosy sedel. </t>
  </si>
  <si>
    <t>18*0,5</t>
  </si>
  <si>
    <t>14</t>
  </si>
  <si>
    <t>452353101</t>
  </si>
  <si>
    <t>Bednění podkladních bloků otevřený výkop</t>
  </si>
  <si>
    <t>572152399</t>
  </si>
  <si>
    <t>Bednění podkladních a zajišťovacích konstrukcí v otevřeném výkopu bloků pro potrubí</t>
  </si>
  <si>
    <t>18*0,8</t>
  </si>
  <si>
    <t>Trubní vedení</t>
  </si>
  <si>
    <t>871211141</t>
  </si>
  <si>
    <t>Montáž potrubí z PE100 SDR 11 otevřený výkop svařovaných na tupo D 63 x 5,8 mm</t>
  </si>
  <si>
    <t>m</t>
  </si>
  <si>
    <t>-384793618</t>
  </si>
  <si>
    <t>Montáž vodovodního potrubí z plastů v otevřeném výkopu z polyetylenu PE 100 svařovaných na tupo SDR 11/PN16 D 63 x 5,8 mm</t>
  </si>
  <si>
    <t xml:space="preserve">Poznámka k souboru cen:_x000d_
1. V cenách potrubí nejsou započteny náklady na: a) dodání potrubí; potrubí se oceňuje ve specifikaci; ztratné lze dohodnout u trub polyetylénových ve výši 1,5 %; u trub z tvrdého PVC ve výši 3 %, b) dodání tvarovek; tvarovky se oceňují ve specifikaci. 2. Ceny -1211 jsou určeny i pro plošné kolektory primárních okruhů tepelných čerpadel. </t>
  </si>
  <si>
    <t>16</t>
  </si>
  <si>
    <t>28613173</t>
  </si>
  <si>
    <t>potrubí vodovodní PE100 SDR11 se signalizační vrstvou 100m 63x5,8mm</t>
  </si>
  <si>
    <t>-1791945629</t>
  </si>
  <si>
    <t>5*1,05</t>
  </si>
  <si>
    <t>17</t>
  </si>
  <si>
    <t>871321141</t>
  </si>
  <si>
    <t>Montáž potrubí z PE100 SDR 11 otevřený výkop svařovaných na tupo D 160 x 14,6 mm</t>
  </si>
  <si>
    <t>875074285</t>
  </si>
  <si>
    <t>Montáž vodovodního potrubí z plastů v otevřeném výkopu z polyetylenu PE 100 svařovaných na tupo SDR 11/PN16 D 160 x 14,6 mm</t>
  </si>
  <si>
    <t>18</t>
  </si>
  <si>
    <t>28613560</t>
  </si>
  <si>
    <t>potrubí dvouvrstvé PE100 RC SDR11 160x14,6 dl 12m</t>
  </si>
  <si>
    <t>761757019</t>
  </si>
  <si>
    <t>18,8*1,05</t>
  </si>
  <si>
    <t>19</t>
  </si>
  <si>
    <t>871361141</t>
  </si>
  <si>
    <t>Montáž potrubí z PE100 SDR 11 otevřený výkop svařovaných na tupo D 250 x 22,7 mm</t>
  </si>
  <si>
    <t>-1130199647</t>
  </si>
  <si>
    <t>Montáž vodovodního potrubí z plastů v otevřeném výkopu z polyetylenu PE 100 svařovaných na tupo SDR 11/PN16 D 250 x 22,7 mm</t>
  </si>
  <si>
    <t>20</t>
  </si>
  <si>
    <t>28613564</t>
  </si>
  <si>
    <t>potrubí dvouvrstvé PE100 RC SDR11 250x22,7 dl 100m</t>
  </si>
  <si>
    <t>2114669820</t>
  </si>
  <si>
    <t>3,4*1,05</t>
  </si>
  <si>
    <t>877211110</t>
  </si>
  <si>
    <t>Montáž elektrokolen 45° na vodovodním potrubí z PE trub d 63</t>
  </si>
  <si>
    <t>kus</t>
  </si>
  <si>
    <t>1821477816</t>
  </si>
  <si>
    <t>Montáž tvarovek na vodovodním plastovém potrubí z polyetylenu PE 100 elektrotvarovek SDR 11/PN16 kolen 45° d 63</t>
  </si>
  <si>
    <t xml:space="preserve">Poznámka k souboru cen:_x000d_
1. V cenách montáže tvarovek nejsou započteny náklady na dodání tvarovek. Tyto náklady se oceňují ve specifikaci. </t>
  </si>
  <si>
    <t>22</t>
  </si>
  <si>
    <t>28614946</t>
  </si>
  <si>
    <t>elektrokoleno 45° PE 100 PN16 D 63mm</t>
  </si>
  <si>
    <t>237213290</t>
  </si>
  <si>
    <t>23</t>
  </si>
  <si>
    <t>877321101</t>
  </si>
  <si>
    <t>Montáž elektrospojek na vodovodním potrubí z PE trub d 160</t>
  </si>
  <si>
    <t>683144320</t>
  </si>
  <si>
    <t>Montáž tvarovek na vodovodním plastovém potrubí z polyetylenu PE 100 elektrotvarovek SDR 11/PN16 spojek, oblouků nebo redukcí d 160</t>
  </si>
  <si>
    <t>24</t>
  </si>
  <si>
    <t>28615978</t>
  </si>
  <si>
    <t>elektrospojka SDR11 PE 100 PN16 D 160mm</t>
  </si>
  <si>
    <t>1055684108</t>
  </si>
  <si>
    <t>25</t>
  </si>
  <si>
    <t>877321110</t>
  </si>
  <si>
    <t>Montáž elektrokolen 45° na vodovodním potrubí z PE trub d 160</t>
  </si>
  <si>
    <t>-1021141658</t>
  </si>
  <si>
    <t>Montáž tvarovek na vodovodním plastovém potrubí z polyetylenu PE 100 elektrotvarovek SDR 11/PN16 kolen 45° d 160</t>
  </si>
  <si>
    <t>26</t>
  </si>
  <si>
    <t>28614951</t>
  </si>
  <si>
    <t>elektrokoleno 45° PE 100 PN16 D 160mm</t>
  </si>
  <si>
    <t>-1263362270</t>
  </si>
  <si>
    <t>27</t>
  </si>
  <si>
    <t>891211112</t>
  </si>
  <si>
    <t>Montáž vodovodních šoupátek otevřený výkop DN 50</t>
  </si>
  <si>
    <t>584854107</t>
  </si>
  <si>
    <t>Montáž vodovodních armatur na potrubí šoupátek nebo klapek uzavíracích v otevřeném výkopu nebo v šachtách s osazením zemní soupravy (bez poklopů) DN 50</t>
  </si>
  <si>
    <t xml:space="preserve">Poznámka k souboru cen:_x000d_
1. V cenách jsou započteny i náklady: a) u šoupátek ceny -1112 na vytvoření otvorů ve stropech šachet pro prostup zemních souprav šoupátek, b) u hlavních ventilů ceny -3111 na osazení zemních souprav, c) u navrtávacích pasů ceny -9111 na výkop montážních jamek, opravu izolace ocelových trubek a na osazení zemních souprav. 2. V cenách nejsou započteny náklady na: a) dodání vodoměrů, šoupátek, uzavíracích klapek, ventilů, montážních vložek, kompenzátorů, koncových nebo zpětných klapek, hydrantů, zemních souprav, šoupátkových koleček, šoupátkových a hydrantových klíčů, navrtávacích pasů, tvarovek a kompenzačních nástavců; tyto armatury se oceňují ve specifikaci, b) podkladní bloky pod armatury; bloky se oceňují příslušnými cenami souborů cen 452 2 . - . 1 Podkladní a zajišťovací konstrukce zděné na maltu cementovou, 452 3*- . 1 Podkladní a zajišťovací konstrukce z betonu, 452 35- . 1 Bednění podkladních a zajišťovacích konstrukcí části A 01 tohoto ceníku, c) obsyp odvodňovacího zařízení hydrantů ze štěrku nebo štěrkopísku; obsyp se oceňuje příslušnými cenami souboru cen 451 5 . - . 1 Lože pod potrubí, stoky a drobné objekty části A 01 tohoto katalogu, d) osazení hydrantových, šoupátkových a ventilových poklopů; osazení poklopů se oceňuje příslušnými cenami souboru cen 899 40-11 Osazení poklopů litinových části A 01 tohoto katalogu. 3. V cenách 891 52-4121 a -5211 nejsou započteny náklady na dodání těsnících pryžových kroužků. Tyto se oceňují ve specifikaci, nejsou-li zahrnuty v ceně trub. 4. V cenách 891 ..-5313 nejsou započteny náklady na dodání potrubní spojky. Tyto jsou zahrnuty v ceně trub. </t>
  </si>
  <si>
    <t>28</t>
  </si>
  <si>
    <t>42221321</t>
  </si>
  <si>
    <t>šoupátko pitná voda litina GGG 50 dlouhá stavební dl PN10/16 DN 50x250mm</t>
  </si>
  <si>
    <t>-238189299</t>
  </si>
  <si>
    <t>29</t>
  </si>
  <si>
    <t>891215111</t>
  </si>
  <si>
    <t>Montáž koncových klapek hrdlových DN 50</t>
  </si>
  <si>
    <t>819596902</t>
  </si>
  <si>
    <t>Montáž vodovodních armatur na potrubí koncových klapek (žabích) hrdlových DN 50</t>
  </si>
  <si>
    <t>30</t>
  </si>
  <si>
    <t>R001</t>
  </si>
  <si>
    <t xml:space="preserve">Žabí klapka DN 50 Hawle č. 9930  PN 10</t>
  </si>
  <si>
    <t>-389900281</t>
  </si>
  <si>
    <t>31</t>
  </si>
  <si>
    <t>891311112</t>
  </si>
  <si>
    <t>Montáž vodovodních šoupátek otevřený výkop DN 150</t>
  </si>
  <si>
    <t>-1956293922</t>
  </si>
  <si>
    <t>Montáž vodovodních armatur na potrubí šoupátek nebo klapek uzavíracích v otevřeném výkopu nebo v šachtách s osazením zemní soupravy (bez poklopů) DN 150</t>
  </si>
  <si>
    <t>32</t>
  </si>
  <si>
    <t>42221306</t>
  </si>
  <si>
    <t>šoupátko pitná voda litina GGG 50 krátká stavební dl PN10/16 DN 150x210mm</t>
  </si>
  <si>
    <t>-576972681</t>
  </si>
  <si>
    <t>33</t>
  </si>
  <si>
    <t>R002</t>
  </si>
  <si>
    <t>Marker prstencový SM 2500 (DISA) vč. montáže</t>
  </si>
  <si>
    <t>-410505811</t>
  </si>
  <si>
    <t>34</t>
  </si>
  <si>
    <t>34140842</t>
  </si>
  <si>
    <t>vodič izolovaný s Cu jádrem 4mm2 (H07V-R)</t>
  </si>
  <si>
    <t>1348619523</t>
  </si>
  <si>
    <t>P</t>
  </si>
  <si>
    <t>Poznámka k položce:_x000d_
H07V-R</t>
  </si>
  <si>
    <t>35</t>
  </si>
  <si>
    <t>899401112</t>
  </si>
  <si>
    <t>Osazení poklopů litinových šoupátkových</t>
  </si>
  <si>
    <t>1820982208</t>
  </si>
  <si>
    <t xml:space="preserve">Poznámka k souboru cen:_x000d_
1. V cenách osazení poklopů jsou započteny i náklady na jejich podezdění. 2. V cenách nejsou započteny náklady na dodání poklopů; tyto se oceňují ve specifikaci. Ztratné se nestanoví. </t>
  </si>
  <si>
    <t>36</t>
  </si>
  <si>
    <t>42291352</t>
  </si>
  <si>
    <t>poklop litinový šoupátkový pro zemní soupravy osazení do terénu a do vozovky</t>
  </si>
  <si>
    <t>-1101224165</t>
  </si>
  <si>
    <t>37</t>
  </si>
  <si>
    <t>42291078</t>
  </si>
  <si>
    <t>souprava zemní pro šoupátka DN 40-50mm Rd 2,0m</t>
  </si>
  <si>
    <t>1357033763</t>
  </si>
  <si>
    <t>38</t>
  </si>
  <si>
    <t>28615373</t>
  </si>
  <si>
    <t>redukce svařovací na tupo potrubí PE 100 SDR11 160/110</t>
  </si>
  <si>
    <t>538781611</t>
  </si>
  <si>
    <t>39</t>
  </si>
  <si>
    <t>28653127</t>
  </si>
  <si>
    <t>redukce svařovací na tupo potrubí PE 100 SDR11 90/75</t>
  </si>
  <si>
    <t>1252151124</t>
  </si>
  <si>
    <t>40</t>
  </si>
  <si>
    <t>R006</t>
  </si>
  <si>
    <t>Příruba S2000 63/50</t>
  </si>
  <si>
    <t>-1539595932</t>
  </si>
  <si>
    <t>41</t>
  </si>
  <si>
    <t>R007</t>
  </si>
  <si>
    <t>Příruba S2000 163/150</t>
  </si>
  <si>
    <t>1450223308</t>
  </si>
  <si>
    <t>42</t>
  </si>
  <si>
    <t>42291080</t>
  </si>
  <si>
    <t>souprava zemní pro šoupátka DN 100-150m Rd 2,0m</t>
  </si>
  <si>
    <t>852104549</t>
  </si>
  <si>
    <t>43</t>
  </si>
  <si>
    <t>R005</t>
  </si>
  <si>
    <t>Spojka č. 0430, syst. 2000 DN 150 mm, PN 16</t>
  </si>
  <si>
    <t>1252020752</t>
  </si>
  <si>
    <t>44</t>
  </si>
  <si>
    <t>28614963</t>
  </si>
  <si>
    <t>elektrotvarovka T-kus rovnoramenný PE 100 PN16 D 160mm</t>
  </si>
  <si>
    <t>1607487863</t>
  </si>
  <si>
    <t>45</t>
  </si>
  <si>
    <t>899713111</t>
  </si>
  <si>
    <t>Orientační tabulky na sloupku betonovém nebo ocelovém</t>
  </si>
  <si>
    <t>599304675</t>
  </si>
  <si>
    <t>Orientační tabulky na vodovodních a kanalizačních řadech na sloupku ocelovém nebo betonovém</t>
  </si>
  <si>
    <t xml:space="preserve">Poznámka k souboru cen:_x000d_
1. V cenách jsou započteny náklady na dodání a připevnění tabulky. 2. V ceně -3111 jsou započteny i náklady na osazení sloupků. 3. V ceně -3111 nejsou započteny náklady na zemní práce a na dodání sloupků (betonových nebo ocelových s betonovými patkami); sloupky se oceňují ve specifikaci. </t>
  </si>
  <si>
    <t>46</t>
  </si>
  <si>
    <t>R003</t>
  </si>
  <si>
    <t>Ocelový sloupek s betonovou patkou , včetně montáže</t>
  </si>
  <si>
    <t>-877355876</t>
  </si>
  <si>
    <t>47</t>
  </si>
  <si>
    <t>899722112</t>
  </si>
  <si>
    <t>Krytí potrubí z plastů výstražnou fólií z PVC 25 cm</t>
  </si>
  <si>
    <t>-1628051602</t>
  </si>
  <si>
    <t>Krytí potrubí z plastů výstražnou fólií z PVC šířky 25 cm</t>
  </si>
  <si>
    <t>48</t>
  </si>
  <si>
    <t>899911123</t>
  </si>
  <si>
    <t>Kluzná objímka výšky 41 mm vnějšího průměru potrubí do 256 mm</t>
  </si>
  <si>
    <t>1272281981</t>
  </si>
  <si>
    <t xml:space="preserve">Kluzné objímky (pojízdná sedla)  pro zasunutí potrubí do chráničky výšky 41 mm vnějšího průměru potrubí do 256 mm</t>
  </si>
  <si>
    <t>49</t>
  </si>
  <si>
    <t>899913152</t>
  </si>
  <si>
    <t>Uzavírací manžeta chráničky potrubí DN 150 x 250</t>
  </si>
  <si>
    <t>1109969643</t>
  </si>
  <si>
    <t xml:space="preserve">Koncové uzavírací manžety chrániček  DN potrubí x DN chráničky DN 150 x 250</t>
  </si>
  <si>
    <t xml:space="preserve">Poznámka k souboru cen:_x000d_
1. V cenách jsou započteny i náklady na nerezové upínací pásky daných průměrů. </t>
  </si>
  <si>
    <t>998</t>
  </si>
  <si>
    <t>Přesun hmot</t>
  </si>
  <si>
    <t>50</t>
  </si>
  <si>
    <t>998276101</t>
  </si>
  <si>
    <t>Přesun hmot pro trubní vedení z trub z plastických hmot otevřený výkop</t>
  </si>
  <si>
    <t>-1709972758</t>
  </si>
  <si>
    <t>Přesun hmot pro trubní vedení hloubené z trub z plastických hmot nebo sklolaminátových pro vodovody nebo kanalizace v otevřeném výkopu dopravní vzdálenost do 15 m</t>
  </si>
  <si>
    <t xml:space="preserve">Poznámka k souboru cen:_x000d_
1. Ceny přesunu hmot nelze užít pro zeminu, sypaniny, štěrkopísek, kamenivo ap. Případná manipulace s tímto materiálem se oceňuje soubory cen 162 ..-.... Vodorovné přemístění výkopku nebo sypaniny katalogu 800-1 Zemní práce. </t>
  </si>
  <si>
    <t>PSV</t>
  </si>
  <si>
    <t>Práce a dodávky PSV</t>
  </si>
  <si>
    <t>51</t>
  </si>
  <si>
    <t>892233122</t>
  </si>
  <si>
    <t>Proplach a dezinfekce vodovodního potrubí DN od 40 do 70</t>
  </si>
  <si>
    <t>1170391934</t>
  </si>
  <si>
    <t xml:space="preserve">Poznámka k souboru cen:_x000d_
1. V cenách jsou započteny náklady na napuštění a vypuštění vody, dodání vody a dezinfekčního prostředku. </t>
  </si>
  <si>
    <t>52</t>
  </si>
  <si>
    <t>892353122</t>
  </si>
  <si>
    <t>Proplach a dezinfekce vodovodního potrubí DN 150 nebo 200</t>
  </si>
  <si>
    <t>-1400203842</t>
  </si>
  <si>
    <t>53</t>
  </si>
  <si>
    <t>892351111</t>
  </si>
  <si>
    <t>Tlaková zkouška vodou potrubí DN 150 nebo 200</t>
  </si>
  <si>
    <t>-1161183663</t>
  </si>
  <si>
    <t>Tlakové zkoušky vodou na potrubí DN 150 nebo 200</t>
  </si>
  <si>
    <t xml:space="preserve">Poznámka k souboru cen:_x000d_
1. Ceny -2111 jsou určeny pro zabezpečení jednoho konce zkoušeného úseku jakéhokoliv druhu potrubí. 2. V cenách jsou započteny náklady: a) u cen -1111 - na přísun, montáž, demontáž a odsun zkoušecího čerpadla, napuštění tlakovou vodou a dodání vody pro tlakovou zkoušku, b) u cen -2111 - na montáž a demontáž výrobků nebo dílců pro zabezpečení konce zkoušeného úseku potrubí, na montáž a demontáž koncových tvarovek, na montáž zaslepovací příruby, na zaslepení odboček pro hydranty, vzdušníky a jiné armatury a odbočky pro odbočující řady, </t>
  </si>
  <si>
    <t>54</t>
  </si>
  <si>
    <t>892372111</t>
  </si>
  <si>
    <t>Zabezpečení konců potrubí DN do 300 při tlakových zkouškách vodou</t>
  </si>
  <si>
    <t>-1351550237</t>
  </si>
  <si>
    <t>Tlakové zkoušky vodou zabezpečení konců potrubí při tlakových zkouškách DN do 300</t>
  </si>
  <si>
    <t>VRN</t>
  </si>
  <si>
    <t>Vedlejší rozpočtové náklady</t>
  </si>
  <si>
    <t>55</t>
  </si>
  <si>
    <t>012303000</t>
  </si>
  <si>
    <t>Geodetické práce po výstavbě</t>
  </si>
  <si>
    <t>kmpl</t>
  </si>
  <si>
    <t>1024</t>
  </si>
  <si>
    <t>806020918</t>
  </si>
  <si>
    <t>56</t>
  </si>
  <si>
    <t>898131111.1</t>
  </si>
  <si>
    <t>Práce spojené s odstávkou a uvedením vodovodu do provozu</t>
  </si>
  <si>
    <t>-241061349</t>
  </si>
  <si>
    <t>Manipulační práce spojené s uvedením vodovodu do provozu,
zaměření po provedení stavby</t>
  </si>
  <si>
    <t xml:space="preserve">Poznámka k položce:_x000d_
včetně dodávky nahradní pitné vody autocisternami, 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</si>
</sst>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5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3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23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27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29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L14" s="20"/>
      <c r="AM14" s="20"/>
      <c r="AN14" s="32" t="s">
        <v>29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27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32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34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27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32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1" customFormat="1" ht="14.4" customHeight="1">
      <c r="B26" s="19"/>
      <c r="C26" s="20"/>
      <c r="D26" s="36" t="s">
        <v>36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37">
        <f>ROUND(AG94,2)</f>
        <v>0</v>
      </c>
      <c r="AL26" s="20"/>
      <c r="AM26" s="20"/>
      <c r="AN26" s="20"/>
      <c r="AO26" s="20"/>
      <c r="AP26" s="20"/>
      <c r="AQ26" s="20"/>
      <c r="AR26" s="18"/>
      <c r="BE26" s="29"/>
    </row>
    <row r="27" s="1" customFormat="1" ht="14.4" customHeight="1">
      <c r="B27" s="19"/>
      <c r="C27" s="20"/>
      <c r="D27" s="36" t="s">
        <v>37</v>
      </c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37">
        <f>ROUND(AG97, 2)</f>
        <v>0</v>
      </c>
      <c r="AL27" s="37"/>
      <c r="AM27" s="37"/>
      <c r="AN27" s="37"/>
      <c r="AO27" s="37"/>
      <c r="AP27" s="20"/>
      <c r="AQ27" s="20"/>
      <c r="AR27" s="18"/>
      <c r="BE27" s="29"/>
    </row>
    <row r="28" s="2" customFormat="1" ht="6.96" customHeigh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1"/>
      <c r="BE28" s="29"/>
    </row>
    <row r="29" s="2" customFormat="1" ht="25.92" customHeight="1">
      <c r="A29" s="38"/>
      <c r="B29" s="39"/>
      <c r="C29" s="40"/>
      <c r="D29" s="42" t="s">
        <v>38</v>
      </c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4">
        <f>ROUND(AK26 + AK27, 2)</f>
        <v>0</v>
      </c>
      <c r="AL29" s="43"/>
      <c r="AM29" s="43"/>
      <c r="AN29" s="43"/>
      <c r="AO29" s="43"/>
      <c r="AP29" s="40"/>
      <c r="AQ29" s="40"/>
      <c r="AR29" s="41"/>
      <c r="BE29" s="29"/>
    </row>
    <row r="30" s="2" customFormat="1" ht="6.96" customHeight="1">
      <c r="A30" s="38"/>
      <c r="B30" s="39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1"/>
      <c r="BE30" s="29"/>
    </row>
    <row r="31" s="2" customFormat="1">
      <c r="A31" s="38"/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5" t="s">
        <v>39</v>
      </c>
      <c r="M31" s="45"/>
      <c r="N31" s="45"/>
      <c r="O31" s="45"/>
      <c r="P31" s="45"/>
      <c r="Q31" s="40"/>
      <c r="R31" s="40"/>
      <c r="S31" s="40"/>
      <c r="T31" s="40"/>
      <c r="U31" s="40"/>
      <c r="V31" s="40"/>
      <c r="W31" s="45" t="s">
        <v>40</v>
      </c>
      <c r="X31" s="45"/>
      <c r="Y31" s="45"/>
      <c r="Z31" s="45"/>
      <c r="AA31" s="45"/>
      <c r="AB31" s="45"/>
      <c r="AC31" s="45"/>
      <c r="AD31" s="45"/>
      <c r="AE31" s="45"/>
      <c r="AF31" s="40"/>
      <c r="AG31" s="40"/>
      <c r="AH31" s="40"/>
      <c r="AI31" s="40"/>
      <c r="AJ31" s="40"/>
      <c r="AK31" s="45" t="s">
        <v>41</v>
      </c>
      <c r="AL31" s="45"/>
      <c r="AM31" s="45"/>
      <c r="AN31" s="45"/>
      <c r="AO31" s="45"/>
      <c r="AP31" s="40"/>
      <c r="AQ31" s="40"/>
      <c r="AR31" s="41"/>
      <c r="BE31" s="29"/>
    </row>
    <row r="32" s="3" customFormat="1" ht="14.4" customHeight="1">
      <c r="A32" s="3"/>
      <c r="B32" s="46"/>
      <c r="C32" s="47"/>
      <c r="D32" s="30" t="s">
        <v>42</v>
      </c>
      <c r="E32" s="47"/>
      <c r="F32" s="30" t="s">
        <v>43</v>
      </c>
      <c r="G32" s="47"/>
      <c r="H32" s="47"/>
      <c r="I32" s="47"/>
      <c r="J32" s="47"/>
      <c r="K32" s="47"/>
      <c r="L32" s="48">
        <v>0.20999999999999999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ROUND(AZ94 + SUM(CD97:CD101),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f>ROUND(AV94 + SUM(BY97:BY101), 2)</f>
        <v>0</v>
      </c>
      <c r="AL32" s="47"/>
      <c r="AM32" s="47"/>
      <c r="AN32" s="47"/>
      <c r="AO32" s="47"/>
      <c r="AP32" s="47"/>
      <c r="AQ32" s="47"/>
      <c r="AR32" s="50"/>
      <c r="BE32" s="51"/>
    </row>
    <row r="33" s="3" customFormat="1" ht="14.4" customHeight="1">
      <c r="A33" s="3"/>
      <c r="B33" s="46"/>
      <c r="C33" s="47"/>
      <c r="D33" s="47"/>
      <c r="E33" s="47"/>
      <c r="F33" s="30" t="s">
        <v>44</v>
      </c>
      <c r="G33" s="47"/>
      <c r="H33" s="47"/>
      <c r="I33" s="47"/>
      <c r="J33" s="47"/>
      <c r="K33" s="47"/>
      <c r="L33" s="48">
        <v>0.14999999999999999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ROUND(BA94 + SUM(CE97:CE101),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f>ROUND(AW94 + SUM(BZ97:BZ101), 2)</f>
        <v>0</v>
      </c>
      <c r="AL33" s="47"/>
      <c r="AM33" s="47"/>
      <c r="AN33" s="47"/>
      <c r="AO33" s="47"/>
      <c r="AP33" s="47"/>
      <c r="AQ33" s="47"/>
      <c r="AR33" s="50"/>
      <c r="BE33" s="51"/>
    </row>
    <row r="34" hidden="1" s="3" customFormat="1" ht="14.4" customHeight="1">
      <c r="A34" s="3"/>
      <c r="B34" s="46"/>
      <c r="C34" s="47"/>
      <c r="D34" s="47"/>
      <c r="E34" s="47"/>
      <c r="F34" s="30" t="s">
        <v>45</v>
      </c>
      <c r="G34" s="47"/>
      <c r="H34" s="47"/>
      <c r="I34" s="47"/>
      <c r="J34" s="47"/>
      <c r="K34" s="47"/>
      <c r="L34" s="48">
        <v>0.20999999999999999</v>
      </c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9">
        <f>ROUND(BB94 + SUM(CF97:CF101), 2)</f>
        <v>0</v>
      </c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9">
        <v>0</v>
      </c>
      <c r="AL34" s="47"/>
      <c r="AM34" s="47"/>
      <c r="AN34" s="47"/>
      <c r="AO34" s="47"/>
      <c r="AP34" s="47"/>
      <c r="AQ34" s="47"/>
      <c r="AR34" s="50"/>
      <c r="BE34" s="51"/>
    </row>
    <row r="35" hidden="1" s="3" customFormat="1" ht="14.4" customHeight="1">
      <c r="A35" s="3"/>
      <c r="B35" s="46"/>
      <c r="C35" s="47"/>
      <c r="D35" s="47"/>
      <c r="E35" s="47"/>
      <c r="F35" s="30" t="s">
        <v>46</v>
      </c>
      <c r="G35" s="47"/>
      <c r="H35" s="47"/>
      <c r="I35" s="47"/>
      <c r="J35" s="47"/>
      <c r="K35" s="47"/>
      <c r="L35" s="48">
        <v>0.14999999999999999</v>
      </c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9">
        <f>ROUND(BC94 + SUM(CG97:CG101), 2)</f>
        <v>0</v>
      </c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9">
        <v>0</v>
      </c>
      <c r="AL35" s="47"/>
      <c r="AM35" s="47"/>
      <c r="AN35" s="47"/>
      <c r="AO35" s="47"/>
      <c r="AP35" s="47"/>
      <c r="AQ35" s="47"/>
      <c r="AR35" s="50"/>
      <c r="BE35" s="3"/>
    </row>
    <row r="36" hidden="1" s="3" customFormat="1" ht="14.4" customHeight="1">
      <c r="A36" s="3"/>
      <c r="B36" s="46"/>
      <c r="C36" s="47"/>
      <c r="D36" s="47"/>
      <c r="E36" s="47"/>
      <c r="F36" s="30" t="s">
        <v>47</v>
      </c>
      <c r="G36" s="47"/>
      <c r="H36" s="47"/>
      <c r="I36" s="47"/>
      <c r="J36" s="47"/>
      <c r="K36" s="47"/>
      <c r="L36" s="48">
        <v>0</v>
      </c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9">
        <f>ROUND(BD94 + SUM(CH97:CH101), 2)</f>
        <v>0</v>
      </c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9">
        <v>0</v>
      </c>
      <c r="AL36" s="47"/>
      <c r="AM36" s="47"/>
      <c r="AN36" s="47"/>
      <c r="AO36" s="47"/>
      <c r="AP36" s="47"/>
      <c r="AQ36" s="47"/>
      <c r="AR36" s="50"/>
      <c r="BE36" s="3"/>
    </row>
    <row r="37" s="2" customFormat="1" ht="6.96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1"/>
      <c r="BE37" s="38"/>
    </row>
    <row r="38" s="2" customFormat="1" ht="25.92" customHeight="1">
      <c r="A38" s="38"/>
      <c r="B38" s="39"/>
      <c r="C38" s="52"/>
      <c r="D38" s="53" t="s">
        <v>48</v>
      </c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5" t="s">
        <v>49</v>
      </c>
      <c r="U38" s="54"/>
      <c r="V38" s="54"/>
      <c r="W38" s="54"/>
      <c r="X38" s="56" t="s">
        <v>50</v>
      </c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7">
        <f>SUM(AK29:AK36)</f>
        <v>0</v>
      </c>
      <c r="AL38" s="54"/>
      <c r="AM38" s="54"/>
      <c r="AN38" s="54"/>
      <c r="AO38" s="58"/>
      <c r="AP38" s="52"/>
      <c r="AQ38" s="52"/>
      <c r="AR38" s="41"/>
      <c r="BE38" s="38"/>
    </row>
    <row r="39" s="2" customFormat="1" ht="6.96" customHeight="1">
      <c r="A39" s="38"/>
      <c r="B39" s="39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1"/>
      <c r="BE39" s="38"/>
    </row>
    <row r="40" s="2" customFormat="1" ht="14.4" customHeight="1">
      <c r="A40" s="38"/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40"/>
      <c r="AP40" s="40"/>
      <c r="AQ40" s="40"/>
      <c r="AR40" s="41"/>
      <c r="BE40" s="3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9"/>
      <c r="C49" s="60"/>
      <c r="D49" s="61" t="s">
        <v>51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52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8"/>
      <c r="B60" s="39"/>
      <c r="C60" s="40"/>
      <c r="D60" s="64" t="s">
        <v>53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4" t="s">
        <v>54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4" t="s">
        <v>53</v>
      </c>
      <c r="AI60" s="43"/>
      <c r="AJ60" s="43"/>
      <c r="AK60" s="43"/>
      <c r="AL60" s="43"/>
      <c r="AM60" s="64" t="s">
        <v>54</v>
      </c>
      <c r="AN60" s="43"/>
      <c r="AO60" s="43"/>
      <c r="AP60" s="40"/>
      <c r="AQ60" s="40"/>
      <c r="AR60" s="41"/>
      <c r="BE60" s="38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8"/>
      <c r="B64" s="39"/>
      <c r="C64" s="40"/>
      <c r="D64" s="61" t="s">
        <v>55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56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1"/>
      <c r="BE64" s="38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8"/>
      <c r="B75" s="39"/>
      <c r="C75" s="40"/>
      <c r="D75" s="64" t="s">
        <v>53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4" t="s">
        <v>54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4" t="s">
        <v>53</v>
      </c>
      <c r="AI75" s="43"/>
      <c r="AJ75" s="43"/>
      <c r="AK75" s="43"/>
      <c r="AL75" s="43"/>
      <c r="AM75" s="64" t="s">
        <v>54</v>
      </c>
      <c r="AN75" s="43"/>
      <c r="AO75" s="43"/>
      <c r="AP75" s="40"/>
      <c r="AQ75" s="40"/>
      <c r="AR75" s="41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1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1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1"/>
      <c r="BE81" s="38"/>
    </row>
    <row r="82" s="2" customFormat="1" ht="24.96" customHeight="1">
      <c r="A82" s="38"/>
      <c r="B82" s="39"/>
      <c r="C82" s="21" t="s">
        <v>57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1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1"/>
      <c r="BE83" s="38"/>
    </row>
    <row r="84" s="4" customFormat="1" ht="12" customHeight="1">
      <c r="A84" s="4"/>
      <c r="B84" s="70"/>
      <c r="C84" s="30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94-2017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Rekonstrukce propustku P11, Skalice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1"/>
      <c r="BE86" s="38"/>
    </row>
    <row r="87" s="2" customFormat="1" ht="12" customHeight="1">
      <c r="A87" s="38"/>
      <c r="B87" s="39"/>
      <c r="C87" s="30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0" t="s">
        <v>22</v>
      </c>
      <c r="AJ87" s="40"/>
      <c r="AK87" s="40"/>
      <c r="AL87" s="40"/>
      <c r="AM87" s="79" t="str">
        <f>IF(AN8= "","",AN8)</f>
        <v>30. 11. 2020</v>
      </c>
      <c r="AN87" s="79"/>
      <c r="AO87" s="40"/>
      <c r="AP87" s="40"/>
      <c r="AQ87" s="40"/>
      <c r="AR87" s="41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1"/>
      <c r="BE88" s="38"/>
    </row>
    <row r="89" s="2" customFormat="1" ht="15.15" customHeight="1">
      <c r="A89" s="38"/>
      <c r="B89" s="39"/>
      <c r="C89" s="30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Statutární město Frýdek Místek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0" t="s">
        <v>30</v>
      </c>
      <c r="AJ89" s="40"/>
      <c r="AK89" s="40"/>
      <c r="AL89" s="40"/>
      <c r="AM89" s="80" t="str">
        <f>IF(E17="","",E17)</f>
        <v>Rušar mosty, s.r.o.</v>
      </c>
      <c r="AN89" s="71"/>
      <c r="AO89" s="71"/>
      <c r="AP89" s="71"/>
      <c r="AQ89" s="40"/>
      <c r="AR89" s="41"/>
      <c r="AS89" s="81" t="s">
        <v>58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0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0" t="s">
        <v>33</v>
      </c>
      <c r="AJ90" s="40"/>
      <c r="AK90" s="40"/>
      <c r="AL90" s="40"/>
      <c r="AM90" s="80" t="str">
        <f>IF(E20="","",E20)</f>
        <v>Ing. Jiří Hermany</v>
      </c>
      <c r="AN90" s="71"/>
      <c r="AO90" s="71"/>
      <c r="AP90" s="71"/>
      <c r="AQ90" s="40"/>
      <c r="AR90" s="41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1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59</v>
      </c>
      <c r="D92" s="94"/>
      <c r="E92" s="94"/>
      <c r="F92" s="94"/>
      <c r="G92" s="94"/>
      <c r="H92" s="95"/>
      <c r="I92" s="96" t="s">
        <v>60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61</v>
      </c>
      <c r="AH92" s="94"/>
      <c r="AI92" s="94"/>
      <c r="AJ92" s="94"/>
      <c r="AK92" s="94"/>
      <c r="AL92" s="94"/>
      <c r="AM92" s="94"/>
      <c r="AN92" s="96" t="s">
        <v>62</v>
      </c>
      <c r="AO92" s="94"/>
      <c r="AP92" s="98"/>
      <c r="AQ92" s="99" t="s">
        <v>63</v>
      </c>
      <c r="AR92" s="41"/>
      <c r="AS92" s="100" t="s">
        <v>64</v>
      </c>
      <c r="AT92" s="101" t="s">
        <v>65</v>
      </c>
      <c r="AU92" s="101" t="s">
        <v>66</v>
      </c>
      <c r="AV92" s="101" t="s">
        <v>67</v>
      </c>
      <c r="AW92" s="101" t="s">
        <v>68</v>
      </c>
      <c r="AX92" s="101" t="s">
        <v>69</v>
      </c>
      <c r="AY92" s="101" t="s">
        <v>70</v>
      </c>
      <c r="AZ92" s="101" t="s">
        <v>71</v>
      </c>
      <c r="BA92" s="101" t="s">
        <v>72</v>
      </c>
      <c r="BB92" s="101" t="s">
        <v>73</v>
      </c>
      <c r="BC92" s="101" t="s">
        <v>74</v>
      </c>
      <c r="BD92" s="102" t="s">
        <v>75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1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76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ROUND(AZ94*L32,2)</f>
        <v>0</v>
      </c>
      <c r="AW94" s="114">
        <f>ROUND(BA94*L33,2)</f>
        <v>0</v>
      </c>
      <c r="AX94" s="114">
        <f>ROUND(BB94*L32,2)</f>
        <v>0</v>
      </c>
      <c r="AY94" s="114">
        <f>ROUND(BC94*L33,2)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77</v>
      </c>
      <c r="BT94" s="117" t="s">
        <v>78</v>
      </c>
      <c r="BU94" s="118" t="s">
        <v>79</v>
      </c>
      <c r="BV94" s="117" t="s">
        <v>80</v>
      </c>
      <c r="BW94" s="117" t="s">
        <v>5</v>
      </c>
      <c r="BX94" s="117" t="s">
        <v>81</v>
      </c>
      <c r="CL94" s="117" t="s">
        <v>1</v>
      </c>
    </row>
    <row r="95" s="7" customFormat="1" ht="16.5" customHeight="1">
      <c r="A95" s="119" t="s">
        <v>82</v>
      </c>
      <c r="B95" s="120"/>
      <c r="C95" s="121"/>
      <c r="D95" s="122" t="s">
        <v>83</v>
      </c>
      <c r="E95" s="122"/>
      <c r="F95" s="122"/>
      <c r="G95" s="122"/>
      <c r="H95" s="122"/>
      <c r="I95" s="123"/>
      <c r="J95" s="122" t="s">
        <v>84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301 - Přeložka vodovodu'!J30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85</v>
      </c>
      <c r="AR95" s="126"/>
      <c r="AS95" s="127">
        <v>0</v>
      </c>
      <c r="AT95" s="128">
        <f>ROUND(SUM(AV95:AW95),2)</f>
        <v>0</v>
      </c>
      <c r="AU95" s="129">
        <f>'SO 301 - Přeložka vodovodu'!P123</f>
        <v>0</v>
      </c>
      <c r="AV95" s="128">
        <f>'SO 301 - Přeložka vodovodu'!J33</f>
        <v>0</v>
      </c>
      <c r="AW95" s="128">
        <f>'SO 301 - Přeložka vodovodu'!J34</f>
        <v>0</v>
      </c>
      <c r="AX95" s="128">
        <f>'SO 301 - Přeložka vodovodu'!J35</f>
        <v>0</v>
      </c>
      <c r="AY95" s="128">
        <f>'SO 301 - Přeložka vodovodu'!J36</f>
        <v>0</v>
      </c>
      <c r="AZ95" s="128">
        <f>'SO 301 - Přeložka vodovodu'!F33</f>
        <v>0</v>
      </c>
      <c r="BA95" s="128">
        <f>'SO 301 - Přeložka vodovodu'!F34</f>
        <v>0</v>
      </c>
      <c r="BB95" s="128">
        <f>'SO 301 - Přeložka vodovodu'!F35</f>
        <v>0</v>
      </c>
      <c r="BC95" s="128">
        <f>'SO 301 - Přeložka vodovodu'!F36</f>
        <v>0</v>
      </c>
      <c r="BD95" s="130">
        <f>'SO 301 - Přeložka vodovodu'!F37</f>
        <v>0</v>
      </c>
      <c r="BE95" s="7"/>
      <c r="BT95" s="131" t="s">
        <v>86</v>
      </c>
      <c r="BV95" s="131" t="s">
        <v>80</v>
      </c>
      <c r="BW95" s="131" t="s">
        <v>87</v>
      </c>
      <c r="BX95" s="131" t="s">
        <v>5</v>
      </c>
      <c r="CL95" s="131" t="s">
        <v>1</v>
      </c>
      <c r="CM95" s="131" t="s">
        <v>88</v>
      </c>
    </row>
    <row r="96"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20"/>
      <c r="AP96" s="20"/>
      <c r="AQ96" s="20"/>
      <c r="AR96" s="18"/>
    </row>
    <row r="97" s="2" customFormat="1" ht="30" customHeight="1">
      <c r="A97" s="38"/>
      <c r="B97" s="39"/>
      <c r="C97" s="107" t="s">
        <v>89</v>
      </c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110">
        <f>ROUND(SUM(AG98:AG101), 2)</f>
        <v>0</v>
      </c>
      <c r="AH97" s="110"/>
      <c r="AI97" s="110"/>
      <c r="AJ97" s="110"/>
      <c r="AK97" s="110"/>
      <c r="AL97" s="110"/>
      <c r="AM97" s="110"/>
      <c r="AN97" s="110">
        <f>ROUND(SUM(AN98:AN101), 2)</f>
        <v>0</v>
      </c>
      <c r="AO97" s="110"/>
      <c r="AP97" s="110"/>
      <c r="AQ97" s="132"/>
      <c r="AR97" s="41"/>
      <c r="AS97" s="100" t="s">
        <v>90</v>
      </c>
      <c r="AT97" s="101" t="s">
        <v>91</v>
      </c>
      <c r="AU97" s="101" t="s">
        <v>42</v>
      </c>
      <c r="AV97" s="102" t="s">
        <v>65</v>
      </c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19.92" customHeight="1">
      <c r="A98" s="38"/>
      <c r="B98" s="39"/>
      <c r="C98" s="40"/>
      <c r="D98" s="133" t="s">
        <v>92</v>
      </c>
      <c r="E98" s="133"/>
      <c r="F98" s="133"/>
      <c r="G98" s="133"/>
      <c r="H98" s="133"/>
      <c r="I98" s="133"/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40"/>
      <c r="AD98" s="40"/>
      <c r="AE98" s="40"/>
      <c r="AF98" s="40"/>
      <c r="AG98" s="134">
        <f>ROUND(AG94 * AS98, 2)</f>
        <v>0</v>
      </c>
      <c r="AH98" s="135"/>
      <c r="AI98" s="135"/>
      <c r="AJ98" s="135"/>
      <c r="AK98" s="135"/>
      <c r="AL98" s="135"/>
      <c r="AM98" s="135"/>
      <c r="AN98" s="135">
        <f>ROUND(AG98 + AV98, 2)</f>
        <v>0</v>
      </c>
      <c r="AO98" s="135"/>
      <c r="AP98" s="135"/>
      <c r="AQ98" s="40"/>
      <c r="AR98" s="41"/>
      <c r="AS98" s="136">
        <v>0</v>
      </c>
      <c r="AT98" s="137" t="s">
        <v>93</v>
      </c>
      <c r="AU98" s="137" t="s">
        <v>43</v>
      </c>
      <c r="AV98" s="138">
        <f>ROUND(IF(AU98="základní",AG98*L32,IF(AU98="snížená",AG98*L33,0)), 2)</f>
        <v>0</v>
      </c>
      <c r="AW98" s="38"/>
      <c r="AX98" s="38"/>
      <c r="AY98" s="38"/>
      <c r="AZ98" s="38"/>
      <c r="BA98" s="38"/>
      <c r="BB98" s="38"/>
      <c r="BC98" s="38"/>
      <c r="BD98" s="38"/>
      <c r="BE98" s="38"/>
      <c r="BV98" s="15" t="s">
        <v>94</v>
      </c>
      <c r="BY98" s="139">
        <f>IF(AU98="základní",AV98,0)</f>
        <v>0</v>
      </c>
      <c r="BZ98" s="139">
        <f>IF(AU98="snížená",AV98,0)</f>
        <v>0</v>
      </c>
      <c r="CA98" s="139">
        <v>0</v>
      </c>
      <c r="CB98" s="139">
        <v>0</v>
      </c>
      <c r="CC98" s="139">
        <v>0</v>
      </c>
      <c r="CD98" s="139">
        <f>IF(AU98="základní",AG98,0)</f>
        <v>0</v>
      </c>
      <c r="CE98" s="139">
        <f>IF(AU98="snížená",AG98,0)</f>
        <v>0</v>
      </c>
      <c r="CF98" s="139">
        <f>IF(AU98="zákl. přenesená",AG98,0)</f>
        <v>0</v>
      </c>
      <c r="CG98" s="139">
        <f>IF(AU98="sníž. přenesená",AG98,0)</f>
        <v>0</v>
      </c>
      <c r="CH98" s="139">
        <f>IF(AU98="nulová",AG98,0)</f>
        <v>0</v>
      </c>
      <c r="CI98" s="15">
        <f>IF(AU98="základní",1,IF(AU98="snížená",2,IF(AU98="zákl. přenesená",4,IF(AU98="sníž. přenesená",5,3))))</f>
        <v>1</v>
      </c>
      <c r="CJ98" s="15">
        <f>IF(AT98="stavební čast",1,IF(AT98="investiční čast",2,3))</f>
        <v>1</v>
      </c>
      <c r="CK98" s="15" t="str">
        <f>IF(D98="Vyplň vlastní","","x")</f>
        <v>x</v>
      </c>
    </row>
    <row r="99" s="2" customFormat="1" ht="19.92" customHeight="1">
      <c r="A99" s="38"/>
      <c r="B99" s="39"/>
      <c r="C99" s="40"/>
      <c r="D99" s="140" t="s">
        <v>95</v>
      </c>
      <c r="E99" s="133"/>
      <c r="F99" s="133"/>
      <c r="G99" s="133"/>
      <c r="H99" s="133"/>
      <c r="I99" s="133"/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40"/>
      <c r="AD99" s="40"/>
      <c r="AE99" s="40"/>
      <c r="AF99" s="40"/>
      <c r="AG99" s="134">
        <f>ROUND(AG94 * AS99, 2)</f>
        <v>0</v>
      </c>
      <c r="AH99" s="135"/>
      <c r="AI99" s="135"/>
      <c r="AJ99" s="135"/>
      <c r="AK99" s="135"/>
      <c r="AL99" s="135"/>
      <c r="AM99" s="135"/>
      <c r="AN99" s="135">
        <f>ROUND(AG99 + AV99, 2)</f>
        <v>0</v>
      </c>
      <c r="AO99" s="135"/>
      <c r="AP99" s="135"/>
      <c r="AQ99" s="40"/>
      <c r="AR99" s="41"/>
      <c r="AS99" s="136">
        <v>0</v>
      </c>
      <c r="AT99" s="137" t="s">
        <v>93</v>
      </c>
      <c r="AU99" s="137" t="s">
        <v>43</v>
      </c>
      <c r="AV99" s="138">
        <f>ROUND(IF(AU99="základní",AG99*L32,IF(AU99="snížená",AG99*L33,0)), 2)</f>
        <v>0</v>
      </c>
      <c r="AW99" s="38"/>
      <c r="AX99" s="38"/>
      <c r="AY99" s="38"/>
      <c r="AZ99" s="38"/>
      <c r="BA99" s="38"/>
      <c r="BB99" s="38"/>
      <c r="BC99" s="38"/>
      <c r="BD99" s="38"/>
      <c r="BE99" s="38"/>
      <c r="BV99" s="15" t="s">
        <v>96</v>
      </c>
      <c r="BY99" s="139">
        <f>IF(AU99="základní",AV99,0)</f>
        <v>0</v>
      </c>
      <c r="BZ99" s="139">
        <f>IF(AU99="snížená",AV99,0)</f>
        <v>0</v>
      </c>
      <c r="CA99" s="139">
        <v>0</v>
      </c>
      <c r="CB99" s="139">
        <v>0</v>
      </c>
      <c r="CC99" s="139">
        <v>0</v>
      </c>
      <c r="CD99" s="139">
        <f>IF(AU99="základní",AG99,0)</f>
        <v>0</v>
      </c>
      <c r="CE99" s="139">
        <f>IF(AU99="snížená",AG99,0)</f>
        <v>0</v>
      </c>
      <c r="CF99" s="139">
        <f>IF(AU99="zákl. přenesená",AG99,0)</f>
        <v>0</v>
      </c>
      <c r="CG99" s="139">
        <f>IF(AU99="sníž. přenesená",AG99,0)</f>
        <v>0</v>
      </c>
      <c r="CH99" s="139">
        <f>IF(AU99="nulová",AG99,0)</f>
        <v>0</v>
      </c>
      <c r="CI99" s="15">
        <f>IF(AU99="základní",1,IF(AU99="snížená",2,IF(AU99="zákl. přenesená",4,IF(AU99="sníž. přenesená",5,3))))</f>
        <v>1</v>
      </c>
      <c r="CJ99" s="15">
        <f>IF(AT99="stavební čast",1,IF(AT99="investiční čast",2,3))</f>
        <v>1</v>
      </c>
      <c r="CK99" s="15" t="str">
        <f>IF(D99="Vyplň vlastní","","x")</f>
        <v/>
      </c>
    </row>
    <row r="100" s="2" customFormat="1" ht="19.92" customHeight="1">
      <c r="A100" s="38"/>
      <c r="B100" s="39"/>
      <c r="C100" s="40"/>
      <c r="D100" s="140" t="s">
        <v>95</v>
      </c>
      <c r="E100" s="133"/>
      <c r="F100" s="133"/>
      <c r="G100" s="133"/>
      <c r="H100" s="133"/>
      <c r="I100" s="133"/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40"/>
      <c r="AD100" s="40"/>
      <c r="AE100" s="40"/>
      <c r="AF100" s="40"/>
      <c r="AG100" s="134">
        <f>ROUND(AG94 * AS100, 2)</f>
        <v>0</v>
      </c>
      <c r="AH100" s="135"/>
      <c r="AI100" s="135"/>
      <c r="AJ100" s="135"/>
      <c r="AK100" s="135"/>
      <c r="AL100" s="135"/>
      <c r="AM100" s="135"/>
      <c r="AN100" s="135">
        <f>ROUND(AG100 + AV100, 2)</f>
        <v>0</v>
      </c>
      <c r="AO100" s="135"/>
      <c r="AP100" s="135"/>
      <c r="AQ100" s="40"/>
      <c r="AR100" s="41"/>
      <c r="AS100" s="136">
        <v>0</v>
      </c>
      <c r="AT100" s="137" t="s">
        <v>93</v>
      </c>
      <c r="AU100" s="137" t="s">
        <v>43</v>
      </c>
      <c r="AV100" s="138">
        <f>ROUND(IF(AU100="základní",AG100*L32,IF(AU100="snížená",AG100*L33,0)), 2)</f>
        <v>0</v>
      </c>
      <c r="AW100" s="38"/>
      <c r="AX100" s="38"/>
      <c r="AY100" s="38"/>
      <c r="AZ100" s="38"/>
      <c r="BA100" s="38"/>
      <c r="BB100" s="38"/>
      <c r="BC100" s="38"/>
      <c r="BD100" s="38"/>
      <c r="BE100" s="38"/>
      <c r="BV100" s="15" t="s">
        <v>96</v>
      </c>
      <c r="BY100" s="139">
        <f>IF(AU100="základní",AV100,0)</f>
        <v>0</v>
      </c>
      <c r="BZ100" s="139">
        <f>IF(AU100="snížená",AV100,0)</f>
        <v>0</v>
      </c>
      <c r="CA100" s="139">
        <v>0</v>
      </c>
      <c r="CB100" s="139">
        <v>0</v>
      </c>
      <c r="CC100" s="139">
        <v>0</v>
      </c>
      <c r="CD100" s="139">
        <f>IF(AU100="základní",AG100,0)</f>
        <v>0</v>
      </c>
      <c r="CE100" s="139">
        <f>IF(AU100="snížená",AG100,0)</f>
        <v>0</v>
      </c>
      <c r="CF100" s="139">
        <f>IF(AU100="zákl. přenesená",AG100,0)</f>
        <v>0</v>
      </c>
      <c r="CG100" s="139">
        <f>IF(AU100="sníž. přenesená",AG100,0)</f>
        <v>0</v>
      </c>
      <c r="CH100" s="139">
        <f>IF(AU100="nulová",AG100,0)</f>
        <v>0</v>
      </c>
      <c r="CI100" s="15">
        <f>IF(AU100="základní",1,IF(AU100="snížená",2,IF(AU100="zákl. přenesená",4,IF(AU100="sníž. přenesená",5,3))))</f>
        <v>1</v>
      </c>
      <c r="CJ100" s="15">
        <f>IF(AT100="stavební čast",1,IF(AT100="investiční čast",2,3))</f>
        <v>1</v>
      </c>
      <c r="CK100" s="15" t="str">
        <f>IF(D100="Vyplň vlastní","","x")</f>
        <v/>
      </c>
    </row>
    <row r="101" s="2" customFormat="1" ht="19.92" customHeight="1">
      <c r="A101" s="38"/>
      <c r="B101" s="39"/>
      <c r="C101" s="40"/>
      <c r="D101" s="140" t="s">
        <v>95</v>
      </c>
      <c r="E101" s="133"/>
      <c r="F101" s="133"/>
      <c r="G101" s="133"/>
      <c r="H101" s="133"/>
      <c r="I101" s="133"/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40"/>
      <c r="AD101" s="40"/>
      <c r="AE101" s="40"/>
      <c r="AF101" s="40"/>
      <c r="AG101" s="134">
        <f>ROUND(AG94 * AS101, 2)</f>
        <v>0</v>
      </c>
      <c r="AH101" s="135"/>
      <c r="AI101" s="135"/>
      <c r="AJ101" s="135"/>
      <c r="AK101" s="135"/>
      <c r="AL101" s="135"/>
      <c r="AM101" s="135"/>
      <c r="AN101" s="135">
        <f>ROUND(AG101 + AV101, 2)</f>
        <v>0</v>
      </c>
      <c r="AO101" s="135"/>
      <c r="AP101" s="135"/>
      <c r="AQ101" s="40"/>
      <c r="AR101" s="41"/>
      <c r="AS101" s="141">
        <v>0</v>
      </c>
      <c r="AT101" s="142" t="s">
        <v>93</v>
      </c>
      <c r="AU101" s="142" t="s">
        <v>43</v>
      </c>
      <c r="AV101" s="143">
        <f>ROUND(IF(AU101="základní",AG101*L32,IF(AU101="snížená",AG101*L33,0)), 2)</f>
        <v>0</v>
      </c>
      <c r="AW101" s="38"/>
      <c r="AX101" s="38"/>
      <c r="AY101" s="38"/>
      <c r="AZ101" s="38"/>
      <c r="BA101" s="38"/>
      <c r="BB101" s="38"/>
      <c r="BC101" s="38"/>
      <c r="BD101" s="38"/>
      <c r="BE101" s="38"/>
      <c r="BV101" s="15" t="s">
        <v>96</v>
      </c>
      <c r="BY101" s="139">
        <f>IF(AU101="základní",AV101,0)</f>
        <v>0</v>
      </c>
      <c r="BZ101" s="139">
        <f>IF(AU101="snížená",AV101,0)</f>
        <v>0</v>
      </c>
      <c r="CA101" s="139">
        <v>0</v>
      </c>
      <c r="CB101" s="139">
        <v>0</v>
      </c>
      <c r="CC101" s="139">
        <v>0</v>
      </c>
      <c r="CD101" s="139">
        <f>IF(AU101="základní",AG101,0)</f>
        <v>0</v>
      </c>
      <c r="CE101" s="139">
        <f>IF(AU101="snížená",AG101,0)</f>
        <v>0</v>
      </c>
      <c r="CF101" s="139">
        <f>IF(AU101="zákl. přenesená",AG101,0)</f>
        <v>0</v>
      </c>
      <c r="CG101" s="139">
        <f>IF(AU101="sníž. přenesená",AG101,0)</f>
        <v>0</v>
      </c>
      <c r="CH101" s="139">
        <f>IF(AU101="nulová",AG101,0)</f>
        <v>0</v>
      </c>
      <c r="CI101" s="15">
        <f>IF(AU101="základní",1,IF(AU101="snížená",2,IF(AU101="zákl. přenesená",4,IF(AU101="sníž. přenesená",5,3))))</f>
        <v>1</v>
      </c>
      <c r="CJ101" s="15">
        <f>IF(AT101="stavební čast",1,IF(AT101="investiční čast",2,3))</f>
        <v>1</v>
      </c>
      <c r="CK101" s="15" t="str">
        <f>IF(D101="Vyplň vlastní","","x")</f>
        <v/>
      </c>
    </row>
    <row r="102" s="2" customFormat="1" ht="10.8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  <c r="AJ102" s="40"/>
      <c r="AK102" s="40"/>
      <c r="AL102" s="40"/>
      <c r="AM102" s="40"/>
      <c r="AN102" s="40"/>
      <c r="AO102" s="40"/>
      <c r="AP102" s="40"/>
      <c r="AQ102" s="40"/>
      <c r="AR102" s="41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</row>
    <row r="103" s="2" customFormat="1" ht="30" customHeight="1">
      <c r="A103" s="38"/>
      <c r="B103" s="39"/>
      <c r="C103" s="144" t="s">
        <v>97</v>
      </c>
      <c r="D103" s="145"/>
      <c r="E103" s="145"/>
      <c r="F103" s="145"/>
      <c r="G103" s="145"/>
      <c r="H103" s="145"/>
      <c r="I103" s="145"/>
      <c r="J103" s="145"/>
      <c r="K103" s="145"/>
      <c r="L103" s="145"/>
      <c r="M103" s="145"/>
      <c r="N103" s="145"/>
      <c r="O103" s="145"/>
      <c r="P103" s="145"/>
      <c r="Q103" s="145"/>
      <c r="R103" s="145"/>
      <c r="S103" s="145"/>
      <c r="T103" s="145"/>
      <c r="U103" s="145"/>
      <c r="V103" s="145"/>
      <c r="W103" s="145"/>
      <c r="X103" s="145"/>
      <c r="Y103" s="145"/>
      <c r="Z103" s="145"/>
      <c r="AA103" s="145"/>
      <c r="AB103" s="145"/>
      <c r="AC103" s="145"/>
      <c r="AD103" s="145"/>
      <c r="AE103" s="145"/>
      <c r="AF103" s="145"/>
      <c r="AG103" s="146">
        <f>ROUND(AG94 + AG97, 2)</f>
        <v>0</v>
      </c>
      <c r="AH103" s="146"/>
      <c r="AI103" s="146"/>
      <c r="AJ103" s="146"/>
      <c r="AK103" s="146"/>
      <c r="AL103" s="146"/>
      <c r="AM103" s="146"/>
      <c r="AN103" s="146">
        <f>ROUND(AN94 + AN97, 2)</f>
        <v>0</v>
      </c>
      <c r="AO103" s="146"/>
      <c r="AP103" s="146"/>
      <c r="AQ103" s="145"/>
      <c r="AR103" s="41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7"/>
      <c r="M104" s="67"/>
      <c r="N104" s="67"/>
      <c r="O104" s="67"/>
      <c r="P104" s="67"/>
      <c r="Q104" s="67"/>
      <c r="R104" s="67"/>
      <c r="S104" s="67"/>
      <c r="T104" s="67"/>
      <c r="U104" s="67"/>
      <c r="V104" s="67"/>
      <c r="W104" s="67"/>
      <c r="X104" s="67"/>
      <c r="Y104" s="67"/>
      <c r="Z104" s="67"/>
      <c r="AA104" s="67"/>
      <c r="AB104" s="67"/>
      <c r="AC104" s="67"/>
      <c r="AD104" s="67"/>
      <c r="AE104" s="67"/>
      <c r="AF104" s="67"/>
      <c r="AG104" s="67"/>
      <c r="AH104" s="67"/>
      <c r="AI104" s="67"/>
      <c r="AJ104" s="67"/>
      <c r="AK104" s="67"/>
      <c r="AL104" s="67"/>
      <c r="AM104" s="67"/>
      <c r="AN104" s="67"/>
      <c r="AO104" s="67"/>
      <c r="AP104" s="67"/>
      <c r="AQ104" s="67"/>
      <c r="AR104" s="41"/>
      <c r="AS104" s="38"/>
      <c r="AT104" s="38"/>
      <c r="AU104" s="38"/>
      <c r="AV104" s="38"/>
      <c r="AW104" s="38"/>
      <c r="AX104" s="38"/>
      <c r="AY104" s="38"/>
      <c r="AZ104" s="38"/>
      <c r="BA104" s="38"/>
      <c r="BB104" s="38"/>
      <c r="BC104" s="38"/>
      <c r="BD104" s="38"/>
      <c r="BE104" s="38"/>
    </row>
  </sheetData>
  <sheetProtection sheet="1" formatColumns="0" formatRows="0" objects="1" scenarios="1" spinCount="100000" saltValue="aKjK0415pxRCGeSvZkMYYWVP4tTDSBlLPPiydz+M3NZGkxK5XD/rsK+hXFMR52olwebUlu6dktH04eBqV9tVkw==" hashValue="jl1LDH0DhB3MYlLkQxrJAON/VDt6yg9QDuNL/5zlrGgYs1u7Oc4JR5gZpnoTDb8iodoXlcERjq/k3w5hrg709Q==" algorithmName="SHA-512" password="CC35"/>
  <mergeCells count="60">
    <mergeCell ref="L85:AO85"/>
    <mergeCell ref="AM87:AN87"/>
    <mergeCell ref="AS89:AT91"/>
    <mergeCell ref="AM89:AP89"/>
    <mergeCell ref="AM90:AP90"/>
    <mergeCell ref="AN92:AP92"/>
    <mergeCell ref="C92:G92"/>
    <mergeCell ref="AG92:AM92"/>
    <mergeCell ref="I92:AF92"/>
    <mergeCell ref="J95:AF95"/>
    <mergeCell ref="D95:H95"/>
    <mergeCell ref="AN95:AP95"/>
    <mergeCell ref="AG95:AM95"/>
    <mergeCell ref="AG98:AM98"/>
    <mergeCell ref="D98:AB98"/>
    <mergeCell ref="AN98:AP98"/>
    <mergeCell ref="AG99:AM99"/>
    <mergeCell ref="D99:AB99"/>
    <mergeCell ref="AN99:AP99"/>
    <mergeCell ref="D100:AB100"/>
    <mergeCell ref="AG100:AM100"/>
    <mergeCell ref="AN100:AP100"/>
    <mergeCell ref="D101:AB101"/>
    <mergeCell ref="AG101:AM101"/>
    <mergeCell ref="AN101:AP101"/>
    <mergeCell ref="AG94:AM94"/>
    <mergeCell ref="AN94:AP94"/>
    <mergeCell ref="AG97:AM97"/>
    <mergeCell ref="AN97:AP97"/>
    <mergeCell ref="AG103:AM103"/>
    <mergeCell ref="AN103:AP103"/>
    <mergeCell ref="BE5:BE34"/>
    <mergeCell ref="K5:AO5"/>
    <mergeCell ref="K6:AO6"/>
    <mergeCell ref="E14:AJ14"/>
    <mergeCell ref="E23:AN23"/>
    <mergeCell ref="AK26:AO26"/>
    <mergeCell ref="AK27:AO27"/>
    <mergeCell ref="AK29:AO29"/>
    <mergeCell ref="W31:AE31"/>
    <mergeCell ref="L31:P31"/>
    <mergeCell ref="AK31:AO31"/>
    <mergeCell ref="L32:P32"/>
    <mergeCell ref="W32:AE32"/>
    <mergeCell ref="AK32:AO32"/>
    <mergeCell ref="L33:P33"/>
    <mergeCell ref="AK33:AO33"/>
    <mergeCell ref="W33:AE33"/>
    <mergeCell ref="L34:P34"/>
    <mergeCell ref="AK34:AO34"/>
    <mergeCell ref="W34:AE34"/>
    <mergeCell ref="W35:AE35"/>
    <mergeCell ref="L35:P35"/>
    <mergeCell ref="AK35:AO35"/>
    <mergeCell ref="AK36:AO36"/>
    <mergeCell ref="L36:P36"/>
    <mergeCell ref="W36:AE36"/>
    <mergeCell ref="X38:AB38"/>
    <mergeCell ref="AK38:AO38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7:AU101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7:AT101">
      <formula1>"stavební čast, technologická čast, investiční čast"</formula1>
    </dataValidation>
  </dataValidations>
  <hyperlinks>
    <hyperlink ref="A95" location="'SO 301 - Přeložka vodovodu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87</v>
      </c>
    </row>
    <row r="3" hidden="1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18"/>
      <c r="AT3" s="15" t="s">
        <v>88</v>
      </c>
    </row>
    <row r="4" hidden="1" s="1" customFormat="1" ht="24.96" customHeight="1">
      <c r="B4" s="18"/>
      <c r="D4" s="149" t="s">
        <v>98</v>
      </c>
      <c r="L4" s="18"/>
      <c r="M4" s="150" t="s">
        <v>10</v>
      </c>
      <c r="AT4" s="15" t="s">
        <v>4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151" t="s">
        <v>16</v>
      </c>
      <c r="L6" s="18"/>
    </row>
    <row r="7" hidden="1" s="1" customFormat="1" ht="16.5" customHeight="1">
      <c r="B7" s="18"/>
      <c r="E7" s="152" t="str">
        <f>'Rekapitulace stavby'!K6</f>
        <v>Rekonstrukce propustku P11, Skalice</v>
      </c>
      <c r="F7" s="151"/>
      <c r="G7" s="151"/>
      <c r="H7" s="151"/>
      <c r="L7" s="18"/>
    </row>
    <row r="8" hidden="1" s="2" customFormat="1" ht="12" customHeight="1">
      <c r="A8" s="38"/>
      <c r="B8" s="41"/>
      <c r="C8" s="38"/>
      <c r="D8" s="151" t="s">
        <v>99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1"/>
      <c r="C9" s="38"/>
      <c r="D9" s="38"/>
      <c r="E9" s="153" t="s">
        <v>100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1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1"/>
      <c r="C11" s="38"/>
      <c r="D11" s="151" t="s">
        <v>18</v>
      </c>
      <c r="E11" s="38"/>
      <c r="F11" s="154" t="s">
        <v>1</v>
      </c>
      <c r="G11" s="38"/>
      <c r="H11" s="38"/>
      <c r="I11" s="151" t="s">
        <v>19</v>
      </c>
      <c r="J11" s="15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1"/>
      <c r="C12" s="38"/>
      <c r="D12" s="151" t="s">
        <v>20</v>
      </c>
      <c r="E12" s="38"/>
      <c r="F12" s="154" t="s">
        <v>21</v>
      </c>
      <c r="G12" s="38"/>
      <c r="H12" s="38"/>
      <c r="I12" s="151" t="s">
        <v>22</v>
      </c>
      <c r="J12" s="155" t="str">
        <f>'Rekapitulace stavby'!AN8</f>
        <v>30. 11. 2020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1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1"/>
      <c r="C14" s="38"/>
      <c r="D14" s="151" t="s">
        <v>24</v>
      </c>
      <c r="E14" s="38"/>
      <c r="F14" s="38"/>
      <c r="G14" s="38"/>
      <c r="H14" s="38"/>
      <c r="I14" s="151" t="s">
        <v>25</v>
      </c>
      <c r="J14" s="154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1"/>
      <c r="C15" s="38"/>
      <c r="D15" s="38"/>
      <c r="E15" s="154" t="s">
        <v>26</v>
      </c>
      <c r="F15" s="38"/>
      <c r="G15" s="38"/>
      <c r="H15" s="38"/>
      <c r="I15" s="151" t="s">
        <v>27</v>
      </c>
      <c r="J15" s="154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1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1"/>
      <c r="C17" s="38"/>
      <c r="D17" s="151" t="s">
        <v>28</v>
      </c>
      <c r="E17" s="38"/>
      <c r="F17" s="38"/>
      <c r="G17" s="38"/>
      <c r="H17" s="38"/>
      <c r="I17" s="151" t="s">
        <v>25</v>
      </c>
      <c r="J17" s="31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1"/>
      <c r="C18" s="38"/>
      <c r="D18" s="38"/>
      <c r="E18" s="31" t="str">
        <f>'Rekapitulace stavby'!E14</f>
        <v>Vyplň údaj</v>
      </c>
      <c r="F18" s="154"/>
      <c r="G18" s="154"/>
      <c r="H18" s="154"/>
      <c r="I18" s="151" t="s">
        <v>27</v>
      </c>
      <c r="J18" s="31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1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1"/>
      <c r="C20" s="38"/>
      <c r="D20" s="151" t="s">
        <v>30</v>
      </c>
      <c r="E20" s="38"/>
      <c r="F20" s="38"/>
      <c r="G20" s="38"/>
      <c r="H20" s="38"/>
      <c r="I20" s="151" t="s">
        <v>25</v>
      </c>
      <c r="J20" s="154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1"/>
      <c r="C21" s="38"/>
      <c r="D21" s="38"/>
      <c r="E21" s="154" t="s">
        <v>31</v>
      </c>
      <c r="F21" s="38"/>
      <c r="G21" s="38"/>
      <c r="H21" s="38"/>
      <c r="I21" s="151" t="s">
        <v>27</v>
      </c>
      <c r="J21" s="154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1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1"/>
      <c r="C23" s="38"/>
      <c r="D23" s="151" t="s">
        <v>33</v>
      </c>
      <c r="E23" s="38"/>
      <c r="F23" s="38"/>
      <c r="G23" s="38"/>
      <c r="H23" s="38"/>
      <c r="I23" s="151" t="s">
        <v>25</v>
      </c>
      <c r="J23" s="154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1"/>
      <c r="C24" s="38"/>
      <c r="D24" s="38"/>
      <c r="E24" s="154" t="s">
        <v>34</v>
      </c>
      <c r="F24" s="38"/>
      <c r="G24" s="38"/>
      <c r="H24" s="38"/>
      <c r="I24" s="151" t="s">
        <v>27</v>
      </c>
      <c r="J24" s="154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1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1"/>
      <c r="C26" s="38"/>
      <c r="D26" s="151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56"/>
      <c r="B27" s="157"/>
      <c r="C27" s="156"/>
      <c r="D27" s="156"/>
      <c r="E27" s="158" t="s">
        <v>1</v>
      </c>
      <c r="F27" s="158"/>
      <c r="G27" s="158"/>
      <c r="H27" s="158"/>
      <c r="I27" s="156"/>
      <c r="J27" s="156"/>
      <c r="K27" s="156"/>
      <c r="L27" s="159"/>
      <c r="S27" s="156"/>
      <c r="T27" s="156"/>
      <c r="U27" s="156"/>
      <c r="V27" s="156"/>
      <c r="W27" s="156"/>
      <c r="X27" s="156"/>
      <c r="Y27" s="156"/>
      <c r="Z27" s="156"/>
      <c r="AA27" s="156"/>
      <c r="AB27" s="156"/>
      <c r="AC27" s="156"/>
      <c r="AD27" s="156"/>
      <c r="AE27" s="156"/>
    </row>
    <row r="28" hidden="1" s="2" customFormat="1" ht="6.96" customHeight="1">
      <c r="A28" s="38"/>
      <c r="B28" s="41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1"/>
      <c r="C29" s="38"/>
      <c r="D29" s="160"/>
      <c r="E29" s="160"/>
      <c r="F29" s="160"/>
      <c r="G29" s="160"/>
      <c r="H29" s="160"/>
      <c r="I29" s="160"/>
      <c r="J29" s="160"/>
      <c r="K29" s="16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1"/>
      <c r="C30" s="38"/>
      <c r="D30" s="161" t="s">
        <v>38</v>
      </c>
      <c r="E30" s="38"/>
      <c r="F30" s="38"/>
      <c r="G30" s="38"/>
      <c r="H30" s="38"/>
      <c r="I30" s="38"/>
      <c r="J30" s="162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1"/>
      <c r="C31" s="38"/>
      <c r="D31" s="160"/>
      <c r="E31" s="160"/>
      <c r="F31" s="160"/>
      <c r="G31" s="160"/>
      <c r="H31" s="160"/>
      <c r="I31" s="160"/>
      <c r="J31" s="160"/>
      <c r="K31" s="16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1"/>
      <c r="C32" s="38"/>
      <c r="D32" s="38"/>
      <c r="E32" s="38"/>
      <c r="F32" s="163" t="s">
        <v>40</v>
      </c>
      <c r="G32" s="38"/>
      <c r="H32" s="38"/>
      <c r="I32" s="163" t="s">
        <v>39</v>
      </c>
      <c r="J32" s="163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1"/>
      <c r="C33" s="38"/>
      <c r="D33" s="164" t="s">
        <v>42</v>
      </c>
      <c r="E33" s="151" t="s">
        <v>43</v>
      </c>
      <c r="F33" s="165">
        <f>ROUND((SUM(BE123:BE289)),  2)</f>
        <v>0</v>
      </c>
      <c r="G33" s="38"/>
      <c r="H33" s="38"/>
      <c r="I33" s="166">
        <v>0.20999999999999999</v>
      </c>
      <c r="J33" s="165">
        <f>ROUND(((SUM(BE123:BE289))*I33),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1"/>
      <c r="C34" s="38"/>
      <c r="D34" s="38"/>
      <c r="E34" s="151" t="s">
        <v>44</v>
      </c>
      <c r="F34" s="165">
        <f>ROUND((SUM(BF123:BF289)),  2)</f>
        <v>0</v>
      </c>
      <c r="G34" s="38"/>
      <c r="H34" s="38"/>
      <c r="I34" s="166">
        <v>0.14999999999999999</v>
      </c>
      <c r="J34" s="165">
        <f>ROUND(((SUM(BF123:BF289))*I34),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1"/>
      <c r="C35" s="38"/>
      <c r="D35" s="38"/>
      <c r="E35" s="151" t="s">
        <v>45</v>
      </c>
      <c r="F35" s="165">
        <f>ROUND((SUM(BG123:BG289)),  2)</f>
        <v>0</v>
      </c>
      <c r="G35" s="38"/>
      <c r="H35" s="38"/>
      <c r="I35" s="166">
        <v>0.20999999999999999</v>
      </c>
      <c r="J35" s="16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1"/>
      <c r="C36" s="38"/>
      <c r="D36" s="38"/>
      <c r="E36" s="151" t="s">
        <v>46</v>
      </c>
      <c r="F36" s="165">
        <f>ROUND((SUM(BH123:BH289)),  2)</f>
        <v>0</v>
      </c>
      <c r="G36" s="38"/>
      <c r="H36" s="38"/>
      <c r="I36" s="166">
        <v>0.14999999999999999</v>
      </c>
      <c r="J36" s="16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1"/>
      <c r="C37" s="38"/>
      <c r="D37" s="38"/>
      <c r="E37" s="151" t="s">
        <v>47</v>
      </c>
      <c r="F37" s="165">
        <f>ROUND((SUM(BI123:BI289)),  2)</f>
        <v>0</v>
      </c>
      <c r="G37" s="38"/>
      <c r="H37" s="38"/>
      <c r="I37" s="166">
        <v>0</v>
      </c>
      <c r="J37" s="16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1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1"/>
      <c r="C39" s="167"/>
      <c r="D39" s="168" t="s">
        <v>48</v>
      </c>
      <c r="E39" s="169"/>
      <c r="F39" s="169"/>
      <c r="G39" s="170" t="s">
        <v>49</v>
      </c>
      <c r="H39" s="171" t="s">
        <v>50</v>
      </c>
      <c r="I39" s="169"/>
      <c r="J39" s="172">
        <f>SUM(J30:J37)</f>
        <v>0</v>
      </c>
      <c r="K39" s="17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1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18"/>
      <c r="L41" s="18"/>
    </row>
    <row r="42" hidden="1" s="1" customFormat="1" ht="14.4" customHeight="1">
      <c r="B42" s="18"/>
      <c r="L42" s="18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63"/>
      <c r="D50" s="174" t="s">
        <v>51</v>
      </c>
      <c r="E50" s="175"/>
      <c r="F50" s="175"/>
      <c r="G50" s="174" t="s">
        <v>52</v>
      </c>
      <c r="H50" s="175"/>
      <c r="I50" s="175"/>
      <c r="J50" s="175"/>
      <c r="K50" s="175"/>
      <c r="L50" s="63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38"/>
      <c r="B61" s="41"/>
      <c r="C61" s="38"/>
      <c r="D61" s="176" t="s">
        <v>53</v>
      </c>
      <c r="E61" s="177"/>
      <c r="F61" s="178" t="s">
        <v>54</v>
      </c>
      <c r="G61" s="176" t="s">
        <v>53</v>
      </c>
      <c r="H61" s="177"/>
      <c r="I61" s="177"/>
      <c r="J61" s="179" t="s">
        <v>54</v>
      </c>
      <c r="K61" s="17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38"/>
      <c r="B65" s="41"/>
      <c r="C65" s="38"/>
      <c r="D65" s="174" t="s">
        <v>55</v>
      </c>
      <c r="E65" s="180"/>
      <c r="F65" s="180"/>
      <c r="G65" s="174" t="s">
        <v>56</v>
      </c>
      <c r="H65" s="180"/>
      <c r="I65" s="180"/>
      <c r="J65" s="180"/>
      <c r="K65" s="18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38"/>
      <c r="B76" s="41"/>
      <c r="C76" s="38"/>
      <c r="D76" s="176" t="s">
        <v>53</v>
      </c>
      <c r="E76" s="177"/>
      <c r="F76" s="178" t="s">
        <v>54</v>
      </c>
      <c r="G76" s="176" t="s">
        <v>53</v>
      </c>
      <c r="H76" s="177"/>
      <c r="I76" s="177"/>
      <c r="J76" s="179" t="s">
        <v>54</v>
      </c>
      <c r="K76" s="17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1" t="s">
        <v>101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0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85" t="str">
        <f>E7</f>
        <v>Rekonstrukce propustku P11, Skalice</v>
      </c>
      <c r="F85" s="30"/>
      <c r="G85" s="30"/>
      <c r="H85" s="30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0" t="s">
        <v>99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SO 301 - Přeložka vodovodu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0" t="s">
        <v>20</v>
      </c>
      <c r="D89" s="40"/>
      <c r="E89" s="40"/>
      <c r="F89" s="25" t="str">
        <f>F12</f>
        <v xml:space="preserve"> </v>
      </c>
      <c r="G89" s="40"/>
      <c r="H89" s="40"/>
      <c r="I89" s="30" t="s">
        <v>22</v>
      </c>
      <c r="J89" s="79" t="str">
        <f>IF(J12="","",J12)</f>
        <v>30. 11. 2020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0" t="s">
        <v>24</v>
      </c>
      <c r="D91" s="40"/>
      <c r="E91" s="40"/>
      <c r="F91" s="25" t="str">
        <f>E15</f>
        <v>Statutární město Frýdek Místek</v>
      </c>
      <c r="G91" s="40"/>
      <c r="H91" s="40"/>
      <c r="I91" s="30" t="s">
        <v>30</v>
      </c>
      <c r="J91" s="34" t="str">
        <f>E21</f>
        <v>Rušar mosty,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0" t="s">
        <v>28</v>
      </c>
      <c r="D92" s="40"/>
      <c r="E92" s="40"/>
      <c r="F92" s="25" t="str">
        <f>IF(E18="","",E18)</f>
        <v>Vyplň údaj</v>
      </c>
      <c r="G92" s="40"/>
      <c r="H92" s="40"/>
      <c r="I92" s="30" t="s">
        <v>33</v>
      </c>
      <c r="J92" s="34" t="str">
        <f>E24</f>
        <v>Ing. Jiří Hermany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86" t="s">
        <v>102</v>
      </c>
      <c r="D94" s="145"/>
      <c r="E94" s="145"/>
      <c r="F94" s="145"/>
      <c r="G94" s="145"/>
      <c r="H94" s="145"/>
      <c r="I94" s="145"/>
      <c r="J94" s="187" t="s">
        <v>103</v>
      </c>
      <c r="K94" s="14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88" t="s">
        <v>104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5" t="s">
        <v>105</v>
      </c>
    </row>
    <row r="97" hidden="1" s="9" customFormat="1" ht="24.96" customHeight="1">
      <c r="A97" s="9"/>
      <c r="B97" s="189"/>
      <c r="C97" s="190"/>
      <c r="D97" s="191" t="s">
        <v>106</v>
      </c>
      <c r="E97" s="192"/>
      <c r="F97" s="192"/>
      <c r="G97" s="192"/>
      <c r="H97" s="192"/>
      <c r="I97" s="192"/>
      <c r="J97" s="193">
        <f>J124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95"/>
      <c r="C98" s="196"/>
      <c r="D98" s="197" t="s">
        <v>107</v>
      </c>
      <c r="E98" s="198"/>
      <c r="F98" s="198"/>
      <c r="G98" s="198"/>
      <c r="H98" s="198"/>
      <c r="I98" s="198"/>
      <c r="J98" s="199">
        <f>J125</f>
        <v>0</v>
      </c>
      <c r="K98" s="196"/>
      <c r="L98" s="20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95"/>
      <c r="C99" s="196"/>
      <c r="D99" s="197" t="s">
        <v>108</v>
      </c>
      <c r="E99" s="198"/>
      <c r="F99" s="198"/>
      <c r="G99" s="198"/>
      <c r="H99" s="198"/>
      <c r="I99" s="198"/>
      <c r="J99" s="199">
        <f>J168</f>
        <v>0</v>
      </c>
      <c r="K99" s="196"/>
      <c r="L99" s="20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95"/>
      <c r="C100" s="196"/>
      <c r="D100" s="197" t="s">
        <v>109</v>
      </c>
      <c r="E100" s="198"/>
      <c r="F100" s="198"/>
      <c r="G100" s="198"/>
      <c r="H100" s="198"/>
      <c r="I100" s="198"/>
      <c r="J100" s="199">
        <f>J180</f>
        <v>0</v>
      </c>
      <c r="K100" s="196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95"/>
      <c r="C101" s="196"/>
      <c r="D101" s="197" t="s">
        <v>110</v>
      </c>
      <c r="E101" s="198"/>
      <c r="F101" s="198"/>
      <c r="G101" s="198"/>
      <c r="H101" s="198"/>
      <c r="I101" s="198"/>
      <c r="J101" s="199">
        <f>J267</f>
        <v>0</v>
      </c>
      <c r="K101" s="196"/>
      <c r="L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9" customFormat="1" ht="24.96" customHeight="1">
      <c r="A102" s="9"/>
      <c r="B102" s="189"/>
      <c r="C102" s="190"/>
      <c r="D102" s="191" t="s">
        <v>111</v>
      </c>
      <c r="E102" s="192"/>
      <c r="F102" s="192"/>
      <c r="G102" s="192"/>
      <c r="H102" s="192"/>
      <c r="I102" s="192"/>
      <c r="J102" s="193">
        <f>J271</f>
        <v>0</v>
      </c>
      <c r="K102" s="190"/>
      <c r="L102" s="19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9" customFormat="1" ht="24.96" customHeight="1">
      <c r="A103" s="9"/>
      <c r="B103" s="189"/>
      <c r="C103" s="190"/>
      <c r="D103" s="191" t="s">
        <v>112</v>
      </c>
      <c r="E103" s="192"/>
      <c r="F103" s="192"/>
      <c r="G103" s="192"/>
      <c r="H103" s="192"/>
      <c r="I103" s="192"/>
      <c r="J103" s="193">
        <f>J284</f>
        <v>0</v>
      </c>
      <c r="K103" s="190"/>
      <c r="L103" s="19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hidden="1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hidden="1"/>
    <row r="107" hidden="1"/>
    <row r="108" hidden="1"/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1" t="s">
        <v>113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0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85" t="str">
        <f>E7</f>
        <v>Rekonstrukce propustku P11, Skalice</v>
      </c>
      <c r="F113" s="30"/>
      <c r="G113" s="30"/>
      <c r="H113" s="3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0" t="s">
        <v>99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SO 301 - Přeložka vodovodu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0" t="s">
        <v>20</v>
      </c>
      <c r="D117" s="40"/>
      <c r="E117" s="40"/>
      <c r="F117" s="25" t="str">
        <f>F12</f>
        <v xml:space="preserve"> </v>
      </c>
      <c r="G117" s="40"/>
      <c r="H117" s="40"/>
      <c r="I117" s="30" t="s">
        <v>22</v>
      </c>
      <c r="J117" s="79" t="str">
        <f>IF(J12="","",J12)</f>
        <v>30. 11. 2020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0" t="s">
        <v>24</v>
      </c>
      <c r="D119" s="40"/>
      <c r="E119" s="40"/>
      <c r="F119" s="25" t="str">
        <f>E15</f>
        <v>Statutární město Frýdek Místek</v>
      </c>
      <c r="G119" s="40"/>
      <c r="H119" s="40"/>
      <c r="I119" s="30" t="s">
        <v>30</v>
      </c>
      <c r="J119" s="34" t="str">
        <f>E21</f>
        <v>Rušar mosty, s.r.o.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0" t="s">
        <v>28</v>
      </c>
      <c r="D120" s="40"/>
      <c r="E120" s="40"/>
      <c r="F120" s="25" t="str">
        <f>IF(E18="","",E18)</f>
        <v>Vyplň údaj</v>
      </c>
      <c r="G120" s="40"/>
      <c r="H120" s="40"/>
      <c r="I120" s="30" t="s">
        <v>33</v>
      </c>
      <c r="J120" s="34" t="str">
        <f>E24</f>
        <v>Ing. Jiří Hermany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201"/>
      <c r="B122" s="202"/>
      <c r="C122" s="203" t="s">
        <v>114</v>
      </c>
      <c r="D122" s="204" t="s">
        <v>63</v>
      </c>
      <c r="E122" s="204" t="s">
        <v>59</v>
      </c>
      <c r="F122" s="204" t="s">
        <v>60</v>
      </c>
      <c r="G122" s="204" t="s">
        <v>115</v>
      </c>
      <c r="H122" s="204" t="s">
        <v>116</v>
      </c>
      <c r="I122" s="204" t="s">
        <v>117</v>
      </c>
      <c r="J122" s="205" t="s">
        <v>103</v>
      </c>
      <c r="K122" s="206" t="s">
        <v>118</v>
      </c>
      <c r="L122" s="207"/>
      <c r="M122" s="100" t="s">
        <v>1</v>
      </c>
      <c r="N122" s="101" t="s">
        <v>42</v>
      </c>
      <c r="O122" s="101" t="s">
        <v>119</v>
      </c>
      <c r="P122" s="101" t="s">
        <v>120</v>
      </c>
      <c r="Q122" s="101" t="s">
        <v>121</v>
      </c>
      <c r="R122" s="101" t="s">
        <v>122</v>
      </c>
      <c r="S122" s="101" t="s">
        <v>123</v>
      </c>
      <c r="T122" s="102" t="s">
        <v>124</v>
      </c>
      <c r="U122" s="201"/>
      <c r="V122" s="201"/>
      <c r="W122" s="201"/>
      <c r="X122" s="201"/>
      <c r="Y122" s="201"/>
      <c r="Z122" s="201"/>
      <c r="AA122" s="201"/>
      <c r="AB122" s="201"/>
      <c r="AC122" s="201"/>
      <c r="AD122" s="201"/>
      <c r="AE122" s="201"/>
    </row>
    <row r="123" s="2" customFormat="1" ht="22.8" customHeight="1">
      <c r="A123" s="38"/>
      <c r="B123" s="39"/>
      <c r="C123" s="107" t="s">
        <v>125</v>
      </c>
      <c r="D123" s="40"/>
      <c r="E123" s="40"/>
      <c r="F123" s="40"/>
      <c r="G123" s="40"/>
      <c r="H123" s="40"/>
      <c r="I123" s="40"/>
      <c r="J123" s="208">
        <f>BK123</f>
        <v>0</v>
      </c>
      <c r="K123" s="40"/>
      <c r="L123" s="41"/>
      <c r="M123" s="103"/>
      <c r="N123" s="209"/>
      <c r="O123" s="104"/>
      <c r="P123" s="210">
        <f>P124+P271+P284</f>
        <v>0</v>
      </c>
      <c r="Q123" s="104"/>
      <c r="R123" s="210">
        <f>R124+R271+R284</f>
        <v>46.045491003999999</v>
      </c>
      <c r="S123" s="104"/>
      <c r="T123" s="211">
        <f>T124+T271+T284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5" t="s">
        <v>77</v>
      </c>
      <c r="AU123" s="15" t="s">
        <v>105</v>
      </c>
      <c r="BK123" s="212">
        <f>BK124+BK271+BK284</f>
        <v>0</v>
      </c>
    </row>
    <row r="124" s="12" customFormat="1" ht="25.92" customHeight="1">
      <c r="A124" s="12"/>
      <c r="B124" s="213"/>
      <c r="C124" s="214"/>
      <c r="D124" s="215" t="s">
        <v>77</v>
      </c>
      <c r="E124" s="216" t="s">
        <v>126</v>
      </c>
      <c r="F124" s="216" t="s">
        <v>127</v>
      </c>
      <c r="G124" s="214"/>
      <c r="H124" s="214"/>
      <c r="I124" s="217"/>
      <c r="J124" s="218">
        <f>BK124</f>
        <v>0</v>
      </c>
      <c r="K124" s="214"/>
      <c r="L124" s="219"/>
      <c r="M124" s="220"/>
      <c r="N124" s="221"/>
      <c r="O124" s="221"/>
      <c r="P124" s="222">
        <f>P125+P168+P180+P267</f>
        <v>0</v>
      </c>
      <c r="Q124" s="221"/>
      <c r="R124" s="222">
        <f>R125+R168+R180+R267</f>
        <v>45.123535191999999</v>
      </c>
      <c r="S124" s="221"/>
      <c r="T124" s="223">
        <f>T125+T168+T180+T267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4" t="s">
        <v>86</v>
      </c>
      <c r="AT124" s="225" t="s">
        <v>77</v>
      </c>
      <c r="AU124" s="225" t="s">
        <v>78</v>
      </c>
      <c r="AY124" s="224" t="s">
        <v>128</v>
      </c>
      <c r="BK124" s="226">
        <f>BK125+BK168+BK180+BK267</f>
        <v>0</v>
      </c>
    </row>
    <row r="125" s="12" customFormat="1" ht="22.8" customHeight="1">
      <c r="A125" s="12"/>
      <c r="B125" s="213"/>
      <c r="C125" s="214"/>
      <c r="D125" s="215" t="s">
        <v>77</v>
      </c>
      <c r="E125" s="227" t="s">
        <v>86</v>
      </c>
      <c r="F125" s="227" t="s">
        <v>129</v>
      </c>
      <c r="G125" s="214"/>
      <c r="H125" s="214"/>
      <c r="I125" s="217"/>
      <c r="J125" s="228">
        <f>BK125</f>
        <v>0</v>
      </c>
      <c r="K125" s="214"/>
      <c r="L125" s="219"/>
      <c r="M125" s="220"/>
      <c r="N125" s="221"/>
      <c r="O125" s="221"/>
      <c r="P125" s="222">
        <f>SUM(P126:P167)</f>
        <v>0</v>
      </c>
      <c r="Q125" s="221"/>
      <c r="R125" s="222">
        <f>SUM(R126:R167)</f>
        <v>18.823142876000002</v>
      </c>
      <c r="S125" s="221"/>
      <c r="T125" s="223">
        <f>SUM(T126:T167)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4" t="s">
        <v>86</v>
      </c>
      <c r="AT125" s="225" t="s">
        <v>77</v>
      </c>
      <c r="AU125" s="225" t="s">
        <v>86</v>
      </c>
      <c r="AY125" s="224" t="s">
        <v>128</v>
      </c>
      <c r="BK125" s="226">
        <f>SUM(BK126:BK167)</f>
        <v>0</v>
      </c>
    </row>
    <row r="126" s="2" customFormat="1" ht="24.15" customHeight="1">
      <c r="A126" s="38"/>
      <c r="B126" s="39"/>
      <c r="C126" s="229" t="s">
        <v>86</v>
      </c>
      <c r="D126" s="229" t="s">
        <v>130</v>
      </c>
      <c r="E126" s="230" t="s">
        <v>131</v>
      </c>
      <c r="F126" s="231" t="s">
        <v>132</v>
      </c>
      <c r="G126" s="232" t="s">
        <v>133</v>
      </c>
      <c r="H126" s="233">
        <v>7</v>
      </c>
      <c r="I126" s="234"/>
      <c r="J126" s="235">
        <f>ROUND(I126*H126,2)</f>
        <v>0</v>
      </c>
      <c r="K126" s="236"/>
      <c r="L126" s="41"/>
      <c r="M126" s="237" t="s">
        <v>1</v>
      </c>
      <c r="N126" s="238" t="s">
        <v>43</v>
      </c>
      <c r="O126" s="91"/>
      <c r="P126" s="239">
        <f>O126*H126</f>
        <v>0</v>
      </c>
      <c r="Q126" s="239">
        <v>0</v>
      </c>
      <c r="R126" s="239">
        <f>Q126*H126</f>
        <v>0</v>
      </c>
      <c r="S126" s="239">
        <v>0</v>
      </c>
      <c r="T126" s="24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41" t="s">
        <v>134</v>
      </c>
      <c r="AT126" s="241" t="s">
        <v>130</v>
      </c>
      <c r="AU126" s="241" t="s">
        <v>88</v>
      </c>
      <c r="AY126" s="15" t="s">
        <v>128</v>
      </c>
      <c r="BE126" s="139">
        <f>IF(N126="základní",J126,0)</f>
        <v>0</v>
      </c>
      <c r="BF126" s="139">
        <f>IF(N126="snížená",J126,0)</f>
        <v>0</v>
      </c>
      <c r="BG126" s="139">
        <f>IF(N126="zákl. přenesená",J126,0)</f>
        <v>0</v>
      </c>
      <c r="BH126" s="139">
        <f>IF(N126="sníž. přenesená",J126,0)</f>
        <v>0</v>
      </c>
      <c r="BI126" s="139">
        <f>IF(N126="nulová",J126,0)</f>
        <v>0</v>
      </c>
      <c r="BJ126" s="15" t="s">
        <v>86</v>
      </c>
      <c r="BK126" s="139">
        <f>ROUND(I126*H126,2)</f>
        <v>0</v>
      </c>
      <c r="BL126" s="15" t="s">
        <v>134</v>
      </c>
      <c r="BM126" s="241" t="s">
        <v>135</v>
      </c>
    </row>
    <row r="127" s="2" customFormat="1">
      <c r="A127" s="38"/>
      <c r="B127" s="39"/>
      <c r="C127" s="40"/>
      <c r="D127" s="242" t="s">
        <v>136</v>
      </c>
      <c r="E127" s="40"/>
      <c r="F127" s="243" t="s">
        <v>137</v>
      </c>
      <c r="G127" s="40"/>
      <c r="H127" s="40"/>
      <c r="I127" s="244"/>
      <c r="J127" s="40"/>
      <c r="K127" s="40"/>
      <c r="L127" s="41"/>
      <c r="M127" s="245"/>
      <c r="N127" s="246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5" t="s">
        <v>136</v>
      </c>
      <c r="AU127" s="15" t="s">
        <v>88</v>
      </c>
    </row>
    <row r="128" s="2" customFormat="1">
      <c r="A128" s="38"/>
      <c r="B128" s="39"/>
      <c r="C128" s="40"/>
      <c r="D128" s="242" t="s">
        <v>138</v>
      </c>
      <c r="E128" s="40"/>
      <c r="F128" s="247" t="s">
        <v>139</v>
      </c>
      <c r="G128" s="40"/>
      <c r="H128" s="40"/>
      <c r="I128" s="244"/>
      <c r="J128" s="40"/>
      <c r="K128" s="40"/>
      <c r="L128" s="41"/>
      <c r="M128" s="245"/>
      <c r="N128" s="246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5" t="s">
        <v>138</v>
      </c>
      <c r="AU128" s="15" t="s">
        <v>88</v>
      </c>
    </row>
    <row r="129" s="13" customFormat="1">
      <c r="A129" s="13"/>
      <c r="B129" s="248"/>
      <c r="C129" s="249"/>
      <c r="D129" s="242" t="s">
        <v>140</v>
      </c>
      <c r="E129" s="250" t="s">
        <v>1</v>
      </c>
      <c r="F129" s="251" t="s">
        <v>141</v>
      </c>
      <c r="G129" s="249"/>
      <c r="H129" s="252">
        <v>7</v>
      </c>
      <c r="I129" s="253"/>
      <c r="J129" s="249"/>
      <c r="K129" s="249"/>
      <c r="L129" s="254"/>
      <c r="M129" s="255"/>
      <c r="N129" s="256"/>
      <c r="O129" s="256"/>
      <c r="P129" s="256"/>
      <c r="Q129" s="256"/>
      <c r="R129" s="256"/>
      <c r="S129" s="256"/>
      <c r="T129" s="25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8" t="s">
        <v>140</v>
      </c>
      <c r="AU129" s="258" t="s">
        <v>88</v>
      </c>
      <c r="AV129" s="13" t="s">
        <v>88</v>
      </c>
      <c r="AW129" s="13" t="s">
        <v>32</v>
      </c>
      <c r="AX129" s="13" t="s">
        <v>86</v>
      </c>
      <c r="AY129" s="258" t="s">
        <v>128</v>
      </c>
    </row>
    <row r="130" s="2" customFormat="1" ht="24.15" customHeight="1">
      <c r="A130" s="38"/>
      <c r="B130" s="39"/>
      <c r="C130" s="229" t="s">
        <v>88</v>
      </c>
      <c r="D130" s="229" t="s">
        <v>130</v>
      </c>
      <c r="E130" s="230" t="s">
        <v>142</v>
      </c>
      <c r="F130" s="231" t="s">
        <v>143</v>
      </c>
      <c r="G130" s="232" t="s">
        <v>133</v>
      </c>
      <c r="H130" s="233">
        <v>23.460000000000001</v>
      </c>
      <c r="I130" s="234"/>
      <c r="J130" s="235">
        <f>ROUND(I130*H130,2)</f>
        <v>0</v>
      </c>
      <c r="K130" s="236"/>
      <c r="L130" s="41"/>
      <c r="M130" s="237" t="s">
        <v>1</v>
      </c>
      <c r="N130" s="238" t="s">
        <v>43</v>
      </c>
      <c r="O130" s="91"/>
      <c r="P130" s="239">
        <f>O130*H130</f>
        <v>0</v>
      </c>
      <c r="Q130" s="239">
        <v>0</v>
      </c>
      <c r="R130" s="239">
        <f>Q130*H130</f>
        <v>0</v>
      </c>
      <c r="S130" s="239">
        <v>0</v>
      </c>
      <c r="T130" s="24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1" t="s">
        <v>134</v>
      </c>
      <c r="AT130" s="241" t="s">
        <v>130</v>
      </c>
      <c r="AU130" s="241" t="s">
        <v>88</v>
      </c>
      <c r="AY130" s="15" t="s">
        <v>128</v>
      </c>
      <c r="BE130" s="139">
        <f>IF(N130="základní",J130,0)</f>
        <v>0</v>
      </c>
      <c r="BF130" s="139">
        <f>IF(N130="snížená",J130,0)</f>
        <v>0</v>
      </c>
      <c r="BG130" s="139">
        <f>IF(N130="zákl. přenesená",J130,0)</f>
        <v>0</v>
      </c>
      <c r="BH130" s="139">
        <f>IF(N130="sníž. přenesená",J130,0)</f>
        <v>0</v>
      </c>
      <c r="BI130" s="139">
        <f>IF(N130="nulová",J130,0)</f>
        <v>0</v>
      </c>
      <c r="BJ130" s="15" t="s">
        <v>86</v>
      </c>
      <c r="BK130" s="139">
        <f>ROUND(I130*H130,2)</f>
        <v>0</v>
      </c>
      <c r="BL130" s="15" t="s">
        <v>134</v>
      </c>
      <c r="BM130" s="241" t="s">
        <v>144</v>
      </c>
    </row>
    <row r="131" s="2" customFormat="1">
      <c r="A131" s="38"/>
      <c r="B131" s="39"/>
      <c r="C131" s="40"/>
      <c r="D131" s="242" t="s">
        <v>136</v>
      </c>
      <c r="E131" s="40"/>
      <c r="F131" s="243" t="s">
        <v>145</v>
      </c>
      <c r="G131" s="40"/>
      <c r="H131" s="40"/>
      <c r="I131" s="244"/>
      <c r="J131" s="40"/>
      <c r="K131" s="40"/>
      <c r="L131" s="41"/>
      <c r="M131" s="245"/>
      <c r="N131" s="246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5" t="s">
        <v>136</v>
      </c>
      <c r="AU131" s="15" t="s">
        <v>88</v>
      </c>
    </row>
    <row r="132" s="2" customFormat="1">
      <c r="A132" s="38"/>
      <c r="B132" s="39"/>
      <c r="C132" s="40"/>
      <c r="D132" s="242" t="s">
        <v>138</v>
      </c>
      <c r="E132" s="40"/>
      <c r="F132" s="247" t="s">
        <v>139</v>
      </c>
      <c r="G132" s="40"/>
      <c r="H132" s="40"/>
      <c r="I132" s="244"/>
      <c r="J132" s="40"/>
      <c r="K132" s="40"/>
      <c r="L132" s="41"/>
      <c r="M132" s="245"/>
      <c r="N132" s="246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5" t="s">
        <v>138</v>
      </c>
      <c r="AU132" s="15" t="s">
        <v>88</v>
      </c>
    </row>
    <row r="133" s="13" customFormat="1">
      <c r="A133" s="13"/>
      <c r="B133" s="248"/>
      <c r="C133" s="249"/>
      <c r="D133" s="242" t="s">
        <v>140</v>
      </c>
      <c r="E133" s="250" t="s">
        <v>1</v>
      </c>
      <c r="F133" s="251" t="s">
        <v>146</v>
      </c>
      <c r="G133" s="249"/>
      <c r="H133" s="252">
        <v>23.460000000000001</v>
      </c>
      <c r="I133" s="253"/>
      <c r="J133" s="249"/>
      <c r="K133" s="249"/>
      <c r="L133" s="254"/>
      <c r="M133" s="255"/>
      <c r="N133" s="256"/>
      <c r="O133" s="256"/>
      <c r="P133" s="256"/>
      <c r="Q133" s="256"/>
      <c r="R133" s="256"/>
      <c r="S133" s="256"/>
      <c r="T133" s="25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8" t="s">
        <v>140</v>
      </c>
      <c r="AU133" s="258" t="s">
        <v>88</v>
      </c>
      <c r="AV133" s="13" t="s">
        <v>88</v>
      </c>
      <c r="AW133" s="13" t="s">
        <v>32</v>
      </c>
      <c r="AX133" s="13" t="s">
        <v>86</v>
      </c>
      <c r="AY133" s="258" t="s">
        <v>128</v>
      </c>
    </row>
    <row r="134" s="2" customFormat="1" ht="24.15" customHeight="1">
      <c r="A134" s="38"/>
      <c r="B134" s="39"/>
      <c r="C134" s="229" t="s">
        <v>147</v>
      </c>
      <c r="D134" s="229" t="s">
        <v>130</v>
      </c>
      <c r="E134" s="230" t="s">
        <v>148</v>
      </c>
      <c r="F134" s="231" t="s">
        <v>149</v>
      </c>
      <c r="G134" s="232" t="s">
        <v>133</v>
      </c>
      <c r="H134" s="233">
        <v>27.600000000000001</v>
      </c>
      <c r="I134" s="234"/>
      <c r="J134" s="235">
        <f>ROUND(I134*H134,2)</f>
        <v>0</v>
      </c>
      <c r="K134" s="236"/>
      <c r="L134" s="41"/>
      <c r="M134" s="237" t="s">
        <v>1</v>
      </c>
      <c r="N134" s="238" t="s">
        <v>43</v>
      </c>
      <c r="O134" s="91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1" t="s">
        <v>134</v>
      </c>
      <c r="AT134" s="241" t="s">
        <v>130</v>
      </c>
      <c r="AU134" s="241" t="s">
        <v>88</v>
      </c>
      <c r="AY134" s="15" t="s">
        <v>128</v>
      </c>
      <c r="BE134" s="139">
        <f>IF(N134="základní",J134,0)</f>
        <v>0</v>
      </c>
      <c r="BF134" s="139">
        <f>IF(N134="snížená",J134,0)</f>
        <v>0</v>
      </c>
      <c r="BG134" s="139">
        <f>IF(N134="zákl. přenesená",J134,0)</f>
        <v>0</v>
      </c>
      <c r="BH134" s="139">
        <f>IF(N134="sníž. přenesená",J134,0)</f>
        <v>0</v>
      </c>
      <c r="BI134" s="139">
        <f>IF(N134="nulová",J134,0)</f>
        <v>0</v>
      </c>
      <c r="BJ134" s="15" t="s">
        <v>86</v>
      </c>
      <c r="BK134" s="139">
        <f>ROUND(I134*H134,2)</f>
        <v>0</v>
      </c>
      <c r="BL134" s="15" t="s">
        <v>134</v>
      </c>
      <c r="BM134" s="241" t="s">
        <v>150</v>
      </c>
    </row>
    <row r="135" s="2" customFormat="1">
      <c r="A135" s="38"/>
      <c r="B135" s="39"/>
      <c r="C135" s="40"/>
      <c r="D135" s="242" t="s">
        <v>136</v>
      </c>
      <c r="E135" s="40"/>
      <c r="F135" s="243" t="s">
        <v>151</v>
      </c>
      <c r="G135" s="40"/>
      <c r="H135" s="40"/>
      <c r="I135" s="244"/>
      <c r="J135" s="40"/>
      <c r="K135" s="40"/>
      <c r="L135" s="41"/>
      <c r="M135" s="245"/>
      <c r="N135" s="246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5" t="s">
        <v>136</v>
      </c>
      <c r="AU135" s="15" t="s">
        <v>88</v>
      </c>
    </row>
    <row r="136" s="2" customFormat="1">
      <c r="A136" s="38"/>
      <c r="B136" s="39"/>
      <c r="C136" s="40"/>
      <c r="D136" s="242" t="s">
        <v>138</v>
      </c>
      <c r="E136" s="40"/>
      <c r="F136" s="247" t="s">
        <v>152</v>
      </c>
      <c r="G136" s="40"/>
      <c r="H136" s="40"/>
      <c r="I136" s="244"/>
      <c r="J136" s="40"/>
      <c r="K136" s="40"/>
      <c r="L136" s="41"/>
      <c r="M136" s="245"/>
      <c r="N136" s="246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5" t="s">
        <v>138</v>
      </c>
      <c r="AU136" s="15" t="s">
        <v>88</v>
      </c>
    </row>
    <row r="137" s="13" customFormat="1">
      <c r="A137" s="13"/>
      <c r="B137" s="248"/>
      <c r="C137" s="249"/>
      <c r="D137" s="242" t="s">
        <v>140</v>
      </c>
      <c r="E137" s="250" t="s">
        <v>1</v>
      </c>
      <c r="F137" s="251" t="s">
        <v>153</v>
      </c>
      <c r="G137" s="249"/>
      <c r="H137" s="252">
        <v>27.600000000000001</v>
      </c>
      <c r="I137" s="253"/>
      <c r="J137" s="249"/>
      <c r="K137" s="249"/>
      <c r="L137" s="254"/>
      <c r="M137" s="255"/>
      <c r="N137" s="256"/>
      <c r="O137" s="256"/>
      <c r="P137" s="256"/>
      <c r="Q137" s="256"/>
      <c r="R137" s="256"/>
      <c r="S137" s="256"/>
      <c r="T137" s="25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8" t="s">
        <v>140</v>
      </c>
      <c r="AU137" s="258" t="s">
        <v>88</v>
      </c>
      <c r="AV137" s="13" t="s">
        <v>88</v>
      </c>
      <c r="AW137" s="13" t="s">
        <v>32</v>
      </c>
      <c r="AX137" s="13" t="s">
        <v>86</v>
      </c>
      <c r="AY137" s="258" t="s">
        <v>128</v>
      </c>
    </row>
    <row r="138" s="2" customFormat="1" ht="14.4" customHeight="1">
      <c r="A138" s="38"/>
      <c r="B138" s="39"/>
      <c r="C138" s="229" t="s">
        <v>134</v>
      </c>
      <c r="D138" s="229" t="s">
        <v>130</v>
      </c>
      <c r="E138" s="230" t="s">
        <v>154</v>
      </c>
      <c r="F138" s="231" t="s">
        <v>155</v>
      </c>
      <c r="G138" s="232" t="s">
        <v>156</v>
      </c>
      <c r="H138" s="233">
        <v>27.600000000000001</v>
      </c>
      <c r="I138" s="234"/>
      <c r="J138" s="235">
        <f>ROUND(I138*H138,2)</f>
        <v>0</v>
      </c>
      <c r="K138" s="236"/>
      <c r="L138" s="41"/>
      <c r="M138" s="237" t="s">
        <v>1</v>
      </c>
      <c r="N138" s="238" t="s">
        <v>43</v>
      </c>
      <c r="O138" s="91"/>
      <c r="P138" s="239">
        <f>O138*H138</f>
        <v>0</v>
      </c>
      <c r="Q138" s="239">
        <v>0.00083850999999999999</v>
      </c>
      <c r="R138" s="239">
        <f>Q138*H138</f>
        <v>0.023142876</v>
      </c>
      <c r="S138" s="239">
        <v>0</v>
      </c>
      <c r="T138" s="24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1" t="s">
        <v>134</v>
      </c>
      <c r="AT138" s="241" t="s">
        <v>130</v>
      </c>
      <c r="AU138" s="241" t="s">
        <v>88</v>
      </c>
      <c r="AY138" s="15" t="s">
        <v>128</v>
      </c>
      <c r="BE138" s="139">
        <f>IF(N138="základní",J138,0)</f>
        <v>0</v>
      </c>
      <c r="BF138" s="139">
        <f>IF(N138="snížená",J138,0)</f>
        <v>0</v>
      </c>
      <c r="BG138" s="139">
        <f>IF(N138="zákl. přenesená",J138,0)</f>
        <v>0</v>
      </c>
      <c r="BH138" s="139">
        <f>IF(N138="sníž. přenesená",J138,0)</f>
        <v>0</v>
      </c>
      <c r="BI138" s="139">
        <f>IF(N138="nulová",J138,0)</f>
        <v>0</v>
      </c>
      <c r="BJ138" s="15" t="s">
        <v>86</v>
      </c>
      <c r="BK138" s="139">
        <f>ROUND(I138*H138,2)</f>
        <v>0</v>
      </c>
      <c r="BL138" s="15" t="s">
        <v>134</v>
      </c>
      <c r="BM138" s="241" t="s">
        <v>157</v>
      </c>
    </row>
    <row r="139" s="2" customFormat="1">
      <c r="A139" s="38"/>
      <c r="B139" s="39"/>
      <c r="C139" s="40"/>
      <c r="D139" s="242" t="s">
        <v>136</v>
      </c>
      <c r="E139" s="40"/>
      <c r="F139" s="243" t="s">
        <v>158</v>
      </c>
      <c r="G139" s="40"/>
      <c r="H139" s="40"/>
      <c r="I139" s="244"/>
      <c r="J139" s="40"/>
      <c r="K139" s="40"/>
      <c r="L139" s="41"/>
      <c r="M139" s="245"/>
      <c r="N139" s="246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5" t="s">
        <v>136</v>
      </c>
      <c r="AU139" s="15" t="s">
        <v>88</v>
      </c>
    </row>
    <row r="140" s="2" customFormat="1">
      <c r="A140" s="38"/>
      <c r="B140" s="39"/>
      <c r="C140" s="40"/>
      <c r="D140" s="242" t="s">
        <v>138</v>
      </c>
      <c r="E140" s="40"/>
      <c r="F140" s="247" t="s">
        <v>159</v>
      </c>
      <c r="G140" s="40"/>
      <c r="H140" s="40"/>
      <c r="I140" s="244"/>
      <c r="J140" s="40"/>
      <c r="K140" s="40"/>
      <c r="L140" s="41"/>
      <c r="M140" s="245"/>
      <c r="N140" s="246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5" t="s">
        <v>138</v>
      </c>
      <c r="AU140" s="15" t="s">
        <v>88</v>
      </c>
    </row>
    <row r="141" s="13" customFormat="1">
      <c r="A141" s="13"/>
      <c r="B141" s="248"/>
      <c r="C141" s="249"/>
      <c r="D141" s="242" t="s">
        <v>140</v>
      </c>
      <c r="E141" s="250" t="s">
        <v>1</v>
      </c>
      <c r="F141" s="251" t="s">
        <v>160</v>
      </c>
      <c r="G141" s="249"/>
      <c r="H141" s="252">
        <v>27.600000000000001</v>
      </c>
      <c r="I141" s="253"/>
      <c r="J141" s="249"/>
      <c r="K141" s="249"/>
      <c r="L141" s="254"/>
      <c r="M141" s="255"/>
      <c r="N141" s="256"/>
      <c r="O141" s="256"/>
      <c r="P141" s="256"/>
      <c r="Q141" s="256"/>
      <c r="R141" s="256"/>
      <c r="S141" s="256"/>
      <c r="T141" s="25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8" t="s">
        <v>140</v>
      </c>
      <c r="AU141" s="258" t="s">
        <v>88</v>
      </c>
      <c r="AV141" s="13" t="s">
        <v>88</v>
      </c>
      <c r="AW141" s="13" t="s">
        <v>32</v>
      </c>
      <c r="AX141" s="13" t="s">
        <v>86</v>
      </c>
      <c r="AY141" s="258" t="s">
        <v>128</v>
      </c>
    </row>
    <row r="142" s="2" customFormat="1" ht="24.15" customHeight="1">
      <c r="A142" s="38"/>
      <c r="B142" s="39"/>
      <c r="C142" s="229" t="s">
        <v>161</v>
      </c>
      <c r="D142" s="229" t="s">
        <v>130</v>
      </c>
      <c r="E142" s="230" t="s">
        <v>162</v>
      </c>
      <c r="F142" s="231" t="s">
        <v>163</v>
      </c>
      <c r="G142" s="232" t="s">
        <v>156</v>
      </c>
      <c r="H142" s="233">
        <v>27.600000000000001</v>
      </c>
      <c r="I142" s="234"/>
      <c r="J142" s="235">
        <f>ROUND(I142*H142,2)</f>
        <v>0</v>
      </c>
      <c r="K142" s="236"/>
      <c r="L142" s="41"/>
      <c r="M142" s="237" t="s">
        <v>1</v>
      </c>
      <c r="N142" s="238" t="s">
        <v>43</v>
      </c>
      <c r="O142" s="91"/>
      <c r="P142" s="239">
        <f>O142*H142</f>
        <v>0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1" t="s">
        <v>134</v>
      </c>
      <c r="AT142" s="241" t="s">
        <v>130</v>
      </c>
      <c r="AU142" s="241" t="s">
        <v>88</v>
      </c>
      <c r="AY142" s="15" t="s">
        <v>128</v>
      </c>
      <c r="BE142" s="139">
        <f>IF(N142="základní",J142,0)</f>
        <v>0</v>
      </c>
      <c r="BF142" s="139">
        <f>IF(N142="snížená",J142,0)</f>
        <v>0</v>
      </c>
      <c r="BG142" s="139">
        <f>IF(N142="zákl. přenesená",J142,0)</f>
        <v>0</v>
      </c>
      <c r="BH142" s="139">
        <f>IF(N142="sníž. přenesená",J142,0)</f>
        <v>0</v>
      </c>
      <c r="BI142" s="139">
        <f>IF(N142="nulová",J142,0)</f>
        <v>0</v>
      </c>
      <c r="BJ142" s="15" t="s">
        <v>86</v>
      </c>
      <c r="BK142" s="139">
        <f>ROUND(I142*H142,2)</f>
        <v>0</v>
      </c>
      <c r="BL142" s="15" t="s">
        <v>134</v>
      </c>
      <c r="BM142" s="241" t="s">
        <v>164</v>
      </c>
    </row>
    <row r="143" s="2" customFormat="1">
      <c r="A143" s="38"/>
      <c r="B143" s="39"/>
      <c r="C143" s="40"/>
      <c r="D143" s="242" t="s">
        <v>136</v>
      </c>
      <c r="E143" s="40"/>
      <c r="F143" s="243" t="s">
        <v>165</v>
      </c>
      <c r="G143" s="40"/>
      <c r="H143" s="40"/>
      <c r="I143" s="244"/>
      <c r="J143" s="40"/>
      <c r="K143" s="40"/>
      <c r="L143" s="41"/>
      <c r="M143" s="245"/>
      <c r="N143" s="246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5" t="s">
        <v>136</v>
      </c>
      <c r="AU143" s="15" t="s">
        <v>88</v>
      </c>
    </row>
    <row r="144" s="13" customFormat="1">
      <c r="A144" s="13"/>
      <c r="B144" s="248"/>
      <c r="C144" s="249"/>
      <c r="D144" s="242" t="s">
        <v>140</v>
      </c>
      <c r="E144" s="250" t="s">
        <v>1</v>
      </c>
      <c r="F144" s="251" t="s">
        <v>160</v>
      </c>
      <c r="G144" s="249"/>
      <c r="H144" s="252">
        <v>27.600000000000001</v>
      </c>
      <c r="I144" s="253"/>
      <c r="J144" s="249"/>
      <c r="K144" s="249"/>
      <c r="L144" s="254"/>
      <c r="M144" s="255"/>
      <c r="N144" s="256"/>
      <c r="O144" s="256"/>
      <c r="P144" s="256"/>
      <c r="Q144" s="256"/>
      <c r="R144" s="256"/>
      <c r="S144" s="256"/>
      <c r="T144" s="25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8" t="s">
        <v>140</v>
      </c>
      <c r="AU144" s="258" t="s">
        <v>88</v>
      </c>
      <c r="AV144" s="13" t="s">
        <v>88</v>
      </c>
      <c r="AW144" s="13" t="s">
        <v>32</v>
      </c>
      <c r="AX144" s="13" t="s">
        <v>86</v>
      </c>
      <c r="AY144" s="258" t="s">
        <v>128</v>
      </c>
    </row>
    <row r="145" s="2" customFormat="1" ht="24.15" customHeight="1">
      <c r="A145" s="38"/>
      <c r="B145" s="39"/>
      <c r="C145" s="229" t="s">
        <v>166</v>
      </c>
      <c r="D145" s="229" t="s">
        <v>130</v>
      </c>
      <c r="E145" s="230" t="s">
        <v>167</v>
      </c>
      <c r="F145" s="231" t="s">
        <v>168</v>
      </c>
      <c r="G145" s="232" t="s">
        <v>133</v>
      </c>
      <c r="H145" s="233">
        <v>11.279999999999999</v>
      </c>
      <c r="I145" s="234"/>
      <c r="J145" s="235">
        <f>ROUND(I145*H145,2)</f>
        <v>0</v>
      </c>
      <c r="K145" s="236"/>
      <c r="L145" s="41"/>
      <c r="M145" s="237" t="s">
        <v>1</v>
      </c>
      <c r="N145" s="238" t="s">
        <v>43</v>
      </c>
      <c r="O145" s="91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1" t="s">
        <v>134</v>
      </c>
      <c r="AT145" s="241" t="s">
        <v>130</v>
      </c>
      <c r="AU145" s="241" t="s">
        <v>88</v>
      </c>
      <c r="AY145" s="15" t="s">
        <v>128</v>
      </c>
      <c r="BE145" s="139">
        <f>IF(N145="základní",J145,0)</f>
        <v>0</v>
      </c>
      <c r="BF145" s="139">
        <f>IF(N145="snížená",J145,0)</f>
        <v>0</v>
      </c>
      <c r="BG145" s="139">
        <f>IF(N145="zákl. přenesená",J145,0)</f>
        <v>0</v>
      </c>
      <c r="BH145" s="139">
        <f>IF(N145="sníž. přenesená",J145,0)</f>
        <v>0</v>
      </c>
      <c r="BI145" s="139">
        <f>IF(N145="nulová",J145,0)</f>
        <v>0</v>
      </c>
      <c r="BJ145" s="15" t="s">
        <v>86</v>
      </c>
      <c r="BK145" s="139">
        <f>ROUND(I145*H145,2)</f>
        <v>0</v>
      </c>
      <c r="BL145" s="15" t="s">
        <v>134</v>
      </c>
      <c r="BM145" s="241" t="s">
        <v>169</v>
      </c>
    </row>
    <row r="146" s="2" customFormat="1">
      <c r="A146" s="38"/>
      <c r="B146" s="39"/>
      <c r="C146" s="40"/>
      <c r="D146" s="242" t="s">
        <v>136</v>
      </c>
      <c r="E146" s="40"/>
      <c r="F146" s="243" t="s">
        <v>170</v>
      </c>
      <c r="G146" s="40"/>
      <c r="H146" s="40"/>
      <c r="I146" s="244"/>
      <c r="J146" s="40"/>
      <c r="K146" s="40"/>
      <c r="L146" s="41"/>
      <c r="M146" s="245"/>
      <c r="N146" s="246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5" t="s">
        <v>136</v>
      </c>
      <c r="AU146" s="15" t="s">
        <v>88</v>
      </c>
    </row>
    <row r="147" s="2" customFormat="1">
      <c r="A147" s="38"/>
      <c r="B147" s="39"/>
      <c r="C147" s="40"/>
      <c r="D147" s="242" t="s">
        <v>138</v>
      </c>
      <c r="E147" s="40"/>
      <c r="F147" s="247" t="s">
        <v>171</v>
      </c>
      <c r="G147" s="40"/>
      <c r="H147" s="40"/>
      <c r="I147" s="244"/>
      <c r="J147" s="40"/>
      <c r="K147" s="40"/>
      <c r="L147" s="41"/>
      <c r="M147" s="245"/>
      <c r="N147" s="246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5" t="s">
        <v>138</v>
      </c>
      <c r="AU147" s="15" t="s">
        <v>88</v>
      </c>
    </row>
    <row r="148" s="13" customFormat="1">
      <c r="A148" s="13"/>
      <c r="B148" s="248"/>
      <c r="C148" s="249"/>
      <c r="D148" s="242" t="s">
        <v>140</v>
      </c>
      <c r="E148" s="250" t="s">
        <v>1</v>
      </c>
      <c r="F148" s="251" t="s">
        <v>172</v>
      </c>
      <c r="G148" s="249"/>
      <c r="H148" s="252">
        <v>11.279999999999999</v>
      </c>
      <c r="I148" s="253"/>
      <c r="J148" s="249"/>
      <c r="K148" s="249"/>
      <c r="L148" s="254"/>
      <c r="M148" s="255"/>
      <c r="N148" s="256"/>
      <c r="O148" s="256"/>
      <c r="P148" s="256"/>
      <c r="Q148" s="256"/>
      <c r="R148" s="256"/>
      <c r="S148" s="256"/>
      <c r="T148" s="25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8" t="s">
        <v>140</v>
      </c>
      <c r="AU148" s="258" t="s">
        <v>88</v>
      </c>
      <c r="AV148" s="13" t="s">
        <v>88</v>
      </c>
      <c r="AW148" s="13" t="s">
        <v>32</v>
      </c>
      <c r="AX148" s="13" t="s">
        <v>86</v>
      </c>
      <c r="AY148" s="258" t="s">
        <v>128</v>
      </c>
    </row>
    <row r="149" s="2" customFormat="1" ht="24.15" customHeight="1">
      <c r="A149" s="38"/>
      <c r="B149" s="39"/>
      <c r="C149" s="229" t="s">
        <v>173</v>
      </c>
      <c r="D149" s="229" t="s">
        <v>130</v>
      </c>
      <c r="E149" s="230" t="s">
        <v>174</v>
      </c>
      <c r="F149" s="231" t="s">
        <v>175</v>
      </c>
      <c r="G149" s="232" t="s">
        <v>176</v>
      </c>
      <c r="H149" s="233">
        <v>18.611999999999998</v>
      </c>
      <c r="I149" s="234"/>
      <c r="J149" s="235">
        <f>ROUND(I149*H149,2)</f>
        <v>0</v>
      </c>
      <c r="K149" s="236"/>
      <c r="L149" s="41"/>
      <c r="M149" s="237" t="s">
        <v>1</v>
      </c>
      <c r="N149" s="238" t="s">
        <v>43</v>
      </c>
      <c r="O149" s="91"/>
      <c r="P149" s="239">
        <f>O149*H149</f>
        <v>0</v>
      </c>
      <c r="Q149" s="239">
        <v>0</v>
      </c>
      <c r="R149" s="239">
        <f>Q149*H149</f>
        <v>0</v>
      </c>
      <c r="S149" s="239">
        <v>0</v>
      </c>
      <c r="T149" s="24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41" t="s">
        <v>134</v>
      </c>
      <c r="AT149" s="241" t="s">
        <v>130</v>
      </c>
      <c r="AU149" s="241" t="s">
        <v>88</v>
      </c>
      <c r="AY149" s="15" t="s">
        <v>128</v>
      </c>
      <c r="BE149" s="139">
        <f>IF(N149="základní",J149,0)</f>
        <v>0</v>
      </c>
      <c r="BF149" s="139">
        <f>IF(N149="snížená",J149,0)</f>
        <v>0</v>
      </c>
      <c r="BG149" s="139">
        <f>IF(N149="zákl. přenesená",J149,0)</f>
        <v>0</v>
      </c>
      <c r="BH149" s="139">
        <f>IF(N149="sníž. přenesená",J149,0)</f>
        <v>0</v>
      </c>
      <c r="BI149" s="139">
        <f>IF(N149="nulová",J149,0)</f>
        <v>0</v>
      </c>
      <c r="BJ149" s="15" t="s">
        <v>86</v>
      </c>
      <c r="BK149" s="139">
        <f>ROUND(I149*H149,2)</f>
        <v>0</v>
      </c>
      <c r="BL149" s="15" t="s">
        <v>134</v>
      </c>
      <c r="BM149" s="241" t="s">
        <v>177</v>
      </c>
    </row>
    <row r="150" s="2" customFormat="1">
      <c r="A150" s="38"/>
      <c r="B150" s="39"/>
      <c r="C150" s="40"/>
      <c r="D150" s="242" t="s">
        <v>136</v>
      </c>
      <c r="E150" s="40"/>
      <c r="F150" s="243" t="s">
        <v>178</v>
      </c>
      <c r="G150" s="40"/>
      <c r="H150" s="40"/>
      <c r="I150" s="244"/>
      <c r="J150" s="40"/>
      <c r="K150" s="40"/>
      <c r="L150" s="41"/>
      <c r="M150" s="245"/>
      <c r="N150" s="246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5" t="s">
        <v>136</v>
      </c>
      <c r="AU150" s="15" t="s">
        <v>88</v>
      </c>
    </row>
    <row r="151" s="2" customFormat="1">
      <c r="A151" s="38"/>
      <c r="B151" s="39"/>
      <c r="C151" s="40"/>
      <c r="D151" s="242" t="s">
        <v>138</v>
      </c>
      <c r="E151" s="40"/>
      <c r="F151" s="247" t="s">
        <v>179</v>
      </c>
      <c r="G151" s="40"/>
      <c r="H151" s="40"/>
      <c r="I151" s="244"/>
      <c r="J151" s="40"/>
      <c r="K151" s="40"/>
      <c r="L151" s="41"/>
      <c r="M151" s="245"/>
      <c r="N151" s="246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5" t="s">
        <v>138</v>
      </c>
      <c r="AU151" s="15" t="s">
        <v>88</v>
      </c>
    </row>
    <row r="152" s="13" customFormat="1">
      <c r="A152" s="13"/>
      <c r="B152" s="248"/>
      <c r="C152" s="249"/>
      <c r="D152" s="242" t="s">
        <v>140</v>
      </c>
      <c r="E152" s="250" t="s">
        <v>1</v>
      </c>
      <c r="F152" s="251" t="s">
        <v>180</v>
      </c>
      <c r="G152" s="249"/>
      <c r="H152" s="252">
        <v>18.611999999999998</v>
      </c>
      <c r="I152" s="253"/>
      <c r="J152" s="249"/>
      <c r="K152" s="249"/>
      <c r="L152" s="254"/>
      <c r="M152" s="255"/>
      <c r="N152" s="256"/>
      <c r="O152" s="256"/>
      <c r="P152" s="256"/>
      <c r="Q152" s="256"/>
      <c r="R152" s="256"/>
      <c r="S152" s="256"/>
      <c r="T152" s="25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8" t="s">
        <v>140</v>
      </c>
      <c r="AU152" s="258" t="s">
        <v>88</v>
      </c>
      <c r="AV152" s="13" t="s">
        <v>88</v>
      </c>
      <c r="AW152" s="13" t="s">
        <v>32</v>
      </c>
      <c r="AX152" s="13" t="s">
        <v>86</v>
      </c>
      <c r="AY152" s="258" t="s">
        <v>128</v>
      </c>
    </row>
    <row r="153" s="2" customFormat="1" ht="14.4" customHeight="1">
      <c r="A153" s="38"/>
      <c r="B153" s="39"/>
      <c r="C153" s="229" t="s">
        <v>181</v>
      </c>
      <c r="D153" s="229" t="s">
        <v>130</v>
      </c>
      <c r="E153" s="230" t="s">
        <v>182</v>
      </c>
      <c r="F153" s="231" t="s">
        <v>183</v>
      </c>
      <c r="G153" s="232" t="s">
        <v>133</v>
      </c>
      <c r="H153" s="233">
        <v>11.279999999999999</v>
      </c>
      <c r="I153" s="234"/>
      <c r="J153" s="235">
        <f>ROUND(I153*H153,2)</f>
        <v>0</v>
      </c>
      <c r="K153" s="236"/>
      <c r="L153" s="41"/>
      <c r="M153" s="237" t="s">
        <v>1</v>
      </c>
      <c r="N153" s="238" t="s">
        <v>43</v>
      </c>
      <c r="O153" s="91"/>
      <c r="P153" s="239">
        <f>O153*H153</f>
        <v>0</v>
      </c>
      <c r="Q153" s="239">
        <v>0</v>
      </c>
      <c r="R153" s="239">
        <f>Q153*H153</f>
        <v>0</v>
      </c>
      <c r="S153" s="239">
        <v>0</v>
      </c>
      <c r="T153" s="24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1" t="s">
        <v>134</v>
      </c>
      <c r="AT153" s="241" t="s">
        <v>130</v>
      </c>
      <c r="AU153" s="241" t="s">
        <v>88</v>
      </c>
      <c r="AY153" s="15" t="s">
        <v>128</v>
      </c>
      <c r="BE153" s="139">
        <f>IF(N153="základní",J153,0)</f>
        <v>0</v>
      </c>
      <c r="BF153" s="139">
        <f>IF(N153="snížená",J153,0)</f>
        <v>0</v>
      </c>
      <c r="BG153" s="139">
        <f>IF(N153="zákl. přenesená",J153,0)</f>
        <v>0</v>
      </c>
      <c r="BH153" s="139">
        <f>IF(N153="sníž. přenesená",J153,0)</f>
        <v>0</v>
      </c>
      <c r="BI153" s="139">
        <f>IF(N153="nulová",J153,0)</f>
        <v>0</v>
      </c>
      <c r="BJ153" s="15" t="s">
        <v>86</v>
      </c>
      <c r="BK153" s="139">
        <f>ROUND(I153*H153,2)</f>
        <v>0</v>
      </c>
      <c r="BL153" s="15" t="s">
        <v>134</v>
      </c>
      <c r="BM153" s="241" t="s">
        <v>184</v>
      </c>
    </row>
    <row r="154" s="2" customFormat="1">
      <c r="A154" s="38"/>
      <c r="B154" s="39"/>
      <c r="C154" s="40"/>
      <c r="D154" s="242" t="s">
        <v>136</v>
      </c>
      <c r="E154" s="40"/>
      <c r="F154" s="243" t="s">
        <v>185</v>
      </c>
      <c r="G154" s="40"/>
      <c r="H154" s="40"/>
      <c r="I154" s="244"/>
      <c r="J154" s="40"/>
      <c r="K154" s="40"/>
      <c r="L154" s="41"/>
      <c r="M154" s="245"/>
      <c r="N154" s="246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5" t="s">
        <v>136</v>
      </c>
      <c r="AU154" s="15" t="s">
        <v>88</v>
      </c>
    </row>
    <row r="155" s="2" customFormat="1">
      <c r="A155" s="38"/>
      <c r="B155" s="39"/>
      <c r="C155" s="40"/>
      <c r="D155" s="242" t="s">
        <v>138</v>
      </c>
      <c r="E155" s="40"/>
      <c r="F155" s="247" t="s">
        <v>186</v>
      </c>
      <c r="G155" s="40"/>
      <c r="H155" s="40"/>
      <c r="I155" s="244"/>
      <c r="J155" s="40"/>
      <c r="K155" s="40"/>
      <c r="L155" s="41"/>
      <c r="M155" s="245"/>
      <c r="N155" s="246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5" t="s">
        <v>138</v>
      </c>
      <c r="AU155" s="15" t="s">
        <v>88</v>
      </c>
    </row>
    <row r="156" s="13" customFormat="1">
      <c r="A156" s="13"/>
      <c r="B156" s="248"/>
      <c r="C156" s="249"/>
      <c r="D156" s="242" t="s">
        <v>140</v>
      </c>
      <c r="E156" s="250" t="s">
        <v>1</v>
      </c>
      <c r="F156" s="251" t="s">
        <v>187</v>
      </c>
      <c r="G156" s="249"/>
      <c r="H156" s="252">
        <v>11.279999999999999</v>
      </c>
      <c r="I156" s="253"/>
      <c r="J156" s="249"/>
      <c r="K156" s="249"/>
      <c r="L156" s="254"/>
      <c r="M156" s="255"/>
      <c r="N156" s="256"/>
      <c r="O156" s="256"/>
      <c r="P156" s="256"/>
      <c r="Q156" s="256"/>
      <c r="R156" s="256"/>
      <c r="S156" s="256"/>
      <c r="T156" s="25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8" t="s">
        <v>140</v>
      </c>
      <c r="AU156" s="258" t="s">
        <v>88</v>
      </c>
      <c r="AV156" s="13" t="s">
        <v>88</v>
      </c>
      <c r="AW156" s="13" t="s">
        <v>32</v>
      </c>
      <c r="AX156" s="13" t="s">
        <v>86</v>
      </c>
      <c r="AY156" s="258" t="s">
        <v>128</v>
      </c>
    </row>
    <row r="157" s="2" customFormat="1" ht="24.15" customHeight="1">
      <c r="A157" s="38"/>
      <c r="B157" s="39"/>
      <c r="C157" s="229" t="s">
        <v>188</v>
      </c>
      <c r="D157" s="229" t="s">
        <v>130</v>
      </c>
      <c r="E157" s="230" t="s">
        <v>189</v>
      </c>
      <c r="F157" s="231" t="s">
        <v>190</v>
      </c>
      <c r="G157" s="232" t="s">
        <v>133</v>
      </c>
      <c r="H157" s="233">
        <v>16.32</v>
      </c>
      <c r="I157" s="234"/>
      <c r="J157" s="235">
        <f>ROUND(I157*H157,2)</f>
        <v>0</v>
      </c>
      <c r="K157" s="236"/>
      <c r="L157" s="41"/>
      <c r="M157" s="237" t="s">
        <v>1</v>
      </c>
      <c r="N157" s="238" t="s">
        <v>43</v>
      </c>
      <c r="O157" s="91"/>
      <c r="P157" s="239">
        <f>O157*H157</f>
        <v>0</v>
      </c>
      <c r="Q157" s="239">
        <v>0</v>
      </c>
      <c r="R157" s="239">
        <f>Q157*H157</f>
        <v>0</v>
      </c>
      <c r="S157" s="239">
        <v>0</v>
      </c>
      <c r="T157" s="24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1" t="s">
        <v>134</v>
      </c>
      <c r="AT157" s="241" t="s">
        <v>130</v>
      </c>
      <c r="AU157" s="241" t="s">
        <v>88</v>
      </c>
      <c r="AY157" s="15" t="s">
        <v>128</v>
      </c>
      <c r="BE157" s="139">
        <f>IF(N157="základní",J157,0)</f>
        <v>0</v>
      </c>
      <c r="BF157" s="139">
        <f>IF(N157="snížená",J157,0)</f>
        <v>0</v>
      </c>
      <c r="BG157" s="139">
        <f>IF(N157="zákl. přenesená",J157,0)</f>
        <v>0</v>
      </c>
      <c r="BH157" s="139">
        <f>IF(N157="sníž. přenesená",J157,0)</f>
        <v>0</v>
      </c>
      <c r="BI157" s="139">
        <f>IF(N157="nulová",J157,0)</f>
        <v>0</v>
      </c>
      <c r="BJ157" s="15" t="s">
        <v>86</v>
      </c>
      <c r="BK157" s="139">
        <f>ROUND(I157*H157,2)</f>
        <v>0</v>
      </c>
      <c r="BL157" s="15" t="s">
        <v>134</v>
      </c>
      <c r="BM157" s="241" t="s">
        <v>191</v>
      </c>
    </row>
    <row r="158" s="2" customFormat="1">
      <c r="A158" s="38"/>
      <c r="B158" s="39"/>
      <c r="C158" s="40"/>
      <c r="D158" s="242" t="s">
        <v>136</v>
      </c>
      <c r="E158" s="40"/>
      <c r="F158" s="243" t="s">
        <v>192</v>
      </c>
      <c r="G158" s="40"/>
      <c r="H158" s="40"/>
      <c r="I158" s="244"/>
      <c r="J158" s="40"/>
      <c r="K158" s="40"/>
      <c r="L158" s="41"/>
      <c r="M158" s="245"/>
      <c r="N158" s="246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5" t="s">
        <v>136</v>
      </c>
      <c r="AU158" s="15" t="s">
        <v>88</v>
      </c>
    </row>
    <row r="159" s="2" customFormat="1">
      <c r="A159" s="38"/>
      <c r="B159" s="39"/>
      <c r="C159" s="40"/>
      <c r="D159" s="242" t="s">
        <v>138</v>
      </c>
      <c r="E159" s="40"/>
      <c r="F159" s="247" t="s">
        <v>193</v>
      </c>
      <c r="G159" s="40"/>
      <c r="H159" s="40"/>
      <c r="I159" s="244"/>
      <c r="J159" s="40"/>
      <c r="K159" s="40"/>
      <c r="L159" s="41"/>
      <c r="M159" s="245"/>
      <c r="N159" s="246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5" t="s">
        <v>138</v>
      </c>
      <c r="AU159" s="15" t="s">
        <v>88</v>
      </c>
    </row>
    <row r="160" s="13" customFormat="1">
      <c r="A160" s="13"/>
      <c r="B160" s="248"/>
      <c r="C160" s="249"/>
      <c r="D160" s="242" t="s">
        <v>140</v>
      </c>
      <c r="E160" s="250" t="s">
        <v>1</v>
      </c>
      <c r="F160" s="251" t="s">
        <v>194</v>
      </c>
      <c r="G160" s="249"/>
      <c r="H160" s="252">
        <v>16.32</v>
      </c>
      <c r="I160" s="253"/>
      <c r="J160" s="249"/>
      <c r="K160" s="249"/>
      <c r="L160" s="254"/>
      <c r="M160" s="255"/>
      <c r="N160" s="256"/>
      <c r="O160" s="256"/>
      <c r="P160" s="256"/>
      <c r="Q160" s="256"/>
      <c r="R160" s="256"/>
      <c r="S160" s="256"/>
      <c r="T160" s="25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8" t="s">
        <v>140</v>
      </c>
      <c r="AU160" s="258" t="s">
        <v>88</v>
      </c>
      <c r="AV160" s="13" t="s">
        <v>88</v>
      </c>
      <c r="AW160" s="13" t="s">
        <v>32</v>
      </c>
      <c r="AX160" s="13" t="s">
        <v>86</v>
      </c>
      <c r="AY160" s="258" t="s">
        <v>128</v>
      </c>
    </row>
    <row r="161" s="2" customFormat="1" ht="24.15" customHeight="1">
      <c r="A161" s="38"/>
      <c r="B161" s="39"/>
      <c r="C161" s="229" t="s">
        <v>195</v>
      </c>
      <c r="D161" s="229" t="s">
        <v>130</v>
      </c>
      <c r="E161" s="230" t="s">
        <v>196</v>
      </c>
      <c r="F161" s="231" t="s">
        <v>197</v>
      </c>
      <c r="G161" s="232" t="s">
        <v>133</v>
      </c>
      <c r="H161" s="233">
        <v>9.4000000000000004</v>
      </c>
      <c r="I161" s="234"/>
      <c r="J161" s="235">
        <f>ROUND(I161*H161,2)</f>
        <v>0</v>
      </c>
      <c r="K161" s="236"/>
      <c r="L161" s="41"/>
      <c r="M161" s="237" t="s">
        <v>1</v>
      </c>
      <c r="N161" s="238" t="s">
        <v>43</v>
      </c>
      <c r="O161" s="91"/>
      <c r="P161" s="239">
        <f>O161*H161</f>
        <v>0</v>
      </c>
      <c r="Q161" s="239">
        <v>0</v>
      </c>
      <c r="R161" s="239">
        <f>Q161*H161</f>
        <v>0</v>
      </c>
      <c r="S161" s="239">
        <v>0</v>
      </c>
      <c r="T161" s="24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1" t="s">
        <v>134</v>
      </c>
      <c r="AT161" s="241" t="s">
        <v>130</v>
      </c>
      <c r="AU161" s="241" t="s">
        <v>88</v>
      </c>
      <c r="AY161" s="15" t="s">
        <v>128</v>
      </c>
      <c r="BE161" s="139">
        <f>IF(N161="základní",J161,0)</f>
        <v>0</v>
      </c>
      <c r="BF161" s="139">
        <f>IF(N161="snížená",J161,0)</f>
        <v>0</v>
      </c>
      <c r="BG161" s="139">
        <f>IF(N161="zákl. přenesená",J161,0)</f>
        <v>0</v>
      </c>
      <c r="BH161" s="139">
        <f>IF(N161="sníž. přenesená",J161,0)</f>
        <v>0</v>
      </c>
      <c r="BI161" s="139">
        <f>IF(N161="nulová",J161,0)</f>
        <v>0</v>
      </c>
      <c r="BJ161" s="15" t="s">
        <v>86</v>
      </c>
      <c r="BK161" s="139">
        <f>ROUND(I161*H161,2)</f>
        <v>0</v>
      </c>
      <c r="BL161" s="15" t="s">
        <v>134</v>
      </c>
      <c r="BM161" s="241" t="s">
        <v>198</v>
      </c>
    </row>
    <row r="162" s="2" customFormat="1">
      <c r="A162" s="38"/>
      <c r="B162" s="39"/>
      <c r="C162" s="40"/>
      <c r="D162" s="242" t="s">
        <v>136</v>
      </c>
      <c r="E162" s="40"/>
      <c r="F162" s="243" t="s">
        <v>199</v>
      </c>
      <c r="G162" s="40"/>
      <c r="H162" s="40"/>
      <c r="I162" s="244"/>
      <c r="J162" s="40"/>
      <c r="K162" s="40"/>
      <c r="L162" s="41"/>
      <c r="M162" s="245"/>
      <c r="N162" s="246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5" t="s">
        <v>136</v>
      </c>
      <c r="AU162" s="15" t="s">
        <v>88</v>
      </c>
    </row>
    <row r="163" s="2" customFormat="1">
      <c r="A163" s="38"/>
      <c r="B163" s="39"/>
      <c r="C163" s="40"/>
      <c r="D163" s="242" t="s">
        <v>138</v>
      </c>
      <c r="E163" s="40"/>
      <c r="F163" s="247" t="s">
        <v>200</v>
      </c>
      <c r="G163" s="40"/>
      <c r="H163" s="40"/>
      <c r="I163" s="244"/>
      <c r="J163" s="40"/>
      <c r="K163" s="40"/>
      <c r="L163" s="41"/>
      <c r="M163" s="245"/>
      <c r="N163" s="246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5" t="s">
        <v>138</v>
      </c>
      <c r="AU163" s="15" t="s">
        <v>88</v>
      </c>
    </row>
    <row r="164" s="13" customFormat="1">
      <c r="A164" s="13"/>
      <c r="B164" s="248"/>
      <c r="C164" s="249"/>
      <c r="D164" s="242" t="s">
        <v>140</v>
      </c>
      <c r="E164" s="250" t="s">
        <v>1</v>
      </c>
      <c r="F164" s="251" t="s">
        <v>201</v>
      </c>
      <c r="G164" s="249"/>
      <c r="H164" s="252">
        <v>9.4000000000000004</v>
      </c>
      <c r="I164" s="253"/>
      <c r="J164" s="249"/>
      <c r="K164" s="249"/>
      <c r="L164" s="254"/>
      <c r="M164" s="255"/>
      <c r="N164" s="256"/>
      <c r="O164" s="256"/>
      <c r="P164" s="256"/>
      <c r="Q164" s="256"/>
      <c r="R164" s="256"/>
      <c r="S164" s="256"/>
      <c r="T164" s="25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8" t="s">
        <v>140</v>
      </c>
      <c r="AU164" s="258" t="s">
        <v>88</v>
      </c>
      <c r="AV164" s="13" t="s">
        <v>88</v>
      </c>
      <c r="AW164" s="13" t="s">
        <v>32</v>
      </c>
      <c r="AX164" s="13" t="s">
        <v>86</v>
      </c>
      <c r="AY164" s="258" t="s">
        <v>128</v>
      </c>
    </row>
    <row r="165" s="2" customFormat="1" ht="14.4" customHeight="1">
      <c r="A165" s="38"/>
      <c r="B165" s="39"/>
      <c r="C165" s="259" t="s">
        <v>202</v>
      </c>
      <c r="D165" s="259" t="s">
        <v>203</v>
      </c>
      <c r="E165" s="260" t="s">
        <v>204</v>
      </c>
      <c r="F165" s="261" t="s">
        <v>205</v>
      </c>
      <c r="G165" s="262" t="s">
        <v>176</v>
      </c>
      <c r="H165" s="263">
        <v>18.800000000000001</v>
      </c>
      <c r="I165" s="264"/>
      <c r="J165" s="265">
        <f>ROUND(I165*H165,2)</f>
        <v>0</v>
      </c>
      <c r="K165" s="266"/>
      <c r="L165" s="267"/>
      <c r="M165" s="268" t="s">
        <v>1</v>
      </c>
      <c r="N165" s="269" t="s">
        <v>43</v>
      </c>
      <c r="O165" s="91"/>
      <c r="P165" s="239">
        <f>O165*H165</f>
        <v>0</v>
      </c>
      <c r="Q165" s="239">
        <v>1</v>
      </c>
      <c r="R165" s="239">
        <f>Q165*H165</f>
        <v>18.800000000000001</v>
      </c>
      <c r="S165" s="239">
        <v>0</v>
      </c>
      <c r="T165" s="24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1" t="s">
        <v>181</v>
      </c>
      <c r="AT165" s="241" t="s">
        <v>203</v>
      </c>
      <c r="AU165" s="241" t="s">
        <v>88</v>
      </c>
      <c r="AY165" s="15" t="s">
        <v>128</v>
      </c>
      <c r="BE165" s="139">
        <f>IF(N165="základní",J165,0)</f>
        <v>0</v>
      </c>
      <c r="BF165" s="139">
        <f>IF(N165="snížená",J165,0)</f>
        <v>0</v>
      </c>
      <c r="BG165" s="139">
        <f>IF(N165="zákl. přenesená",J165,0)</f>
        <v>0</v>
      </c>
      <c r="BH165" s="139">
        <f>IF(N165="sníž. přenesená",J165,0)</f>
        <v>0</v>
      </c>
      <c r="BI165" s="139">
        <f>IF(N165="nulová",J165,0)</f>
        <v>0</v>
      </c>
      <c r="BJ165" s="15" t="s">
        <v>86</v>
      </c>
      <c r="BK165" s="139">
        <f>ROUND(I165*H165,2)</f>
        <v>0</v>
      </c>
      <c r="BL165" s="15" t="s">
        <v>134</v>
      </c>
      <c r="BM165" s="241" t="s">
        <v>206</v>
      </c>
    </row>
    <row r="166" s="2" customFormat="1">
      <c r="A166" s="38"/>
      <c r="B166" s="39"/>
      <c r="C166" s="40"/>
      <c r="D166" s="242" t="s">
        <v>136</v>
      </c>
      <c r="E166" s="40"/>
      <c r="F166" s="243" t="s">
        <v>205</v>
      </c>
      <c r="G166" s="40"/>
      <c r="H166" s="40"/>
      <c r="I166" s="244"/>
      <c r="J166" s="40"/>
      <c r="K166" s="40"/>
      <c r="L166" s="41"/>
      <c r="M166" s="245"/>
      <c r="N166" s="246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5" t="s">
        <v>136</v>
      </c>
      <c r="AU166" s="15" t="s">
        <v>88</v>
      </c>
    </row>
    <row r="167" s="13" customFormat="1">
      <c r="A167" s="13"/>
      <c r="B167" s="248"/>
      <c r="C167" s="249"/>
      <c r="D167" s="242" t="s">
        <v>140</v>
      </c>
      <c r="E167" s="249"/>
      <c r="F167" s="251" t="s">
        <v>207</v>
      </c>
      <c r="G167" s="249"/>
      <c r="H167" s="252">
        <v>18.800000000000001</v>
      </c>
      <c r="I167" s="253"/>
      <c r="J167" s="249"/>
      <c r="K167" s="249"/>
      <c r="L167" s="254"/>
      <c r="M167" s="255"/>
      <c r="N167" s="256"/>
      <c r="O167" s="256"/>
      <c r="P167" s="256"/>
      <c r="Q167" s="256"/>
      <c r="R167" s="256"/>
      <c r="S167" s="256"/>
      <c r="T167" s="25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8" t="s">
        <v>140</v>
      </c>
      <c r="AU167" s="258" t="s">
        <v>88</v>
      </c>
      <c r="AV167" s="13" t="s">
        <v>88</v>
      </c>
      <c r="AW167" s="13" t="s">
        <v>4</v>
      </c>
      <c r="AX167" s="13" t="s">
        <v>86</v>
      </c>
      <c r="AY167" s="258" t="s">
        <v>128</v>
      </c>
    </row>
    <row r="168" s="12" customFormat="1" ht="22.8" customHeight="1">
      <c r="A168" s="12"/>
      <c r="B168" s="213"/>
      <c r="C168" s="214"/>
      <c r="D168" s="215" t="s">
        <v>77</v>
      </c>
      <c r="E168" s="227" t="s">
        <v>134</v>
      </c>
      <c r="F168" s="227" t="s">
        <v>208</v>
      </c>
      <c r="G168" s="214"/>
      <c r="H168" s="214"/>
      <c r="I168" s="217"/>
      <c r="J168" s="228">
        <f>BK168</f>
        <v>0</v>
      </c>
      <c r="K168" s="214"/>
      <c r="L168" s="219"/>
      <c r="M168" s="220"/>
      <c r="N168" s="221"/>
      <c r="O168" s="221"/>
      <c r="P168" s="222">
        <f>SUM(P169:P179)</f>
        <v>0</v>
      </c>
      <c r="Q168" s="221"/>
      <c r="R168" s="222">
        <f>SUM(R169:R179)</f>
        <v>25.507701615999995</v>
      </c>
      <c r="S168" s="221"/>
      <c r="T168" s="223">
        <f>SUM(T169:T179)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24" t="s">
        <v>86</v>
      </c>
      <c r="AT168" s="225" t="s">
        <v>77</v>
      </c>
      <c r="AU168" s="225" t="s">
        <v>86</v>
      </c>
      <c r="AY168" s="224" t="s">
        <v>128</v>
      </c>
      <c r="BK168" s="226">
        <f>SUM(BK169:BK179)</f>
        <v>0</v>
      </c>
    </row>
    <row r="169" s="2" customFormat="1" ht="14.4" customHeight="1">
      <c r="A169" s="38"/>
      <c r="B169" s="39"/>
      <c r="C169" s="229" t="s">
        <v>209</v>
      </c>
      <c r="D169" s="229" t="s">
        <v>130</v>
      </c>
      <c r="E169" s="230" t="s">
        <v>210</v>
      </c>
      <c r="F169" s="231" t="s">
        <v>211</v>
      </c>
      <c r="G169" s="232" t="s">
        <v>133</v>
      </c>
      <c r="H169" s="233">
        <v>1.8799999999999999</v>
      </c>
      <c r="I169" s="234"/>
      <c r="J169" s="235">
        <f>ROUND(I169*H169,2)</f>
        <v>0</v>
      </c>
      <c r="K169" s="236"/>
      <c r="L169" s="41"/>
      <c r="M169" s="237" t="s">
        <v>1</v>
      </c>
      <c r="N169" s="238" t="s">
        <v>43</v>
      </c>
      <c r="O169" s="91"/>
      <c r="P169" s="239">
        <f>O169*H169</f>
        <v>0</v>
      </c>
      <c r="Q169" s="239">
        <v>1.8907700000000001</v>
      </c>
      <c r="R169" s="239">
        <f>Q169*H169</f>
        <v>3.5546476</v>
      </c>
      <c r="S169" s="239">
        <v>0</v>
      </c>
      <c r="T169" s="24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1" t="s">
        <v>134</v>
      </c>
      <c r="AT169" s="241" t="s">
        <v>130</v>
      </c>
      <c r="AU169" s="241" t="s">
        <v>88</v>
      </c>
      <c r="AY169" s="15" t="s">
        <v>128</v>
      </c>
      <c r="BE169" s="139">
        <f>IF(N169="základní",J169,0)</f>
        <v>0</v>
      </c>
      <c r="BF169" s="139">
        <f>IF(N169="snížená",J169,0)</f>
        <v>0</v>
      </c>
      <c r="BG169" s="139">
        <f>IF(N169="zákl. přenesená",J169,0)</f>
        <v>0</v>
      </c>
      <c r="BH169" s="139">
        <f>IF(N169="sníž. přenesená",J169,0)</f>
        <v>0</v>
      </c>
      <c r="BI169" s="139">
        <f>IF(N169="nulová",J169,0)</f>
        <v>0</v>
      </c>
      <c r="BJ169" s="15" t="s">
        <v>86</v>
      </c>
      <c r="BK169" s="139">
        <f>ROUND(I169*H169,2)</f>
        <v>0</v>
      </c>
      <c r="BL169" s="15" t="s">
        <v>134</v>
      </c>
      <c r="BM169" s="241" t="s">
        <v>212</v>
      </c>
    </row>
    <row r="170" s="2" customFormat="1">
      <c r="A170" s="38"/>
      <c r="B170" s="39"/>
      <c r="C170" s="40"/>
      <c r="D170" s="242" t="s">
        <v>136</v>
      </c>
      <c r="E170" s="40"/>
      <c r="F170" s="243" t="s">
        <v>213</v>
      </c>
      <c r="G170" s="40"/>
      <c r="H170" s="40"/>
      <c r="I170" s="244"/>
      <c r="J170" s="40"/>
      <c r="K170" s="40"/>
      <c r="L170" s="41"/>
      <c r="M170" s="245"/>
      <c r="N170" s="246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5" t="s">
        <v>136</v>
      </c>
      <c r="AU170" s="15" t="s">
        <v>88</v>
      </c>
    </row>
    <row r="171" s="2" customFormat="1">
      <c r="A171" s="38"/>
      <c r="B171" s="39"/>
      <c r="C171" s="40"/>
      <c r="D171" s="242" t="s">
        <v>138</v>
      </c>
      <c r="E171" s="40"/>
      <c r="F171" s="247" t="s">
        <v>214</v>
      </c>
      <c r="G171" s="40"/>
      <c r="H171" s="40"/>
      <c r="I171" s="244"/>
      <c r="J171" s="40"/>
      <c r="K171" s="40"/>
      <c r="L171" s="41"/>
      <c r="M171" s="245"/>
      <c r="N171" s="246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5" t="s">
        <v>138</v>
      </c>
      <c r="AU171" s="15" t="s">
        <v>88</v>
      </c>
    </row>
    <row r="172" s="13" customFormat="1">
      <c r="A172" s="13"/>
      <c r="B172" s="248"/>
      <c r="C172" s="249"/>
      <c r="D172" s="242" t="s">
        <v>140</v>
      </c>
      <c r="E172" s="250" t="s">
        <v>1</v>
      </c>
      <c r="F172" s="251" t="s">
        <v>215</v>
      </c>
      <c r="G172" s="249"/>
      <c r="H172" s="252">
        <v>1.8799999999999999</v>
      </c>
      <c r="I172" s="253"/>
      <c r="J172" s="249"/>
      <c r="K172" s="249"/>
      <c r="L172" s="254"/>
      <c r="M172" s="255"/>
      <c r="N172" s="256"/>
      <c r="O172" s="256"/>
      <c r="P172" s="256"/>
      <c r="Q172" s="256"/>
      <c r="R172" s="256"/>
      <c r="S172" s="256"/>
      <c r="T172" s="25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8" t="s">
        <v>140</v>
      </c>
      <c r="AU172" s="258" t="s">
        <v>88</v>
      </c>
      <c r="AV172" s="13" t="s">
        <v>88</v>
      </c>
      <c r="AW172" s="13" t="s">
        <v>32</v>
      </c>
      <c r="AX172" s="13" t="s">
        <v>86</v>
      </c>
      <c r="AY172" s="258" t="s">
        <v>128</v>
      </c>
    </row>
    <row r="173" s="2" customFormat="1" ht="24.15" customHeight="1">
      <c r="A173" s="38"/>
      <c r="B173" s="39"/>
      <c r="C173" s="229" t="s">
        <v>216</v>
      </c>
      <c r="D173" s="229" t="s">
        <v>130</v>
      </c>
      <c r="E173" s="230" t="s">
        <v>217</v>
      </c>
      <c r="F173" s="231" t="s">
        <v>218</v>
      </c>
      <c r="G173" s="232" t="s">
        <v>133</v>
      </c>
      <c r="H173" s="233">
        <v>9</v>
      </c>
      <c r="I173" s="234"/>
      <c r="J173" s="235">
        <f>ROUND(I173*H173,2)</f>
        <v>0</v>
      </c>
      <c r="K173" s="236"/>
      <c r="L173" s="41"/>
      <c r="M173" s="237" t="s">
        <v>1</v>
      </c>
      <c r="N173" s="238" t="s">
        <v>43</v>
      </c>
      <c r="O173" s="91"/>
      <c r="P173" s="239">
        <f>O173*H173</f>
        <v>0</v>
      </c>
      <c r="Q173" s="239">
        <v>2.4289999999999998</v>
      </c>
      <c r="R173" s="239">
        <f>Q173*H173</f>
        <v>21.860999999999997</v>
      </c>
      <c r="S173" s="239">
        <v>0</v>
      </c>
      <c r="T173" s="24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41" t="s">
        <v>134</v>
      </c>
      <c r="AT173" s="241" t="s">
        <v>130</v>
      </c>
      <c r="AU173" s="241" t="s">
        <v>88</v>
      </c>
      <c r="AY173" s="15" t="s">
        <v>128</v>
      </c>
      <c r="BE173" s="139">
        <f>IF(N173="základní",J173,0)</f>
        <v>0</v>
      </c>
      <c r="BF173" s="139">
        <f>IF(N173="snížená",J173,0)</f>
        <v>0</v>
      </c>
      <c r="BG173" s="139">
        <f>IF(N173="zákl. přenesená",J173,0)</f>
        <v>0</v>
      </c>
      <c r="BH173" s="139">
        <f>IF(N173="sníž. přenesená",J173,0)</f>
        <v>0</v>
      </c>
      <c r="BI173" s="139">
        <f>IF(N173="nulová",J173,0)</f>
        <v>0</v>
      </c>
      <c r="BJ173" s="15" t="s">
        <v>86</v>
      </c>
      <c r="BK173" s="139">
        <f>ROUND(I173*H173,2)</f>
        <v>0</v>
      </c>
      <c r="BL173" s="15" t="s">
        <v>134</v>
      </c>
      <c r="BM173" s="241" t="s">
        <v>219</v>
      </c>
    </row>
    <row r="174" s="2" customFormat="1">
      <c r="A174" s="38"/>
      <c r="B174" s="39"/>
      <c r="C174" s="40"/>
      <c r="D174" s="242" t="s">
        <v>136</v>
      </c>
      <c r="E174" s="40"/>
      <c r="F174" s="243" t="s">
        <v>220</v>
      </c>
      <c r="G174" s="40"/>
      <c r="H174" s="40"/>
      <c r="I174" s="244"/>
      <c r="J174" s="40"/>
      <c r="K174" s="40"/>
      <c r="L174" s="41"/>
      <c r="M174" s="245"/>
      <c r="N174" s="246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5" t="s">
        <v>136</v>
      </c>
      <c r="AU174" s="15" t="s">
        <v>88</v>
      </c>
    </row>
    <row r="175" s="2" customFormat="1">
      <c r="A175" s="38"/>
      <c r="B175" s="39"/>
      <c r="C175" s="40"/>
      <c r="D175" s="242" t="s">
        <v>138</v>
      </c>
      <c r="E175" s="40"/>
      <c r="F175" s="247" t="s">
        <v>221</v>
      </c>
      <c r="G175" s="40"/>
      <c r="H175" s="40"/>
      <c r="I175" s="244"/>
      <c r="J175" s="40"/>
      <c r="K175" s="40"/>
      <c r="L175" s="41"/>
      <c r="M175" s="245"/>
      <c r="N175" s="246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5" t="s">
        <v>138</v>
      </c>
      <c r="AU175" s="15" t="s">
        <v>88</v>
      </c>
    </row>
    <row r="176" s="13" customFormat="1">
      <c r="A176" s="13"/>
      <c r="B176" s="248"/>
      <c r="C176" s="249"/>
      <c r="D176" s="242" t="s">
        <v>140</v>
      </c>
      <c r="E176" s="250" t="s">
        <v>1</v>
      </c>
      <c r="F176" s="251" t="s">
        <v>222</v>
      </c>
      <c r="G176" s="249"/>
      <c r="H176" s="252">
        <v>9</v>
      </c>
      <c r="I176" s="253"/>
      <c r="J176" s="249"/>
      <c r="K176" s="249"/>
      <c r="L176" s="254"/>
      <c r="M176" s="255"/>
      <c r="N176" s="256"/>
      <c r="O176" s="256"/>
      <c r="P176" s="256"/>
      <c r="Q176" s="256"/>
      <c r="R176" s="256"/>
      <c r="S176" s="256"/>
      <c r="T176" s="25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8" t="s">
        <v>140</v>
      </c>
      <c r="AU176" s="258" t="s">
        <v>88</v>
      </c>
      <c r="AV176" s="13" t="s">
        <v>88</v>
      </c>
      <c r="AW176" s="13" t="s">
        <v>32</v>
      </c>
      <c r="AX176" s="13" t="s">
        <v>86</v>
      </c>
      <c r="AY176" s="258" t="s">
        <v>128</v>
      </c>
    </row>
    <row r="177" s="2" customFormat="1" ht="14.4" customHeight="1">
      <c r="A177" s="38"/>
      <c r="B177" s="39"/>
      <c r="C177" s="229" t="s">
        <v>223</v>
      </c>
      <c r="D177" s="229" t="s">
        <v>130</v>
      </c>
      <c r="E177" s="230" t="s">
        <v>224</v>
      </c>
      <c r="F177" s="231" t="s">
        <v>225</v>
      </c>
      <c r="G177" s="232" t="s">
        <v>156</v>
      </c>
      <c r="H177" s="233">
        <v>14.4</v>
      </c>
      <c r="I177" s="234"/>
      <c r="J177" s="235">
        <f>ROUND(I177*H177,2)</f>
        <v>0</v>
      </c>
      <c r="K177" s="236"/>
      <c r="L177" s="41"/>
      <c r="M177" s="237" t="s">
        <v>1</v>
      </c>
      <c r="N177" s="238" t="s">
        <v>43</v>
      </c>
      <c r="O177" s="91"/>
      <c r="P177" s="239">
        <f>O177*H177</f>
        <v>0</v>
      </c>
      <c r="Q177" s="239">
        <v>0.0063926399999999998</v>
      </c>
      <c r="R177" s="239">
        <f>Q177*H177</f>
        <v>0.092054016000000002</v>
      </c>
      <c r="S177" s="239">
        <v>0</v>
      </c>
      <c r="T177" s="24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41" t="s">
        <v>134</v>
      </c>
      <c r="AT177" s="241" t="s">
        <v>130</v>
      </c>
      <c r="AU177" s="241" t="s">
        <v>88</v>
      </c>
      <c r="AY177" s="15" t="s">
        <v>128</v>
      </c>
      <c r="BE177" s="139">
        <f>IF(N177="základní",J177,0)</f>
        <v>0</v>
      </c>
      <c r="BF177" s="139">
        <f>IF(N177="snížená",J177,0)</f>
        <v>0</v>
      </c>
      <c r="BG177" s="139">
        <f>IF(N177="zákl. přenesená",J177,0)</f>
        <v>0</v>
      </c>
      <c r="BH177" s="139">
        <f>IF(N177="sníž. přenesená",J177,0)</f>
        <v>0</v>
      </c>
      <c r="BI177" s="139">
        <f>IF(N177="nulová",J177,0)</f>
        <v>0</v>
      </c>
      <c r="BJ177" s="15" t="s">
        <v>86</v>
      </c>
      <c r="BK177" s="139">
        <f>ROUND(I177*H177,2)</f>
        <v>0</v>
      </c>
      <c r="BL177" s="15" t="s">
        <v>134</v>
      </c>
      <c r="BM177" s="241" t="s">
        <v>226</v>
      </c>
    </row>
    <row r="178" s="2" customFormat="1">
      <c r="A178" s="38"/>
      <c r="B178" s="39"/>
      <c r="C178" s="40"/>
      <c r="D178" s="242" t="s">
        <v>136</v>
      </c>
      <c r="E178" s="40"/>
      <c r="F178" s="243" t="s">
        <v>227</v>
      </c>
      <c r="G178" s="40"/>
      <c r="H178" s="40"/>
      <c r="I178" s="244"/>
      <c r="J178" s="40"/>
      <c r="K178" s="40"/>
      <c r="L178" s="41"/>
      <c r="M178" s="245"/>
      <c r="N178" s="246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5" t="s">
        <v>136</v>
      </c>
      <c r="AU178" s="15" t="s">
        <v>88</v>
      </c>
    </row>
    <row r="179" s="13" customFormat="1">
      <c r="A179" s="13"/>
      <c r="B179" s="248"/>
      <c r="C179" s="249"/>
      <c r="D179" s="242" t="s">
        <v>140</v>
      </c>
      <c r="E179" s="250" t="s">
        <v>1</v>
      </c>
      <c r="F179" s="251" t="s">
        <v>228</v>
      </c>
      <c r="G179" s="249"/>
      <c r="H179" s="252">
        <v>14.4</v>
      </c>
      <c r="I179" s="253"/>
      <c r="J179" s="249"/>
      <c r="K179" s="249"/>
      <c r="L179" s="254"/>
      <c r="M179" s="255"/>
      <c r="N179" s="256"/>
      <c r="O179" s="256"/>
      <c r="P179" s="256"/>
      <c r="Q179" s="256"/>
      <c r="R179" s="256"/>
      <c r="S179" s="256"/>
      <c r="T179" s="25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8" t="s">
        <v>140</v>
      </c>
      <c r="AU179" s="258" t="s">
        <v>88</v>
      </c>
      <c r="AV179" s="13" t="s">
        <v>88</v>
      </c>
      <c r="AW179" s="13" t="s">
        <v>32</v>
      </c>
      <c r="AX179" s="13" t="s">
        <v>86</v>
      </c>
      <c r="AY179" s="258" t="s">
        <v>128</v>
      </c>
    </row>
    <row r="180" s="12" customFormat="1" ht="22.8" customHeight="1">
      <c r="A180" s="12"/>
      <c r="B180" s="213"/>
      <c r="C180" s="214"/>
      <c r="D180" s="215" t="s">
        <v>77</v>
      </c>
      <c r="E180" s="227" t="s">
        <v>181</v>
      </c>
      <c r="F180" s="227" t="s">
        <v>229</v>
      </c>
      <c r="G180" s="214"/>
      <c r="H180" s="214"/>
      <c r="I180" s="217"/>
      <c r="J180" s="228">
        <f>BK180</f>
        <v>0</v>
      </c>
      <c r="K180" s="214"/>
      <c r="L180" s="219"/>
      <c r="M180" s="220"/>
      <c r="N180" s="221"/>
      <c r="O180" s="221"/>
      <c r="P180" s="222">
        <f>SUM(P181:P266)</f>
        <v>0</v>
      </c>
      <c r="Q180" s="221"/>
      <c r="R180" s="222">
        <f>SUM(R181:R266)</f>
        <v>0.79269070000000008</v>
      </c>
      <c r="S180" s="221"/>
      <c r="T180" s="223">
        <f>SUM(T181:T266)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24" t="s">
        <v>86</v>
      </c>
      <c r="AT180" s="225" t="s">
        <v>77</v>
      </c>
      <c r="AU180" s="225" t="s">
        <v>86</v>
      </c>
      <c r="AY180" s="224" t="s">
        <v>128</v>
      </c>
      <c r="BK180" s="226">
        <f>SUM(BK181:BK266)</f>
        <v>0</v>
      </c>
    </row>
    <row r="181" s="2" customFormat="1" ht="24.15" customHeight="1">
      <c r="A181" s="38"/>
      <c r="B181" s="39"/>
      <c r="C181" s="229" t="s">
        <v>8</v>
      </c>
      <c r="D181" s="229" t="s">
        <v>130</v>
      </c>
      <c r="E181" s="230" t="s">
        <v>230</v>
      </c>
      <c r="F181" s="231" t="s">
        <v>231</v>
      </c>
      <c r="G181" s="232" t="s">
        <v>232</v>
      </c>
      <c r="H181" s="233">
        <v>5</v>
      </c>
      <c r="I181" s="234"/>
      <c r="J181" s="235">
        <f>ROUND(I181*H181,2)</f>
        <v>0</v>
      </c>
      <c r="K181" s="236"/>
      <c r="L181" s="41"/>
      <c r="M181" s="237" t="s">
        <v>1</v>
      </c>
      <c r="N181" s="238" t="s">
        <v>43</v>
      </c>
      <c r="O181" s="91"/>
      <c r="P181" s="239">
        <f>O181*H181</f>
        <v>0</v>
      </c>
      <c r="Q181" s="239">
        <v>0</v>
      </c>
      <c r="R181" s="239">
        <f>Q181*H181</f>
        <v>0</v>
      </c>
      <c r="S181" s="239">
        <v>0</v>
      </c>
      <c r="T181" s="24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41" t="s">
        <v>134</v>
      </c>
      <c r="AT181" s="241" t="s">
        <v>130</v>
      </c>
      <c r="AU181" s="241" t="s">
        <v>88</v>
      </c>
      <c r="AY181" s="15" t="s">
        <v>128</v>
      </c>
      <c r="BE181" s="139">
        <f>IF(N181="základní",J181,0)</f>
        <v>0</v>
      </c>
      <c r="BF181" s="139">
        <f>IF(N181="snížená",J181,0)</f>
        <v>0</v>
      </c>
      <c r="BG181" s="139">
        <f>IF(N181="zákl. přenesená",J181,0)</f>
        <v>0</v>
      </c>
      <c r="BH181" s="139">
        <f>IF(N181="sníž. přenesená",J181,0)</f>
        <v>0</v>
      </c>
      <c r="BI181" s="139">
        <f>IF(N181="nulová",J181,0)</f>
        <v>0</v>
      </c>
      <c r="BJ181" s="15" t="s">
        <v>86</v>
      </c>
      <c r="BK181" s="139">
        <f>ROUND(I181*H181,2)</f>
        <v>0</v>
      </c>
      <c r="BL181" s="15" t="s">
        <v>134</v>
      </c>
      <c r="BM181" s="241" t="s">
        <v>233</v>
      </c>
    </row>
    <row r="182" s="2" customFormat="1">
      <c r="A182" s="38"/>
      <c r="B182" s="39"/>
      <c r="C182" s="40"/>
      <c r="D182" s="242" t="s">
        <v>136</v>
      </c>
      <c r="E182" s="40"/>
      <c r="F182" s="243" t="s">
        <v>234</v>
      </c>
      <c r="G182" s="40"/>
      <c r="H182" s="40"/>
      <c r="I182" s="244"/>
      <c r="J182" s="40"/>
      <c r="K182" s="40"/>
      <c r="L182" s="41"/>
      <c r="M182" s="245"/>
      <c r="N182" s="246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5" t="s">
        <v>136</v>
      </c>
      <c r="AU182" s="15" t="s">
        <v>88</v>
      </c>
    </row>
    <row r="183" s="2" customFormat="1">
      <c r="A183" s="38"/>
      <c r="B183" s="39"/>
      <c r="C183" s="40"/>
      <c r="D183" s="242" t="s">
        <v>138</v>
      </c>
      <c r="E183" s="40"/>
      <c r="F183" s="247" t="s">
        <v>235</v>
      </c>
      <c r="G183" s="40"/>
      <c r="H183" s="40"/>
      <c r="I183" s="244"/>
      <c r="J183" s="40"/>
      <c r="K183" s="40"/>
      <c r="L183" s="41"/>
      <c r="M183" s="245"/>
      <c r="N183" s="246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5" t="s">
        <v>138</v>
      </c>
      <c r="AU183" s="15" t="s">
        <v>88</v>
      </c>
    </row>
    <row r="184" s="2" customFormat="1" ht="24.15" customHeight="1">
      <c r="A184" s="38"/>
      <c r="B184" s="39"/>
      <c r="C184" s="259" t="s">
        <v>236</v>
      </c>
      <c r="D184" s="259" t="s">
        <v>203</v>
      </c>
      <c r="E184" s="260" t="s">
        <v>237</v>
      </c>
      <c r="F184" s="261" t="s">
        <v>238</v>
      </c>
      <c r="G184" s="262" t="s">
        <v>232</v>
      </c>
      <c r="H184" s="263">
        <v>5.25</v>
      </c>
      <c r="I184" s="264"/>
      <c r="J184" s="265">
        <f>ROUND(I184*H184,2)</f>
        <v>0</v>
      </c>
      <c r="K184" s="266"/>
      <c r="L184" s="267"/>
      <c r="M184" s="268" t="s">
        <v>1</v>
      </c>
      <c r="N184" s="269" t="s">
        <v>43</v>
      </c>
      <c r="O184" s="91"/>
      <c r="P184" s="239">
        <f>O184*H184</f>
        <v>0</v>
      </c>
      <c r="Q184" s="239">
        <v>0.00106</v>
      </c>
      <c r="R184" s="239">
        <f>Q184*H184</f>
        <v>0.0055649999999999996</v>
      </c>
      <c r="S184" s="239">
        <v>0</v>
      </c>
      <c r="T184" s="24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41" t="s">
        <v>181</v>
      </c>
      <c r="AT184" s="241" t="s">
        <v>203</v>
      </c>
      <c r="AU184" s="241" t="s">
        <v>88</v>
      </c>
      <c r="AY184" s="15" t="s">
        <v>128</v>
      </c>
      <c r="BE184" s="139">
        <f>IF(N184="základní",J184,0)</f>
        <v>0</v>
      </c>
      <c r="BF184" s="139">
        <f>IF(N184="snížená",J184,0)</f>
        <v>0</v>
      </c>
      <c r="BG184" s="139">
        <f>IF(N184="zákl. přenesená",J184,0)</f>
        <v>0</v>
      </c>
      <c r="BH184" s="139">
        <f>IF(N184="sníž. přenesená",J184,0)</f>
        <v>0</v>
      </c>
      <c r="BI184" s="139">
        <f>IF(N184="nulová",J184,0)</f>
        <v>0</v>
      </c>
      <c r="BJ184" s="15" t="s">
        <v>86</v>
      </c>
      <c r="BK184" s="139">
        <f>ROUND(I184*H184,2)</f>
        <v>0</v>
      </c>
      <c r="BL184" s="15" t="s">
        <v>134</v>
      </c>
      <c r="BM184" s="241" t="s">
        <v>239</v>
      </c>
    </row>
    <row r="185" s="2" customFormat="1">
      <c r="A185" s="38"/>
      <c r="B185" s="39"/>
      <c r="C185" s="40"/>
      <c r="D185" s="242" t="s">
        <v>136</v>
      </c>
      <c r="E185" s="40"/>
      <c r="F185" s="243" t="s">
        <v>238</v>
      </c>
      <c r="G185" s="40"/>
      <c r="H185" s="40"/>
      <c r="I185" s="244"/>
      <c r="J185" s="40"/>
      <c r="K185" s="40"/>
      <c r="L185" s="41"/>
      <c r="M185" s="245"/>
      <c r="N185" s="246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5" t="s">
        <v>136</v>
      </c>
      <c r="AU185" s="15" t="s">
        <v>88</v>
      </c>
    </row>
    <row r="186" s="13" customFormat="1">
      <c r="A186" s="13"/>
      <c r="B186" s="248"/>
      <c r="C186" s="249"/>
      <c r="D186" s="242" t="s">
        <v>140</v>
      </c>
      <c r="E186" s="250" t="s">
        <v>1</v>
      </c>
      <c r="F186" s="251" t="s">
        <v>240</v>
      </c>
      <c r="G186" s="249"/>
      <c r="H186" s="252">
        <v>5.25</v>
      </c>
      <c r="I186" s="253"/>
      <c r="J186" s="249"/>
      <c r="K186" s="249"/>
      <c r="L186" s="254"/>
      <c r="M186" s="255"/>
      <c r="N186" s="256"/>
      <c r="O186" s="256"/>
      <c r="P186" s="256"/>
      <c r="Q186" s="256"/>
      <c r="R186" s="256"/>
      <c r="S186" s="256"/>
      <c r="T186" s="25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8" t="s">
        <v>140</v>
      </c>
      <c r="AU186" s="258" t="s">
        <v>88</v>
      </c>
      <c r="AV186" s="13" t="s">
        <v>88</v>
      </c>
      <c r="AW186" s="13" t="s">
        <v>32</v>
      </c>
      <c r="AX186" s="13" t="s">
        <v>86</v>
      </c>
      <c r="AY186" s="258" t="s">
        <v>128</v>
      </c>
    </row>
    <row r="187" s="2" customFormat="1" ht="24.15" customHeight="1">
      <c r="A187" s="38"/>
      <c r="B187" s="39"/>
      <c r="C187" s="229" t="s">
        <v>241</v>
      </c>
      <c r="D187" s="229" t="s">
        <v>130</v>
      </c>
      <c r="E187" s="230" t="s">
        <v>242</v>
      </c>
      <c r="F187" s="231" t="s">
        <v>243</v>
      </c>
      <c r="G187" s="232" t="s">
        <v>232</v>
      </c>
      <c r="H187" s="233">
        <v>18.800000000000001</v>
      </c>
      <c r="I187" s="234"/>
      <c r="J187" s="235">
        <f>ROUND(I187*H187,2)</f>
        <v>0</v>
      </c>
      <c r="K187" s="236"/>
      <c r="L187" s="41"/>
      <c r="M187" s="237" t="s">
        <v>1</v>
      </c>
      <c r="N187" s="238" t="s">
        <v>43</v>
      </c>
      <c r="O187" s="91"/>
      <c r="P187" s="239">
        <f>O187*H187</f>
        <v>0</v>
      </c>
      <c r="Q187" s="239">
        <v>0</v>
      </c>
      <c r="R187" s="239">
        <f>Q187*H187</f>
        <v>0</v>
      </c>
      <c r="S187" s="239">
        <v>0</v>
      </c>
      <c r="T187" s="24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41" t="s">
        <v>134</v>
      </c>
      <c r="AT187" s="241" t="s">
        <v>130</v>
      </c>
      <c r="AU187" s="241" t="s">
        <v>88</v>
      </c>
      <c r="AY187" s="15" t="s">
        <v>128</v>
      </c>
      <c r="BE187" s="139">
        <f>IF(N187="základní",J187,0)</f>
        <v>0</v>
      </c>
      <c r="BF187" s="139">
        <f>IF(N187="snížená",J187,0)</f>
        <v>0</v>
      </c>
      <c r="BG187" s="139">
        <f>IF(N187="zákl. přenesená",J187,0)</f>
        <v>0</v>
      </c>
      <c r="BH187" s="139">
        <f>IF(N187="sníž. přenesená",J187,0)</f>
        <v>0</v>
      </c>
      <c r="BI187" s="139">
        <f>IF(N187="nulová",J187,0)</f>
        <v>0</v>
      </c>
      <c r="BJ187" s="15" t="s">
        <v>86</v>
      </c>
      <c r="BK187" s="139">
        <f>ROUND(I187*H187,2)</f>
        <v>0</v>
      </c>
      <c r="BL187" s="15" t="s">
        <v>134</v>
      </c>
      <c r="BM187" s="241" t="s">
        <v>244</v>
      </c>
    </row>
    <row r="188" s="2" customFormat="1">
      <c r="A188" s="38"/>
      <c r="B188" s="39"/>
      <c r="C188" s="40"/>
      <c r="D188" s="242" t="s">
        <v>136</v>
      </c>
      <c r="E188" s="40"/>
      <c r="F188" s="243" t="s">
        <v>245</v>
      </c>
      <c r="G188" s="40"/>
      <c r="H188" s="40"/>
      <c r="I188" s="244"/>
      <c r="J188" s="40"/>
      <c r="K188" s="40"/>
      <c r="L188" s="41"/>
      <c r="M188" s="245"/>
      <c r="N188" s="246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5" t="s">
        <v>136</v>
      </c>
      <c r="AU188" s="15" t="s">
        <v>88</v>
      </c>
    </row>
    <row r="189" s="2" customFormat="1">
      <c r="A189" s="38"/>
      <c r="B189" s="39"/>
      <c r="C189" s="40"/>
      <c r="D189" s="242" t="s">
        <v>138</v>
      </c>
      <c r="E189" s="40"/>
      <c r="F189" s="247" t="s">
        <v>235</v>
      </c>
      <c r="G189" s="40"/>
      <c r="H189" s="40"/>
      <c r="I189" s="244"/>
      <c r="J189" s="40"/>
      <c r="K189" s="40"/>
      <c r="L189" s="41"/>
      <c r="M189" s="245"/>
      <c r="N189" s="246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5" t="s">
        <v>138</v>
      </c>
      <c r="AU189" s="15" t="s">
        <v>88</v>
      </c>
    </row>
    <row r="190" s="2" customFormat="1" ht="14.4" customHeight="1">
      <c r="A190" s="38"/>
      <c r="B190" s="39"/>
      <c r="C190" s="259" t="s">
        <v>246</v>
      </c>
      <c r="D190" s="259" t="s">
        <v>203</v>
      </c>
      <c r="E190" s="260" t="s">
        <v>247</v>
      </c>
      <c r="F190" s="261" t="s">
        <v>248</v>
      </c>
      <c r="G190" s="262" t="s">
        <v>232</v>
      </c>
      <c r="H190" s="263">
        <v>19.739999999999998</v>
      </c>
      <c r="I190" s="264"/>
      <c r="J190" s="265">
        <f>ROUND(I190*H190,2)</f>
        <v>0</v>
      </c>
      <c r="K190" s="266"/>
      <c r="L190" s="267"/>
      <c r="M190" s="268" t="s">
        <v>1</v>
      </c>
      <c r="N190" s="269" t="s">
        <v>43</v>
      </c>
      <c r="O190" s="91"/>
      <c r="P190" s="239">
        <f>O190*H190</f>
        <v>0</v>
      </c>
      <c r="Q190" s="239">
        <v>0.0067400000000000003</v>
      </c>
      <c r="R190" s="239">
        <f>Q190*H190</f>
        <v>0.13304759999999999</v>
      </c>
      <c r="S190" s="239">
        <v>0</v>
      </c>
      <c r="T190" s="24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41" t="s">
        <v>181</v>
      </c>
      <c r="AT190" s="241" t="s">
        <v>203</v>
      </c>
      <c r="AU190" s="241" t="s">
        <v>88</v>
      </c>
      <c r="AY190" s="15" t="s">
        <v>128</v>
      </c>
      <c r="BE190" s="139">
        <f>IF(N190="základní",J190,0)</f>
        <v>0</v>
      </c>
      <c r="BF190" s="139">
        <f>IF(N190="snížená",J190,0)</f>
        <v>0</v>
      </c>
      <c r="BG190" s="139">
        <f>IF(N190="zákl. přenesená",J190,0)</f>
        <v>0</v>
      </c>
      <c r="BH190" s="139">
        <f>IF(N190="sníž. přenesená",J190,0)</f>
        <v>0</v>
      </c>
      <c r="BI190" s="139">
        <f>IF(N190="nulová",J190,0)</f>
        <v>0</v>
      </c>
      <c r="BJ190" s="15" t="s">
        <v>86</v>
      </c>
      <c r="BK190" s="139">
        <f>ROUND(I190*H190,2)</f>
        <v>0</v>
      </c>
      <c r="BL190" s="15" t="s">
        <v>134</v>
      </c>
      <c r="BM190" s="241" t="s">
        <v>249</v>
      </c>
    </row>
    <row r="191" s="2" customFormat="1">
      <c r="A191" s="38"/>
      <c r="B191" s="39"/>
      <c r="C191" s="40"/>
      <c r="D191" s="242" t="s">
        <v>136</v>
      </c>
      <c r="E191" s="40"/>
      <c r="F191" s="243" t="s">
        <v>248</v>
      </c>
      <c r="G191" s="40"/>
      <c r="H191" s="40"/>
      <c r="I191" s="244"/>
      <c r="J191" s="40"/>
      <c r="K191" s="40"/>
      <c r="L191" s="41"/>
      <c r="M191" s="245"/>
      <c r="N191" s="246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5" t="s">
        <v>136</v>
      </c>
      <c r="AU191" s="15" t="s">
        <v>88</v>
      </c>
    </row>
    <row r="192" s="13" customFormat="1">
      <c r="A192" s="13"/>
      <c r="B192" s="248"/>
      <c r="C192" s="249"/>
      <c r="D192" s="242" t="s">
        <v>140</v>
      </c>
      <c r="E192" s="250" t="s">
        <v>1</v>
      </c>
      <c r="F192" s="251" t="s">
        <v>250</v>
      </c>
      <c r="G192" s="249"/>
      <c r="H192" s="252">
        <v>19.739999999999998</v>
      </c>
      <c r="I192" s="253"/>
      <c r="J192" s="249"/>
      <c r="K192" s="249"/>
      <c r="L192" s="254"/>
      <c r="M192" s="255"/>
      <c r="N192" s="256"/>
      <c r="O192" s="256"/>
      <c r="P192" s="256"/>
      <c r="Q192" s="256"/>
      <c r="R192" s="256"/>
      <c r="S192" s="256"/>
      <c r="T192" s="25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8" t="s">
        <v>140</v>
      </c>
      <c r="AU192" s="258" t="s">
        <v>88</v>
      </c>
      <c r="AV192" s="13" t="s">
        <v>88</v>
      </c>
      <c r="AW192" s="13" t="s">
        <v>32</v>
      </c>
      <c r="AX192" s="13" t="s">
        <v>86</v>
      </c>
      <c r="AY192" s="258" t="s">
        <v>128</v>
      </c>
    </row>
    <row r="193" s="2" customFormat="1" ht="24.15" customHeight="1">
      <c r="A193" s="38"/>
      <c r="B193" s="39"/>
      <c r="C193" s="229" t="s">
        <v>251</v>
      </c>
      <c r="D193" s="229" t="s">
        <v>130</v>
      </c>
      <c r="E193" s="230" t="s">
        <v>252</v>
      </c>
      <c r="F193" s="231" t="s">
        <v>253</v>
      </c>
      <c r="G193" s="232" t="s">
        <v>232</v>
      </c>
      <c r="H193" s="233">
        <v>3.3999999999999999</v>
      </c>
      <c r="I193" s="234"/>
      <c r="J193" s="235">
        <f>ROUND(I193*H193,2)</f>
        <v>0</v>
      </c>
      <c r="K193" s="236"/>
      <c r="L193" s="41"/>
      <c r="M193" s="237" t="s">
        <v>1</v>
      </c>
      <c r="N193" s="238" t="s">
        <v>43</v>
      </c>
      <c r="O193" s="91"/>
      <c r="P193" s="239">
        <f>O193*H193</f>
        <v>0</v>
      </c>
      <c r="Q193" s="239">
        <v>0</v>
      </c>
      <c r="R193" s="239">
        <f>Q193*H193</f>
        <v>0</v>
      </c>
      <c r="S193" s="239">
        <v>0</v>
      </c>
      <c r="T193" s="24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41" t="s">
        <v>134</v>
      </c>
      <c r="AT193" s="241" t="s">
        <v>130</v>
      </c>
      <c r="AU193" s="241" t="s">
        <v>88</v>
      </c>
      <c r="AY193" s="15" t="s">
        <v>128</v>
      </c>
      <c r="BE193" s="139">
        <f>IF(N193="základní",J193,0)</f>
        <v>0</v>
      </c>
      <c r="BF193" s="139">
        <f>IF(N193="snížená",J193,0)</f>
        <v>0</v>
      </c>
      <c r="BG193" s="139">
        <f>IF(N193="zákl. přenesená",J193,0)</f>
        <v>0</v>
      </c>
      <c r="BH193" s="139">
        <f>IF(N193="sníž. přenesená",J193,0)</f>
        <v>0</v>
      </c>
      <c r="BI193" s="139">
        <f>IF(N193="nulová",J193,0)</f>
        <v>0</v>
      </c>
      <c r="BJ193" s="15" t="s">
        <v>86</v>
      </c>
      <c r="BK193" s="139">
        <f>ROUND(I193*H193,2)</f>
        <v>0</v>
      </c>
      <c r="BL193" s="15" t="s">
        <v>134</v>
      </c>
      <c r="BM193" s="241" t="s">
        <v>254</v>
      </c>
    </row>
    <row r="194" s="2" customFormat="1">
      <c r="A194" s="38"/>
      <c r="B194" s="39"/>
      <c r="C194" s="40"/>
      <c r="D194" s="242" t="s">
        <v>136</v>
      </c>
      <c r="E194" s="40"/>
      <c r="F194" s="243" t="s">
        <v>255</v>
      </c>
      <c r="G194" s="40"/>
      <c r="H194" s="40"/>
      <c r="I194" s="244"/>
      <c r="J194" s="40"/>
      <c r="K194" s="40"/>
      <c r="L194" s="41"/>
      <c r="M194" s="245"/>
      <c r="N194" s="246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5" t="s">
        <v>136</v>
      </c>
      <c r="AU194" s="15" t="s">
        <v>88</v>
      </c>
    </row>
    <row r="195" s="2" customFormat="1">
      <c r="A195" s="38"/>
      <c r="B195" s="39"/>
      <c r="C195" s="40"/>
      <c r="D195" s="242" t="s">
        <v>138</v>
      </c>
      <c r="E195" s="40"/>
      <c r="F195" s="247" t="s">
        <v>235</v>
      </c>
      <c r="G195" s="40"/>
      <c r="H195" s="40"/>
      <c r="I195" s="244"/>
      <c r="J195" s="40"/>
      <c r="K195" s="40"/>
      <c r="L195" s="41"/>
      <c r="M195" s="245"/>
      <c r="N195" s="246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5" t="s">
        <v>138</v>
      </c>
      <c r="AU195" s="15" t="s">
        <v>88</v>
      </c>
    </row>
    <row r="196" s="2" customFormat="1" ht="24.15" customHeight="1">
      <c r="A196" s="38"/>
      <c r="B196" s="39"/>
      <c r="C196" s="259" t="s">
        <v>256</v>
      </c>
      <c r="D196" s="259" t="s">
        <v>203</v>
      </c>
      <c r="E196" s="260" t="s">
        <v>257</v>
      </c>
      <c r="F196" s="261" t="s">
        <v>258</v>
      </c>
      <c r="G196" s="262" t="s">
        <v>232</v>
      </c>
      <c r="H196" s="263">
        <v>3.5699999999999998</v>
      </c>
      <c r="I196" s="264"/>
      <c r="J196" s="265">
        <f>ROUND(I196*H196,2)</f>
        <v>0</v>
      </c>
      <c r="K196" s="266"/>
      <c r="L196" s="267"/>
      <c r="M196" s="268" t="s">
        <v>1</v>
      </c>
      <c r="N196" s="269" t="s">
        <v>43</v>
      </c>
      <c r="O196" s="91"/>
      <c r="P196" s="239">
        <f>O196*H196</f>
        <v>0</v>
      </c>
      <c r="Q196" s="239">
        <v>0.016330000000000001</v>
      </c>
      <c r="R196" s="239">
        <f>Q196*H196</f>
        <v>0.058298099999999999</v>
      </c>
      <c r="S196" s="239">
        <v>0</v>
      </c>
      <c r="T196" s="24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41" t="s">
        <v>181</v>
      </c>
      <c r="AT196" s="241" t="s">
        <v>203</v>
      </c>
      <c r="AU196" s="241" t="s">
        <v>88</v>
      </c>
      <c r="AY196" s="15" t="s">
        <v>128</v>
      </c>
      <c r="BE196" s="139">
        <f>IF(N196="základní",J196,0)</f>
        <v>0</v>
      </c>
      <c r="BF196" s="139">
        <f>IF(N196="snížená",J196,0)</f>
        <v>0</v>
      </c>
      <c r="BG196" s="139">
        <f>IF(N196="zákl. přenesená",J196,0)</f>
        <v>0</v>
      </c>
      <c r="BH196" s="139">
        <f>IF(N196="sníž. přenesená",J196,0)</f>
        <v>0</v>
      </c>
      <c r="BI196" s="139">
        <f>IF(N196="nulová",J196,0)</f>
        <v>0</v>
      </c>
      <c r="BJ196" s="15" t="s">
        <v>86</v>
      </c>
      <c r="BK196" s="139">
        <f>ROUND(I196*H196,2)</f>
        <v>0</v>
      </c>
      <c r="BL196" s="15" t="s">
        <v>134</v>
      </c>
      <c r="BM196" s="241" t="s">
        <v>259</v>
      </c>
    </row>
    <row r="197" s="2" customFormat="1">
      <c r="A197" s="38"/>
      <c r="B197" s="39"/>
      <c r="C197" s="40"/>
      <c r="D197" s="242" t="s">
        <v>136</v>
      </c>
      <c r="E197" s="40"/>
      <c r="F197" s="243" t="s">
        <v>258</v>
      </c>
      <c r="G197" s="40"/>
      <c r="H197" s="40"/>
      <c r="I197" s="244"/>
      <c r="J197" s="40"/>
      <c r="K197" s="40"/>
      <c r="L197" s="41"/>
      <c r="M197" s="245"/>
      <c r="N197" s="246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5" t="s">
        <v>136</v>
      </c>
      <c r="AU197" s="15" t="s">
        <v>88</v>
      </c>
    </row>
    <row r="198" s="13" customFormat="1">
      <c r="A198" s="13"/>
      <c r="B198" s="248"/>
      <c r="C198" s="249"/>
      <c r="D198" s="242" t="s">
        <v>140</v>
      </c>
      <c r="E198" s="250" t="s">
        <v>1</v>
      </c>
      <c r="F198" s="251" t="s">
        <v>260</v>
      </c>
      <c r="G198" s="249"/>
      <c r="H198" s="252">
        <v>3.5699999999999998</v>
      </c>
      <c r="I198" s="253"/>
      <c r="J198" s="249"/>
      <c r="K198" s="249"/>
      <c r="L198" s="254"/>
      <c r="M198" s="255"/>
      <c r="N198" s="256"/>
      <c r="O198" s="256"/>
      <c r="P198" s="256"/>
      <c r="Q198" s="256"/>
      <c r="R198" s="256"/>
      <c r="S198" s="256"/>
      <c r="T198" s="25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8" t="s">
        <v>140</v>
      </c>
      <c r="AU198" s="258" t="s">
        <v>88</v>
      </c>
      <c r="AV198" s="13" t="s">
        <v>88</v>
      </c>
      <c r="AW198" s="13" t="s">
        <v>32</v>
      </c>
      <c r="AX198" s="13" t="s">
        <v>86</v>
      </c>
      <c r="AY198" s="258" t="s">
        <v>128</v>
      </c>
    </row>
    <row r="199" s="2" customFormat="1" ht="24.15" customHeight="1">
      <c r="A199" s="38"/>
      <c r="B199" s="39"/>
      <c r="C199" s="229" t="s">
        <v>7</v>
      </c>
      <c r="D199" s="229" t="s">
        <v>130</v>
      </c>
      <c r="E199" s="230" t="s">
        <v>261</v>
      </c>
      <c r="F199" s="231" t="s">
        <v>262</v>
      </c>
      <c r="G199" s="232" t="s">
        <v>263</v>
      </c>
      <c r="H199" s="233">
        <v>3</v>
      </c>
      <c r="I199" s="234"/>
      <c r="J199" s="235">
        <f>ROUND(I199*H199,2)</f>
        <v>0</v>
      </c>
      <c r="K199" s="236"/>
      <c r="L199" s="41"/>
      <c r="M199" s="237" t="s">
        <v>1</v>
      </c>
      <c r="N199" s="238" t="s">
        <v>43</v>
      </c>
      <c r="O199" s="91"/>
      <c r="P199" s="239">
        <f>O199*H199</f>
        <v>0</v>
      </c>
      <c r="Q199" s="239">
        <v>0</v>
      </c>
      <c r="R199" s="239">
        <f>Q199*H199</f>
        <v>0</v>
      </c>
      <c r="S199" s="239">
        <v>0</v>
      </c>
      <c r="T199" s="240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41" t="s">
        <v>134</v>
      </c>
      <c r="AT199" s="241" t="s">
        <v>130</v>
      </c>
      <c r="AU199" s="241" t="s">
        <v>88</v>
      </c>
      <c r="AY199" s="15" t="s">
        <v>128</v>
      </c>
      <c r="BE199" s="139">
        <f>IF(N199="základní",J199,0)</f>
        <v>0</v>
      </c>
      <c r="BF199" s="139">
        <f>IF(N199="snížená",J199,0)</f>
        <v>0</v>
      </c>
      <c r="BG199" s="139">
        <f>IF(N199="zákl. přenesená",J199,0)</f>
        <v>0</v>
      </c>
      <c r="BH199" s="139">
        <f>IF(N199="sníž. přenesená",J199,0)</f>
        <v>0</v>
      </c>
      <c r="BI199" s="139">
        <f>IF(N199="nulová",J199,0)</f>
        <v>0</v>
      </c>
      <c r="BJ199" s="15" t="s">
        <v>86</v>
      </c>
      <c r="BK199" s="139">
        <f>ROUND(I199*H199,2)</f>
        <v>0</v>
      </c>
      <c r="BL199" s="15" t="s">
        <v>134</v>
      </c>
      <c r="BM199" s="241" t="s">
        <v>264</v>
      </c>
    </row>
    <row r="200" s="2" customFormat="1">
      <c r="A200" s="38"/>
      <c r="B200" s="39"/>
      <c r="C200" s="40"/>
      <c r="D200" s="242" t="s">
        <v>136</v>
      </c>
      <c r="E200" s="40"/>
      <c r="F200" s="243" t="s">
        <v>265</v>
      </c>
      <c r="G200" s="40"/>
      <c r="H200" s="40"/>
      <c r="I200" s="244"/>
      <c r="J200" s="40"/>
      <c r="K200" s="40"/>
      <c r="L200" s="41"/>
      <c r="M200" s="245"/>
      <c r="N200" s="246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5" t="s">
        <v>136</v>
      </c>
      <c r="AU200" s="15" t="s">
        <v>88</v>
      </c>
    </row>
    <row r="201" s="2" customFormat="1">
      <c r="A201" s="38"/>
      <c r="B201" s="39"/>
      <c r="C201" s="40"/>
      <c r="D201" s="242" t="s">
        <v>138</v>
      </c>
      <c r="E201" s="40"/>
      <c r="F201" s="247" t="s">
        <v>266</v>
      </c>
      <c r="G201" s="40"/>
      <c r="H201" s="40"/>
      <c r="I201" s="244"/>
      <c r="J201" s="40"/>
      <c r="K201" s="40"/>
      <c r="L201" s="41"/>
      <c r="M201" s="245"/>
      <c r="N201" s="246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5" t="s">
        <v>138</v>
      </c>
      <c r="AU201" s="15" t="s">
        <v>88</v>
      </c>
    </row>
    <row r="202" s="2" customFormat="1" ht="14.4" customHeight="1">
      <c r="A202" s="38"/>
      <c r="B202" s="39"/>
      <c r="C202" s="259" t="s">
        <v>267</v>
      </c>
      <c r="D202" s="259" t="s">
        <v>203</v>
      </c>
      <c r="E202" s="260" t="s">
        <v>268</v>
      </c>
      <c r="F202" s="261" t="s">
        <v>269</v>
      </c>
      <c r="G202" s="262" t="s">
        <v>263</v>
      </c>
      <c r="H202" s="263">
        <v>3</v>
      </c>
      <c r="I202" s="264"/>
      <c r="J202" s="265">
        <f>ROUND(I202*H202,2)</f>
        <v>0</v>
      </c>
      <c r="K202" s="266"/>
      <c r="L202" s="267"/>
      <c r="M202" s="268" t="s">
        <v>1</v>
      </c>
      <c r="N202" s="269" t="s">
        <v>43</v>
      </c>
      <c r="O202" s="91"/>
      <c r="P202" s="239">
        <f>O202*H202</f>
        <v>0</v>
      </c>
      <c r="Q202" s="239">
        <v>0.00025999999999999998</v>
      </c>
      <c r="R202" s="239">
        <f>Q202*H202</f>
        <v>0.00077999999999999988</v>
      </c>
      <c r="S202" s="239">
        <v>0</v>
      </c>
      <c r="T202" s="240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41" t="s">
        <v>181</v>
      </c>
      <c r="AT202" s="241" t="s">
        <v>203</v>
      </c>
      <c r="AU202" s="241" t="s">
        <v>88</v>
      </c>
      <c r="AY202" s="15" t="s">
        <v>128</v>
      </c>
      <c r="BE202" s="139">
        <f>IF(N202="základní",J202,0)</f>
        <v>0</v>
      </c>
      <c r="BF202" s="139">
        <f>IF(N202="snížená",J202,0)</f>
        <v>0</v>
      </c>
      <c r="BG202" s="139">
        <f>IF(N202="zákl. přenesená",J202,0)</f>
        <v>0</v>
      </c>
      <c r="BH202" s="139">
        <f>IF(N202="sníž. přenesená",J202,0)</f>
        <v>0</v>
      </c>
      <c r="BI202" s="139">
        <f>IF(N202="nulová",J202,0)</f>
        <v>0</v>
      </c>
      <c r="BJ202" s="15" t="s">
        <v>86</v>
      </c>
      <c r="BK202" s="139">
        <f>ROUND(I202*H202,2)</f>
        <v>0</v>
      </c>
      <c r="BL202" s="15" t="s">
        <v>134</v>
      </c>
      <c r="BM202" s="241" t="s">
        <v>270</v>
      </c>
    </row>
    <row r="203" s="2" customFormat="1">
      <c r="A203" s="38"/>
      <c r="B203" s="39"/>
      <c r="C203" s="40"/>
      <c r="D203" s="242" t="s">
        <v>136</v>
      </c>
      <c r="E203" s="40"/>
      <c r="F203" s="243" t="s">
        <v>269</v>
      </c>
      <c r="G203" s="40"/>
      <c r="H203" s="40"/>
      <c r="I203" s="244"/>
      <c r="J203" s="40"/>
      <c r="K203" s="40"/>
      <c r="L203" s="41"/>
      <c r="M203" s="245"/>
      <c r="N203" s="246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5" t="s">
        <v>136</v>
      </c>
      <c r="AU203" s="15" t="s">
        <v>88</v>
      </c>
    </row>
    <row r="204" s="2" customFormat="1" ht="24.15" customHeight="1">
      <c r="A204" s="38"/>
      <c r="B204" s="39"/>
      <c r="C204" s="229" t="s">
        <v>271</v>
      </c>
      <c r="D204" s="229" t="s">
        <v>130</v>
      </c>
      <c r="E204" s="230" t="s">
        <v>272</v>
      </c>
      <c r="F204" s="231" t="s">
        <v>273</v>
      </c>
      <c r="G204" s="232" t="s">
        <v>263</v>
      </c>
      <c r="H204" s="233">
        <v>1</v>
      </c>
      <c r="I204" s="234"/>
      <c r="J204" s="235">
        <f>ROUND(I204*H204,2)</f>
        <v>0</v>
      </c>
      <c r="K204" s="236"/>
      <c r="L204" s="41"/>
      <c r="M204" s="237" t="s">
        <v>1</v>
      </c>
      <c r="N204" s="238" t="s">
        <v>43</v>
      </c>
      <c r="O204" s="91"/>
      <c r="P204" s="239">
        <f>O204*H204</f>
        <v>0</v>
      </c>
      <c r="Q204" s="239">
        <v>0</v>
      </c>
      <c r="R204" s="239">
        <f>Q204*H204</f>
        <v>0</v>
      </c>
      <c r="S204" s="239">
        <v>0</v>
      </c>
      <c r="T204" s="240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41" t="s">
        <v>134</v>
      </c>
      <c r="AT204" s="241" t="s">
        <v>130</v>
      </c>
      <c r="AU204" s="241" t="s">
        <v>88</v>
      </c>
      <c r="AY204" s="15" t="s">
        <v>128</v>
      </c>
      <c r="BE204" s="139">
        <f>IF(N204="základní",J204,0)</f>
        <v>0</v>
      </c>
      <c r="BF204" s="139">
        <f>IF(N204="snížená",J204,0)</f>
        <v>0</v>
      </c>
      <c r="BG204" s="139">
        <f>IF(N204="zákl. přenesená",J204,0)</f>
        <v>0</v>
      </c>
      <c r="BH204" s="139">
        <f>IF(N204="sníž. přenesená",J204,0)</f>
        <v>0</v>
      </c>
      <c r="BI204" s="139">
        <f>IF(N204="nulová",J204,0)</f>
        <v>0</v>
      </c>
      <c r="BJ204" s="15" t="s">
        <v>86</v>
      </c>
      <c r="BK204" s="139">
        <f>ROUND(I204*H204,2)</f>
        <v>0</v>
      </c>
      <c r="BL204" s="15" t="s">
        <v>134</v>
      </c>
      <c r="BM204" s="241" t="s">
        <v>274</v>
      </c>
    </row>
    <row r="205" s="2" customFormat="1">
      <c r="A205" s="38"/>
      <c r="B205" s="39"/>
      <c r="C205" s="40"/>
      <c r="D205" s="242" t="s">
        <v>136</v>
      </c>
      <c r="E205" s="40"/>
      <c r="F205" s="243" t="s">
        <v>275</v>
      </c>
      <c r="G205" s="40"/>
      <c r="H205" s="40"/>
      <c r="I205" s="244"/>
      <c r="J205" s="40"/>
      <c r="K205" s="40"/>
      <c r="L205" s="41"/>
      <c r="M205" s="245"/>
      <c r="N205" s="246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5" t="s">
        <v>136</v>
      </c>
      <c r="AU205" s="15" t="s">
        <v>88</v>
      </c>
    </row>
    <row r="206" s="2" customFormat="1">
      <c r="A206" s="38"/>
      <c r="B206" s="39"/>
      <c r="C206" s="40"/>
      <c r="D206" s="242" t="s">
        <v>138</v>
      </c>
      <c r="E206" s="40"/>
      <c r="F206" s="247" t="s">
        <v>266</v>
      </c>
      <c r="G206" s="40"/>
      <c r="H206" s="40"/>
      <c r="I206" s="244"/>
      <c r="J206" s="40"/>
      <c r="K206" s="40"/>
      <c r="L206" s="41"/>
      <c r="M206" s="245"/>
      <c r="N206" s="246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5" t="s">
        <v>138</v>
      </c>
      <c r="AU206" s="15" t="s">
        <v>88</v>
      </c>
    </row>
    <row r="207" s="2" customFormat="1" ht="14.4" customHeight="1">
      <c r="A207" s="38"/>
      <c r="B207" s="39"/>
      <c r="C207" s="259" t="s">
        <v>276</v>
      </c>
      <c r="D207" s="259" t="s">
        <v>203</v>
      </c>
      <c r="E207" s="260" t="s">
        <v>277</v>
      </c>
      <c r="F207" s="261" t="s">
        <v>278</v>
      </c>
      <c r="G207" s="262" t="s">
        <v>263</v>
      </c>
      <c r="H207" s="263">
        <v>12</v>
      </c>
      <c r="I207" s="264"/>
      <c r="J207" s="265">
        <f>ROUND(I207*H207,2)</f>
        <v>0</v>
      </c>
      <c r="K207" s="266"/>
      <c r="L207" s="267"/>
      <c r="M207" s="268" t="s">
        <v>1</v>
      </c>
      <c r="N207" s="269" t="s">
        <v>43</v>
      </c>
      <c r="O207" s="91"/>
      <c r="P207" s="239">
        <f>O207*H207</f>
        <v>0</v>
      </c>
      <c r="Q207" s="239">
        <v>0.00081999999999999998</v>
      </c>
      <c r="R207" s="239">
        <f>Q207*H207</f>
        <v>0.0098399999999999998</v>
      </c>
      <c r="S207" s="239">
        <v>0</v>
      </c>
      <c r="T207" s="240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41" t="s">
        <v>181</v>
      </c>
      <c r="AT207" s="241" t="s">
        <v>203</v>
      </c>
      <c r="AU207" s="241" t="s">
        <v>88</v>
      </c>
      <c r="AY207" s="15" t="s">
        <v>128</v>
      </c>
      <c r="BE207" s="139">
        <f>IF(N207="základní",J207,0)</f>
        <v>0</v>
      </c>
      <c r="BF207" s="139">
        <f>IF(N207="snížená",J207,0)</f>
        <v>0</v>
      </c>
      <c r="BG207" s="139">
        <f>IF(N207="zákl. přenesená",J207,0)</f>
        <v>0</v>
      </c>
      <c r="BH207" s="139">
        <f>IF(N207="sníž. přenesená",J207,0)</f>
        <v>0</v>
      </c>
      <c r="BI207" s="139">
        <f>IF(N207="nulová",J207,0)</f>
        <v>0</v>
      </c>
      <c r="BJ207" s="15" t="s">
        <v>86</v>
      </c>
      <c r="BK207" s="139">
        <f>ROUND(I207*H207,2)</f>
        <v>0</v>
      </c>
      <c r="BL207" s="15" t="s">
        <v>134</v>
      </c>
      <c r="BM207" s="241" t="s">
        <v>279</v>
      </c>
    </row>
    <row r="208" s="2" customFormat="1">
      <c r="A208" s="38"/>
      <c r="B208" s="39"/>
      <c r="C208" s="40"/>
      <c r="D208" s="242" t="s">
        <v>136</v>
      </c>
      <c r="E208" s="40"/>
      <c r="F208" s="243" t="s">
        <v>278</v>
      </c>
      <c r="G208" s="40"/>
      <c r="H208" s="40"/>
      <c r="I208" s="244"/>
      <c r="J208" s="40"/>
      <c r="K208" s="40"/>
      <c r="L208" s="41"/>
      <c r="M208" s="245"/>
      <c r="N208" s="246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5" t="s">
        <v>136</v>
      </c>
      <c r="AU208" s="15" t="s">
        <v>88</v>
      </c>
    </row>
    <row r="209" s="2" customFormat="1" ht="24.15" customHeight="1">
      <c r="A209" s="38"/>
      <c r="B209" s="39"/>
      <c r="C209" s="229" t="s">
        <v>280</v>
      </c>
      <c r="D209" s="229" t="s">
        <v>130</v>
      </c>
      <c r="E209" s="230" t="s">
        <v>281</v>
      </c>
      <c r="F209" s="231" t="s">
        <v>282</v>
      </c>
      <c r="G209" s="232" t="s">
        <v>263</v>
      </c>
      <c r="H209" s="233">
        <v>11</v>
      </c>
      <c r="I209" s="234"/>
      <c r="J209" s="235">
        <f>ROUND(I209*H209,2)</f>
        <v>0</v>
      </c>
      <c r="K209" s="236"/>
      <c r="L209" s="41"/>
      <c r="M209" s="237" t="s">
        <v>1</v>
      </c>
      <c r="N209" s="238" t="s">
        <v>43</v>
      </c>
      <c r="O209" s="91"/>
      <c r="P209" s="239">
        <f>O209*H209</f>
        <v>0</v>
      </c>
      <c r="Q209" s="239">
        <v>0</v>
      </c>
      <c r="R209" s="239">
        <f>Q209*H209</f>
        <v>0</v>
      </c>
      <c r="S209" s="239">
        <v>0</v>
      </c>
      <c r="T209" s="240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41" t="s">
        <v>134</v>
      </c>
      <c r="AT209" s="241" t="s">
        <v>130</v>
      </c>
      <c r="AU209" s="241" t="s">
        <v>88</v>
      </c>
      <c r="AY209" s="15" t="s">
        <v>128</v>
      </c>
      <c r="BE209" s="139">
        <f>IF(N209="základní",J209,0)</f>
        <v>0</v>
      </c>
      <c r="BF209" s="139">
        <f>IF(N209="snížená",J209,0)</f>
        <v>0</v>
      </c>
      <c r="BG209" s="139">
        <f>IF(N209="zákl. přenesená",J209,0)</f>
        <v>0</v>
      </c>
      <c r="BH209" s="139">
        <f>IF(N209="sníž. přenesená",J209,0)</f>
        <v>0</v>
      </c>
      <c r="BI209" s="139">
        <f>IF(N209="nulová",J209,0)</f>
        <v>0</v>
      </c>
      <c r="BJ209" s="15" t="s">
        <v>86</v>
      </c>
      <c r="BK209" s="139">
        <f>ROUND(I209*H209,2)</f>
        <v>0</v>
      </c>
      <c r="BL209" s="15" t="s">
        <v>134</v>
      </c>
      <c r="BM209" s="241" t="s">
        <v>283</v>
      </c>
    </row>
    <row r="210" s="2" customFormat="1">
      <c r="A210" s="38"/>
      <c r="B210" s="39"/>
      <c r="C210" s="40"/>
      <c r="D210" s="242" t="s">
        <v>136</v>
      </c>
      <c r="E210" s="40"/>
      <c r="F210" s="243" t="s">
        <v>284</v>
      </c>
      <c r="G210" s="40"/>
      <c r="H210" s="40"/>
      <c r="I210" s="244"/>
      <c r="J210" s="40"/>
      <c r="K210" s="40"/>
      <c r="L210" s="41"/>
      <c r="M210" s="245"/>
      <c r="N210" s="246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5" t="s">
        <v>136</v>
      </c>
      <c r="AU210" s="15" t="s">
        <v>88</v>
      </c>
    </row>
    <row r="211" s="2" customFormat="1">
      <c r="A211" s="38"/>
      <c r="B211" s="39"/>
      <c r="C211" s="40"/>
      <c r="D211" s="242" t="s">
        <v>138</v>
      </c>
      <c r="E211" s="40"/>
      <c r="F211" s="247" t="s">
        <v>266</v>
      </c>
      <c r="G211" s="40"/>
      <c r="H211" s="40"/>
      <c r="I211" s="244"/>
      <c r="J211" s="40"/>
      <c r="K211" s="40"/>
      <c r="L211" s="41"/>
      <c r="M211" s="245"/>
      <c r="N211" s="246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5" t="s">
        <v>138</v>
      </c>
      <c r="AU211" s="15" t="s">
        <v>88</v>
      </c>
    </row>
    <row r="212" s="2" customFormat="1" ht="14.4" customHeight="1">
      <c r="A212" s="38"/>
      <c r="B212" s="39"/>
      <c r="C212" s="259" t="s">
        <v>285</v>
      </c>
      <c r="D212" s="259" t="s">
        <v>203</v>
      </c>
      <c r="E212" s="260" t="s">
        <v>286</v>
      </c>
      <c r="F212" s="261" t="s">
        <v>287</v>
      </c>
      <c r="G212" s="262" t="s">
        <v>263</v>
      </c>
      <c r="H212" s="263">
        <v>11</v>
      </c>
      <c r="I212" s="264"/>
      <c r="J212" s="265">
        <f>ROUND(I212*H212,2)</f>
        <v>0</v>
      </c>
      <c r="K212" s="266"/>
      <c r="L212" s="267"/>
      <c r="M212" s="268" t="s">
        <v>1</v>
      </c>
      <c r="N212" s="269" t="s">
        <v>43</v>
      </c>
      <c r="O212" s="91"/>
      <c r="P212" s="239">
        <f>O212*H212</f>
        <v>0</v>
      </c>
      <c r="Q212" s="239">
        <v>0.0038</v>
      </c>
      <c r="R212" s="239">
        <f>Q212*H212</f>
        <v>0.041799999999999997</v>
      </c>
      <c r="S212" s="239">
        <v>0</v>
      </c>
      <c r="T212" s="240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41" t="s">
        <v>181</v>
      </c>
      <c r="AT212" s="241" t="s">
        <v>203</v>
      </c>
      <c r="AU212" s="241" t="s">
        <v>88</v>
      </c>
      <c r="AY212" s="15" t="s">
        <v>128</v>
      </c>
      <c r="BE212" s="139">
        <f>IF(N212="základní",J212,0)</f>
        <v>0</v>
      </c>
      <c r="BF212" s="139">
        <f>IF(N212="snížená",J212,0)</f>
        <v>0</v>
      </c>
      <c r="BG212" s="139">
        <f>IF(N212="zákl. přenesená",J212,0)</f>
        <v>0</v>
      </c>
      <c r="BH212" s="139">
        <f>IF(N212="sníž. přenesená",J212,0)</f>
        <v>0</v>
      </c>
      <c r="BI212" s="139">
        <f>IF(N212="nulová",J212,0)</f>
        <v>0</v>
      </c>
      <c r="BJ212" s="15" t="s">
        <v>86</v>
      </c>
      <c r="BK212" s="139">
        <f>ROUND(I212*H212,2)</f>
        <v>0</v>
      </c>
      <c r="BL212" s="15" t="s">
        <v>134</v>
      </c>
      <c r="BM212" s="241" t="s">
        <v>288</v>
      </c>
    </row>
    <row r="213" s="2" customFormat="1">
      <c r="A213" s="38"/>
      <c r="B213" s="39"/>
      <c r="C213" s="40"/>
      <c r="D213" s="242" t="s">
        <v>136</v>
      </c>
      <c r="E213" s="40"/>
      <c r="F213" s="243" t="s">
        <v>287</v>
      </c>
      <c r="G213" s="40"/>
      <c r="H213" s="40"/>
      <c r="I213" s="244"/>
      <c r="J213" s="40"/>
      <c r="K213" s="40"/>
      <c r="L213" s="41"/>
      <c r="M213" s="245"/>
      <c r="N213" s="246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5" t="s">
        <v>136</v>
      </c>
      <c r="AU213" s="15" t="s">
        <v>88</v>
      </c>
    </row>
    <row r="214" s="2" customFormat="1" ht="14.4" customHeight="1">
      <c r="A214" s="38"/>
      <c r="B214" s="39"/>
      <c r="C214" s="229" t="s">
        <v>289</v>
      </c>
      <c r="D214" s="229" t="s">
        <v>130</v>
      </c>
      <c r="E214" s="230" t="s">
        <v>290</v>
      </c>
      <c r="F214" s="231" t="s">
        <v>291</v>
      </c>
      <c r="G214" s="232" t="s">
        <v>263</v>
      </c>
      <c r="H214" s="233">
        <v>1</v>
      </c>
      <c r="I214" s="234"/>
      <c r="J214" s="235">
        <f>ROUND(I214*H214,2)</f>
        <v>0</v>
      </c>
      <c r="K214" s="236"/>
      <c r="L214" s="41"/>
      <c r="M214" s="237" t="s">
        <v>1</v>
      </c>
      <c r="N214" s="238" t="s">
        <v>43</v>
      </c>
      <c r="O214" s="91"/>
      <c r="P214" s="239">
        <f>O214*H214</f>
        <v>0</v>
      </c>
      <c r="Q214" s="239">
        <v>0.00072000000000000005</v>
      </c>
      <c r="R214" s="239">
        <f>Q214*H214</f>
        <v>0.00072000000000000005</v>
      </c>
      <c r="S214" s="239">
        <v>0</v>
      </c>
      <c r="T214" s="240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41" t="s">
        <v>134</v>
      </c>
      <c r="AT214" s="241" t="s">
        <v>130</v>
      </c>
      <c r="AU214" s="241" t="s">
        <v>88</v>
      </c>
      <c r="AY214" s="15" t="s">
        <v>128</v>
      </c>
      <c r="BE214" s="139">
        <f>IF(N214="základní",J214,0)</f>
        <v>0</v>
      </c>
      <c r="BF214" s="139">
        <f>IF(N214="snížená",J214,0)</f>
        <v>0</v>
      </c>
      <c r="BG214" s="139">
        <f>IF(N214="zákl. přenesená",J214,0)</f>
        <v>0</v>
      </c>
      <c r="BH214" s="139">
        <f>IF(N214="sníž. přenesená",J214,0)</f>
        <v>0</v>
      </c>
      <c r="BI214" s="139">
        <f>IF(N214="nulová",J214,0)</f>
        <v>0</v>
      </c>
      <c r="BJ214" s="15" t="s">
        <v>86</v>
      </c>
      <c r="BK214" s="139">
        <f>ROUND(I214*H214,2)</f>
        <v>0</v>
      </c>
      <c r="BL214" s="15" t="s">
        <v>134</v>
      </c>
      <c r="BM214" s="241" t="s">
        <v>292</v>
      </c>
    </row>
    <row r="215" s="2" customFormat="1">
      <c r="A215" s="38"/>
      <c r="B215" s="39"/>
      <c r="C215" s="40"/>
      <c r="D215" s="242" t="s">
        <v>136</v>
      </c>
      <c r="E215" s="40"/>
      <c r="F215" s="243" t="s">
        <v>293</v>
      </c>
      <c r="G215" s="40"/>
      <c r="H215" s="40"/>
      <c r="I215" s="244"/>
      <c r="J215" s="40"/>
      <c r="K215" s="40"/>
      <c r="L215" s="41"/>
      <c r="M215" s="245"/>
      <c r="N215" s="246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5" t="s">
        <v>136</v>
      </c>
      <c r="AU215" s="15" t="s">
        <v>88</v>
      </c>
    </row>
    <row r="216" s="2" customFormat="1">
      <c r="A216" s="38"/>
      <c r="B216" s="39"/>
      <c r="C216" s="40"/>
      <c r="D216" s="242" t="s">
        <v>138</v>
      </c>
      <c r="E216" s="40"/>
      <c r="F216" s="247" t="s">
        <v>294</v>
      </c>
      <c r="G216" s="40"/>
      <c r="H216" s="40"/>
      <c r="I216" s="244"/>
      <c r="J216" s="40"/>
      <c r="K216" s="40"/>
      <c r="L216" s="41"/>
      <c r="M216" s="245"/>
      <c r="N216" s="246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5" t="s">
        <v>138</v>
      </c>
      <c r="AU216" s="15" t="s">
        <v>88</v>
      </c>
    </row>
    <row r="217" s="2" customFormat="1" ht="24.15" customHeight="1">
      <c r="A217" s="38"/>
      <c r="B217" s="39"/>
      <c r="C217" s="259" t="s">
        <v>295</v>
      </c>
      <c r="D217" s="259" t="s">
        <v>203</v>
      </c>
      <c r="E217" s="260" t="s">
        <v>296</v>
      </c>
      <c r="F217" s="261" t="s">
        <v>297</v>
      </c>
      <c r="G217" s="262" t="s">
        <v>263</v>
      </c>
      <c r="H217" s="263">
        <v>1</v>
      </c>
      <c r="I217" s="264"/>
      <c r="J217" s="265">
        <f>ROUND(I217*H217,2)</f>
        <v>0</v>
      </c>
      <c r="K217" s="266"/>
      <c r="L217" s="267"/>
      <c r="M217" s="268" t="s">
        <v>1</v>
      </c>
      <c r="N217" s="269" t="s">
        <v>43</v>
      </c>
      <c r="O217" s="91"/>
      <c r="P217" s="239">
        <f>O217*H217</f>
        <v>0</v>
      </c>
      <c r="Q217" s="239">
        <v>0.012</v>
      </c>
      <c r="R217" s="239">
        <f>Q217*H217</f>
        <v>0.012</v>
      </c>
      <c r="S217" s="239">
        <v>0</v>
      </c>
      <c r="T217" s="240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41" t="s">
        <v>181</v>
      </c>
      <c r="AT217" s="241" t="s">
        <v>203</v>
      </c>
      <c r="AU217" s="241" t="s">
        <v>88</v>
      </c>
      <c r="AY217" s="15" t="s">
        <v>128</v>
      </c>
      <c r="BE217" s="139">
        <f>IF(N217="základní",J217,0)</f>
        <v>0</v>
      </c>
      <c r="BF217" s="139">
        <f>IF(N217="snížená",J217,0)</f>
        <v>0</v>
      </c>
      <c r="BG217" s="139">
        <f>IF(N217="zákl. přenesená",J217,0)</f>
        <v>0</v>
      </c>
      <c r="BH217" s="139">
        <f>IF(N217="sníž. přenesená",J217,0)</f>
        <v>0</v>
      </c>
      <c r="BI217" s="139">
        <f>IF(N217="nulová",J217,0)</f>
        <v>0</v>
      </c>
      <c r="BJ217" s="15" t="s">
        <v>86</v>
      </c>
      <c r="BK217" s="139">
        <f>ROUND(I217*H217,2)</f>
        <v>0</v>
      </c>
      <c r="BL217" s="15" t="s">
        <v>134</v>
      </c>
      <c r="BM217" s="241" t="s">
        <v>298</v>
      </c>
    </row>
    <row r="218" s="2" customFormat="1">
      <c r="A218" s="38"/>
      <c r="B218" s="39"/>
      <c r="C218" s="40"/>
      <c r="D218" s="242" t="s">
        <v>136</v>
      </c>
      <c r="E218" s="40"/>
      <c r="F218" s="243" t="s">
        <v>297</v>
      </c>
      <c r="G218" s="40"/>
      <c r="H218" s="40"/>
      <c r="I218" s="244"/>
      <c r="J218" s="40"/>
      <c r="K218" s="40"/>
      <c r="L218" s="41"/>
      <c r="M218" s="245"/>
      <c r="N218" s="246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5" t="s">
        <v>136</v>
      </c>
      <c r="AU218" s="15" t="s">
        <v>88</v>
      </c>
    </row>
    <row r="219" s="2" customFormat="1" ht="14.4" customHeight="1">
      <c r="A219" s="38"/>
      <c r="B219" s="39"/>
      <c r="C219" s="229" t="s">
        <v>299</v>
      </c>
      <c r="D219" s="229" t="s">
        <v>130</v>
      </c>
      <c r="E219" s="230" t="s">
        <v>300</v>
      </c>
      <c r="F219" s="231" t="s">
        <v>301</v>
      </c>
      <c r="G219" s="232" t="s">
        <v>263</v>
      </c>
      <c r="H219" s="233">
        <v>1</v>
      </c>
      <c r="I219" s="234"/>
      <c r="J219" s="235">
        <f>ROUND(I219*H219,2)</f>
        <v>0</v>
      </c>
      <c r="K219" s="236"/>
      <c r="L219" s="41"/>
      <c r="M219" s="237" t="s">
        <v>1</v>
      </c>
      <c r="N219" s="238" t="s">
        <v>43</v>
      </c>
      <c r="O219" s="91"/>
      <c r="P219" s="239">
        <f>O219*H219</f>
        <v>0</v>
      </c>
      <c r="Q219" s="239">
        <v>0.00020000000000000001</v>
      </c>
      <c r="R219" s="239">
        <f>Q219*H219</f>
        <v>0.00020000000000000001</v>
      </c>
      <c r="S219" s="239">
        <v>0</v>
      </c>
      <c r="T219" s="240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41" t="s">
        <v>134</v>
      </c>
      <c r="AT219" s="241" t="s">
        <v>130</v>
      </c>
      <c r="AU219" s="241" t="s">
        <v>88</v>
      </c>
      <c r="AY219" s="15" t="s">
        <v>128</v>
      </c>
      <c r="BE219" s="139">
        <f>IF(N219="základní",J219,0)</f>
        <v>0</v>
      </c>
      <c r="BF219" s="139">
        <f>IF(N219="snížená",J219,0)</f>
        <v>0</v>
      </c>
      <c r="BG219" s="139">
        <f>IF(N219="zákl. přenesená",J219,0)</f>
        <v>0</v>
      </c>
      <c r="BH219" s="139">
        <f>IF(N219="sníž. přenesená",J219,0)</f>
        <v>0</v>
      </c>
      <c r="BI219" s="139">
        <f>IF(N219="nulová",J219,0)</f>
        <v>0</v>
      </c>
      <c r="BJ219" s="15" t="s">
        <v>86</v>
      </c>
      <c r="BK219" s="139">
        <f>ROUND(I219*H219,2)</f>
        <v>0</v>
      </c>
      <c r="BL219" s="15" t="s">
        <v>134</v>
      </c>
      <c r="BM219" s="241" t="s">
        <v>302</v>
      </c>
    </row>
    <row r="220" s="2" customFormat="1">
      <c r="A220" s="38"/>
      <c r="B220" s="39"/>
      <c r="C220" s="40"/>
      <c r="D220" s="242" t="s">
        <v>136</v>
      </c>
      <c r="E220" s="40"/>
      <c r="F220" s="243" t="s">
        <v>303</v>
      </c>
      <c r="G220" s="40"/>
      <c r="H220" s="40"/>
      <c r="I220" s="244"/>
      <c r="J220" s="40"/>
      <c r="K220" s="40"/>
      <c r="L220" s="41"/>
      <c r="M220" s="245"/>
      <c r="N220" s="246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5" t="s">
        <v>136</v>
      </c>
      <c r="AU220" s="15" t="s">
        <v>88</v>
      </c>
    </row>
    <row r="221" s="2" customFormat="1">
      <c r="A221" s="38"/>
      <c r="B221" s="39"/>
      <c r="C221" s="40"/>
      <c r="D221" s="242" t="s">
        <v>138</v>
      </c>
      <c r="E221" s="40"/>
      <c r="F221" s="247" t="s">
        <v>294</v>
      </c>
      <c r="G221" s="40"/>
      <c r="H221" s="40"/>
      <c r="I221" s="244"/>
      <c r="J221" s="40"/>
      <c r="K221" s="40"/>
      <c r="L221" s="41"/>
      <c r="M221" s="245"/>
      <c r="N221" s="246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5" t="s">
        <v>138</v>
      </c>
      <c r="AU221" s="15" t="s">
        <v>88</v>
      </c>
    </row>
    <row r="222" s="2" customFormat="1" ht="14.4" customHeight="1">
      <c r="A222" s="38"/>
      <c r="B222" s="39"/>
      <c r="C222" s="259" t="s">
        <v>304</v>
      </c>
      <c r="D222" s="259" t="s">
        <v>203</v>
      </c>
      <c r="E222" s="260" t="s">
        <v>305</v>
      </c>
      <c r="F222" s="261" t="s">
        <v>306</v>
      </c>
      <c r="G222" s="262" t="s">
        <v>263</v>
      </c>
      <c r="H222" s="263">
        <v>1</v>
      </c>
      <c r="I222" s="264"/>
      <c r="J222" s="265">
        <f>ROUND(I222*H222,2)</f>
        <v>0</v>
      </c>
      <c r="K222" s="266"/>
      <c r="L222" s="267"/>
      <c r="M222" s="268" t="s">
        <v>1</v>
      </c>
      <c r="N222" s="269" t="s">
        <v>43</v>
      </c>
      <c r="O222" s="91"/>
      <c r="P222" s="239">
        <f>O222*H222</f>
        <v>0</v>
      </c>
      <c r="Q222" s="239">
        <v>0</v>
      </c>
      <c r="R222" s="239">
        <f>Q222*H222</f>
        <v>0</v>
      </c>
      <c r="S222" s="239">
        <v>0</v>
      </c>
      <c r="T222" s="240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41" t="s">
        <v>181</v>
      </c>
      <c r="AT222" s="241" t="s">
        <v>203</v>
      </c>
      <c r="AU222" s="241" t="s">
        <v>88</v>
      </c>
      <c r="AY222" s="15" t="s">
        <v>128</v>
      </c>
      <c r="BE222" s="139">
        <f>IF(N222="základní",J222,0)</f>
        <v>0</v>
      </c>
      <c r="BF222" s="139">
        <f>IF(N222="snížená",J222,0)</f>
        <v>0</v>
      </c>
      <c r="BG222" s="139">
        <f>IF(N222="zákl. přenesená",J222,0)</f>
        <v>0</v>
      </c>
      <c r="BH222" s="139">
        <f>IF(N222="sníž. přenesená",J222,0)</f>
        <v>0</v>
      </c>
      <c r="BI222" s="139">
        <f>IF(N222="nulová",J222,0)</f>
        <v>0</v>
      </c>
      <c r="BJ222" s="15" t="s">
        <v>86</v>
      </c>
      <c r="BK222" s="139">
        <f>ROUND(I222*H222,2)</f>
        <v>0</v>
      </c>
      <c r="BL222" s="15" t="s">
        <v>134</v>
      </c>
      <c r="BM222" s="241" t="s">
        <v>307</v>
      </c>
    </row>
    <row r="223" s="2" customFormat="1">
      <c r="A223" s="38"/>
      <c r="B223" s="39"/>
      <c r="C223" s="40"/>
      <c r="D223" s="242" t="s">
        <v>136</v>
      </c>
      <c r="E223" s="40"/>
      <c r="F223" s="243" t="s">
        <v>306</v>
      </c>
      <c r="G223" s="40"/>
      <c r="H223" s="40"/>
      <c r="I223" s="244"/>
      <c r="J223" s="40"/>
      <c r="K223" s="40"/>
      <c r="L223" s="41"/>
      <c r="M223" s="245"/>
      <c r="N223" s="246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5" t="s">
        <v>136</v>
      </c>
      <c r="AU223" s="15" t="s">
        <v>88</v>
      </c>
    </row>
    <row r="224" s="2" customFormat="1" ht="14.4" customHeight="1">
      <c r="A224" s="38"/>
      <c r="B224" s="39"/>
      <c r="C224" s="229" t="s">
        <v>308</v>
      </c>
      <c r="D224" s="229" t="s">
        <v>130</v>
      </c>
      <c r="E224" s="230" t="s">
        <v>309</v>
      </c>
      <c r="F224" s="231" t="s">
        <v>310</v>
      </c>
      <c r="G224" s="232" t="s">
        <v>263</v>
      </c>
      <c r="H224" s="233">
        <v>2</v>
      </c>
      <c r="I224" s="234"/>
      <c r="J224" s="235">
        <f>ROUND(I224*H224,2)</f>
        <v>0</v>
      </c>
      <c r="K224" s="236"/>
      <c r="L224" s="41"/>
      <c r="M224" s="237" t="s">
        <v>1</v>
      </c>
      <c r="N224" s="238" t="s">
        <v>43</v>
      </c>
      <c r="O224" s="91"/>
      <c r="P224" s="239">
        <f>O224*H224</f>
        <v>0</v>
      </c>
      <c r="Q224" s="239">
        <v>0.00296</v>
      </c>
      <c r="R224" s="239">
        <f>Q224*H224</f>
        <v>0.0059199999999999999</v>
      </c>
      <c r="S224" s="239">
        <v>0</v>
      </c>
      <c r="T224" s="240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41" t="s">
        <v>134</v>
      </c>
      <c r="AT224" s="241" t="s">
        <v>130</v>
      </c>
      <c r="AU224" s="241" t="s">
        <v>88</v>
      </c>
      <c r="AY224" s="15" t="s">
        <v>128</v>
      </c>
      <c r="BE224" s="139">
        <f>IF(N224="základní",J224,0)</f>
        <v>0</v>
      </c>
      <c r="BF224" s="139">
        <f>IF(N224="snížená",J224,0)</f>
        <v>0</v>
      </c>
      <c r="BG224" s="139">
        <f>IF(N224="zákl. přenesená",J224,0)</f>
        <v>0</v>
      </c>
      <c r="BH224" s="139">
        <f>IF(N224="sníž. přenesená",J224,0)</f>
        <v>0</v>
      </c>
      <c r="BI224" s="139">
        <f>IF(N224="nulová",J224,0)</f>
        <v>0</v>
      </c>
      <c r="BJ224" s="15" t="s">
        <v>86</v>
      </c>
      <c r="BK224" s="139">
        <f>ROUND(I224*H224,2)</f>
        <v>0</v>
      </c>
      <c r="BL224" s="15" t="s">
        <v>134</v>
      </c>
      <c r="BM224" s="241" t="s">
        <v>311</v>
      </c>
    </row>
    <row r="225" s="2" customFormat="1">
      <c r="A225" s="38"/>
      <c r="B225" s="39"/>
      <c r="C225" s="40"/>
      <c r="D225" s="242" t="s">
        <v>136</v>
      </c>
      <c r="E225" s="40"/>
      <c r="F225" s="243" t="s">
        <v>312</v>
      </c>
      <c r="G225" s="40"/>
      <c r="H225" s="40"/>
      <c r="I225" s="244"/>
      <c r="J225" s="40"/>
      <c r="K225" s="40"/>
      <c r="L225" s="41"/>
      <c r="M225" s="245"/>
      <c r="N225" s="246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5" t="s">
        <v>136</v>
      </c>
      <c r="AU225" s="15" t="s">
        <v>88</v>
      </c>
    </row>
    <row r="226" s="2" customFormat="1">
      <c r="A226" s="38"/>
      <c r="B226" s="39"/>
      <c r="C226" s="40"/>
      <c r="D226" s="242" t="s">
        <v>138</v>
      </c>
      <c r="E226" s="40"/>
      <c r="F226" s="247" t="s">
        <v>294</v>
      </c>
      <c r="G226" s="40"/>
      <c r="H226" s="40"/>
      <c r="I226" s="244"/>
      <c r="J226" s="40"/>
      <c r="K226" s="40"/>
      <c r="L226" s="41"/>
      <c r="M226" s="245"/>
      <c r="N226" s="246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5" t="s">
        <v>138</v>
      </c>
      <c r="AU226" s="15" t="s">
        <v>88</v>
      </c>
    </row>
    <row r="227" s="2" customFormat="1" ht="24.15" customHeight="1">
      <c r="A227" s="38"/>
      <c r="B227" s="39"/>
      <c r="C227" s="259" t="s">
        <v>313</v>
      </c>
      <c r="D227" s="259" t="s">
        <v>203</v>
      </c>
      <c r="E227" s="260" t="s">
        <v>314</v>
      </c>
      <c r="F227" s="261" t="s">
        <v>315</v>
      </c>
      <c r="G227" s="262" t="s">
        <v>263</v>
      </c>
      <c r="H227" s="263">
        <v>2</v>
      </c>
      <c r="I227" s="264"/>
      <c r="J227" s="265">
        <f>ROUND(I227*H227,2)</f>
        <v>0</v>
      </c>
      <c r="K227" s="266"/>
      <c r="L227" s="267"/>
      <c r="M227" s="268" t="s">
        <v>1</v>
      </c>
      <c r="N227" s="269" t="s">
        <v>43</v>
      </c>
      <c r="O227" s="91"/>
      <c r="P227" s="239">
        <f>O227*H227</f>
        <v>0</v>
      </c>
      <c r="Q227" s="239">
        <v>0.045999999999999999</v>
      </c>
      <c r="R227" s="239">
        <f>Q227*H227</f>
        <v>0.091999999999999998</v>
      </c>
      <c r="S227" s="239">
        <v>0</v>
      </c>
      <c r="T227" s="240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41" t="s">
        <v>181</v>
      </c>
      <c r="AT227" s="241" t="s">
        <v>203</v>
      </c>
      <c r="AU227" s="241" t="s">
        <v>88</v>
      </c>
      <c r="AY227" s="15" t="s">
        <v>128</v>
      </c>
      <c r="BE227" s="139">
        <f>IF(N227="základní",J227,0)</f>
        <v>0</v>
      </c>
      <c r="BF227" s="139">
        <f>IF(N227="snížená",J227,0)</f>
        <v>0</v>
      </c>
      <c r="BG227" s="139">
        <f>IF(N227="zákl. přenesená",J227,0)</f>
        <v>0</v>
      </c>
      <c r="BH227" s="139">
        <f>IF(N227="sníž. přenesená",J227,0)</f>
        <v>0</v>
      </c>
      <c r="BI227" s="139">
        <f>IF(N227="nulová",J227,0)</f>
        <v>0</v>
      </c>
      <c r="BJ227" s="15" t="s">
        <v>86</v>
      </c>
      <c r="BK227" s="139">
        <f>ROUND(I227*H227,2)</f>
        <v>0</v>
      </c>
      <c r="BL227" s="15" t="s">
        <v>134</v>
      </c>
      <c r="BM227" s="241" t="s">
        <v>316</v>
      </c>
    </row>
    <row r="228" s="2" customFormat="1">
      <c r="A228" s="38"/>
      <c r="B228" s="39"/>
      <c r="C228" s="40"/>
      <c r="D228" s="242" t="s">
        <v>136</v>
      </c>
      <c r="E228" s="40"/>
      <c r="F228" s="243" t="s">
        <v>315</v>
      </c>
      <c r="G228" s="40"/>
      <c r="H228" s="40"/>
      <c r="I228" s="244"/>
      <c r="J228" s="40"/>
      <c r="K228" s="40"/>
      <c r="L228" s="41"/>
      <c r="M228" s="245"/>
      <c r="N228" s="246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5" t="s">
        <v>136</v>
      </c>
      <c r="AU228" s="15" t="s">
        <v>88</v>
      </c>
    </row>
    <row r="229" s="2" customFormat="1" ht="14.4" customHeight="1">
      <c r="A229" s="38"/>
      <c r="B229" s="39"/>
      <c r="C229" s="259" t="s">
        <v>317</v>
      </c>
      <c r="D229" s="259" t="s">
        <v>203</v>
      </c>
      <c r="E229" s="260" t="s">
        <v>318</v>
      </c>
      <c r="F229" s="261" t="s">
        <v>319</v>
      </c>
      <c r="G229" s="262" t="s">
        <v>263</v>
      </c>
      <c r="H229" s="263">
        <v>8</v>
      </c>
      <c r="I229" s="264"/>
      <c r="J229" s="265">
        <f>ROUND(I229*H229,2)</f>
        <v>0</v>
      </c>
      <c r="K229" s="266"/>
      <c r="L229" s="267"/>
      <c r="M229" s="268" t="s">
        <v>1</v>
      </c>
      <c r="N229" s="269" t="s">
        <v>43</v>
      </c>
      <c r="O229" s="91"/>
      <c r="P229" s="239">
        <f>O229*H229</f>
        <v>0</v>
      </c>
      <c r="Q229" s="239">
        <v>0</v>
      </c>
      <c r="R229" s="239">
        <f>Q229*H229</f>
        <v>0</v>
      </c>
      <c r="S229" s="239">
        <v>0</v>
      </c>
      <c r="T229" s="240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41" t="s">
        <v>181</v>
      </c>
      <c r="AT229" s="241" t="s">
        <v>203</v>
      </c>
      <c r="AU229" s="241" t="s">
        <v>88</v>
      </c>
      <c r="AY229" s="15" t="s">
        <v>128</v>
      </c>
      <c r="BE229" s="139">
        <f>IF(N229="základní",J229,0)</f>
        <v>0</v>
      </c>
      <c r="BF229" s="139">
        <f>IF(N229="snížená",J229,0)</f>
        <v>0</v>
      </c>
      <c r="BG229" s="139">
        <f>IF(N229="zákl. přenesená",J229,0)</f>
        <v>0</v>
      </c>
      <c r="BH229" s="139">
        <f>IF(N229="sníž. přenesená",J229,0)</f>
        <v>0</v>
      </c>
      <c r="BI229" s="139">
        <f>IF(N229="nulová",J229,0)</f>
        <v>0</v>
      </c>
      <c r="BJ229" s="15" t="s">
        <v>86</v>
      </c>
      <c r="BK229" s="139">
        <f>ROUND(I229*H229,2)</f>
        <v>0</v>
      </c>
      <c r="BL229" s="15" t="s">
        <v>134</v>
      </c>
      <c r="BM229" s="241" t="s">
        <v>320</v>
      </c>
    </row>
    <row r="230" s="2" customFormat="1">
      <c r="A230" s="38"/>
      <c r="B230" s="39"/>
      <c r="C230" s="40"/>
      <c r="D230" s="242" t="s">
        <v>136</v>
      </c>
      <c r="E230" s="40"/>
      <c r="F230" s="243" t="s">
        <v>319</v>
      </c>
      <c r="G230" s="40"/>
      <c r="H230" s="40"/>
      <c r="I230" s="244"/>
      <c r="J230" s="40"/>
      <c r="K230" s="40"/>
      <c r="L230" s="41"/>
      <c r="M230" s="245"/>
      <c r="N230" s="246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5" t="s">
        <v>136</v>
      </c>
      <c r="AU230" s="15" t="s">
        <v>88</v>
      </c>
    </row>
    <row r="231" s="2" customFormat="1" ht="14.4" customHeight="1">
      <c r="A231" s="38"/>
      <c r="B231" s="39"/>
      <c r="C231" s="259" t="s">
        <v>321</v>
      </c>
      <c r="D231" s="259" t="s">
        <v>203</v>
      </c>
      <c r="E231" s="260" t="s">
        <v>322</v>
      </c>
      <c r="F231" s="261" t="s">
        <v>323</v>
      </c>
      <c r="G231" s="262" t="s">
        <v>232</v>
      </c>
      <c r="H231" s="263">
        <v>20</v>
      </c>
      <c r="I231" s="264"/>
      <c r="J231" s="265">
        <f>ROUND(I231*H231,2)</f>
        <v>0</v>
      </c>
      <c r="K231" s="266"/>
      <c r="L231" s="267"/>
      <c r="M231" s="268" t="s">
        <v>1</v>
      </c>
      <c r="N231" s="269" t="s">
        <v>43</v>
      </c>
      <c r="O231" s="91"/>
      <c r="P231" s="239">
        <f>O231*H231</f>
        <v>0</v>
      </c>
      <c r="Q231" s="239">
        <v>5.0000000000000002E-05</v>
      </c>
      <c r="R231" s="239">
        <f>Q231*H231</f>
        <v>0.001</v>
      </c>
      <c r="S231" s="239">
        <v>0</v>
      </c>
      <c r="T231" s="240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41" t="s">
        <v>181</v>
      </c>
      <c r="AT231" s="241" t="s">
        <v>203</v>
      </c>
      <c r="AU231" s="241" t="s">
        <v>88</v>
      </c>
      <c r="AY231" s="15" t="s">
        <v>128</v>
      </c>
      <c r="BE231" s="139">
        <f>IF(N231="základní",J231,0)</f>
        <v>0</v>
      </c>
      <c r="BF231" s="139">
        <f>IF(N231="snížená",J231,0)</f>
        <v>0</v>
      </c>
      <c r="BG231" s="139">
        <f>IF(N231="zákl. přenesená",J231,0)</f>
        <v>0</v>
      </c>
      <c r="BH231" s="139">
        <f>IF(N231="sníž. přenesená",J231,0)</f>
        <v>0</v>
      </c>
      <c r="BI231" s="139">
        <f>IF(N231="nulová",J231,0)</f>
        <v>0</v>
      </c>
      <c r="BJ231" s="15" t="s">
        <v>86</v>
      </c>
      <c r="BK231" s="139">
        <f>ROUND(I231*H231,2)</f>
        <v>0</v>
      </c>
      <c r="BL231" s="15" t="s">
        <v>134</v>
      </c>
      <c r="BM231" s="241" t="s">
        <v>324</v>
      </c>
    </row>
    <row r="232" s="2" customFormat="1">
      <c r="A232" s="38"/>
      <c r="B232" s="39"/>
      <c r="C232" s="40"/>
      <c r="D232" s="242" t="s">
        <v>136</v>
      </c>
      <c r="E232" s="40"/>
      <c r="F232" s="243" t="s">
        <v>323</v>
      </c>
      <c r="G232" s="40"/>
      <c r="H232" s="40"/>
      <c r="I232" s="244"/>
      <c r="J232" s="40"/>
      <c r="K232" s="40"/>
      <c r="L232" s="41"/>
      <c r="M232" s="245"/>
      <c r="N232" s="246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5" t="s">
        <v>136</v>
      </c>
      <c r="AU232" s="15" t="s">
        <v>88</v>
      </c>
    </row>
    <row r="233" s="2" customFormat="1">
      <c r="A233" s="38"/>
      <c r="B233" s="39"/>
      <c r="C233" s="40"/>
      <c r="D233" s="242" t="s">
        <v>325</v>
      </c>
      <c r="E233" s="40"/>
      <c r="F233" s="247" t="s">
        <v>326</v>
      </c>
      <c r="G233" s="40"/>
      <c r="H233" s="40"/>
      <c r="I233" s="244"/>
      <c r="J233" s="40"/>
      <c r="K233" s="40"/>
      <c r="L233" s="41"/>
      <c r="M233" s="245"/>
      <c r="N233" s="246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5" t="s">
        <v>325</v>
      </c>
      <c r="AU233" s="15" t="s">
        <v>88</v>
      </c>
    </row>
    <row r="234" s="2" customFormat="1" ht="14.4" customHeight="1">
      <c r="A234" s="38"/>
      <c r="B234" s="39"/>
      <c r="C234" s="229" t="s">
        <v>327</v>
      </c>
      <c r="D234" s="229" t="s">
        <v>130</v>
      </c>
      <c r="E234" s="230" t="s">
        <v>328</v>
      </c>
      <c r="F234" s="231" t="s">
        <v>329</v>
      </c>
      <c r="G234" s="232" t="s">
        <v>263</v>
      </c>
      <c r="H234" s="233">
        <v>3</v>
      </c>
      <c r="I234" s="234"/>
      <c r="J234" s="235">
        <f>ROUND(I234*H234,2)</f>
        <v>0</v>
      </c>
      <c r="K234" s="236"/>
      <c r="L234" s="41"/>
      <c r="M234" s="237" t="s">
        <v>1</v>
      </c>
      <c r="N234" s="238" t="s">
        <v>43</v>
      </c>
      <c r="O234" s="91"/>
      <c r="P234" s="239">
        <f>O234*H234</f>
        <v>0</v>
      </c>
      <c r="Q234" s="239">
        <v>0.12303</v>
      </c>
      <c r="R234" s="239">
        <f>Q234*H234</f>
        <v>0.36909000000000003</v>
      </c>
      <c r="S234" s="239">
        <v>0</v>
      </c>
      <c r="T234" s="240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41" t="s">
        <v>134</v>
      </c>
      <c r="AT234" s="241" t="s">
        <v>130</v>
      </c>
      <c r="AU234" s="241" t="s">
        <v>88</v>
      </c>
      <c r="AY234" s="15" t="s">
        <v>128</v>
      </c>
      <c r="BE234" s="139">
        <f>IF(N234="základní",J234,0)</f>
        <v>0</v>
      </c>
      <c r="BF234" s="139">
        <f>IF(N234="snížená",J234,0)</f>
        <v>0</v>
      </c>
      <c r="BG234" s="139">
        <f>IF(N234="zákl. přenesená",J234,0)</f>
        <v>0</v>
      </c>
      <c r="BH234" s="139">
        <f>IF(N234="sníž. přenesená",J234,0)</f>
        <v>0</v>
      </c>
      <c r="BI234" s="139">
        <f>IF(N234="nulová",J234,0)</f>
        <v>0</v>
      </c>
      <c r="BJ234" s="15" t="s">
        <v>86</v>
      </c>
      <c r="BK234" s="139">
        <f>ROUND(I234*H234,2)</f>
        <v>0</v>
      </c>
      <c r="BL234" s="15" t="s">
        <v>134</v>
      </c>
      <c r="BM234" s="241" t="s">
        <v>330</v>
      </c>
    </row>
    <row r="235" s="2" customFormat="1">
      <c r="A235" s="38"/>
      <c r="B235" s="39"/>
      <c r="C235" s="40"/>
      <c r="D235" s="242" t="s">
        <v>136</v>
      </c>
      <c r="E235" s="40"/>
      <c r="F235" s="243" t="s">
        <v>329</v>
      </c>
      <c r="G235" s="40"/>
      <c r="H235" s="40"/>
      <c r="I235" s="244"/>
      <c r="J235" s="40"/>
      <c r="K235" s="40"/>
      <c r="L235" s="41"/>
      <c r="M235" s="245"/>
      <c r="N235" s="246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5" t="s">
        <v>136</v>
      </c>
      <c r="AU235" s="15" t="s">
        <v>88</v>
      </c>
    </row>
    <row r="236" s="2" customFormat="1">
      <c r="A236" s="38"/>
      <c r="B236" s="39"/>
      <c r="C236" s="40"/>
      <c r="D236" s="242" t="s">
        <v>138</v>
      </c>
      <c r="E236" s="40"/>
      <c r="F236" s="247" t="s">
        <v>331</v>
      </c>
      <c r="G236" s="40"/>
      <c r="H236" s="40"/>
      <c r="I236" s="244"/>
      <c r="J236" s="40"/>
      <c r="K236" s="40"/>
      <c r="L236" s="41"/>
      <c r="M236" s="245"/>
      <c r="N236" s="246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5" t="s">
        <v>138</v>
      </c>
      <c r="AU236" s="15" t="s">
        <v>88</v>
      </c>
    </row>
    <row r="237" s="2" customFormat="1" ht="24.15" customHeight="1">
      <c r="A237" s="38"/>
      <c r="B237" s="39"/>
      <c r="C237" s="259" t="s">
        <v>332</v>
      </c>
      <c r="D237" s="259" t="s">
        <v>203</v>
      </c>
      <c r="E237" s="260" t="s">
        <v>333</v>
      </c>
      <c r="F237" s="261" t="s">
        <v>334</v>
      </c>
      <c r="G237" s="262" t="s">
        <v>263</v>
      </c>
      <c r="H237" s="263">
        <v>3</v>
      </c>
      <c r="I237" s="264"/>
      <c r="J237" s="265">
        <f>ROUND(I237*H237,2)</f>
        <v>0</v>
      </c>
      <c r="K237" s="266"/>
      <c r="L237" s="267"/>
      <c r="M237" s="268" t="s">
        <v>1</v>
      </c>
      <c r="N237" s="269" t="s">
        <v>43</v>
      </c>
      <c r="O237" s="91"/>
      <c r="P237" s="239">
        <f>O237*H237</f>
        <v>0</v>
      </c>
      <c r="Q237" s="239">
        <v>0.013299999999999999</v>
      </c>
      <c r="R237" s="239">
        <f>Q237*H237</f>
        <v>0.039899999999999998</v>
      </c>
      <c r="S237" s="239">
        <v>0</v>
      </c>
      <c r="T237" s="240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41" t="s">
        <v>181</v>
      </c>
      <c r="AT237" s="241" t="s">
        <v>203</v>
      </c>
      <c r="AU237" s="241" t="s">
        <v>88</v>
      </c>
      <c r="AY237" s="15" t="s">
        <v>128</v>
      </c>
      <c r="BE237" s="139">
        <f>IF(N237="základní",J237,0)</f>
        <v>0</v>
      </c>
      <c r="BF237" s="139">
        <f>IF(N237="snížená",J237,0)</f>
        <v>0</v>
      </c>
      <c r="BG237" s="139">
        <f>IF(N237="zákl. přenesená",J237,0)</f>
        <v>0</v>
      </c>
      <c r="BH237" s="139">
        <f>IF(N237="sníž. přenesená",J237,0)</f>
        <v>0</v>
      </c>
      <c r="BI237" s="139">
        <f>IF(N237="nulová",J237,0)</f>
        <v>0</v>
      </c>
      <c r="BJ237" s="15" t="s">
        <v>86</v>
      </c>
      <c r="BK237" s="139">
        <f>ROUND(I237*H237,2)</f>
        <v>0</v>
      </c>
      <c r="BL237" s="15" t="s">
        <v>134</v>
      </c>
      <c r="BM237" s="241" t="s">
        <v>335</v>
      </c>
    </row>
    <row r="238" s="2" customFormat="1">
      <c r="A238" s="38"/>
      <c r="B238" s="39"/>
      <c r="C238" s="40"/>
      <c r="D238" s="242" t="s">
        <v>136</v>
      </c>
      <c r="E238" s="40"/>
      <c r="F238" s="243" t="s">
        <v>334</v>
      </c>
      <c r="G238" s="40"/>
      <c r="H238" s="40"/>
      <c r="I238" s="244"/>
      <c r="J238" s="40"/>
      <c r="K238" s="40"/>
      <c r="L238" s="41"/>
      <c r="M238" s="245"/>
      <c r="N238" s="246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5" t="s">
        <v>136</v>
      </c>
      <c r="AU238" s="15" t="s">
        <v>88</v>
      </c>
    </row>
    <row r="239" s="2" customFormat="1" ht="14.4" customHeight="1">
      <c r="A239" s="38"/>
      <c r="B239" s="39"/>
      <c r="C239" s="259" t="s">
        <v>336</v>
      </c>
      <c r="D239" s="259" t="s">
        <v>203</v>
      </c>
      <c r="E239" s="260" t="s">
        <v>337</v>
      </c>
      <c r="F239" s="261" t="s">
        <v>338</v>
      </c>
      <c r="G239" s="262" t="s">
        <v>263</v>
      </c>
      <c r="H239" s="263">
        <v>1</v>
      </c>
      <c r="I239" s="264"/>
      <c r="J239" s="265">
        <f>ROUND(I239*H239,2)</f>
        <v>0</v>
      </c>
      <c r="K239" s="266"/>
      <c r="L239" s="267"/>
      <c r="M239" s="268" t="s">
        <v>1</v>
      </c>
      <c r="N239" s="269" t="s">
        <v>43</v>
      </c>
      <c r="O239" s="91"/>
      <c r="P239" s="239">
        <f>O239*H239</f>
        <v>0</v>
      </c>
      <c r="Q239" s="239">
        <v>0.0035000000000000001</v>
      </c>
      <c r="R239" s="239">
        <f>Q239*H239</f>
        <v>0.0035000000000000001</v>
      </c>
      <c r="S239" s="239">
        <v>0</v>
      </c>
      <c r="T239" s="240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41" t="s">
        <v>181</v>
      </c>
      <c r="AT239" s="241" t="s">
        <v>203</v>
      </c>
      <c r="AU239" s="241" t="s">
        <v>88</v>
      </c>
      <c r="AY239" s="15" t="s">
        <v>128</v>
      </c>
      <c r="BE239" s="139">
        <f>IF(N239="základní",J239,0)</f>
        <v>0</v>
      </c>
      <c r="BF239" s="139">
        <f>IF(N239="snížená",J239,0)</f>
        <v>0</v>
      </c>
      <c r="BG239" s="139">
        <f>IF(N239="zákl. přenesená",J239,0)</f>
        <v>0</v>
      </c>
      <c r="BH239" s="139">
        <f>IF(N239="sníž. přenesená",J239,0)</f>
        <v>0</v>
      </c>
      <c r="BI239" s="139">
        <f>IF(N239="nulová",J239,0)</f>
        <v>0</v>
      </c>
      <c r="BJ239" s="15" t="s">
        <v>86</v>
      </c>
      <c r="BK239" s="139">
        <f>ROUND(I239*H239,2)</f>
        <v>0</v>
      </c>
      <c r="BL239" s="15" t="s">
        <v>134</v>
      </c>
      <c r="BM239" s="241" t="s">
        <v>339</v>
      </c>
    </row>
    <row r="240" s="2" customFormat="1">
      <c r="A240" s="38"/>
      <c r="B240" s="39"/>
      <c r="C240" s="40"/>
      <c r="D240" s="242" t="s">
        <v>136</v>
      </c>
      <c r="E240" s="40"/>
      <c r="F240" s="243" t="s">
        <v>338</v>
      </c>
      <c r="G240" s="40"/>
      <c r="H240" s="40"/>
      <c r="I240" s="244"/>
      <c r="J240" s="40"/>
      <c r="K240" s="40"/>
      <c r="L240" s="41"/>
      <c r="M240" s="245"/>
      <c r="N240" s="246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5" t="s">
        <v>136</v>
      </c>
      <c r="AU240" s="15" t="s">
        <v>88</v>
      </c>
    </row>
    <row r="241" s="2" customFormat="1" ht="24.15" customHeight="1">
      <c r="A241" s="38"/>
      <c r="B241" s="39"/>
      <c r="C241" s="259" t="s">
        <v>340</v>
      </c>
      <c r="D241" s="259" t="s">
        <v>203</v>
      </c>
      <c r="E241" s="260" t="s">
        <v>341</v>
      </c>
      <c r="F241" s="261" t="s">
        <v>342</v>
      </c>
      <c r="G241" s="262" t="s">
        <v>263</v>
      </c>
      <c r="H241" s="263">
        <v>1</v>
      </c>
      <c r="I241" s="264"/>
      <c r="J241" s="265">
        <f>ROUND(I241*H241,2)</f>
        <v>0</v>
      </c>
      <c r="K241" s="266"/>
      <c r="L241" s="267"/>
      <c r="M241" s="268" t="s">
        <v>1</v>
      </c>
      <c r="N241" s="269" t="s">
        <v>43</v>
      </c>
      <c r="O241" s="91"/>
      <c r="P241" s="239">
        <f>O241*H241</f>
        <v>0</v>
      </c>
      <c r="Q241" s="239">
        <v>0.0012800000000000001</v>
      </c>
      <c r="R241" s="239">
        <f>Q241*H241</f>
        <v>0.0012800000000000001</v>
      </c>
      <c r="S241" s="239">
        <v>0</v>
      </c>
      <c r="T241" s="240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41" t="s">
        <v>181</v>
      </c>
      <c r="AT241" s="241" t="s">
        <v>203</v>
      </c>
      <c r="AU241" s="241" t="s">
        <v>88</v>
      </c>
      <c r="AY241" s="15" t="s">
        <v>128</v>
      </c>
      <c r="BE241" s="139">
        <f>IF(N241="základní",J241,0)</f>
        <v>0</v>
      </c>
      <c r="BF241" s="139">
        <f>IF(N241="snížená",J241,0)</f>
        <v>0</v>
      </c>
      <c r="BG241" s="139">
        <f>IF(N241="zákl. přenesená",J241,0)</f>
        <v>0</v>
      </c>
      <c r="BH241" s="139">
        <f>IF(N241="sníž. přenesená",J241,0)</f>
        <v>0</v>
      </c>
      <c r="BI241" s="139">
        <f>IF(N241="nulová",J241,0)</f>
        <v>0</v>
      </c>
      <c r="BJ241" s="15" t="s">
        <v>86</v>
      </c>
      <c r="BK241" s="139">
        <f>ROUND(I241*H241,2)</f>
        <v>0</v>
      </c>
      <c r="BL241" s="15" t="s">
        <v>134</v>
      </c>
      <c r="BM241" s="241" t="s">
        <v>343</v>
      </c>
    </row>
    <row r="242" s="2" customFormat="1">
      <c r="A242" s="38"/>
      <c r="B242" s="39"/>
      <c r="C242" s="40"/>
      <c r="D242" s="242" t="s">
        <v>136</v>
      </c>
      <c r="E242" s="40"/>
      <c r="F242" s="243" t="s">
        <v>342</v>
      </c>
      <c r="G242" s="40"/>
      <c r="H242" s="40"/>
      <c r="I242" s="244"/>
      <c r="J242" s="40"/>
      <c r="K242" s="40"/>
      <c r="L242" s="41"/>
      <c r="M242" s="245"/>
      <c r="N242" s="246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5" t="s">
        <v>136</v>
      </c>
      <c r="AU242" s="15" t="s">
        <v>88</v>
      </c>
    </row>
    <row r="243" s="2" customFormat="1" ht="24.15" customHeight="1">
      <c r="A243" s="38"/>
      <c r="B243" s="39"/>
      <c r="C243" s="259" t="s">
        <v>344</v>
      </c>
      <c r="D243" s="259" t="s">
        <v>203</v>
      </c>
      <c r="E243" s="260" t="s">
        <v>345</v>
      </c>
      <c r="F243" s="261" t="s">
        <v>346</v>
      </c>
      <c r="G243" s="262" t="s">
        <v>263</v>
      </c>
      <c r="H243" s="263">
        <v>1</v>
      </c>
      <c r="I243" s="264"/>
      <c r="J243" s="265">
        <f>ROUND(I243*H243,2)</f>
        <v>0</v>
      </c>
      <c r="K243" s="266"/>
      <c r="L243" s="267"/>
      <c r="M243" s="268" t="s">
        <v>1</v>
      </c>
      <c r="N243" s="269" t="s">
        <v>43</v>
      </c>
      <c r="O243" s="91"/>
      <c r="P243" s="239">
        <f>O243*H243</f>
        <v>0</v>
      </c>
      <c r="Q243" s="239">
        <v>0.00027</v>
      </c>
      <c r="R243" s="239">
        <f>Q243*H243</f>
        <v>0.00027</v>
      </c>
      <c r="S243" s="239">
        <v>0</v>
      </c>
      <c r="T243" s="240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41" t="s">
        <v>181</v>
      </c>
      <c r="AT243" s="241" t="s">
        <v>203</v>
      </c>
      <c r="AU243" s="241" t="s">
        <v>88</v>
      </c>
      <c r="AY243" s="15" t="s">
        <v>128</v>
      </c>
      <c r="BE243" s="139">
        <f>IF(N243="základní",J243,0)</f>
        <v>0</v>
      </c>
      <c r="BF243" s="139">
        <f>IF(N243="snížená",J243,0)</f>
        <v>0</v>
      </c>
      <c r="BG243" s="139">
        <f>IF(N243="zákl. přenesená",J243,0)</f>
        <v>0</v>
      </c>
      <c r="BH243" s="139">
        <f>IF(N243="sníž. přenesená",J243,0)</f>
        <v>0</v>
      </c>
      <c r="BI243" s="139">
        <f>IF(N243="nulová",J243,0)</f>
        <v>0</v>
      </c>
      <c r="BJ243" s="15" t="s">
        <v>86</v>
      </c>
      <c r="BK243" s="139">
        <f>ROUND(I243*H243,2)</f>
        <v>0</v>
      </c>
      <c r="BL243" s="15" t="s">
        <v>134</v>
      </c>
      <c r="BM243" s="241" t="s">
        <v>347</v>
      </c>
    </row>
    <row r="244" s="2" customFormat="1">
      <c r="A244" s="38"/>
      <c r="B244" s="39"/>
      <c r="C244" s="40"/>
      <c r="D244" s="242" t="s">
        <v>136</v>
      </c>
      <c r="E244" s="40"/>
      <c r="F244" s="243" t="s">
        <v>346</v>
      </c>
      <c r="G244" s="40"/>
      <c r="H244" s="40"/>
      <c r="I244" s="244"/>
      <c r="J244" s="40"/>
      <c r="K244" s="40"/>
      <c r="L244" s="41"/>
      <c r="M244" s="245"/>
      <c r="N244" s="246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5" t="s">
        <v>136</v>
      </c>
      <c r="AU244" s="15" t="s">
        <v>88</v>
      </c>
    </row>
    <row r="245" s="2" customFormat="1" ht="14.4" customHeight="1">
      <c r="A245" s="38"/>
      <c r="B245" s="39"/>
      <c r="C245" s="259" t="s">
        <v>348</v>
      </c>
      <c r="D245" s="259" t="s">
        <v>203</v>
      </c>
      <c r="E245" s="260" t="s">
        <v>349</v>
      </c>
      <c r="F245" s="261" t="s">
        <v>350</v>
      </c>
      <c r="G245" s="262" t="s">
        <v>263</v>
      </c>
      <c r="H245" s="263">
        <v>3</v>
      </c>
      <c r="I245" s="264"/>
      <c r="J245" s="265">
        <f>ROUND(I245*H245,2)</f>
        <v>0</v>
      </c>
      <c r="K245" s="266"/>
      <c r="L245" s="267"/>
      <c r="M245" s="268" t="s">
        <v>1</v>
      </c>
      <c r="N245" s="269" t="s">
        <v>43</v>
      </c>
      <c r="O245" s="91"/>
      <c r="P245" s="239">
        <f>O245*H245</f>
        <v>0</v>
      </c>
      <c r="Q245" s="239">
        <v>0</v>
      </c>
      <c r="R245" s="239">
        <f>Q245*H245</f>
        <v>0</v>
      </c>
      <c r="S245" s="239">
        <v>0</v>
      </c>
      <c r="T245" s="240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41" t="s">
        <v>181</v>
      </c>
      <c r="AT245" s="241" t="s">
        <v>203</v>
      </c>
      <c r="AU245" s="241" t="s">
        <v>88</v>
      </c>
      <c r="AY245" s="15" t="s">
        <v>128</v>
      </c>
      <c r="BE245" s="139">
        <f>IF(N245="základní",J245,0)</f>
        <v>0</v>
      </c>
      <c r="BF245" s="139">
        <f>IF(N245="snížená",J245,0)</f>
        <v>0</v>
      </c>
      <c r="BG245" s="139">
        <f>IF(N245="zákl. přenesená",J245,0)</f>
        <v>0</v>
      </c>
      <c r="BH245" s="139">
        <f>IF(N245="sníž. přenesená",J245,0)</f>
        <v>0</v>
      </c>
      <c r="BI245" s="139">
        <f>IF(N245="nulová",J245,0)</f>
        <v>0</v>
      </c>
      <c r="BJ245" s="15" t="s">
        <v>86</v>
      </c>
      <c r="BK245" s="139">
        <f>ROUND(I245*H245,2)</f>
        <v>0</v>
      </c>
      <c r="BL245" s="15" t="s">
        <v>134</v>
      </c>
      <c r="BM245" s="241" t="s">
        <v>351</v>
      </c>
    </row>
    <row r="246" s="2" customFormat="1">
      <c r="A246" s="38"/>
      <c r="B246" s="39"/>
      <c r="C246" s="40"/>
      <c r="D246" s="242" t="s">
        <v>136</v>
      </c>
      <c r="E246" s="40"/>
      <c r="F246" s="243" t="s">
        <v>350</v>
      </c>
      <c r="G246" s="40"/>
      <c r="H246" s="40"/>
      <c r="I246" s="244"/>
      <c r="J246" s="40"/>
      <c r="K246" s="40"/>
      <c r="L246" s="41"/>
      <c r="M246" s="245"/>
      <c r="N246" s="246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5" t="s">
        <v>136</v>
      </c>
      <c r="AU246" s="15" t="s">
        <v>88</v>
      </c>
    </row>
    <row r="247" s="2" customFormat="1" ht="14.4" customHeight="1">
      <c r="A247" s="38"/>
      <c r="B247" s="39"/>
      <c r="C247" s="259" t="s">
        <v>352</v>
      </c>
      <c r="D247" s="259" t="s">
        <v>203</v>
      </c>
      <c r="E247" s="260" t="s">
        <v>353</v>
      </c>
      <c r="F247" s="261" t="s">
        <v>354</v>
      </c>
      <c r="G247" s="262" t="s">
        <v>263</v>
      </c>
      <c r="H247" s="263">
        <v>4</v>
      </c>
      <c r="I247" s="264"/>
      <c r="J247" s="265">
        <f>ROUND(I247*H247,2)</f>
        <v>0</v>
      </c>
      <c r="K247" s="266"/>
      <c r="L247" s="267"/>
      <c r="M247" s="268" t="s">
        <v>1</v>
      </c>
      <c r="N247" s="269" t="s">
        <v>43</v>
      </c>
      <c r="O247" s="91"/>
      <c r="P247" s="239">
        <f>O247*H247</f>
        <v>0</v>
      </c>
      <c r="Q247" s="239">
        <v>0</v>
      </c>
      <c r="R247" s="239">
        <f>Q247*H247</f>
        <v>0</v>
      </c>
      <c r="S247" s="239">
        <v>0</v>
      </c>
      <c r="T247" s="240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41" t="s">
        <v>181</v>
      </c>
      <c r="AT247" s="241" t="s">
        <v>203</v>
      </c>
      <c r="AU247" s="241" t="s">
        <v>88</v>
      </c>
      <c r="AY247" s="15" t="s">
        <v>128</v>
      </c>
      <c r="BE247" s="139">
        <f>IF(N247="základní",J247,0)</f>
        <v>0</v>
      </c>
      <c r="BF247" s="139">
        <f>IF(N247="snížená",J247,0)</f>
        <v>0</v>
      </c>
      <c r="BG247" s="139">
        <f>IF(N247="zákl. přenesená",J247,0)</f>
        <v>0</v>
      </c>
      <c r="BH247" s="139">
        <f>IF(N247="sníž. přenesená",J247,0)</f>
        <v>0</v>
      </c>
      <c r="BI247" s="139">
        <f>IF(N247="nulová",J247,0)</f>
        <v>0</v>
      </c>
      <c r="BJ247" s="15" t="s">
        <v>86</v>
      </c>
      <c r="BK247" s="139">
        <f>ROUND(I247*H247,2)</f>
        <v>0</v>
      </c>
      <c r="BL247" s="15" t="s">
        <v>134</v>
      </c>
      <c r="BM247" s="241" t="s">
        <v>355</v>
      </c>
    </row>
    <row r="248" s="2" customFormat="1">
      <c r="A248" s="38"/>
      <c r="B248" s="39"/>
      <c r="C248" s="40"/>
      <c r="D248" s="242" t="s">
        <v>136</v>
      </c>
      <c r="E248" s="40"/>
      <c r="F248" s="243" t="s">
        <v>354</v>
      </c>
      <c r="G248" s="40"/>
      <c r="H248" s="40"/>
      <c r="I248" s="244"/>
      <c r="J248" s="40"/>
      <c r="K248" s="40"/>
      <c r="L248" s="41"/>
      <c r="M248" s="245"/>
      <c r="N248" s="246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5" t="s">
        <v>136</v>
      </c>
      <c r="AU248" s="15" t="s">
        <v>88</v>
      </c>
    </row>
    <row r="249" s="2" customFormat="1" ht="14.4" customHeight="1">
      <c r="A249" s="38"/>
      <c r="B249" s="39"/>
      <c r="C249" s="259" t="s">
        <v>356</v>
      </c>
      <c r="D249" s="259" t="s">
        <v>203</v>
      </c>
      <c r="E249" s="260" t="s">
        <v>357</v>
      </c>
      <c r="F249" s="261" t="s">
        <v>358</v>
      </c>
      <c r="G249" s="262" t="s">
        <v>263</v>
      </c>
      <c r="H249" s="263">
        <v>2</v>
      </c>
      <c r="I249" s="264"/>
      <c r="J249" s="265">
        <f>ROUND(I249*H249,2)</f>
        <v>0</v>
      </c>
      <c r="K249" s="266"/>
      <c r="L249" s="267"/>
      <c r="M249" s="268" t="s">
        <v>1</v>
      </c>
      <c r="N249" s="269" t="s">
        <v>43</v>
      </c>
      <c r="O249" s="91"/>
      <c r="P249" s="239">
        <f>O249*H249</f>
        <v>0</v>
      </c>
      <c r="Q249" s="239">
        <v>0.0040000000000000001</v>
      </c>
      <c r="R249" s="239">
        <f>Q249*H249</f>
        <v>0.0080000000000000002</v>
      </c>
      <c r="S249" s="239">
        <v>0</v>
      </c>
      <c r="T249" s="240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41" t="s">
        <v>181</v>
      </c>
      <c r="AT249" s="241" t="s">
        <v>203</v>
      </c>
      <c r="AU249" s="241" t="s">
        <v>88</v>
      </c>
      <c r="AY249" s="15" t="s">
        <v>128</v>
      </c>
      <c r="BE249" s="139">
        <f>IF(N249="základní",J249,0)</f>
        <v>0</v>
      </c>
      <c r="BF249" s="139">
        <f>IF(N249="snížená",J249,0)</f>
        <v>0</v>
      </c>
      <c r="BG249" s="139">
        <f>IF(N249="zákl. přenesená",J249,0)</f>
        <v>0</v>
      </c>
      <c r="BH249" s="139">
        <f>IF(N249="sníž. přenesená",J249,0)</f>
        <v>0</v>
      </c>
      <c r="BI249" s="139">
        <f>IF(N249="nulová",J249,0)</f>
        <v>0</v>
      </c>
      <c r="BJ249" s="15" t="s">
        <v>86</v>
      </c>
      <c r="BK249" s="139">
        <f>ROUND(I249*H249,2)</f>
        <v>0</v>
      </c>
      <c r="BL249" s="15" t="s">
        <v>134</v>
      </c>
      <c r="BM249" s="241" t="s">
        <v>359</v>
      </c>
    </row>
    <row r="250" s="2" customFormat="1">
      <c r="A250" s="38"/>
      <c r="B250" s="39"/>
      <c r="C250" s="40"/>
      <c r="D250" s="242" t="s">
        <v>136</v>
      </c>
      <c r="E250" s="40"/>
      <c r="F250" s="243" t="s">
        <v>358</v>
      </c>
      <c r="G250" s="40"/>
      <c r="H250" s="40"/>
      <c r="I250" s="244"/>
      <c r="J250" s="40"/>
      <c r="K250" s="40"/>
      <c r="L250" s="41"/>
      <c r="M250" s="245"/>
      <c r="N250" s="246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5" t="s">
        <v>136</v>
      </c>
      <c r="AU250" s="15" t="s">
        <v>88</v>
      </c>
    </row>
    <row r="251" s="2" customFormat="1" ht="14.4" customHeight="1">
      <c r="A251" s="38"/>
      <c r="B251" s="39"/>
      <c r="C251" s="259" t="s">
        <v>360</v>
      </c>
      <c r="D251" s="259" t="s">
        <v>203</v>
      </c>
      <c r="E251" s="260" t="s">
        <v>361</v>
      </c>
      <c r="F251" s="261" t="s">
        <v>362</v>
      </c>
      <c r="G251" s="262" t="s">
        <v>263</v>
      </c>
      <c r="H251" s="263">
        <v>2</v>
      </c>
      <c r="I251" s="264"/>
      <c r="J251" s="265">
        <f>ROUND(I251*H251,2)</f>
        <v>0</v>
      </c>
      <c r="K251" s="266"/>
      <c r="L251" s="267"/>
      <c r="M251" s="268" t="s">
        <v>1</v>
      </c>
      <c r="N251" s="269" t="s">
        <v>43</v>
      </c>
      <c r="O251" s="91"/>
      <c r="P251" s="239">
        <f>O251*H251</f>
        <v>0</v>
      </c>
      <c r="Q251" s="239">
        <v>0</v>
      </c>
      <c r="R251" s="239">
        <f>Q251*H251</f>
        <v>0</v>
      </c>
      <c r="S251" s="239">
        <v>0</v>
      </c>
      <c r="T251" s="240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41" t="s">
        <v>181</v>
      </c>
      <c r="AT251" s="241" t="s">
        <v>203</v>
      </c>
      <c r="AU251" s="241" t="s">
        <v>88</v>
      </c>
      <c r="AY251" s="15" t="s">
        <v>128</v>
      </c>
      <c r="BE251" s="139">
        <f>IF(N251="základní",J251,0)</f>
        <v>0</v>
      </c>
      <c r="BF251" s="139">
        <f>IF(N251="snížená",J251,0)</f>
        <v>0</v>
      </c>
      <c r="BG251" s="139">
        <f>IF(N251="zákl. přenesená",J251,0)</f>
        <v>0</v>
      </c>
      <c r="BH251" s="139">
        <f>IF(N251="sníž. přenesená",J251,0)</f>
        <v>0</v>
      </c>
      <c r="BI251" s="139">
        <f>IF(N251="nulová",J251,0)</f>
        <v>0</v>
      </c>
      <c r="BJ251" s="15" t="s">
        <v>86</v>
      </c>
      <c r="BK251" s="139">
        <f>ROUND(I251*H251,2)</f>
        <v>0</v>
      </c>
      <c r="BL251" s="15" t="s">
        <v>134</v>
      </c>
      <c r="BM251" s="241" t="s">
        <v>363</v>
      </c>
    </row>
    <row r="252" s="2" customFormat="1">
      <c r="A252" s="38"/>
      <c r="B252" s="39"/>
      <c r="C252" s="40"/>
      <c r="D252" s="242" t="s">
        <v>136</v>
      </c>
      <c r="E252" s="40"/>
      <c r="F252" s="243" t="s">
        <v>362</v>
      </c>
      <c r="G252" s="40"/>
      <c r="H252" s="40"/>
      <c r="I252" s="244"/>
      <c r="J252" s="40"/>
      <c r="K252" s="40"/>
      <c r="L252" s="41"/>
      <c r="M252" s="245"/>
      <c r="N252" s="246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5" t="s">
        <v>136</v>
      </c>
      <c r="AU252" s="15" t="s">
        <v>88</v>
      </c>
    </row>
    <row r="253" s="2" customFormat="1" ht="24.15" customHeight="1">
      <c r="A253" s="38"/>
      <c r="B253" s="39"/>
      <c r="C253" s="259" t="s">
        <v>364</v>
      </c>
      <c r="D253" s="259" t="s">
        <v>203</v>
      </c>
      <c r="E253" s="260" t="s">
        <v>365</v>
      </c>
      <c r="F253" s="261" t="s">
        <v>366</v>
      </c>
      <c r="G253" s="262" t="s">
        <v>263</v>
      </c>
      <c r="H253" s="263">
        <v>1</v>
      </c>
      <c r="I253" s="264"/>
      <c r="J253" s="265">
        <f>ROUND(I253*H253,2)</f>
        <v>0</v>
      </c>
      <c r="K253" s="266"/>
      <c r="L253" s="267"/>
      <c r="M253" s="268" t="s">
        <v>1</v>
      </c>
      <c r="N253" s="269" t="s">
        <v>43</v>
      </c>
      <c r="O253" s="91"/>
      <c r="P253" s="239">
        <f>O253*H253</f>
        <v>0</v>
      </c>
      <c r="Q253" s="239">
        <v>0.0048900000000000002</v>
      </c>
      <c r="R253" s="239">
        <f>Q253*H253</f>
        <v>0.0048900000000000002</v>
      </c>
      <c r="S253" s="239">
        <v>0</v>
      </c>
      <c r="T253" s="240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41" t="s">
        <v>181</v>
      </c>
      <c r="AT253" s="241" t="s">
        <v>203</v>
      </c>
      <c r="AU253" s="241" t="s">
        <v>88</v>
      </c>
      <c r="AY253" s="15" t="s">
        <v>128</v>
      </c>
      <c r="BE253" s="139">
        <f>IF(N253="základní",J253,0)</f>
        <v>0</v>
      </c>
      <c r="BF253" s="139">
        <f>IF(N253="snížená",J253,0)</f>
        <v>0</v>
      </c>
      <c r="BG253" s="139">
        <f>IF(N253="zákl. přenesená",J253,0)</f>
        <v>0</v>
      </c>
      <c r="BH253" s="139">
        <f>IF(N253="sníž. přenesená",J253,0)</f>
        <v>0</v>
      </c>
      <c r="BI253" s="139">
        <f>IF(N253="nulová",J253,0)</f>
        <v>0</v>
      </c>
      <c r="BJ253" s="15" t="s">
        <v>86</v>
      </c>
      <c r="BK253" s="139">
        <f>ROUND(I253*H253,2)</f>
        <v>0</v>
      </c>
      <c r="BL253" s="15" t="s">
        <v>134</v>
      </c>
      <c r="BM253" s="241" t="s">
        <v>367</v>
      </c>
    </row>
    <row r="254" s="2" customFormat="1">
      <c r="A254" s="38"/>
      <c r="B254" s="39"/>
      <c r="C254" s="40"/>
      <c r="D254" s="242" t="s">
        <v>136</v>
      </c>
      <c r="E254" s="40"/>
      <c r="F254" s="243" t="s">
        <v>366</v>
      </c>
      <c r="G254" s="40"/>
      <c r="H254" s="40"/>
      <c r="I254" s="244"/>
      <c r="J254" s="40"/>
      <c r="K254" s="40"/>
      <c r="L254" s="41"/>
      <c r="M254" s="245"/>
      <c r="N254" s="246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5" t="s">
        <v>136</v>
      </c>
      <c r="AU254" s="15" t="s">
        <v>88</v>
      </c>
    </row>
    <row r="255" s="2" customFormat="1" ht="24.15" customHeight="1">
      <c r="A255" s="38"/>
      <c r="B255" s="39"/>
      <c r="C255" s="229" t="s">
        <v>368</v>
      </c>
      <c r="D255" s="229" t="s">
        <v>130</v>
      </c>
      <c r="E255" s="230" t="s">
        <v>369</v>
      </c>
      <c r="F255" s="231" t="s">
        <v>370</v>
      </c>
      <c r="G255" s="232" t="s">
        <v>263</v>
      </c>
      <c r="H255" s="233">
        <v>5</v>
      </c>
      <c r="I255" s="234"/>
      <c r="J255" s="235">
        <f>ROUND(I255*H255,2)</f>
        <v>0</v>
      </c>
      <c r="K255" s="236"/>
      <c r="L255" s="41"/>
      <c r="M255" s="237" t="s">
        <v>1</v>
      </c>
      <c r="N255" s="238" t="s">
        <v>43</v>
      </c>
      <c r="O255" s="91"/>
      <c r="P255" s="239">
        <f>O255*H255</f>
        <v>0</v>
      </c>
      <c r="Q255" s="239">
        <v>0.00016000000000000001</v>
      </c>
      <c r="R255" s="239">
        <f>Q255*H255</f>
        <v>0.00080000000000000004</v>
      </c>
      <c r="S255" s="239">
        <v>0</v>
      </c>
      <c r="T255" s="240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41" t="s">
        <v>134</v>
      </c>
      <c r="AT255" s="241" t="s">
        <v>130</v>
      </c>
      <c r="AU255" s="241" t="s">
        <v>88</v>
      </c>
      <c r="AY255" s="15" t="s">
        <v>128</v>
      </c>
      <c r="BE255" s="139">
        <f>IF(N255="základní",J255,0)</f>
        <v>0</v>
      </c>
      <c r="BF255" s="139">
        <f>IF(N255="snížená",J255,0)</f>
        <v>0</v>
      </c>
      <c r="BG255" s="139">
        <f>IF(N255="zákl. přenesená",J255,0)</f>
        <v>0</v>
      </c>
      <c r="BH255" s="139">
        <f>IF(N255="sníž. přenesená",J255,0)</f>
        <v>0</v>
      </c>
      <c r="BI255" s="139">
        <f>IF(N255="nulová",J255,0)</f>
        <v>0</v>
      </c>
      <c r="BJ255" s="15" t="s">
        <v>86</v>
      </c>
      <c r="BK255" s="139">
        <f>ROUND(I255*H255,2)</f>
        <v>0</v>
      </c>
      <c r="BL255" s="15" t="s">
        <v>134</v>
      </c>
      <c r="BM255" s="241" t="s">
        <v>371</v>
      </c>
    </row>
    <row r="256" s="2" customFormat="1">
      <c r="A256" s="38"/>
      <c r="B256" s="39"/>
      <c r="C256" s="40"/>
      <c r="D256" s="242" t="s">
        <v>136</v>
      </c>
      <c r="E256" s="40"/>
      <c r="F256" s="243" t="s">
        <v>372</v>
      </c>
      <c r="G256" s="40"/>
      <c r="H256" s="40"/>
      <c r="I256" s="244"/>
      <c r="J256" s="40"/>
      <c r="K256" s="40"/>
      <c r="L256" s="41"/>
      <c r="M256" s="245"/>
      <c r="N256" s="246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5" t="s">
        <v>136</v>
      </c>
      <c r="AU256" s="15" t="s">
        <v>88</v>
      </c>
    </row>
    <row r="257" s="2" customFormat="1">
      <c r="A257" s="38"/>
      <c r="B257" s="39"/>
      <c r="C257" s="40"/>
      <c r="D257" s="242" t="s">
        <v>138</v>
      </c>
      <c r="E257" s="40"/>
      <c r="F257" s="247" t="s">
        <v>373</v>
      </c>
      <c r="G257" s="40"/>
      <c r="H257" s="40"/>
      <c r="I257" s="244"/>
      <c r="J257" s="40"/>
      <c r="K257" s="40"/>
      <c r="L257" s="41"/>
      <c r="M257" s="245"/>
      <c r="N257" s="246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5" t="s">
        <v>138</v>
      </c>
      <c r="AU257" s="15" t="s">
        <v>88</v>
      </c>
    </row>
    <row r="258" s="2" customFormat="1" ht="14.4" customHeight="1">
      <c r="A258" s="38"/>
      <c r="B258" s="39"/>
      <c r="C258" s="259" t="s">
        <v>374</v>
      </c>
      <c r="D258" s="259" t="s">
        <v>203</v>
      </c>
      <c r="E258" s="260" t="s">
        <v>375</v>
      </c>
      <c r="F258" s="261" t="s">
        <v>376</v>
      </c>
      <c r="G258" s="262" t="s">
        <v>263</v>
      </c>
      <c r="H258" s="263">
        <v>5</v>
      </c>
      <c r="I258" s="264"/>
      <c r="J258" s="265">
        <f>ROUND(I258*H258,2)</f>
        <v>0</v>
      </c>
      <c r="K258" s="266"/>
      <c r="L258" s="267"/>
      <c r="M258" s="268" t="s">
        <v>1</v>
      </c>
      <c r="N258" s="269" t="s">
        <v>43</v>
      </c>
      <c r="O258" s="91"/>
      <c r="P258" s="239">
        <f>O258*H258</f>
        <v>0</v>
      </c>
      <c r="Q258" s="239">
        <v>0</v>
      </c>
      <c r="R258" s="239">
        <f>Q258*H258</f>
        <v>0</v>
      </c>
      <c r="S258" s="239">
        <v>0</v>
      </c>
      <c r="T258" s="240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41" t="s">
        <v>181</v>
      </c>
      <c r="AT258" s="241" t="s">
        <v>203</v>
      </c>
      <c r="AU258" s="241" t="s">
        <v>88</v>
      </c>
      <c r="AY258" s="15" t="s">
        <v>128</v>
      </c>
      <c r="BE258" s="139">
        <f>IF(N258="základní",J258,0)</f>
        <v>0</v>
      </c>
      <c r="BF258" s="139">
        <f>IF(N258="snížená",J258,0)</f>
        <v>0</v>
      </c>
      <c r="BG258" s="139">
        <f>IF(N258="zákl. přenesená",J258,0)</f>
        <v>0</v>
      </c>
      <c r="BH258" s="139">
        <f>IF(N258="sníž. přenesená",J258,0)</f>
        <v>0</v>
      </c>
      <c r="BI258" s="139">
        <f>IF(N258="nulová",J258,0)</f>
        <v>0</v>
      </c>
      <c r="BJ258" s="15" t="s">
        <v>86</v>
      </c>
      <c r="BK258" s="139">
        <f>ROUND(I258*H258,2)</f>
        <v>0</v>
      </c>
      <c r="BL258" s="15" t="s">
        <v>134</v>
      </c>
      <c r="BM258" s="241" t="s">
        <v>377</v>
      </c>
    </row>
    <row r="259" s="2" customFormat="1">
      <c r="A259" s="38"/>
      <c r="B259" s="39"/>
      <c r="C259" s="40"/>
      <c r="D259" s="242" t="s">
        <v>136</v>
      </c>
      <c r="E259" s="40"/>
      <c r="F259" s="243" t="s">
        <v>376</v>
      </c>
      <c r="G259" s="40"/>
      <c r="H259" s="40"/>
      <c r="I259" s="244"/>
      <c r="J259" s="40"/>
      <c r="K259" s="40"/>
      <c r="L259" s="41"/>
      <c r="M259" s="245"/>
      <c r="N259" s="246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5" t="s">
        <v>136</v>
      </c>
      <c r="AU259" s="15" t="s">
        <v>88</v>
      </c>
    </row>
    <row r="260" s="2" customFormat="1" ht="14.4" customHeight="1">
      <c r="A260" s="38"/>
      <c r="B260" s="39"/>
      <c r="C260" s="229" t="s">
        <v>378</v>
      </c>
      <c r="D260" s="229" t="s">
        <v>130</v>
      </c>
      <c r="E260" s="230" t="s">
        <v>379</v>
      </c>
      <c r="F260" s="231" t="s">
        <v>380</v>
      </c>
      <c r="G260" s="232" t="s">
        <v>232</v>
      </c>
      <c r="H260" s="233">
        <v>19</v>
      </c>
      <c r="I260" s="234"/>
      <c r="J260" s="235">
        <f>ROUND(I260*H260,2)</f>
        <v>0</v>
      </c>
      <c r="K260" s="236"/>
      <c r="L260" s="41"/>
      <c r="M260" s="237" t="s">
        <v>1</v>
      </c>
      <c r="N260" s="238" t="s">
        <v>43</v>
      </c>
      <c r="O260" s="91"/>
      <c r="P260" s="239">
        <f>O260*H260</f>
        <v>0</v>
      </c>
      <c r="Q260" s="239">
        <v>6.9999999999999994E-05</v>
      </c>
      <c r="R260" s="239">
        <f>Q260*H260</f>
        <v>0.0013299999999999998</v>
      </c>
      <c r="S260" s="239">
        <v>0</v>
      </c>
      <c r="T260" s="240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41" t="s">
        <v>134</v>
      </c>
      <c r="AT260" s="241" t="s">
        <v>130</v>
      </c>
      <c r="AU260" s="241" t="s">
        <v>88</v>
      </c>
      <c r="AY260" s="15" t="s">
        <v>128</v>
      </c>
      <c r="BE260" s="139">
        <f>IF(N260="základní",J260,0)</f>
        <v>0</v>
      </c>
      <c r="BF260" s="139">
        <f>IF(N260="snížená",J260,0)</f>
        <v>0</v>
      </c>
      <c r="BG260" s="139">
        <f>IF(N260="zákl. přenesená",J260,0)</f>
        <v>0</v>
      </c>
      <c r="BH260" s="139">
        <f>IF(N260="sníž. přenesená",J260,0)</f>
        <v>0</v>
      </c>
      <c r="BI260" s="139">
        <f>IF(N260="nulová",J260,0)</f>
        <v>0</v>
      </c>
      <c r="BJ260" s="15" t="s">
        <v>86</v>
      </c>
      <c r="BK260" s="139">
        <f>ROUND(I260*H260,2)</f>
        <v>0</v>
      </c>
      <c r="BL260" s="15" t="s">
        <v>134</v>
      </c>
      <c r="BM260" s="241" t="s">
        <v>381</v>
      </c>
    </row>
    <row r="261" s="2" customFormat="1">
      <c r="A261" s="38"/>
      <c r="B261" s="39"/>
      <c r="C261" s="40"/>
      <c r="D261" s="242" t="s">
        <v>136</v>
      </c>
      <c r="E261" s="40"/>
      <c r="F261" s="243" t="s">
        <v>382</v>
      </c>
      <c r="G261" s="40"/>
      <c r="H261" s="40"/>
      <c r="I261" s="244"/>
      <c r="J261" s="40"/>
      <c r="K261" s="40"/>
      <c r="L261" s="41"/>
      <c r="M261" s="245"/>
      <c r="N261" s="246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5" t="s">
        <v>136</v>
      </c>
      <c r="AU261" s="15" t="s">
        <v>88</v>
      </c>
    </row>
    <row r="262" s="2" customFormat="1" ht="24.15" customHeight="1">
      <c r="A262" s="38"/>
      <c r="B262" s="39"/>
      <c r="C262" s="229" t="s">
        <v>383</v>
      </c>
      <c r="D262" s="229" t="s">
        <v>130</v>
      </c>
      <c r="E262" s="230" t="s">
        <v>384</v>
      </c>
      <c r="F262" s="231" t="s">
        <v>385</v>
      </c>
      <c r="G262" s="232" t="s">
        <v>263</v>
      </c>
      <c r="H262" s="233">
        <v>4</v>
      </c>
      <c r="I262" s="234"/>
      <c r="J262" s="235">
        <f>ROUND(I262*H262,2)</f>
        <v>0</v>
      </c>
      <c r="K262" s="236"/>
      <c r="L262" s="41"/>
      <c r="M262" s="237" t="s">
        <v>1</v>
      </c>
      <c r="N262" s="238" t="s">
        <v>43</v>
      </c>
      <c r="O262" s="91"/>
      <c r="P262" s="239">
        <f>O262*H262</f>
        <v>0</v>
      </c>
      <c r="Q262" s="239">
        <v>0.00011</v>
      </c>
      <c r="R262" s="239">
        <f>Q262*H262</f>
        <v>0.00044000000000000002</v>
      </c>
      <c r="S262" s="239">
        <v>0</v>
      </c>
      <c r="T262" s="240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41" t="s">
        <v>134</v>
      </c>
      <c r="AT262" s="241" t="s">
        <v>130</v>
      </c>
      <c r="AU262" s="241" t="s">
        <v>88</v>
      </c>
      <c r="AY262" s="15" t="s">
        <v>128</v>
      </c>
      <c r="BE262" s="139">
        <f>IF(N262="základní",J262,0)</f>
        <v>0</v>
      </c>
      <c r="BF262" s="139">
        <f>IF(N262="snížená",J262,0)</f>
        <v>0</v>
      </c>
      <c r="BG262" s="139">
        <f>IF(N262="zákl. přenesená",J262,0)</f>
        <v>0</v>
      </c>
      <c r="BH262" s="139">
        <f>IF(N262="sníž. přenesená",J262,0)</f>
        <v>0</v>
      </c>
      <c r="BI262" s="139">
        <f>IF(N262="nulová",J262,0)</f>
        <v>0</v>
      </c>
      <c r="BJ262" s="15" t="s">
        <v>86</v>
      </c>
      <c r="BK262" s="139">
        <f>ROUND(I262*H262,2)</f>
        <v>0</v>
      </c>
      <c r="BL262" s="15" t="s">
        <v>134</v>
      </c>
      <c r="BM262" s="241" t="s">
        <v>386</v>
      </c>
    </row>
    <row r="263" s="2" customFormat="1">
      <c r="A263" s="38"/>
      <c r="B263" s="39"/>
      <c r="C263" s="40"/>
      <c r="D263" s="242" t="s">
        <v>136</v>
      </c>
      <c r="E263" s="40"/>
      <c r="F263" s="243" t="s">
        <v>387</v>
      </c>
      <c r="G263" s="40"/>
      <c r="H263" s="40"/>
      <c r="I263" s="244"/>
      <c r="J263" s="40"/>
      <c r="K263" s="40"/>
      <c r="L263" s="41"/>
      <c r="M263" s="245"/>
      <c r="N263" s="246"/>
      <c r="O263" s="91"/>
      <c r="P263" s="91"/>
      <c r="Q263" s="91"/>
      <c r="R263" s="91"/>
      <c r="S263" s="91"/>
      <c r="T263" s="92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5" t="s">
        <v>136</v>
      </c>
      <c r="AU263" s="15" t="s">
        <v>88</v>
      </c>
    </row>
    <row r="264" s="2" customFormat="1" ht="14.4" customHeight="1">
      <c r="A264" s="38"/>
      <c r="B264" s="39"/>
      <c r="C264" s="229" t="s">
        <v>388</v>
      </c>
      <c r="D264" s="229" t="s">
        <v>130</v>
      </c>
      <c r="E264" s="230" t="s">
        <v>389</v>
      </c>
      <c r="F264" s="231" t="s">
        <v>390</v>
      </c>
      <c r="G264" s="232" t="s">
        <v>263</v>
      </c>
      <c r="H264" s="233">
        <v>2</v>
      </c>
      <c r="I264" s="234"/>
      <c r="J264" s="235">
        <f>ROUND(I264*H264,2)</f>
        <v>0</v>
      </c>
      <c r="K264" s="236"/>
      <c r="L264" s="41"/>
      <c r="M264" s="237" t="s">
        <v>1</v>
      </c>
      <c r="N264" s="238" t="s">
        <v>43</v>
      </c>
      <c r="O264" s="91"/>
      <c r="P264" s="239">
        <f>O264*H264</f>
        <v>0</v>
      </c>
      <c r="Q264" s="239">
        <v>0.0010100000000000001</v>
      </c>
      <c r="R264" s="239">
        <f>Q264*H264</f>
        <v>0.0020200000000000001</v>
      </c>
      <c r="S264" s="239">
        <v>0</v>
      </c>
      <c r="T264" s="240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41" t="s">
        <v>134</v>
      </c>
      <c r="AT264" s="241" t="s">
        <v>130</v>
      </c>
      <c r="AU264" s="241" t="s">
        <v>88</v>
      </c>
      <c r="AY264" s="15" t="s">
        <v>128</v>
      </c>
      <c r="BE264" s="139">
        <f>IF(N264="základní",J264,0)</f>
        <v>0</v>
      </c>
      <c r="BF264" s="139">
        <f>IF(N264="snížená",J264,0)</f>
        <v>0</v>
      </c>
      <c r="BG264" s="139">
        <f>IF(N264="zákl. přenesená",J264,0)</f>
        <v>0</v>
      </c>
      <c r="BH264" s="139">
        <f>IF(N264="sníž. přenesená",J264,0)</f>
        <v>0</v>
      </c>
      <c r="BI264" s="139">
        <f>IF(N264="nulová",J264,0)</f>
        <v>0</v>
      </c>
      <c r="BJ264" s="15" t="s">
        <v>86</v>
      </c>
      <c r="BK264" s="139">
        <f>ROUND(I264*H264,2)</f>
        <v>0</v>
      </c>
      <c r="BL264" s="15" t="s">
        <v>134</v>
      </c>
      <c r="BM264" s="241" t="s">
        <v>391</v>
      </c>
    </row>
    <row r="265" s="2" customFormat="1">
      <c r="A265" s="38"/>
      <c r="B265" s="39"/>
      <c r="C265" s="40"/>
      <c r="D265" s="242" t="s">
        <v>136</v>
      </c>
      <c r="E265" s="40"/>
      <c r="F265" s="243" t="s">
        <v>392</v>
      </c>
      <c r="G265" s="40"/>
      <c r="H265" s="40"/>
      <c r="I265" s="244"/>
      <c r="J265" s="40"/>
      <c r="K265" s="40"/>
      <c r="L265" s="41"/>
      <c r="M265" s="245"/>
      <c r="N265" s="246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5" t="s">
        <v>136</v>
      </c>
      <c r="AU265" s="15" t="s">
        <v>88</v>
      </c>
    </row>
    <row r="266" s="2" customFormat="1">
      <c r="A266" s="38"/>
      <c r="B266" s="39"/>
      <c r="C266" s="40"/>
      <c r="D266" s="242" t="s">
        <v>138</v>
      </c>
      <c r="E266" s="40"/>
      <c r="F266" s="247" t="s">
        <v>393</v>
      </c>
      <c r="G266" s="40"/>
      <c r="H266" s="40"/>
      <c r="I266" s="244"/>
      <c r="J266" s="40"/>
      <c r="K266" s="40"/>
      <c r="L266" s="41"/>
      <c r="M266" s="245"/>
      <c r="N266" s="246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5" t="s">
        <v>138</v>
      </c>
      <c r="AU266" s="15" t="s">
        <v>88</v>
      </c>
    </row>
    <row r="267" s="12" customFormat="1" ht="22.8" customHeight="1">
      <c r="A267" s="12"/>
      <c r="B267" s="213"/>
      <c r="C267" s="214"/>
      <c r="D267" s="215" t="s">
        <v>77</v>
      </c>
      <c r="E267" s="227" t="s">
        <v>394</v>
      </c>
      <c r="F267" s="227" t="s">
        <v>395</v>
      </c>
      <c r="G267" s="214"/>
      <c r="H267" s="214"/>
      <c r="I267" s="217"/>
      <c r="J267" s="228">
        <f>BK267</f>
        <v>0</v>
      </c>
      <c r="K267" s="214"/>
      <c r="L267" s="219"/>
      <c r="M267" s="220"/>
      <c r="N267" s="221"/>
      <c r="O267" s="221"/>
      <c r="P267" s="222">
        <f>SUM(P268:P270)</f>
        <v>0</v>
      </c>
      <c r="Q267" s="221"/>
      <c r="R267" s="222">
        <f>SUM(R268:R270)</f>
        <v>0</v>
      </c>
      <c r="S267" s="221"/>
      <c r="T267" s="223">
        <f>SUM(T268:T270)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24" t="s">
        <v>86</v>
      </c>
      <c r="AT267" s="225" t="s">
        <v>77</v>
      </c>
      <c r="AU267" s="225" t="s">
        <v>86</v>
      </c>
      <c r="AY267" s="224" t="s">
        <v>128</v>
      </c>
      <c r="BK267" s="226">
        <f>SUM(BK268:BK270)</f>
        <v>0</v>
      </c>
    </row>
    <row r="268" s="2" customFormat="1" ht="24.15" customHeight="1">
      <c r="A268" s="38"/>
      <c r="B268" s="39"/>
      <c r="C268" s="229" t="s">
        <v>396</v>
      </c>
      <c r="D268" s="229" t="s">
        <v>130</v>
      </c>
      <c r="E268" s="230" t="s">
        <v>397</v>
      </c>
      <c r="F268" s="231" t="s">
        <v>398</v>
      </c>
      <c r="G268" s="232" t="s">
        <v>176</v>
      </c>
      <c r="H268" s="233">
        <v>46.045000000000002</v>
      </c>
      <c r="I268" s="234"/>
      <c r="J268" s="235">
        <f>ROUND(I268*H268,2)</f>
        <v>0</v>
      </c>
      <c r="K268" s="236"/>
      <c r="L268" s="41"/>
      <c r="M268" s="237" t="s">
        <v>1</v>
      </c>
      <c r="N268" s="238" t="s">
        <v>43</v>
      </c>
      <c r="O268" s="91"/>
      <c r="P268" s="239">
        <f>O268*H268</f>
        <v>0</v>
      </c>
      <c r="Q268" s="239">
        <v>0</v>
      </c>
      <c r="R268" s="239">
        <f>Q268*H268</f>
        <v>0</v>
      </c>
      <c r="S268" s="239">
        <v>0</v>
      </c>
      <c r="T268" s="240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41" t="s">
        <v>134</v>
      </c>
      <c r="AT268" s="241" t="s">
        <v>130</v>
      </c>
      <c r="AU268" s="241" t="s">
        <v>88</v>
      </c>
      <c r="AY268" s="15" t="s">
        <v>128</v>
      </c>
      <c r="BE268" s="139">
        <f>IF(N268="základní",J268,0)</f>
        <v>0</v>
      </c>
      <c r="BF268" s="139">
        <f>IF(N268="snížená",J268,0)</f>
        <v>0</v>
      </c>
      <c r="BG268" s="139">
        <f>IF(N268="zákl. přenesená",J268,0)</f>
        <v>0</v>
      </c>
      <c r="BH268" s="139">
        <f>IF(N268="sníž. přenesená",J268,0)</f>
        <v>0</v>
      </c>
      <c r="BI268" s="139">
        <f>IF(N268="nulová",J268,0)</f>
        <v>0</v>
      </c>
      <c r="BJ268" s="15" t="s">
        <v>86</v>
      </c>
      <c r="BK268" s="139">
        <f>ROUND(I268*H268,2)</f>
        <v>0</v>
      </c>
      <c r="BL268" s="15" t="s">
        <v>134</v>
      </c>
      <c r="BM268" s="241" t="s">
        <v>399</v>
      </c>
    </row>
    <row r="269" s="2" customFormat="1">
      <c r="A269" s="38"/>
      <c r="B269" s="39"/>
      <c r="C269" s="40"/>
      <c r="D269" s="242" t="s">
        <v>136</v>
      </c>
      <c r="E269" s="40"/>
      <c r="F269" s="243" t="s">
        <v>400</v>
      </c>
      <c r="G269" s="40"/>
      <c r="H269" s="40"/>
      <c r="I269" s="244"/>
      <c r="J269" s="40"/>
      <c r="K269" s="40"/>
      <c r="L269" s="41"/>
      <c r="M269" s="245"/>
      <c r="N269" s="246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5" t="s">
        <v>136</v>
      </c>
      <c r="AU269" s="15" t="s">
        <v>88</v>
      </c>
    </row>
    <row r="270" s="2" customFormat="1">
      <c r="A270" s="38"/>
      <c r="B270" s="39"/>
      <c r="C270" s="40"/>
      <c r="D270" s="242" t="s">
        <v>138</v>
      </c>
      <c r="E270" s="40"/>
      <c r="F270" s="247" t="s">
        <v>401</v>
      </c>
      <c r="G270" s="40"/>
      <c r="H270" s="40"/>
      <c r="I270" s="244"/>
      <c r="J270" s="40"/>
      <c r="K270" s="40"/>
      <c r="L270" s="41"/>
      <c r="M270" s="245"/>
      <c r="N270" s="246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5" t="s">
        <v>138</v>
      </c>
      <c r="AU270" s="15" t="s">
        <v>88</v>
      </c>
    </row>
    <row r="271" s="12" customFormat="1" ht="25.92" customHeight="1">
      <c r="A271" s="12"/>
      <c r="B271" s="213"/>
      <c r="C271" s="214"/>
      <c r="D271" s="215" t="s">
        <v>77</v>
      </c>
      <c r="E271" s="216" t="s">
        <v>402</v>
      </c>
      <c r="F271" s="216" t="s">
        <v>403</v>
      </c>
      <c r="G271" s="214"/>
      <c r="H271" s="214"/>
      <c r="I271" s="217"/>
      <c r="J271" s="218">
        <f>BK271</f>
        <v>0</v>
      </c>
      <c r="K271" s="214"/>
      <c r="L271" s="219"/>
      <c r="M271" s="220"/>
      <c r="N271" s="221"/>
      <c r="O271" s="221"/>
      <c r="P271" s="222">
        <f>SUM(P272:P283)</f>
        <v>0</v>
      </c>
      <c r="Q271" s="221"/>
      <c r="R271" s="222">
        <f>SUM(R272:R283)</f>
        <v>0.91874581200000005</v>
      </c>
      <c r="S271" s="221"/>
      <c r="T271" s="223">
        <f>SUM(T272:T283)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24" t="s">
        <v>88</v>
      </c>
      <c r="AT271" s="225" t="s">
        <v>77</v>
      </c>
      <c r="AU271" s="225" t="s">
        <v>78</v>
      </c>
      <c r="AY271" s="224" t="s">
        <v>128</v>
      </c>
      <c r="BK271" s="226">
        <f>SUM(BK272:BK283)</f>
        <v>0</v>
      </c>
    </row>
    <row r="272" s="2" customFormat="1" ht="24.15" customHeight="1">
      <c r="A272" s="38"/>
      <c r="B272" s="39"/>
      <c r="C272" s="229" t="s">
        <v>404</v>
      </c>
      <c r="D272" s="229" t="s">
        <v>130</v>
      </c>
      <c r="E272" s="230" t="s">
        <v>405</v>
      </c>
      <c r="F272" s="231" t="s">
        <v>406</v>
      </c>
      <c r="G272" s="232" t="s">
        <v>232</v>
      </c>
      <c r="H272" s="233">
        <v>5</v>
      </c>
      <c r="I272" s="234"/>
      <c r="J272" s="235">
        <f>ROUND(I272*H272,2)</f>
        <v>0</v>
      </c>
      <c r="K272" s="236"/>
      <c r="L272" s="41"/>
      <c r="M272" s="237" t="s">
        <v>1</v>
      </c>
      <c r="N272" s="238" t="s">
        <v>43</v>
      </c>
      <c r="O272" s="91"/>
      <c r="P272" s="239">
        <f>O272*H272</f>
        <v>0</v>
      </c>
      <c r="Q272" s="239">
        <v>0</v>
      </c>
      <c r="R272" s="239">
        <f>Q272*H272</f>
        <v>0</v>
      </c>
      <c r="S272" s="239">
        <v>0</v>
      </c>
      <c r="T272" s="240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41" t="s">
        <v>134</v>
      </c>
      <c r="AT272" s="241" t="s">
        <v>130</v>
      </c>
      <c r="AU272" s="241" t="s">
        <v>86</v>
      </c>
      <c r="AY272" s="15" t="s">
        <v>128</v>
      </c>
      <c r="BE272" s="139">
        <f>IF(N272="základní",J272,0)</f>
        <v>0</v>
      </c>
      <c r="BF272" s="139">
        <f>IF(N272="snížená",J272,0)</f>
        <v>0</v>
      </c>
      <c r="BG272" s="139">
        <f>IF(N272="zákl. přenesená",J272,0)</f>
        <v>0</v>
      </c>
      <c r="BH272" s="139">
        <f>IF(N272="sníž. přenesená",J272,0)</f>
        <v>0</v>
      </c>
      <c r="BI272" s="139">
        <f>IF(N272="nulová",J272,0)</f>
        <v>0</v>
      </c>
      <c r="BJ272" s="15" t="s">
        <v>86</v>
      </c>
      <c r="BK272" s="139">
        <f>ROUND(I272*H272,2)</f>
        <v>0</v>
      </c>
      <c r="BL272" s="15" t="s">
        <v>134</v>
      </c>
      <c r="BM272" s="241" t="s">
        <v>407</v>
      </c>
    </row>
    <row r="273" s="2" customFormat="1">
      <c r="A273" s="38"/>
      <c r="B273" s="39"/>
      <c r="C273" s="40"/>
      <c r="D273" s="242" t="s">
        <v>136</v>
      </c>
      <c r="E273" s="40"/>
      <c r="F273" s="243" t="s">
        <v>406</v>
      </c>
      <c r="G273" s="40"/>
      <c r="H273" s="40"/>
      <c r="I273" s="244"/>
      <c r="J273" s="40"/>
      <c r="K273" s="40"/>
      <c r="L273" s="41"/>
      <c r="M273" s="245"/>
      <c r="N273" s="246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5" t="s">
        <v>136</v>
      </c>
      <c r="AU273" s="15" t="s">
        <v>86</v>
      </c>
    </row>
    <row r="274" s="2" customFormat="1">
      <c r="A274" s="38"/>
      <c r="B274" s="39"/>
      <c r="C274" s="40"/>
      <c r="D274" s="242" t="s">
        <v>138</v>
      </c>
      <c r="E274" s="40"/>
      <c r="F274" s="247" t="s">
        <v>408</v>
      </c>
      <c r="G274" s="40"/>
      <c r="H274" s="40"/>
      <c r="I274" s="244"/>
      <c r="J274" s="40"/>
      <c r="K274" s="40"/>
      <c r="L274" s="41"/>
      <c r="M274" s="245"/>
      <c r="N274" s="246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5" t="s">
        <v>138</v>
      </c>
      <c r="AU274" s="15" t="s">
        <v>86</v>
      </c>
    </row>
    <row r="275" s="2" customFormat="1" ht="24.15" customHeight="1">
      <c r="A275" s="38"/>
      <c r="B275" s="39"/>
      <c r="C275" s="229" t="s">
        <v>409</v>
      </c>
      <c r="D275" s="229" t="s">
        <v>130</v>
      </c>
      <c r="E275" s="230" t="s">
        <v>410</v>
      </c>
      <c r="F275" s="231" t="s">
        <v>411</v>
      </c>
      <c r="G275" s="232" t="s">
        <v>232</v>
      </c>
      <c r="H275" s="233">
        <v>19</v>
      </c>
      <c r="I275" s="234"/>
      <c r="J275" s="235">
        <f>ROUND(I275*H275,2)</f>
        <v>0</v>
      </c>
      <c r="K275" s="236"/>
      <c r="L275" s="41"/>
      <c r="M275" s="237" t="s">
        <v>1</v>
      </c>
      <c r="N275" s="238" t="s">
        <v>43</v>
      </c>
      <c r="O275" s="91"/>
      <c r="P275" s="239">
        <f>O275*H275</f>
        <v>0</v>
      </c>
      <c r="Q275" s="239">
        <v>0</v>
      </c>
      <c r="R275" s="239">
        <f>Q275*H275</f>
        <v>0</v>
      </c>
      <c r="S275" s="239">
        <v>0</v>
      </c>
      <c r="T275" s="240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41" t="s">
        <v>134</v>
      </c>
      <c r="AT275" s="241" t="s">
        <v>130</v>
      </c>
      <c r="AU275" s="241" t="s">
        <v>86</v>
      </c>
      <c r="AY275" s="15" t="s">
        <v>128</v>
      </c>
      <c r="BE275" s="139">
        <f>IF(N275="základní",J275,0)</f>
        <v>0</v>
      </c>
      <c r="BF275" s="139">
        <f>IF(N275="snížená",J275,0)</f>
        <v>0</v>
      </c>
      <c r="BG275" s="139">
        <f>IF(N275="zákl. přenesená",J275,0)</f>
        <v>0</v>
      </c>
      <c r="BH275" s="139">
        <f>IF(N275="sníž. přenesená",J275,0)</f>
        <v>0</v>
      </c>
      <c r="BI275" s="139">
        <f>IF(N275="nulová",J275,0)</f>
        <v>0</v>
      </c>
      <c r="BJ275" s="15" t="s">
        <v>86</v>
      </c>
      <c r="BK275" s="139">
        <f>ROUND(I275*H275,2)</f>
        <v>0</v>
      </c>
      <c r="BL275" s="15" t="s">
        <v>134</v>
      </c>
      <c r="BM275" s="241" t="s">
        <v>412</v>
      </c>
    </row>
    <row r="276" s="2" customFormat="1">
      <c r="A276" s="38"/>
      <c r="B276" s="39"/>
      <c r="C276" s="40"/>
      <c r="D276" s="242" t="s">
        <v>136</v>
      </c>
      <c r="E276" s="40"/>
      <c r="F276" s="243" t="s">
        <v>411</v>
      </c>
      <c r="G276" s="40"/>
      <c r="H276" s="40"/>
      <c r="I276" s="244"/>
      <c r="J276" s="40"/>
      <c r="K276" s="40"/>
      <c r="L276" s="41"/>
      <c r="M276" s="245"/>
      <c r="N276" s="246"/>
      <c r="O276" s="91"/>
      <c r="P276" s="91"/>
      <c r="Q276" s="91"/>
      <c r="R276" s="91"/>
      <c r="S276" s="91"/>
      <c r="T276" s="92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5" t="s">
        <v>136</v>
      </c>
      <c r="AU276" s="15" t="s">
        <v>86</v>
      </c>
    </row>
    <row r="277" s="2" customFormat="1">
      <c r="A277" s="38"/>
      <c r="B277" s="39"/>
      <c r="C277" s="40"/>
      <c r="D277" s="242" t="s">
        <v>138</v>
      </c>
      <c r="E277" s="40"/>
      <c r="F277" s="247" t="s">
        <v>408</v>
      </c>
      <c r="G277" s="40"/>
      <c r="H277" s="40"/>
      <c r="I277" s="244"/>
      <c r="J277" s="40"/>
      <c r="K277" s="40"/>
      <c r="L277" s="41"/>
      <c r="M277" s="245"/>
      <c r="N277" s="246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5" t="s">
        <v>138</v>
      </c>
      <c r="AU277" s="15" t="s">
        <v>86</v>
      </c>
    </row>
    <row r="278" s="2" customFormat="1" ht="14.4" customHeight="1">
      <c r="A278" s="38"/>
      <c r="B278" s="39"/>
      <c r="C278" s="229" t="s">
        <v>413</v>
      </c>
      <c r="D278" s="229" t="s">
        <v>130</v>
      </c>
      <c r="E278" s="230" t="s">
        <v>414</v>
      </c>
      <c r="F278" s="231" t="s">
        <v>415</v>
      </c>
      <c r="G278" s="232" t="s">
        <v>232</v>
      </c>
      <c r="H278" s="233">
        <v>19</v>
      </c>
      <c r="I278" s="234"/>
      <c r="J278" s="235">
        <f>ROUND(I278*H278,2)</f>
        <v>0</v>
      </c>
      <c r="K278" s="236"/>
      <c r="L278" s="41"/>
      <c r="M278" s="237" t="s">
        <v>1</v>
      </c>
      <c r="N278" s="238" t="s">
        <v>43</v>
      </c>
      <c r="O278" s="91"/>
      <c r="P278" s="239">
        <f>O278*H278</f>
        <v>0</v>
      </c>
      <c r="Q278" s="239">
        <v>0</v>
      </c>
      <c r="R278" s="239">
        <f>Q278*H278</f>
        <v>0</v>
      </c>
      <c r="S278" s="239">
        <v>0</v>
      </c>
      <c r="T278" s="240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41" t="s">
        <v>134</v>
      </c>
      <c r="AT278" s="241" t="s">
        <v>130</v>
      </c>
      <c r="AU278" s="241" t="s">
        <v>86</v>
      </c>
      <c r="AY278" s="15" t="s">
        <v>128</v>
      </c>
      <c r="BE278" s="139">
        <f>IF(N278="základní",J278,0)</f>
        <v>0</v>
      </c>
      <c r="BF278" s="139">
        <f>IF(N278="snížená",J278,0)</f>
        <v>0</v>
      </c>
      <c r="BG278" s="139">
        <f>IF(N278="zákl. přenesená",J278,0)</f>
        <v>0</v>
      </c>
      <c r="BH278" s="139">
        <f>IF(N278="sníž. přenesená",J278,0)</f>
        <v>0</v>
      </c>
      <c r="BI278" s="139">
        <f>IF(N278="nulová",J278,0)</f>
        <v>0</v>
      </c>
      <c r="BJ278" s="15" t="s">
        <v>86</v>
      </c>
      <c r="BK278" s="139">
        <f>ROUND(I278*H278,2)</f>
        <v>0</v>
      </c>
      <c r="BL278" s="15" t="s">
        <v>134</v>
      </c>
      <c r="BM278" s="241" t="s">
        <v>416</v>
      </c>
    </row>
    <row r="279" s="2" customFormat="1">
      <c r="A279" s="38"/>
      <c r="B279" s="39"/>
      <c r="C279" s="40"/>
      <c r="D279" s="242" t="s">
        <v>136</v>
      </c>
      <c r="E279" s="40"/>
      <c r="F279" s="243" t="s">
        <v>417</v>
      </c>
      <c r="G279" s="40"/>
      <c r="H279" s="40"/>
      <c r="I279" s="244"/>
      <c r="J279" s="40"/>
      <c r="K279" s="40"/>
      <c r="L279" s="41"/>
      <c r="M279" s="245"/>
      <c r="N279" s="246"/>
      <c r="O279" s="91"/>
      <c r="P279" s="91"/>
      <c r="Q279" s="91"/>
      <c r="R279" s="91"/>
      <c r="S279" s="91"/>
      <c r="T279" s="92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5" t="s">
        <v>136</v>
      </c>
      <c r="AU279" s="15" t="s">
        <v>86</v>
      </c>
    </row>
    <row r="280" s="2" customFormat="1">
      <c r="A280" s="38"/>
      <c r="B280" s="39"/>
      <c r="C280" s="40"/>
      <c r="D280" s="242" t="s">
        <v>138</v>
      </c>
      <c r="E280" s="40"/>
      <c r="F280" s="247" t="s">
        <v>418</v>
      </c>
      <c r="G280" s="40"/>
      <c r="H280" s="40"/>
      <c r="I280" s="244"/>
      <c r="J280" s="40"/>
      <c r="K280" s="40"/>
      <c r="L280" s="41"/>
      <c r="M280" s="245"/>
      <c r="N280" s="246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5" t="s">
        <v>138</v>
      </c>
      <c r="AU280" s="15" t="s">
        <v>86</v>
      </c>
    </row>
    <row r="281" s="2" customFormat="1" ht="24.15" customHeight="1">
      <c r="A281" s="38"/>
      <c r="B281" s="39"/>
      <c r="C281" s="229" t="s">
        <v>419</v>
      </c>
      <c r="D281" s="229" t="s">
        <v>130</v>
      </c>
      <c r="E281" s="230" t="s">
        <v>420</v>
      </c>
      <c r="F281" s="231" t="s">
        <v>421</v>
      </c>
      <c r="G281" s="232" t="s">
        <v>263</v>
      </c>
      <c r="H281" s="233">
        <v>2</v>
      </c>
      <c r="I281" s="234"/>
      <c r="J281" s="235">
        <f>ROUND(I281*H281,2)</f>
        <v>0</v>
      </c>
      <c r="K281" s="236"/>
      <c r="L281" s="41"/>
      <c r="M281" s="237" t="s">
        <v>1</v>
      </c>
      <c r="N281" s="238" t="s">
        <v>43</v>
      </c>
      <c r="O281" s="91"/>
      <c r="P281" s="239">
        <f>O281*H281</f>
        <v>0</v>
      </c>
      <c r="Q281" s="239">
        <v>0.45937290600000003</v>
      </c>
      <c r="R281" s="239">
        <f>Q281*H281</f>
        <v>0.91874581200000005</v>
      </c>
      <c r="S281" s="239">
        <v>0</v>
      </c>
      <c r="T281" s="240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41" t="s">
        <v>134</v>
      </c>
      <c r="AT281" s="241" t="s">
        <v>130</v>
      </c>
      <c r="AU281" s="241" t="s">
        <v>86</v>
      </c>
      <c r="AY281" s="15" t="s">
        <v>128</v>
      </c>
      <c r="BE281" s="139">
        <f>IF(N281="základní",J281,0)</f>
        <v>0</v>
      </c>
      <c r="BF281" s="139">
        <f>IF(N281="snížená",J281,0)</f>
        <v>0</v>
      </c>
      <c r="BG281" s="139">
        <f>IF(N281="zákl. přenesená",J281,0)</f>
        <v>0</v>
      </c>
      <c r="BH281" s="139">
        <f>IF(N281="sníž. přenesená",J281,0)</f>
        <v>0</v>
      </c>
      <c r="BI281" s="139">
        <f>IF(N281="nulová",J281,0)</f>
        <v>0</v>
      </c>
      <c r="BJ281" s="15" t="s">
        <v>86</v>
      </c>
      <c r="BK281" s="139">
        <f>ROUND(I281*H281,2)</f>
        <v>0</v>
      </c>
      <c r="BL281" s="15" t="s">
        <v>134</v>
      </c>
      <c r="BM281" s="241" t="s">
        <v>422</v>
      </c>
    </row>
    <row r="282" s="2" customFormat="1">
      <c r="A282" s="38"/>
      <c r="B282" s="39"/>
      <c r="C282" s="40"/>
      <c r="D282" s="242" t="s">
        <v>136</v>
      </c>
      <c r="E282" s="40"/>
      <c r="F282" s="243" t="s">
        <v>423</v>
      </c>
      <c r="G282" s="40"/>
      <c r="H282" s="40"/>
      <c r="I282" s="244"/>
      <c r="J282" s="40"/>
      <c r="K282" s="40"/>
      <c r="L282" s="41"/>
      <c r="M282" s="245"/>
      <c r="N282" s="246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5" t="s">
        <v>136</v>
      </c>
      <c r="AU282" s="15" t="s">
        <v>86</v>
      </c>
    </row>
    <row r="283" s="2" customFormat="1">
      <c r="A283" s="38"/>
      <c r="B283" s="39"/>
      <c r="C283" s="40"/>
      <c r="D283" s="242" t="s">
        <v>138</v>
      </c>
      <c r="E283" s="40"/>
      <c r="F283" s="247" t="s">
        <v>418</v>
      </c>
      <c r="G283" s="40"/>
      <c r="H283" s="40"/>
      <c r="I283" s="244"/>
      <c r="J283" s="40"/>
      <c r="K283" s="40"/>
      <c r="L283" s="41"/>
      <c r="M283" s="245"/>
      <c r="N283" s="246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5" t="s">
        <v>138</v>
      </c>
      <c r="AU283" s="15" t="s">
        <v>86</v>
      </c>
    </row>
    <row r="284" s="12" customFormat="1" ht="25.92" customHeight="1">
      <c r="A284" s="12"/>
      <c r="B284" s="213"/>
      <c r="C284" s="214"/>
      <c r="D284" s="215" t="s">
        <v>77</v>
      </c>
      <c r="E284" s="216" t="s">
        <v>424</v>
      </c>
      <c r="F284" s="216" t="s">
        <v>425</v>
      </c>
      <c r="G284" s="214"/>
      <c r="H284" s="214"/>
      <c r="I284" s="217"/>
      <c r="J284" s="218">
        <f>BK284</f>
        <v>0</v>
      </c>
      <c r="K284" s="214"/>
      <c r="L284" s="219"/>
      <c r="M284" s="220"/>
      <c r="N284" s="221"/>
      <c r="O284" s="221"/>
      <c r="P284" s="222">
        <f>SUM(P285:P289)</f>
        <v>0</v>
      </c>
      <c r="Q284" s="221"/>
      <c r="R284" s="222">
        <f>SUM(R285:R289)</f>
        <v>0.0032100000000000002</v>
      </c>
      <c r="S284" s="221"/>
      <c r="T284" s="223">
        <f>SUM(T285:T289)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24" t="s">
        <v>161</v>
      </c>
      <c r="AT284" s="225" t="s">
        <v>77</v>
      </c>
      <c r="AU284" s="225" t="s">
        <v>78</v>
      </c>
      <c r="AY284" s="224" t="s">
        <v>128</v>
      </c>
      <c r="BK284" s="226">
        <f>SUM(BK285:BK289)</f>
        <v>0</v>
      </c>
    </row>
    <row r="285" s="2" customFormat="1" ht="14.4" customHeight="1">
      <c r="A285" s="38"/>
      <c r="B285" s="39"/>
      <c r="C285" s="229" t="s">
        <v>426</v>
      </c>
      <c r="D285" s="229" t="s">
        <v>130</v>
      </c>
      <c r="E285" s="230" t="s">
        <v>427</v>
      </c>
      <c r="F285" s="231" t="s">
        <v>428</v>
      </c>
      <c r="G285" s="232" t="s">
        <v>429</v>
      </c>
      <c r="H285" s="233">
        <v>1</v>
      </c>
      <c r="I285" s="234"/>
      <c r="J285" s="235">
        <f>ROUND(I285*H285,2)</f>
        <v>0</v>
      </c>
      <c r="K285" s="236"/>
      <c r="L285" s="41"/>
      <c r="M285" s="237" t="s">
        <v>1</v>
      </c>
      <c r="N285" s="238" t="s">
        <v>43</v>
      </c>
      <c r="O285" s="91"/>
      <c r="P285" s="239">
        <f>O285*H285</f>
        <v>0</v>
      </c>
      <c r="Q285" s="239">
        <v>0</v>
      </c>
      <c r="R285" s="239">
        <f>Q285*H285</f>
        <v>0</v>
      </c>
      <c r="S285" s="239">
        <v>0</v>
      </c>
      <c r="T285" s="240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41" t="s">
        <v>430</v>
      </c>
      <c r="AT285" s="241" t="s">
        <v>130</v>
      </c>
      <c r="AU285" s="241" t="s">
        <v>86</v>
      </c>
      <c r="AY285" s="15" t="s">
        <v>128</v>
      </c>
      <c r="BE285" s="139">
        <f>IF(N285="základní",J285,0)</f>
        <v>0</v>
      </c>
      <c r="BF285" s="139">
        <f>IF(N285="snížená",J285,0)</f>
        <v>0</v>
      </c>
      <c r="BG285" s="139">
        <f>IF(N285="zákl. přenesená",J285,0)</f>
        <v>0</v>
      </c>
      <c r="BH285" s="139">
        <f>IF(N285="sníž. přenesená",J285,0)</f>
        <v>0</v>
      </c>
      <c r="BI285" s="139">
        <f>IF(N285="nulová",J285,0)</f>
        <v>0</v>
      </c>
      <c r="BJ285" s="15" t="s">
        <v>86</v>
      </c>
      <c r="BK285" s="139">
        <f>ROUND(I285*H285,2)</f>
        <v>0</v>
      </c>
      <c r="BL285" s="15" t="s">
        <v>430</v>
      </c>
      <c r="BM285" s="241" t="s">
        <v>431</v>
      </c>
    </row>
    <row r="286" s="2" customFormat="1">
      <c r="A286" s="38"/>
      <c r="B286" s="39"/>
      <c r="C286" s="40"/>
      <c r="D286" s="242" t="s">
        <v>136</v>
      </c>
      <c r="E286" s="40"/>
      <c r="F286" s="243" t="s">
        <v>428</v>
      </c>
      <c r="G286" s="40"/>
      <c r="H286" s="40"/>
      <c r="I286" s="244"/>
      <c r="J286" s="40"/>
      <c r="K286" s="40"/>
      <c r="L286" s="41"/>
      <c r="M286" s="245"/>
      <c r="N286" s="246"/>
      <c r="O286" s="91"/>
      <c r="P286" s="91"/>
      <c r="Q286" s="91"/>
      <c r="R286" s="91"/>
      <c r="S286" s="91"/>
      <c r="T286" s="92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5" t="s">
        <v>136</v>
      </c>
      <c r="AU286" s="15" t="s">
        <v>86</v>
      </c>
    </row>
    <row r="287" s="2" customFormat="1" ht="24.15" customHeight="1">
      <c r="A287" s="38"/>
      <c r="B287" s="39"/>
      <c r="C287" s="229" t="s">
        <v>432</v>
      </c>
      <c r="D287" s="229" t="s">
        <v>130</v>
      </c>
      <c r="E287" s="230" t="s">
        <v>433</v>
      </c>
      <c r="F287" s="231" t="s">
        <v>434</v>
      </c>
      <c r="G287" s="232" t="s">
        <v>429</v>
      </c>
      <c r="H287" s="233">
        <v>1</v>
      </c>
      <c r="I287" s="234"/>
      <c r="J287" s="235">
        <f>ROUND(I287*H287,2)</f>
        <v>0</v>
      </c>
      <c r="K287" s="236"/>
      <c r="L287" s="41"/>
      <c r="M287" s="237" t="s">
        <v>1</v>
      </c>
      <c r="N287" s="238" t="s">
        <v>43</v>
      </c>
      <c r="O287" s="91"/>
      <c r="P287" s="239">
        <f>O287*H287</f>
        <v>0</v>
      </c>
      <c r="Q287" s="239">
        <v>0.0032100000000000002</v>
      </c>
      <c r="R287" s="239">
        <f>Q287*H287</f>
        <v>0.0032100000000000002</v>
      </c>
      <c r="S287" s="239">
        <v>0</v>
      </c>
      <c r="T287" s="240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41" t="s">
        <v>134</v>
      </c>
      <c r="AT287" s="241" t="s">
        <v>130</v>
      </c>
      <c r="AU287" s="241" t="s">
        <v>86</v>
      </c>
      <c r="AY287" s="15" t="s">
        <v>128</v>
      </c>
      <c r="BE287" s="139">
        <f>IF(N287="základní",J287,0)</f>
        <v>0</v>
      </c>
      <c r="BF287" s="139">
        <f>IF(N287="snížená",J287,0)</f>
        <v>0</v>
      </c>
      <c r="BG287" s="139">
        <f>IF(N287="zákl. přenesená",J287,0)</f>
        <v>0</v>
      </c>
      <c r="BH287" s="139">
        <f>IF(N287="sníž. přenesená",J287,0)</f>
        <v>0</v>
      </c>
      <c r="BI287" s="139">
        <f>IF(N287="nulová",J287,0)</f>
        <v>0</v>
      </c>
      <c r="BJ287" s="15" t="s">
        <v>86</v>
      </c>
      <c r="BK287" s="139">
        <f>ROUND(I287*H287,2)</f>
        <v>0</v>
      </c>
      <c r="BL287" s="15" t="s">
        <v>134</v>
      </c>
      <c r="BM287" s="241" t="s">
        <v>435</v>
      </c>
    </row>
    <row r="288" s="2" customFormat="1">
      <c r="A288" s="38"/>
      <c r="B288" s="39"/>
      <c r="C288" s="40"/>
      <c r="D288" s="242" t="s">
        <v>136</v>
      </c>
      <c r="E288" s="40"/>
      <c r="F288" s="243" t="s">
        <v>436</v>
      </c>
      <c r="G288" s="40"/>
      <c r="H288" s="40"/>
      <c r="I288" s="244"/>
      <c r="J288" s="40"/>
      <c r="K288" s="40"/>
      <c r="L288" s="41"/>
      <c r="M288" s="245"/>
      <c r="N288" s="246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5" t="s">
        <v>136</v>
      </c>
      <c r="AU288" s="15" t="s">
        <v>86</v>
      </c>
    </row>
    <row r="289" s="2" customFormat="1">
      <c r="A289" s="38"/>
      <c r="B289" s="39"/>
      <c r="C289" s="40"/>
      <c r="D289" s="242" t="s">
        <v>325</v>
      </c>
      <c r="E289" s="40"/>
      <c r="F289" s="247" t="s">
        <v>437</v>
      </c>
      <c r="G289" s="40"/>
      <c r="H289" s="40"/>
      <c r="I289" s="244"/>
      <c r="J289" s="40"/>
      <c r="K289" s="40"/>
      <c r="L289" s="41"/>
      <c r="M289" s="270"/>
      <c r="N289" s="271"/>
      <c r="O289" s="272"/>
      <c r="P289" s="272"/>
      <c r="Q289" s="272"/>
      <c r="R289" s="272"/>
      <c r="S289" s="272"/>
      <c r="T289" s="273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5" t="s">
        <v>325</v>
      </c>
      <c r="AU289" s="15" t="s">
        <v>86</v>
      </c>
    </row>
    <row r="290" s="2" customFormat="1" ht="6.96" customHeight="1">
      <c r="A290" s="38"/>
      <c r="B290" s="66"/>
      <c r="C290" s="67"/>
      <c r="D290" s="67"/>
      <c r="E290" s="67"/>
      <c r="F290" s="67"/>
      <c r="G290" s="67"/>
      <c r="H290" s="67"/>
      <c r="I290" s="67"/>
      <c r="J290" s="67"/>
      <c r="K290" s="67"/>
      <c r="L290" s="41"/>
      <c r="M290" s="38"/>
      <c r="O290" s="38"/>
      <c r="P290" s="38"/>
      <c r="Q290" s="38"/>
      <c r="R290" s="38"/>
      <c r="S290" s="38"/>
      <c r="T290" s="38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</row>
  </sheetData>
  <sheetProtection sheet="1" autoFilter="0" formatColumns="0" formatRows="0" objects="1" scenarios="1" spinCount="100000" saltValue="Ri/uEDCW4CrD513WIEEg8kXPeuhLxNGV7EWtjWjAj4idTjK+lQPGEimPFNXKau8DFu3OG7CVXC8bJaP63Aptdw==" hashValue="GA3jLItNycv2LBS8WVtjKONrKre6RLKZ50G4IJJVwequLeAL8hBi0OZcS77GTMbFqEP7Bx9yZ9UQEGINfswj3A==" algorithmName="SHA-512" password="CC35"/>
  <autoFilter ref="C122:K289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Hermany Jiří</dc:creator>
  <cp:lastModifiedBy>Hermany Jiří</cp:lastModifiedBy>
  <dcterms:created xsi:type="dcterms:W3CDTF">2020-12-01T10:57:23Z</dcterms:created>
  <dcterms:modified xsi:type="dcterms:W3CDTF">2020-12-01T10:57:26Z</dcterms:modified>
</cp:coreProperties>
</file>