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12 bytových jednotek\Část 1\"/>
    </mc:Choice>
  </mc:AlternateContent>
  <xr:revisionPtr revIDLastSave="0" documentId="8_{CE7F0926-F0C9-48BF-8A6A-1AC2F6A7C31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Pol'!$A$1:$X$168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calcOnSave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4" i="12" l="1"/>
  <c r="G154" i="12" s="1"/>
  <c r="M154" i="12" s="1"/>
  <c r="BA158" i="12"/>
  <c r="BA45" i="12"/>
  <c r="BA24" i="12"/>
  <c r="BA19" i="12"/>
  <c r="BA17" i="12"/>
  <c r="O8" i="12"/>
  <c r="G9" i="12"/>
  <c r="M9" i="12" s="1"/>
  <c r="I9" i="12"/>
  <c r="K9" i="12"/>
  <c r="O9" i="12"/>
  <c r="Q9" i="12"/>
  <c r="V9" i="12"/>
  <c r="G11" i="12"/>
  <c r="G8" i="12" s="1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Q27" i="12" s="1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I34" i="12"/>
  <c r="K34" i="12"/>
  <c r="O34" i="12"/>
  <c r="Q34" i="12"/>
  <c r="V34" i="12"/>
  <c r="G36" i="12"/>
  <c r="M36" i="12" s="1"/>
  <c r="I36" i="12"/>
  <c r="I35" i="12" s="1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O43" i="12"/>
  <c r="G44" i="12"/>
  <c r="M44" i="12" s="1"/>
  <c r="M43" i="12" s="1"/>
  <c r="I44" i="12"/>
  <c r="I43" i="12" s="1"/>
  <c r="K44" i="12"/>
  <c r="K43" i="12" s="1"/>
  <c r="O44" i="12"/>
  <c r="Q44" i="12"/>
  <c r="Q43" i="12" s="1"/>
  <c r="V44" i="12"/>
  <c r="V43" i="12" s="1"/>
  <c r="G47" i="12"/>
  <c r="G46" i="12" s="1"/>
  <c r="I59" i="1" s="1"/>
  <c r="I47" i="12"/>
  <c r="I46" i="12" s="1"/>
  <c r="K47" i="12"/>
  <c r="K46" i="12" s="1"/>
  <c r="O47" i="12"/>
  <c r="O46" i="12" s="1"/>
  <c r="Q47" i="12"/>
  <c r="Q46" i="12" s="1"/>
  <c r="V47" i="12"/>
  <c r="V46" i="12" s="1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V142" i="12" s="1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G148" i="12" s="1"/>
  <c r="I68" i="1" s="1"/>
  <c r="I149" i="12"/>
  <c r="I148" i="12" s="1"/>
  <c r="K149" i="12"/>
  <c r="O149" i="12"/>
  <c r="O148" i="12" s="1"/>
  <c r="Q149" i="12"/>
  <c r="V149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AF167" i="12"/>
  <c r="G41" i="1" s="1"/>
  <c r="I20" i="1"/>
  <c r="I19" i="1"/>
  <c r="H43" i="1"/>
  <c r="I63" i="12" l="1"/>
  <c r="AE167" i="12"/>
  <c r="F41" i="1" s="1"/>
  <c r="I41" i="1" s="1"/>
  <c r="I27" i="12"/>
  <c r="Q8" i="12"/>
  <c r="Q151" i="12"/>
  <c r="V148" i="12"/>
  <c r="I142" i="12"/>
  <c r="V31" i="12"/>
  <c r="O63" i="12"/>
  <c r="K148" i="12"/>
  <c r="Q117" i="12"/>
  <c r="O151" i="12"/>
  <c r="K133" i="12"/>
  <c r="Q31" i="12"/>
  <c r="O125" i="12"/>
  <c r="V48" i="12"/>
  <c r="O31" i="12"/>
  <c r="K35" i="12"/>
  <c r="O27" i="12"/>
  <c r="M133" i="12"/>
  <c r="Q75" i="12"/>
  <c r="I48" i="12"/>
  <c r="Q35" i="12"/>
  <c r="M34" i="12"/>
  <c r="M31" i="12" s="1"/>
  <c r="V151" i="12"/>
  <c r="M149" i="12"/>
  <c r="M148" i="12" s="1"/>
  <c r="M142" i="12"/>
  <c r="I133" i="12"/>
  <c r="O117" i="12"/>
  <c r="O103" i="12"/>
  <c r="O75" i="12"/>
  <c r="K63" i="12"/>
  <c r="O48" i="12"/>
  <c r="O35" i="12"/>
  <c r="I13" i="12"/>
  <c r="O133" i="12"/>
  <c r="V125" i="12"/>
  <c r="K117" i="12"/>
  <c r="K75" i="12"/>
  <c r="Q63" i="12"/>
  <c r="G43" i="12"/>
  <c r="I58" i="1" s="1"/>
  <c r="K27" i="12"/>
  <c r="K13" i="12"/>
  <c r="V8" i="12"/>
  <c r="Q156" i="12"/>
  <c r="M117" i="12"/>
  <c r="Q48" i="12"/>
  <c r="M35" i="12"/>
  <c r="M27" i="12"/>
  <c r="Q103" i="12"/>
  <c r="K156" i="12"/>
  <c r="I117" i="12"/>
  <c r="K151" i="12"/>
  <c r="V133" i="12"/>
  <c r="I103" i="12"/>
  <c r="I151" i="12"/>
  <c r="Q142" i="12"/>
  <c r="Q133" i="12"/>
  <c r="G103" i="12"/>
  <c r="I63" i="1" s="1"/>
  <c r="V63" i="12"/>
  <c r="M47" i="12"/>
  <c r="M46" i="12" s="1"/>
  <c r="V13" i="12"/>
  <c r="K8" i="12"/>
  <c r="O156" i="12"/>
  <c r="O142" i="12"/>
  <c r="G27" i="12"/>
  <c r="I55" i="1" s="1"/>
  <c r="Q13" i="12"/>
  <c r="I8" i="12"/>
  <c r="I125" i="12"/>
  <c r="V103" i="12"/>
  <c r="I75" i="12"/>
  <c r="G125" i="12"/>
  <c r="I65" i="1" s="1"/>
  <c r="V156" i="12"/>
  <c r="K125" i="12"/>
  <c r="I31" i="12"/>
  <c r="I156" i="12"/>
  <c r="Q148" i="12"/>
  <c r="K142" i="12"/>
  <c r="Q125" i="12"/>
  <c r="V117" i="12"/>
  <c r="K103" i="12"/>
  <c r="V75" i="12"/>
  <c r="G63" i="12"/>
  <c r="I61" i="1" s="1"/>
  <c r="K48" i="12"/>
  <c r="V35" i="12"/>
  <c r="K31" i="12"/>
  <c r="V27" i="12"/>
  <c r="O13" i="12"/>
  <c r="M8" i="12"/>
  <c r="I53" i="1"/>
  <c r="G39" i="1"/>
  <c r="G43" i="1" s="1"/>
  <c r="G25" i="1" s="1"/>
  <c r="G42" i="1"/>
  <c r="M75" i="12"/>
  <c r="M63" i="12"/>
  <c r="M156" i="12"/>
  <c r="M125" i="12"/>
  <c r="M151" i="12"/>
  <c r="M103" i="12"/>
  <c r="M48" i="12"/>
  <c r="M13" i="12"/>
  <c r="G156" i="12"/>
  <c r="I70" i="1" s="1"/>
  <c r="G151" i="12"/>
  <c r="I69" i="1" s="1"/>
  <c r="I18" i="1" s="1"/>
  <c r="G142" i="12"/>
  <c r="I67" i="1" s="1"/>
  <c r="G117" i="12"/>
  <c r="I64" i="1" s="1"/>
  <c r="G75" i="12"/>
  <c r="I62" i="1" s="1"/>
  <c r="G35" i="12"/>
  <c r="I57" i="1" s="1"/>
  <c r="G31" i="12"/>
  <c r="I56" i="1" s="1"/>
  <c r="G13" i="12"/>
  <c r="I54" i="1" s="1"/>
  <c r="G133" i="12"/>
  <c r="I66" i="1" s="1"/>
  <c r="G48" i="12"/>
  <c r="I60" i="1" s="1"/>
  <c r="J28" i="1"/>
  <c r="J26" i="1"/>
  <c r="G38" i="1"/>
  <c r="F38" i="1"/>
  <c r="J23" i="1"/>
  <c r="J24" i="1"/>
  <c r="J25" i="1"/>
  <c r="J27" i="1"/>
  <c r="E24" i="1"/>
  <c r="G24" i="1"/>
  <c r="E26" i="1"/>
  <c r="G26" i="1"/>
  <c r="I17" i="1" l="1"/>
  <c r="F42" i="1"/>
  <c r="I42" i="1" s="1"/>
  <c r="F39" i="1"/>
  <c r="F43" i="1" s="1"/>
  <c r="G23" i="1" s="1"/>
  <c r="A27" i="1" s="1"/>
  <c r="A28" i="1" s="1"/>
  <c r="G28" i="1" s="1"/>
  <c r="G27" i="1" s="1"/>
  <c r="G29" i="1" s="1"/>
  <c r="I71" i="1"/>
  <c r="J70" i="1" s="1"/>
  <c r="I16" i="1"/>
  <c r="G167" i="12"/>
  <c r="I21" i="1" l="1"/>
  <c r="J58" i="1"/>
  <c r="J63" i="1"/>
  <c r="J65" i="1"/>
  <c r="J64" i="1"/>
  <c r="J53" i="1"/>
  <c r="J68" i="1"/>
  <c r="J56" i="1"/>
  <c r="J61" i="1"/>
  <c r="J62" i="1"/>
  <c r="J59" i="1"/>
  <c r="J60" i="1"/>
  <c r="I39" i="1"/>
  <c r="I43" i="1" s="1"/>
  <c r="J42" i="1" s="1"/>
  <c r="J66" i="1"/>
  <c r="J67" i="1"/>
  <c r="J57" i="1"/>
  <c r="J69" i="1"/>
  <c r="J54" i="1"/>
  <c r="J55" i="1"/>
  <c r="J39" i="1" l="1"/>
  <c r="J43" i="1" s="1"/>
  <c r="J41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F9770749-E81D-470D-8687-DB8E736D97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E4ED17-7F80-49D8-AF8B-13FA4BA742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<sst xmlns="http://schemas.openxmlformats.org/spreadsheetml/2006/main" count="1144" uniqueCount="407">
  <si>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</si>
  <si>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</si>
  <si>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</si>
  <si>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</si>
  <si>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</si>
  <si>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</si>
  <si>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</si>
  <si>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</si>
  <si>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</si>
  <si>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</si>
  <si>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</si>
  <si>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</si>
  <si>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</si>
  <si>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</si>
  <si>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</si>
  <si>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</si>
  <si>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</si>
  <si>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</si>
  <si>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</si>
  <si>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</si>
  <si>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</si>
  <si>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</si>
  <si>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</si>
  <si>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</si>
  <si>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</si>
  <si>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</si>
  <si>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</si>
  <si>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</si>
  <si>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</si>
  <si>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</si>
  <si>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</si>
  <si>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</si>
  <si>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</si>
  <si>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</si>
  <si>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</si>
  <si>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</si>
  <si>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</si>
  <si>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</si>
  <si>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</si>
  <si>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</si>
  <si>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</si>
  <si>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</si>
  <si>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</si>
  <si>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</si>
  <si>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(vč. omítek ) 02/2022</t>
  </si>
  <si>
    <t>SO01</t>
  </si>
  <si>
    <t>Oprava bytové jednotky 3+1</t>
  </si>
  <si>
    <t>Objekt:</t>
  </si>
  <si>
    <t>Rozpočet:</t>
  </si>
  <si>
    <t>B0003/2020</t>
  </si>
  <si>
    <t xml:space="preserve">Oprava typové bytové jednotky 3+1 na ul. Anenská,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</si>
  <si>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</si>
  <si>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</si>
  <si>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</si>
  <si>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</si>
  <si>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</si>
  <si>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</si>
  <si>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</si>
  <si>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</si>
  <si>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</si>
  <si>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</si>
  <si>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</si>
  <si>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B0003/2020 - Oprava typové bytové jednotky 3+1 na ul. Anenská, Frýdek-Místek </t>
  </si>
  <si>
    <t>#POPO</t>
  </si>
  <si>
    <t>Popis objektu: SO01 - Oprava bytové jednotky 3+1</t>
  </si>
  <si>
    <t>#POPR</t>
  </si>
  <si>
    <t>Popis rozpočtu: 1 - Stavební úpravy (vč. omítek ) 02/2022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</si>
  <si>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</si>
  <si>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</si>
  <si>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</si>
  <si>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</si>
  <si>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</si>
  <si>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</si>
  <si>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</si>
  <si>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</si>
  <si>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</si>
  <si>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</si>
  <si>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</si>
  <si>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</si>
  <si>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</si>
  <si>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</si>
  <si>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</si>
  <si>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</si>
  <si>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</si>
  <si>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</si>
  <si>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</si>
  <si>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</si>
  <si>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</si>
  <si>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</si>
  <si>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</si>
  <si>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</si>
  <si>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</si>
  <si>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</si>
  <si>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</si>
  <si>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</si>
  <si>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</si>
  <si>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</si>
  <si>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</si>
  <si>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</si>
  <si>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</si>
  <si>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</si>
  <si>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</si>
  <si>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</si>
  <si>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</si>
  <si>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</si>
  <si>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</si>
  <si>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</si>
  <si>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</si>
  <si>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</si>
  <si>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</si>
  <si>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</si>
  <si>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</si>
  <si>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</si>
  <si>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</si>
  <si>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</si>
  <si>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</si>
  <si>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</si>
  <si>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</si>
  <si>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</si>
  <si>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</si>
  <si>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</si>
  <si>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</si>
  <si>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</si>
  <si>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</si>
  <si>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</si>
  <si>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</si>
  <si>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</si>
  <si>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</si>
  <si>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</si>
  <si>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</si>
  <si>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</si>
  <si>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</si>
  <si>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</si>
  <si>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</si>
  <si>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</si>
  <si>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</si>
  <si>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342255020RT2</t>
  </si>
  <si>
    <t>Příčky z cihel a tvárnic nepálených příčky z příčkovek pórobetonových tloušťky 50 mm</t>
  </si>
  <si>
    <t>m2</t>
  </si>
  <si>
    <t>801-1</t>
  </si>
  <si>
    <t>RTS 22/ I</t>
  </si>
  <si>
    <t>Práce</t>
  </si>
  <si>
    <t>POL1_</t>
  </si>
  <si>
    <t>včetně pomocného lešení</t>
  </si>
  <si>
    <t>SPI</t>
  </si>
  <si>
    <t>342255024RT1</t>
  </si>
  <si>
    <t>Příčky z cihel a tvárnic nepálených příčky z příčkovek pórobetonových tloušťky 100 mm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</si>
  <si>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</si>
  <si>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</si>
  <si>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</si>
  <si>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</si>
  <si>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</si>
  <si>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</si>
  <si>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</si>
  <si>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</si>
  <si>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</si>
  <si>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</si>
  <si>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</si>
  <si>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612421615R00</t>
  </si>
  <si>
    <t>Omítky vnitřní stěn vápenné nebo vápenocementové v podlaží i ve schodišti hrubé zatřené</t>
  </si>
  <si>
    <t>612421221R00</t>
  </si>
  <si>
    <t>Oprava vnitřních vápenných omítek stěn v množství opravované plochy přes 5 do 10 %, hladkých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</si>
  <si>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</si>
  <si>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</si>
  <si>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</si>
  <si>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</si>
  <si>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</si>
  <si>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</si>
  <si>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</si>
  <si>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632411110RT2</t>
  </si>
  <si>
    <t>Potěr ze suchých směsí samonivelační polymercementová stěrka, pevnost v tlaku 30 MPa, tloušťky 10 mm, bez penetrace</t>
  </si>
  <si>
    <t>s rozprostřením a uhlazením</t>
  </si>
  <si>
    <t>777101101R00</t>
  </si>
  <si>
    <t>Příprava podkladu vysávání podlah průmyslovým vysavačem</t>
  </si>
  <si>
    <t>800-773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</si>
  <si>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</si>
  <si>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</si>
  <si>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kus</t>
  </si>
  <si>
    <t>5533301126R</t>
  </si>
  <si>
    <t>zárubeň kovová s těsněním; pro pórobetonové tvárnice; ústí 100 mm; š průchodu 800 mm; h průchodu 1 970 mm; L, P; závěsy stavitelné; požární odolnost</t>
  </si>
  <si>
    <t>SPCM</t>
  </si>
  <si>
    <t>Specifikace</t>
  </si>
  <si>
    <t>POL3_</t>
  </si>
  <si>
    <t>61165642R</t>
  </si>
  <si>
    <t>dveře speciální protipožární; vnitřní; vnější; š = 800 mm; h = 1 970,0 mm; hladké; EI 30 min; otevíravé; počet křídel 1; plné; povrch. úprava laminát</t>
  </si>
  <si>
    <t>965081713RT1</t>
  </si>
  <si>
    <t>Bourání podlah z keramických dlaždic, tloušťky do 10 mm, plochy přes 1 m2</t>
  </si>
  <si>
    <t>801-3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</si>
  <si>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</si>
  <si>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</si>
  <si>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</si>
  <si>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</si>
  <si>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</si>
  <si>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</si>
  <si>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</si>
  <si>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</si>
  <si>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</si>
  <si>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</si>
  <si>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</si>
  <si>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</si>
  <si>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</si>
  <si>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</si>
  <si>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</si>
  <si>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</si>
  <si>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vlhkosti</t>
  </si>
  <si>
    <t>800-711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</si>
  <si>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</si>
  <si>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</si>
  <si>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</si>
  <si>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</si>
  <si>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</si>
  <si>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</si>
  <si>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</si>
  <si>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</si>
  <si>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</si>
  <si>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</si>
  <si>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</si>
  <si>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</si>
  <si>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</si>
  <si>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</si>
  <si>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</si>
  <si>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</si>
  <si>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</si>
  <si>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</si>
  <si>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</si>
  <si>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</si>
  <si>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</si>
  <si>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</si>
  <si>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</si>
  <si>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</si>
  <si>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</si>
  <si>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</si>
  <si>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</si>
  <si>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</si>
  <si>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</si>
  <si>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</si>
  <si>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</si>
  <si>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</si>
  <si>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</si>
  <si>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</si>
  <si>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</si>
  <si>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</si>
  <si>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</si>
  <si>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</si>
  <si>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</si>
  <si>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</si>
  <si>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</si>
  <si>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</si>
  <si>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</si>
  <si>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725249101R00</t>
  </si>
  <si>
    <t xml:space="preserve">Montáž sprchového boxu  </t>
  </si>
  <si>
    <t>725249102R00</t>
  </si>
  <si>
    <t>Montáž sprchové mísy a vaničky sprchových mís a vaniček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</si>
  <si>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</si>
  <si>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</si>
  <si>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</si>
  <si>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</si>
  <si>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725849201R00</t>
  </si>
  <si>
    <t>Montáž baterie sprchové pevná výška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</si>
  <si>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</si>
  <si>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</si>
  <si>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</si>
  <si>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</si>
  <si>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</si>
  <si>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</si>
  <si>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</si>
  <si>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</si>
  <si>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725869218RV1</t>
  </si>
  <si>
    <t>Montáž sifonu sprchových vaniček</t>
  </si>
  <si>
    <t>Vlastní</t>
  </si>
  <si>
    <t>Kalkul</t>
  </si>
  <si>
    <t>55141106R</t>
  </si>
  <si>
    <t>ventil rohový pro vodovod, sanitu; kulový, rohový; DN 15 mm; pracovní teplota do 90 ° C; médium voda; 1/2" x 3/4"; připojení závitové</t>
  </si>
  <si>
    <t>55144220R</t>
  </si>
  <si>
    <t>baterie umyvadlová směšovací; stojánková; ovládání pákové, s otevíráním odpadu; povrch chrom; kartuše s regulací teploty; odtoková garnitura</t>
  </si>
  <si>
    <t>5514500700R</t>
  </si>
  <si>
    <t>baterie umyvadlová na jednu vodu; stojánková; ovládání pákové; povrch chrom; v. výtoku 145 mm; l ramínka 220 mm</t>
  </si>
  <si>
    <t>55145009R</t>
  </si>
  <si>
    <t>baterie sprchová nástěnná; rozteč 150 mm; ovládání pákové; povrch chrom; příslušenství sprchová tyč</t>
  </si>
  <si>
    <t>55161310R</t>
  </si>
  <si>
    <t>uzávěrka zápachová DN 40; pro umyvadla; plast, mosaz</t>
  </si>
  <si>
    <t>55161596R</t>
  </si>
  <si>
    <t>sifon ke sprchové vaničce; chromovaný</t>
  </si>
  <si>
    <t>55162324.AR</t>
  </si>
  <si>
    <t>uzávěrka zápachová DN 40 x 6/4"; pro dřezy; PP; příslušenství stavitelný kulový kloub</t>
  </si>
  <si>
    <t>55423038.AR</t>
  </si>
  <si>
    <t>vanička sprchová čtvercová; l = 900,0 mm; š = 900 mm; hl = 150 mm; objem 84 l; akrylátová; bílá</t>
  </si>
  <si>
    <t>55428098.AR</t>
  </si>
  <si>
    <t>kout sprchový v = 1 850 mm; š = 900 mm; l = 900 mm; čtvrtkruhový; R 550 mm; vstup rohový; š. vstupu 630 mm; výplň plast; dezén pearl</t>
  </si>
  <si>
    <t>64214330R</t>
  </si>
  <si>
    <t>umyvadlo š = 550 mm; hl. 450 mm; diturvit; s otvorem pro baterii;uprostřed; s přepadem; bílá; uchycení šrouby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</si>
  <si>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</si>
  <si>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</si>
  <si>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</si>
  <si>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</si>
  <si>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</si>
  <si>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</si>
  <si>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</si>
  <si>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</si>
  <si>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</si>
  <si>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762111811RV1</t>
  </si>
  <si>
    <t>Demontáž stěn DTD</t>
  </si>
  <si>
    <t>Indiv</t>
  </si>
  <si>
    <t>54914620R</t>
  </si>
  <si>
    <t>kování interiérové kliky se štíty pro klíč; povrch - kliky pochromované; povrch - štíty leštěná nerez</t>
  </si>
  <si>
    <t>RTS 17/ II</t>
  </si>
  <si>
    <t>549146400R</t>
  </si>
  <si>
    <t>kování bezpečnostní klika - knoflík; povrch Cr; bezpečnostní třída 3</t>
  </si>
  <si>
    <t>61160101R</t>
  </si>
  <si>
    <t>dveře vnitřní š = 600 mm; h = 1 970,0 mm; hladké; otevíravé; počet křídel 1; plné; povrch. úprava bílá barva</t>
  </si>
  <si>
    <t>61160603R</t>
  </si>
  <si>
    <t>dveře vnitřní š = 800 mm; h = 1 970,0 mm; hladké; otevíravé; počet křídel 1; prosklení 2/3; povrch. úprava bílá barva</t>
  </si>
  <si>
    <t>61581624.AR</t>
  </si>
  <si>
    <t>linka kuchyňská atypická; š = 2 400 mm</t>
  </si>
  <si>
    <t>766 T06</t>
  </si>
  <si>
    <t>T07 - dodávka a montáž potravinové skříně 600x2600mm z DTD desky 18mm</t>
  </si>
  <si>
    <t>ks</t>
  </si>
  <si>
    <t>766000001</t>
  </si>
  <si>
    <t>T06 - Dod+montáž dvířek instalační šachty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</si>
  <si>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</si>
  <si>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</si>
  <si>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</si>
  <si>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</si>
  <si>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</si>
  <si>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</si>
  <si>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</si>
  <si>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</si>
  <si>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</si>
  <si>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</si>
  <si>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</si>
  <si>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</si>
  <si>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</si>
  <si>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š = 298 mm; l = 298 mm; h = 8,0 mm; pro interiér; barva šedá; mat; PEI 4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</si>
  <si>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</si>
  <si>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</si>
  <si>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</si>
  <si>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</si>
  <si>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</si>
  <si>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</si>
  <si>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</si>
  <si>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</si>
  <si>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</si>
  <si>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</si>
  <si>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</si>
  <si>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</si>
  <si>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</si>
  <si>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</si>
  <si>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</si>
  <si>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</si>
  <si>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</si>
  <si>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</si>
  <si>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</si>
  <si>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</si>
  <si>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</si>
  <si>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</si>
  <si>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</si>
  <si>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</si>
  <si>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</si>
  <si>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</si>
  <si>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š = 298 mm; l = 598 mm; h = 10,0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</si>
  <si>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</si>
  <si>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</si>
  <si>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</si>
  <si>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</si>
  <si>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</si>
  <si>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</si>
  <si>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</si>
  <si>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</si>
  <si>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</si>
  <si>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</si>
  <si>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</si>
  <si>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</si>
  <si>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</si>
  <si>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</si>
  <si>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</si>
  <si>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</si>
  <si>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</si>
  <si>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</si>
  <si>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</si>
  <si>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</si>
  <si>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</si>
  <si>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</si>
  <si>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</si>
  <si>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Elektroinstalace viz samostatný rozpočet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</si>
  <si>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</si>
  <si>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</si>
  <si>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</si>
  <si>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</si>
  <si>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</si>
  <si>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</si>
  <si>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</si>
  <si>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</si>
  <si>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</si>
  <si>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</si>
  <si>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</si>
  <si>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</si>
  <si>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</si>
  <si>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</si>
  <si>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</si>
  <si>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</si>
  <si>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</si>
  <si>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</si>
  <si>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</si>
  <si>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979990105R00</t>
  </si>
  <si>
    <t>Poplatek za skládku cihelné výrobky do 30x30 cm, skupina 17 01 02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</si>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</sst>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ef500144b889009/Plocha/Byty%2018.7/Nab&#237;dka/1.Anensk&#225;/Rozpo&#269;et%20final/3%5eM1%20V&#253;kaz%20v&#253;m&#283;r%20elektroinstalace%2002-2020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A"/>
      <sheetName val="B"/>
      <sheetName val="C"/>
      <sheetName val="D"/>
      <sheetName val="E"/>
      <sheetName val="F"/>
      <sheetName val="Pokyny pro vyplnění"/>
    </sheetNames>
    <sheetDataSet>
      <sheetData sheetId="0">
        <row r="16">
          <cell r="D16">
            <v>121880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I7txQcARp2R6diV9+V5BTcCFYKkxhcxYyey9hJZUWOVFAWcaVJblqKAWqXFiwdKzXjN7tkaRlM9dmjKevYPVJw==" saltValue="38s0QS4HfIsgRcC5gZAl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view="pageBreakPreview" topLeftCell="B25" zoomScaleNormal="100" zoomScaleSheetLayoutView="100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8" t="s">
        <v>22</v>
      </c>
      <c r="C2" s="79"/>
      <c r="D2" s="80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2437</v>
      </c>
      <c r="B4" s="83" t="s">
        <v>48</v>
      </c>
      <c r="C4" s="84"/>
      <c r="D4" s="85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51</v>
      </c>
      <c r="E5" s="228"/>
      <c r="F5" s="228"/>
      <c r="G5" s="228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9" t="s">
        <v>52</v>
      </c>
      <c r="E6" s="230"/>
      <c r="F6" s="230"/>
      <c r="G6" s="230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1" t="s">
        <v>53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SUMIF(F53:F70,A16,I53:I70)+SUMIF(F53:F70,"PSU",I53:I70)</f>
        <v>179188.91</v>
      </c>
      <c r="J16" s="212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SUMIF(F53:F70,A17,I53:I70)</f>
        <v>242681.09</v>
      </c>
      <c r="J17" s="212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SUMIF(F53:F70,A18,I53:I70)</f>
        <v>128130</v>
      </c>
      <c r="J18" s="212"/>
    </row>
    <row r="19" spans="1:10" ht="23.25" customHeight="1" x14ac:dyDescent="0.2">
      <c r="A19" s="145" t="s">
        <v>106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SUMIF(F53:F70,A19,I53:I70)</f>
        <v>0</v>
      </c>
      <c r="J19" s="212"/>
    </row>
    <row r="20" spans="1:10" ht="23.25" customHeight="1" x14ac:dyDescent="0.2">
      <c r="A20" s="145" t="s">
        <v>107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SUMIF(F53:F70,A20,I53:I70)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9"/>
      <c r="G21" s="213"/>
      <c r="H21" s="249"/>
      <c r="I21" s="213">
        <f>SUM(I16:J20)</f>
        <v>550000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550000.00000000012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550000.00000000012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1.1641532182693481E-8</v>
      </c>
      <c r="B28" s="119" t="s">
        <v>23</v>
      </c>
      <c r="C28" s="120"/>
      <c r="D28" s="120"/>
      <c r="E28" s="121"/>
      <c r="F28" s="122"/>
      <c r="G28" s="216">
        <f>IF(A28&gt;50, ROUNDUP(A27, 0), ROUNDDOWN(A27, 0))</f>
        <v>550000</v>
      </c>
      <c r="H28" s="216"/>
      <c r="I28" s="216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5">
        <f>ZakladDPHSni+DPHSni+ZakladDPHZakl+DPHZakl+Zaokrouhleni</f>
        <v>550000.00000000012</v>
      </c>
      <c r="H29" s="215"/>
      <c r="I29" s="215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01"/>
      <c r="D39" s="201"/>
      <c r="E39" s="201"/>
      <c r="F39" s="103">
        <f>'SO01 1 Pol'!AE167</f>
        <v>550000.00000000012</v>
      </c>
      <c r="G39" s="104">
        <f>'SO01 1 Pol'!AF167</f>
        <v>0</v>
      </c>
      <c r="H39" s="105"/>
      <c r="I39" s="106">
        <f>F39+G39+H39</f>
        <v>550000.00000000012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02" t="s">
        <v>58</v>
      </c>
      <c r="D40" s="202"/>
      <c r="E40" s="202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02" t="s">
        <v>46</v>
      </c>
      <c r="D41" s="202"/>
      <c r="E41" s="202"/>
      <c r="F41" s="109">
        <f>'SO01 1 Pol'!AE167</f>
        <v>550000.00000000012</v>
      </c>
      <c r="G41" s="110">
        <f>'SO01 1 Pol'!AF167</f>
        <v>0</v>
      </c>
      <c r="H41" s="110"/>
      <c r="I41" s="111">
        <f>F41+G41+H41</f>
        <v>550000.00000000012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01" t="s">
        <v>44</v>
      </c>
      <c r="D42" s="201"/>
      <c r="E42" s="201"/>
      <c r="F42" s="114">
        <f>'SO01 1 Pol'!AE167</f>
        <v>550000.00000000012</v>
      </c>
      <c r="G42" s="105">
        <f>'SO01 1 Pol'!AF167</f>
        <v>0</v>
      </c>
      <c r="H42" s="105"/>
      <c r="I42" s="106">
        <f>F42+G42+H42</f>
        <v>550000.00000000012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03" t="s">
        <v>59</v>
      </c>
      <c r="C43" s="204"/>
      <c r="D43" s="204"/>
      <c r="E43" s="204"/>
      <c r="F43" s="115">
        <f>SUMIF(A39:A42,"=1",F39:F42)</f>
        <v>550000.00000000012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550000.00000000012</v>
      </c>
      <c r="J43" s="118">
        <f>SUMIF(A39:A42,"=1",J39:J42)</f>
        <v>100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7" t="s">
        <v>67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68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69</v>
      </c>
      <c r="C53" s="199" t="s">
        <v>70</v>
      </c>
      <c r="D53" s="200"/>
      <c r="E53" s="200"/>
      <c r="F53" s="141" t="s">
        <v>24</v>
      </c>
      <c r="G53" s="142"/>
      <c r="H53" s="142"/>
      <c r="I53" s="142">
        <f>'SO01 1 Pol'!G8</f>
        <v>3040</v>
      </c>
      <c r="J53" s="139">
        <f>IF(I71=0,"",I53/I71*100)</f>
        <v>0.55272727272727262</v>
      </c>
    </row>
    <row r="54" spans="1:10" ht="36.75" customHeight="1" x14ac:dyDescent="0.2">
      <c r="A54" s="130"/>
      <c r="B54" s="135" t="s">
        <v>71</v>
      </c>
      <c r="C54" s="199" t="s">
        <v>72</v>
      </c>
      <c r="D54" s="200"/>
      <c r="E54" s="200"/>
      <c r="F54" s="141" t="s">
        <v>24</v>
      </c>
      <c r="G54" s="142"/>
      <c r="H54" s="142"/>
      <c r="I54" s="142">
        <f>'SO01 1 Pol'!G13</f>
        <v>125235.91</v>
      </c>
      <c r="J54" s="139">
        <f>IF(I71=0,"",I54/I71*100)</f>
        <v>22.770165454545449</v>
      </c>
    </row>
    <row r="55" spans="1:10" ht="36.75" customHeight="1" x14ac:dyDescent="0.2">
      <c r="A55" s="130"/>
      <c r="B55" s="135" t="s">
        <v>73</v>
      </c>
      <c r="C55" s="199" t="s">
        <v>74</v>
      </c>
      <c r="D55" s="200"/>
      <c r="E55" s="200"/>
      <c r="F55" s="141" t="s">
        <v>24</v>
      </c>
      <c r="G55" s="142"/>
      <c r="H55" s="142"/>
      <c r="I55" s="142">
        <f>'SO01 1 Pol'!G27</f>
        <v>22914.100000000002</v>
      </c>
      <c r="J55" s="139">
        <f>IF(I71=0,"",I55/I71*100)</f>
        <v>4.1661999999999999</v>
      </c>
    </row>
    <row r="56" spans="1:10" ht="36.75" customHeight="1" x14ac:dyDescent="0.2">
      <c r="A56" s="130"/>
      <c r="B56" s="135" t="s">
        <v>75</v>
      </c>
      <c r="C56" s="199" t="s">
        <v>76</v>
      </c>
      <c r="D56" s="200"/>
      <c r="E56" s="200"/>
      <c r="F56" s="141" t="s">
        <v>24</v>
      </c>
      <c r="G56" s="142"/>
      <c r="H56" s="142"/>
      <c r="I56" s="142">
        <f>'SO01 1 Pol'!G31</f>
        <v>15100</v>
      </c>
      <c r="J56" s="139">
        <f>IF(I71=0,"",I56/I71*100)</f>
        <v>2.7454545454545451</v>
      </c>
    </row>
    <row r="57" spans="1:10" ht="36.75" customHeight="1" x14ac:dyDescent="0.2">
      <c r="A57" s="130"/>
      <c r="B57" s="135" t="s">
        <v>77</v>
      </c>
      <c r="C57" s="199" t="s">
        <v>78</v>
      </c>
      <c r="D57" s="200"/>
      <c r="E57" s="200"/>
      <c r="F57" s="141" t="s">
        <v>24</v>
      </c>
      <c r="G57" s="142"/>
      <c r="H57" s="142"/>
      <c r="I57" s="142">
        <f>'SO01 1 Pol'!G35</f>
        <v>2591</v>
      </c>
      <c r="J57" s="139">
        <f>IF(I71=0,"",I57/I71*100)</f>
        <v>0.471090909090909</v>
      </c>
    </row>
    <row r="58" spans="1:10" ht="36.75" customHeight="1" x14ac:dyDescent="0.2">
      <c r="A58" s="130"/>
      <c r="B58" s="135" t="s">
        <v>79</v>
      </c>
      <c r="C58" s="199" t="s">
        <v>80</v>
      </c>
      <c r="D58" s="200"/>
      <c r="E58" s="200"/>
      <c r="F58" s="141" t="s">
        <v>24</v>
      </c>
      <c r="G58" s="142"/>
      <c r="H58" s="142"/>
      <c r="I58" s="142">
        <f>'SO01 1 Pol'!G43</f>
        <v>6412.49</v>
      </c>
      <c r="J58" s="139">
        <f>IF(I71=0,"",I58/I71*100)</f>
        <v>1.1659072727272723</v>
      </c>
    </row>
    <row r="59" spans="1:10" ht="36.75" customHeight="1" x14ac:dyDescent="0.2">
      <c r="A59" s="130"/>
      <c r="B59" s="135" t="s">
        <v>81</v>
      </c>
      <c r="C59" s="199" t="s">
        <v>82</v>
      </c>
      <c r="D59" s="200"/>
      <c r="E59" s="200"/>
      <c r="F59" s="141" t="s">
        <v>25</v>
      </c>
      <c r="G59" s="142"/>
      <c r="H59" s="142"/>
      <c r="I59" s="142">
        <f>'SO01 1 Pol'!G46</f>
        <v>2992</v>
      </c>
      <c r="J59" s="139">
        <f>IF(I71=0,"",I59/I71*100)</f>
        <v>0.54399999999999982</v>
      </c>
    </row>
    <row r="60" spans="1:10" ht="36.75" customHeight="1" x14ac:dyDescent="0.2">
      <c r="A60" s="130"/>
      <c r="B60" s="135" t="s">
        <v>83</v>
      </c>
      <c r="C60" s="199" t="s">
        <v>84</v>
      </c>
      <c r="D60" s="200"/>
      <c r="E60" s="200"/>
      <c r="F60" s="141" t="s">
        <v>25</v>
      </c>
      <c r="G60" s="142"/>
      <c r="H60" s="142"/>
      <c r="I60" s="142">
        <f>'SO01 1 Pol'!G48</f>
        <v>5791</v>
      </c>
      <c r="J60" s="139">
        <f>IF(I71=0,"",I60/I71*100)</f>
        <v>1.0529090909090906</v>
      </c>
    </row>
    <row r="61" spans="1:10" ht="36.75" customHeight="1" x14ac:dyDescent="0.2">
      <c r="A61" s="130"/>
      <c r="B61" s="135" t="s">
        <v>85</v>
      </c>
      <c r="C61" s="199" t="s">
        <v>86</v>
      </c>
      <c r="D61" s="200"/>
      <c r="E61" s="200"/>
      <c r="F61" s="141" t="s">
        <v>25</v>
      </c>
      <c r="G61" s="142"/>
      <c r="H61" s="142"/>
      <c r="I61" s="142">
        <f>'SO01 1 Pol'!G63</f>
        <v>6125</v>
      </c>
      <c r="J61" s="139">
        <f>IF(I71=0,"",I61/I71*100)</f>
        <v>1.1136363636363633</v>
      </c>
    </row>
    <row r="62" spans="1:10" ht="36.75" customHeight="1" x14ac:dyDescent="0.2">
      <c r="A62" s="130"/>
      <c r="B62" s="135" t="s">
        <v>87</v>
      </c>
      <c r="C62" s="199" t="s">
        <v>88</v>
      </c>
      <c r="D62" s="200"/>
      <c r="E62" s="200"/>
      <c r="F62" s="141" t="s">
        <v>25</v>
      </c>
      <c r="G62" s="142"/>
      <c r="H62" s="142"/>
      <c r="I62" s="142">
        <f>'SO01 1 Pol'!G75</f>
        <v>38600</v>
      </c>
      <c r="J62" s="139">
        <f>IF(I71=0,"",I62/I71*100)</f>
        <v>7.0181818181818167</v>
      </c>
    </row>
    <row r="63" spans="1:10" ht="36.75" customHeight="1" x14ac:dyDescent="0.2">
      <c r="A63" s="130"/>
      <c r="B63" s="135" t="s">
        <v>89</v>
      </c>
      <c r="C63" s="199" t="s">
        <v>90</v>
      </c>
      <c r="D63" s="200"/>
      <c r="E63" s="200"/>
      <c r="F63" s="141" t="s">
        <v>25</v>
      </c>
      <c r="G63" s="142"/>
      <c r="H63" s="142"/>
      <c r="I63" s="142">
        <f>'SO01 1 Pol'!G103</f>
        <v>77534.790000000008</v>
      </c>
      <c r="J63" s="139">
        <f>IF(I71=0,"",I63/I71*100)</f>
        <v>14.097234545454542</v>
      </c>
    </row>
    <row r="64" spans="1:10" ht="36.75" customHeight="1" x14ac:dyDescent="0.2">
      <c r="A64" s="130"/>
      <c r="B64" s="135" t="s">
        <v>91</v>
      </c>
      <c r="C64" s="199" t="s">
        <v>92</v>
      </c>
      <c r="D64" s="200"/>
      <c r="E64" s="200"/>
      <c r="F64" s="141" t="s">
        <v>25</v>
      </c>
      <c r="G64" s="142"/>
      <c r="H64" s="142"/>
      <c r="I64" s="142">
        <f>'SO01 1 Pol'!G117</f>
        <v>4749.3</v>
      </c>
      <c r="J64" s="139">
        <f>IF(I71=0,"",I64/I71*100)</f>
        <v>0.86350909090909078</v>
      </c>
    </row>
    <row r="65" spans="1:10" ht="36.75" customHeight="1" x14ac:dyDescent="0.2">
      <c r="A65" s="130"/>
      <c r="B65" s="135" t="s">
        <v>93</v>
      </c>
      <c r="C65" s="199" t="s">
        <v>94</v>
      </c>
      <c r="D65" s="200"/>
      <c r="E65" s="200"/>
      <c r="F65" s="141" t="s">
        <v>25</v>
      </c>
      <c r="G65" s="142"/>
      <c r="H65" s="142"/>
      <c r="I65" s="142">
        <f>'SO01 1 Pol'!G125</f>
        <v>48819.3</v>
      </c>
      <c r="J65" s="139">
        <f>IF(I71=0,"",I65/I71*100)</f>
        <v>8.8762363636363624</v>
      </c>
    </row>
    <row r="66" spans="1:10" ht="36.75" customHeight="1" x14ac:dyDescent="0.2">
      <c r="A66" s="130"/>
      <c r="B66" s="135" t="s">
        <v>95</v>
      </c>
      <c r="C66" s="199" t="s">
        <v>96</v>
      </c>
      <c r="D66" s="200"/>
      <c r="E66" s="200"/>
      <c r="F66" s="141" t="s">
        <v>25</v>
      </c>
      <c r="G66" s="142"/>
      <c r="H66" s="142"/>
      <c r="I66" s="142">
        <f>'SO01 1 Pol'!G133</f>
        <v>26243.3</v>
      </c>
      <c r="J66" s="139">
        <f>IF(I71=0,"",I66/I71*100)</f>
        <v>4.7715090909090891</v>
      </c>
    </row>
    <row r="67" spans="1:10" ht="36.75" customHeight="1" x14ac:dyDescent="0.2">
      <c r="A67" s="130"/>
      <c r="B67" s="135" t="s">
        <v>97</v>
      </c>
      <c r="C67" s="199" t="s">
        <v>98</v>
      </c>
      <c r="D67" s="200"/>
      <c r="E67" s="200"/>
      <c r="F67" s="141" t="s">
        <v>25</v>
      </c>
      <c r="G67" s="142"/>
      <c r="H67" s="142"/>
      <c r="I67" s="142">
        <f>'SO01 1 Pol'!G142</f>
        <v>13470.09</v>
      </c>
      <c r="J67" s="139">
        <f>IF(I71=0,"",I67/I71*100)</f>
        <v>2.4491072727272725</v>
      </c>
    </row>
    <row r="68" spans="1:10" ht="36.75" customHeight="1" x14ac:dyDescent="0.2">
      <c r="A68" s="130"/>
      <c r="B68" s="135" t="s">
        <v>99</v>
      </c>
      <c r="C68" s="199" t="s">
        <v>100</v>
      </c>
      <c r="D68" s="200"/>
      <c r="E68" s="200"/>
      <c r="F68" s="141" t="s">
        <v>25</v>
      </c>
      <c r="G68" s="142"/>
      <c r="H68" s="142"/>
      <c r="I68" s="142">
        <f>'SO01 1 Pol'!G148</f>
        <v>18356.309999999998</v>
      </c>
      <c r="J68" s="139">
        <f>IF(I71=0,"",I68/I71*100)</f>
        <v>3.3375109090909079</v>
      </c>
    </row>
    <row r="69" spans="1:10" ht="36.75" customHeight="1" x14ac:dyDescent="0.2">
      <c r="A69" s="130"/>
      <c r="B69" s="135" t="s">
        <v>101</v>
      </c>
      <c r="C69" s="199" t="s">
        <v>102</v>
      </c>
      <c r="D69" s="200"/>
      <c r="E69" s="200"/>
      <c r="F69" s="141" t="s">
        <v>26</v>
      </c>
      <c r="G69" s="142"/>
      <c r="H69" s="142"/>
      <c r="I69" s="142">
        <f>'SO01 1 Pol'!G151</f>
        <v>128130</v>
      </c>
      <c r="J69" s="139">
        <f>IF(I71=0,"",I69/I71*100)</f>
        <v>23.296363636363633</v>
      </c>
    </row>
    <row r="70" spans="1:10" ht="36.75" customHeight="1" x14ac:dyDescent="0.2">
      <c r="A70" s="130"/>
      <c r="B70" s="135" t="s">
        <v>103</v>
      </c>
      <c r="C70" s="199" t="s">
        <v>104</v>
      </c>
      <c r="D70" s="200"/>
      <c r="E70" s="200"/>
      <c r="F70" s="141" t="s">
        <v>105</v>
      </c>
      <c r="G70" s="142"/>
      <c r="H70" s="142"/>
      <c r="I70" s="142">
        <f>'SO01 1 Pol'!G156</f>
        <v>3895.41</v>
      </c>
      <c r="J70" s="139">
        <f>IF(I71=0,"",I70/I71*100)</f>
        <v>0.70825636363636346</v>
      </c>
    </row>
    <row r="71" spans="1:10" ht="25.5" customHeight="1" x14ac:dyDescent="0.2">
      <c r="A71" s="131"/>
      <c r="B71" s="136" t="s">
        <v>1</v>
      </c>
      <c r="C71" s="137"/>
      <c r="D71" s="138"/>
      <c r="E71" s="138"/>
      <c r="F71" s="143"/>
      <c r="G71" s="144"/>
      <c r="H71" s="144"/>
      <c r="I71" s="144">
        <f>SUM(I53:I70)</f>
        <v>550000.00000000012</v>
      </c>
      <c r="J71" s="140">
        <f>SUM(J53:J70)</f>
        <v>99.999999999999986</v>
      </c>
    </row>
    <row r="72" spans="1:10" x14ac:dyDescent="0.2">
      <c r="F72" s="89"/>
      <c r="G72" s="89"/>
      <c r="H72" s="89"/>
      <c r="I72" s="89"/>
      <c r="J72" s="90"/>
    </row>
    <row r="73" spans="1:10" x14ac:dyDescent="0.2">
      <c r="F73" s="89"/>
      <c r="G73" s="89"/>
      <c r="H73" s="89"/>
      <c r="I73" s="89"/>
      <c r="J73" s="90"/>
    </row>
    <row r="74" spans="1:10" x14ac:dyDescent="0.2">
      <c r="F74" s="89"/>
      <c r="G74" s="89"/>
      <c r="H74" s="89"/>
      <c r="I74" s="89"/>
      <c r="J74" s="90"/>
    </row>
  </sheetData>
  <sheetProtection algorithmName="SHA-512" hashValue="oGSMrq5ZG3xFhPKTEOZ5IJaQ+KRauqOMTI9HBTg42wt85hNyI4SqSlxw5nmEBzM2Iz/S6yKVICaMRk2/WQ13Xw==" saltValue="ZWcfhr5iHlV1lzYKDOa+r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Fy/vutW70szGTj3dOf41W1gIlD8gwcWTfdemYlwN8tbIKlmd562TWjb8lunn1xN/jtBbFJH4TI0q7i61Sc4dJA==" saltValue="vArG1eXZwmLWzJCaE2c94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D595-AA58-4100-92A6-AC19EF565157}">
  <sheetPr>
    <outlinePr summaryBelow="0"/>
  </sheetPr>
  <dimension ref="A1:BH5000"/>
  <sheetViews>
    <sheetView view="pageBreakPreview" zoomScale="90" zoomScaleNormal="100" zoomScaleSheetLayoutView="90" workbookViewId="0">
      <pane ySplit="7" topLeftCell="A100" activePane="bottomLeft" state="frozen"/>
      <selection pane="bottomLeft" activeCell="F105" sqref="F105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108</v>
      </c>
      <c r="B1" s="262"/>
      <c r="C1" s="262"/>
      <c r="D1" s="262"/>
      <c r="E1" s="262"/>
      <c r="F1" s="262"/>
      <c r="G1" s="262"/>
      <c r="AG1" t="s">
        <v>109</v>
      </c>
    </row>
    <row r="2" spans="1:60" ht="25.15" customHeight="1" x14ac:dyDescent="0.2">
      <c r="A2" s="146" t="s">
        <v>7</v>
      </c>
      <c r="B2" s="49" t="s">
        <v>49</v>
      </c>
      <c r="C2" s="263" t="s">
        <v>50</v>
      </c>
      <c r="D2" s="264"/>
      <c r="E2" s="264"/>
      <c r="F2" s="264"/>
      <c r="G2" s="265"/>
      <c r="AG2" t="s">
        <v>110</v>
      </c>
    </row>
    <row r="3" spans="1:60" ht="25.15" customHeight="1" x14ac:dyDescent="0.2">
      <c r="A3" s="146" t="s">
        <v>8</v>
      </c>
      <c r="B3" s="49" t="s">
        <v>45</v>
      </c>
      <c r="C3" s="263" t="s">
        <v>46</v>
      </c>
      <c r="D3" s="264"/>
      <c r="E3" s="264"/>
      <c r="F3" s="264"/>
      <c r="G3" s="265"/>
      <c r="AC3" s="128" t="s">
        <v>110</v>
      </c>
      <c r="AG3" t="s">
        <v>111</v>
      </c>
    </row>
    <row r="4" spans="1:60" ht="25.15" customHeight="1" x14ac:dyDescent="0.2">
      <c r="A4" s="147" t="s">
        <v>9</v>
      </c>
      <c r="B4" s="148" t="s">
        <v>43</v>
      </c>
      <c r="C4" s="266" t="s">
        <v>44</v>
      </c>
      <c r="D4" s="267"/>
      <c r="E4" s="267"/>
      <c r="F4" s="267"/>
      <c r="G4" s="268"/>
      <c r="AG4" t="s">
        <v>112</v>
      </c>
    </row>
    <row r="5" spans="1:60" x14ac:dyDescent="0.2">
      <c r="D5" s="10"/>
    </row>
    <row r="6" spans="1:60" ht="38.25" x14ac:dyDescent="0.2">
      <c r="A6" s="150" t="s">
        <v>113</v>
      </c>
      <c r="B6" s="152" t="s">
        <v>114</v>
      </c>
      <c r="C6" s="152" t="s">
        <v>115</v>
      </c>
      <c r="D6" s="151" t="s">
        <v>116</v>
      </c>
      <c r="E6" s="150" t="s">
        <v>117</v>
      </c>
      <c r="F6" s="149" t="s">
        <v>118</v>
      </c>
      <c r="G6" s="150" t="s">
        <v>29</v>
      </c>
      <c r="H6" s="153" t="s">
        <v>30</v>
      </c>
      <c r="I6" s="153" t="s">
        <v>119</v>
      </c>
      <c r="J6" s="153" t="s">
        <v>31</v>
      </c>
      <c r="K6" s="153" t="s">
        <v>120</v>
      </c>
      <c r="L6" s="153" t="s">
        <v>121</v>
      </c>
      <c r="M6" s="153" t="s">
        <v>122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153" t="s">
        <v>128</v>
      </c>
      <c r="T6" s="153" t="s">
        <v>129</v>
      </c>
      <c r="U6" s="153" t="s">
        <v>130</v>
      </c>
      <c r="V6" s="153" t="s">
        <v>131</v>
      </c>
      <c r="W6" s="153" t="s">
        <v>132</v>
      </c>
      <c r="X6" s="153" t="s">
        <v>133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134</v>
      </c>
      <c r="B8" s="169" t="s">
        <v>69</v>
      </c>
      <c r="C8" s="191" t="s">
        <v>70</v>
      </c>
      <c r="D8" s="170"/>
      <c r="E8" s="171"/>
      <c r="F8" s="172"/>
      <c r="G8" s="172">
        <f>SUMIF(AG9:AG12,"&lt;&gt;NOR",G9:G12)</f>
        <v>3040</v>
      </c>
      <c r="H8" s="172"/>
      <c r="I8" s="172">
        <f>SUM(I9:I12)</f>
        <v>0</v>
      </c>
      <c r="J8" s="172"/>
      <c r="K8" s="172">
        <f>SUM(K9:K12)</f>
        <v>0</v>
      </c>
      <c r="L8" s="172"/>
      <c r="M8" s="172">
        <f>SUM(M9:M12)</f>
        <v>3495.9999999999995</v>
      </c>
      <c r="N8" s="171"/>
      <c r="O8" s="171">
        <f>SUM(O9:O12)</f>
        <v>0.17</v>
      </c>
      <c r="P8" s="171"/>
      <c r="Q8" s="171">
        <f>SUM(Q9:Q12)</f>
        <v>0</v>
      </c>
      <c r="R8" s="172"/>
      <c r="S8" s="172"/>
      <c r="T8" s="173"/>
      <c r="U8" s="167"/>
      <c r="V8" s="167">
        <f>SUM(V9:V12)</f>
        <v>1.52</v>
      </c>
      <c r="W8" s="167"/>
      <c r="X8" s="167"/>
      <c r="AG8" t="s">
        <v>135</v>
      </c>
    </row>
    <row r="9" spans="1:60" outlineLevel="1" x14ac:dyDescent="0.2">
      <c r="A9" s="174">
        <v>1</v>
      </c>
      <c r="B9" s="175" t="s">
        <v>136</v>
      </c>
      <c r="C9" s="192" t="s">
        <v>137</v>
      </c>
      <c r="D9" s="176" t="s">
        <v>138</v>
      </c>
      <c r="E9" s="177">
        <v>1.61</v>
      </c>
      <c r="F9" s="178">
        <v>1000</v>
      </c>
      <c r="G9" s="179">
        <f>ROUND(E9*F9,2)</f>
        <v>1610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1851.4999999999998</v>
      </c>
      <c r="N9" s="177">
        <v>4.6460000000000001E-2</v>
      </c>
      <c r="O9" s="177">
        <f>ROUND(E9*N9,2)</f>
        <v>7.0000000000000007E-2</v>
      </c>
      <c r="P9" s="177">
        <v>0</v>
      </c>
      <c r="Q9" s="177">
        <f>ROUND(E9*P9,2)</f>
        <v>0</v>
      </c>
      <c r="R9" s="179" t="s">
        <v>139</v>
      </c>
      <c r="S9" s="179" t="s">
        <v>140</v>
      </c>
      <c r="T9" s="180" t="s">
        <v>140</v>
      </c>
      <c r="U9" s="165">
        <v>0.51744999999999997</v>
      </c>
      <c r="V9" s="165">
        <f>ROUND(E9*U9,2)</f>
        <v>0.83</v>
      </c>
      <c r="W9" s="165"/>
      <c r="X9" s="165" t="s">
        <v>141</v>
      </c>
      <c r="Y9" s="154"/>
      <c r="Z9" s="154"/>
      <c r="AA9" s="154"/>
      <c r="AB9" s="154"/>
      <c r="AC9" s="154"/>
      <c r="AD9" s="154"/>
      <c r="AE9" s="154"/>
      <c r="AF9" s="154"/>
      <c r="AG9" s="154" t="s">
        <v>142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60" t="s">
        <v>143</v>
      </c>
      <c r="D10" s="261"/>
      <c r="E10" s="261"/>
      <c r="F10" s="261"/>
      <c r="G10" s="261"/>
      <c r="H10" s="165"/>
      <c r="I10" s="165"/>
      <c r="J10" s="165"/>
      <c r="K10" s="165"/>
      <c r="L10" s="165"/>
      <c r="M10" s="165"/>
      <c r="N10" s="164"/>
      <c r="O10" s="164"/>
      <c r="P10" s="164"/>
      <c r="Q10" s="164"/>
      <c r="R10" s="165"/>
      <c r="S10" s="165"/>
      <c r="T10" s="165"/>
      <c r="U10" s="165"/>
      <c r="V10" s="165"/>
      <c r="W10" s="165"/>
      <c r="X10" s="165"/>
      <c r="Y10" s="154"/>
      <c r="Z10" s="154"/>
      <c r="AA10" s="154"/>
      <c r="AB10" s="154"/>
      <c r="AC10" s="154"/>
      <c r="AD10" s="154"/>
      <c r="AE10" s="154"/>
      <c r="AF10" s="154"/>
      <c r="AG10" s="154" t="s">
        <v>144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4">
        <v>2</v>
      </c>
      <c r="B11" s="175" t="s">
        <v>145</v>
      </c>
      <c r="C11" s="192" t="s">
        <v>146</v>
      </c>
      <c r="D11" s="176" t="s">
        <v>138</v>
      </c>
      <c r="E11" s="177">
        <v>1.3</v>
      </c>
      <c r="F11" s="178">
        <v>1100</v>
      </c>
      <c r="G11" s="179">
        <f>ROUND(E11*F11,2)</f>
        <v>1430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15</v>
      </c>
      <c r="M11" s="179">
        <f>G11*(1+L11/100)</f>
        <v>1644.4999999999998</v>
      </c>
      <c r="N11" s="177">
        <v>7.4709999999999999E-2</v>
      </c>
      <c r="O11" s="177">
        <f>ROUND(E11*N11,2)</f>
        <v>0.1</v>
      </c>
      <c r="P11" s="177">
        <v>0</v>
      </c>
      <c r="Q11" s="177">
        <f>ROUND(E11*P11,2)</f>
        <v>0</v>
      </c>
      <c r="R11" s="179" t="s">
        <v>139</v>
      </c>
      <c r="S11" s="179" t="s">
        <v>140</v>
      </c>
      <c r="T11" s="180" t="s">
        <v>140</v>
      </c>
      <c r="U11" s="165">
        <v>0.52915000000000001</v>
      </c>
      <c r="V11" s="165">
        <f>ROUND(E11*U11,2)</f>
        <v>0.69</v>
      </c>
      <c r="W11" s="165"/>
      <c r="X11" s="165" t="s">
        <v>141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142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60" t="s">
        <v>143</v>
      </c>
      <c r="D12" s="261"/>
      <c r="E12" s="261"/>
      <c r="F12" s="261"/>
      <c r="G12" s="261"/>
      <c r="H12" s="165"/>
      <c r="I12" s="165"/>
      <c r="J12" s="165"/>
      <c r="K12" s="165"/>
      <c r="L12" s="165"/>
      <c r="M12" s="165"/>
      <c r="N12" s="164"/>
      <c r="O12" s="164"/>
      <c r="P12" s="164"/>
      <c r="Q12" s="164"/>
      <c r="R12" s="165"/>
      <c r="S12" s="165"/>
      <c r="T12" s="165"/>
      <c r="U12" s="165"/>
      <c r="V12" s="165"/>
      <c r="W12" s="165"/>
      <c r="X12" s="165"/>
      <c r="Y12" s="154"/>
      <c r="Z12" s="154"/>
      <c r="AA12" s="154"/>
      <c r="AB12" s="154"/>
      <c r="AC12" s="154"/>
      <c r="AD12" s="154"/>
      <c r="AE12" s="154"/>
      <c r="AF12" s="154"/>
      <c r="AG12" s="154" t="s">
        <v>144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68" t="s">
        <v>134</v>
      </c>
      <c r="B13" s="169" t="s">
        <v>71</v>
      </c>
      <c r="C13" s="191" t="s">
        <v>72</v>
      </c>
      <c r="D13" s="170"/>
      <c r="E13" s="171"/>
      <c r="F13" s="172"/>
      <c r="G13" s="172">
        <f>SUMIF(AG14:AG26,"&lt;&gt;NOR",G14:G26)</f>
        <v>125235.91</v>
      </c>
      <c r="H13" s="172"/>
      <c r="I13" s="172">
        <f>SUM(I14:I26)</f>
        <v>0</v>
      </c>
      <c r="J13" s="172"/>
      <c r="K13" s="172">
        <f>SUM(K14:K26)</f>
        <v>0</v>
      </c>
      <c r="L13" s="172"/>
      <c r="M13" s="172">
        <f>SUM(M14:M26)</f>
        <v>144021.2965</v>
      </c>
      <c r="N13" s="171"/>
      <c r="O13" s="171">
        <f>SUM(O14:O26)</f>
        <v>2.94</v>
      </c>
      <c r="P13" s="171"/>
      <c r="Q13" s="171">
        <f>SUM(Q14:Q26)</f>
        <v>0</v>
      </c>
      <c r="R13" s="172"/>
      <c r="S13" s="172"/>
      <c r="T13" s="173"/>
      <c r="U13" s="167"/>
      <c r="V13" s="167">
        <f>SUM(V14:V26)</f>
        <v>187.95999999999998</v>
      </c>
      <c r="W13" s="167"/>
      <c r="X13" s="167"/>
      <c r="AG13" t="s">
        <v>135</v>
      </c>
    </row>
    <row r="14" spans="1:60" outlineLevel="1" x14ac:dyDescent="0.2">
      <c r="A14" s="174">
        <v>3</v>
      </c>
      <c r="B14" s="175" t="s">
        <v>147</v>
      </c>
      <c r="C14" s="192" t="s">
        <v>148</v>
      </c>
      <c r="D14" s="176" t="s">
        <v>138</v>
      </c>
      <c r="E14" s="177">
        <v>262.233</v>
      </c>
      <c r="F14" s="178">
        <v>30</v>
      </c>
      <c r="G14" s="179">
        <f>ROUND(E14*F14,2)</f>
        <v>7866.99</v>
      </c>
      <c r="H14" s="178"/>
      <c r="I14" s="179">
        <f>ROUND(E14*H14,2)</f>
        <v>0</v>
      </c>
      <c r="J14" s="178"/>
      <c r="K14" s="179">
        <f>ROUND(E14*J14,2)</f>
        <v>0</v>
      </c>
      <c r="L14" s="179">
        <v>15</v>
      </c>
      <c r="M14" s="179">
        <f>G14*(1+L14/100)</f>
        <v>9047.0384999999987</v>
      </c>
      <c r="N14" s="177">
        <v>3.6999999999999999E-4</v>
      </c>
      <c r="O14" s="177">
        <f>ROUND(E14*N14,2)</f>
        <v>0.1</v>
      </c>
      <c r="P14" s="177">
        <v>0</v>
      </c>
      <c r="Q14" s="177">
        <f>ROUND(E14*P14,2)</f>
        <v>0</v>
      </c>
      <c r="R14" s="179" t="s">
        <v>139</v>
      </c>
      <c r="S14" s="179" t="s">
        <v>140</v>
      </c>
      <c r="T14" s="180" t="s">
        <v>140</v>
      </c>
      <c r="U14" s="165">
        <v>7.0000000000000007E-2</v>
      </c>
      <c r="V14" s="165">
        <f>ROUND(E14*U14,2)</f>
        <v>18.36</v>
      </c>
      <c r="W14" s="165"/>
      <c r="X14" s="165" t="s">
        <v>141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142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60" t="s">
        <v>149</v>
      </c>
      <c r="D15" s="261"/>
      <c r="E15" s="261"/>
      <c r="F15" s="261"/>
      <c r="G15" s="261"/>
      <c r="H15" s="165"/>
      <c r="I15" s="165"/>
      <c r="J15" s="165"/>
      <c r="K15" s="165"/>
      <c r="L15" s="165"/>
      <c r="M15" s="165"/>
      <c r="N15" s="164"/>
      <c r="O15" s="164"/>
      <c r="P15" s="164"/>
      <c r="Q15" s="164"/>
      <c r="R15" s="165"/>
      <c r="S15" s="165"/>
      <c r="T15" s="165"/>
      <c r="U15" s="165"/>
      <c r="V15" s="165"/>
      <c r="W15" s="165"/>
      <c r="X15" s="165"/>
      <c r="Y15" s="154"/>
      <c r="Z15" s="154"/>
      <c r="AA15" s="154"/>
      <c r="AB15" s="154"/>
      <c r="AC15" s="154"/>
      <c r="AD15" s="154"/>
      <c r="AE15" s="154"/>
      <c r="AF15" s="154"/>
      <c r="AG15" s="154" t="s">
        <v>144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4">
        <v>4</v>
      </c>
      <c r="B16" s="175" t="s">
        <v>150</v>
      </c>
      <c r="C16" s="192" t="s">
        <v>151</v>
      </c>
      <c r="D16" s="176" t="s">
        <v>138</v>
      </c>
      <c r="E16" s="177">
        <v>29.469000000000001</v>
      </c>
      <c r="F16" s="178">
        <v>30</v>
      </c>
      <c r="G16" s="179">
        <f>ROUND(E16*F16,2)</f>
        <v>884.07</v>
      </c>
      <c r="H16" s="178"/>
      <c r="I16" s="179">
        <f>ROUND(E16*H16,2)</f>
        <v>0</v>
      </c>
      <c r="J16" s="178"/>
      <c r="K16" s="179">
        <f>ROUND(E16*J16,2)</f>
        <v>0</v>
      </c>
      <c r="L16" s="179">
        <v>15</v>
      </c>
      <c r="M16" s="179">
        <f>G16*(1+L16/100)</f>
        <v>1016.6804999999999</v>
      </c>
      <c r="N16" s="177">
        <v>4.0000000000000003E-5</v>
      </c>
      <c r="O16" s="177">
        <f>ROUND(E16*N16,2)</f>
        <v>0</v>
      </c>
      <c r="P16" s="177">
        <v>0</v>
      </c>
      <c r="Q16" s="177">
        <f>ROUND(E16*P16,2)</f>
        <v>0</v>
      </c>
      <c r="R16" s="179" t="s">
        <v>139</v>
      </c>
      <c r="S16" s="179" t="s">
        <v>140</v>
      </c>
      <c r="T16" s="180" t="s">
        <v>140</v>
      </c>
      <c r="U16" s="165">
        <v>7.8E-2</v>
      </c>
      <c r="V16" s="165">
        <f>ROUND(E16*U16,2)</f>
        <v>2.2999999999999998</v>
      </c>
      <c r="W16" s="165"/>
      <c r="X16" s="165" t="s">
        <v>141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142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61"/>
      <c r="B17" s="162"/>
      <c r="C17" s="260" t="s">
        <v>152</v>
      </c>
      <c r="D17" s="261"/>
      <c r="E17" s="261"/>
      <c r="F17" s="261"/>
      <c r="G17" s="261"/>
      <c r="H17" s="165"/>
      <c r="I17" s="165"/>
      <c r="J17" s="165"/>
      <c r="K17" s="165"/>
      <c r="L17" s="165"/>
      <c r="M17" s="165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65"/>
      <c r="Y17" s="154"/>
      <c r="Z17" s="154"/>
      <c r="AA17" s="154"/>
      <c r="AB17" s="154"/>
      <c r="AC17" s="154"/>
      <c r="AD17" s="154"/>
      <c r="AE17" s="154"/>
      <c r="AF17" s="154"/>
      <c r="AG17" s="154" t="s">
        <v>144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1" t="str">
        <f>C17</f>
        <v>které se zřizují před úpravami povrchu, a obalení osazených dveřních zárubní před znečištěním při úpravách povrchu nástřikem plastických maltovin včetně pozdějšího odkrytí,</v>
      </c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4">
        <v>5</v>
      </c>
      <c r="B18" s="175" t="s">
        <v>153</v>
      </c>
      <c r="C18" s="192" t="s">
        <v>154</v>
      </c>
      <c r="D18" s="176" t="s">
        <v>138</v>
      </c>
      <c r="E18" s="177">
        <v>61.93</v>
      </c>
      <c r="F18" s="178">
        <v>200</v>
      </c>
      <c r="G18" s="179">
        <f>ROUND(E18*F18,2)</f>
        <v>12386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14243.9</v>
      </c>
      <c r="N18" s="177">
        <v>7.6800000000000002E-3</v>
      </c>
      <c r="O18" s="177">
        <f>ROUND(E18*N18,2)</f>
        <v>0.48</v>
      </c>
      <c r="P18" s="177">
        <v>0</v>
      </c>
      <c r="Q18" s="177">
        <f>ROUND(E18*P18,2)</f>
        <v>0</v>
      </c>
      <c r="R18" s="179" t="s">
        <v>139</v>
      </c>
      <c r="S18" s="179" t="s">
        <v>140</v>
      </c>
      <c r="T18" s="180" t="s">
        <v>140</v>
      </c>
      <c r="U18" s="165">
        <v>0.38100000000000001</v>
      </c>
      <c r="V18" s="165">
        <f>ROUND(E18*U18,2)</f>
        <v>23.6</v>
      </c>
      <c r="W18" s="165"/>
      <c r="X18" s="165" t="s">
        <v>141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142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1"/>
      <c r="B19" s="162"/>
      <c r="C19" s="260" t="s">
        <v>155</v>
      </c>
      <c r="D19" s="261"/>
      <c r="E19" s="261"/>
      <c r="F19" s="261"/>
      <c r="G19" s="261"/>
      <c r="H19" s="165"/>
      <c r="I19" s="165"/>
      <c r="J19" s="165"/>
      <c r="K19" s="165"/>
      <c r="L19" s="165"/>
      <c r="M19" s="165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65"/>
      <c r="Y19" s="154"/>
      <c r="Z19" s="154"/>
      <c r="AA19" s="154"/>
      <c r="AB19" s="154"/>
      <c r="AC19" s="154"/>
      <c r="AD19" s="154"/>
      <c r="AE19" s="154"/>
      <c r="AF19" s="154"/>
      <c r="AG19" s="154" t="s">
        <v>144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1" t="str">
        <f>C19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2">
        <v>6</v>
      </c>
      <c r="B20" s="183" t="s">
        <v>156</v>
      </c>
      <c r="C20" s="193" t="s">
        <v>157</v>
      </c>
      <c r="D20" s="184" t="s">
        <v>138</v>
      </c>
      <c r="E20" s="185">
        <v>61.93</v>
      </c>
      <c r="F20" s="186">
        <v>200</v>
      </c>
      <c r="G20" s="187">
        <f>ROUND(E20*F20,2)</f>
        <v>12386</v>
      </c>
      <c r="H20" s="186"/>
      <c r="I20" s="187">
        <f>ROUND(E20*H20,2)</f>
        <v>0</v>
      </c>
      <c r="J20" s="186"/>
      <c r="K20" s="187">
        <f>ROUND(E20*J20,2)</f>
        <v>0</v>
      </c>
      <c r="L20" s="187">
        <v>15</v>
      </c>
      <c r="M20" s="187">
        <f>G20*(1+L20/100)</f>
        <v>14243.9</v>
      </c>
      <c r="N20" s="185">
        <v>3.4000000000000002E-4</v>
      </c>
      <c r="O20" s="185">
        <f>ROUND(E20*N20,2)</f>
        <v>0.02</v>
      </c>
      <c r="P20" s="185">
        <v>0</v>
      </c>
      <c r="Q20" s="185">
        <f>ROUND(E20*P20,2)</f>
        <v>0</v>
      </c>
      <c r="R20" s="187" t="s">
        <v>139</v>
      </c>
      <c r="S20" s="187" t="s">
        <v>140</v>
      </c>
      <c r="T20" s="188" t="s">
        <v>140</v>
      </c>
      <c r="U20" s="165">
        <v>0.33</v>
      </c>
      <c r="V20" s="165">
        <f>ROUND(E20*U20,2)</f>
        <v>20.440000000000001</v>
      </c>
      <c r="W20" s="165"/>
      <c r="X20" s="165" t="s">
        <v>141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142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82">
        <v>7</v>
      </c>
      <c r="B21" s="183" t="s">
        <v>158</v>
      </c>
      <c r="C21" s="193" t="s">
        <v>159</v>
      </c>
      <c r="D21" s="184" t="s">
        <v>138</v>
      </c>
      <c r="E21" s="185">
        <v>7.95</v>
      </c>
      <c r="F21" s="186">
        <v>200</v>
      </c>
      <c r="G21" s="187">
        <f>ROUND(E21*F21,2)</f>
        <v>1590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15</v>
      </c>
      <c r="M21" s="187">
        <f>G21*(1+L21/100)</f>
        <v>1828.4999999999998</v>
      </c>
      <c r="N21" s="185">
        <v>3.9210000000000002E-2</v>
      </c>
      <c r="O21" s="185">
        <f>ROUND(E21*N21,2)</f>
        <v>0.31</v>
      </c>
      <c r="P21" s="185">
        <v>0</v>
      </c>
      <c r="Q21" s="185">
        <f>ROUND(E21*P21,2)</f>
        <v>0</v>
      </c>
      <c r="R21" s="187" t="s">
        <v>139</v>
      </c>
      <c r="S21" s="187" t="s">
        <v>140</v>
      </c>
      <c r="T21" s="188" t="s">
        <v>140</v>
      </c>
      <c r="U21" s="165">
        <v>0.39600000000000002</v>
      </c>
      <c r="V21" s="165">
        <f>ROUND(E21*U21,2)</f>
        <v>3.15</v>
      </c>
      <c r="W21" s="165"/>
      <c r="X21" s="165" t="s">
        <v>141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142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82">
        <v>8</v>
      </c>
      <c r="B22" s="183" t="s">
        <v>160</v>
      </c>
      <c r="C22" s="193" t="s">
        <v>161</v>
      </c>
      <c r="D22" s="184" t="s">
        <v>138</v>
      </c>
      <c r="E22" s="185">
        <v>200.273</v>
      </c>
      <c r="F22" s="186">
        <v>50</v>
      </c>
      <c r="G22" s="187">
        <f>ROUND(E22*F22,2)</f>
        <v>10013.65</v>
      </c>
      <c r="H22" s="186"/>
      <c r="I22" s="187">
        <f>ROUND(E22*H22,2)</f>
        <v>0</v>
      </c>
      <c r="J22" s="186"/>
      <c r="K22" s="187">
        <f>ROUND(E22*J22,2)</f>
        <v>0</v>
      </c>
      <c r="L22" s="187">
        <v>15</v>
      </c>
      <c r="M22" s="187">
        <f>G22*(1+L22/100)</f>
        <v>11515.697499999998</v>
      </c>
      <c r="N22" s="185">
        <v>5.3400000000000001E-3</v>
      </c>
      <c r="O22" s="185">
        <f>ROUND(E22*N22,2)</f>
        <v>1.07</v>
      </c>
      <c r="P22" s="185">
        <v>0</v>
      </c>
      <c r="Q22" s="185">
        <f>ROUND(E22*P22,2)</f>
        <v>0</v>
      </c>
      <c r="R22" s="187" t="s">
        <v>162</v>
      </c>
      <c r="S22" s="187" t="s">
        <v>140</v>
      </c>
      <c r="T22" s="188" t="s">
        <v>140</v>
      </c>
      <c r="U22" s="165">
        <v>0.10854999999999999</v>
      </c>
      <c r="V22" s="165">
        <f>ROUND(E22*U22,2)</f>
        <v>21.74</v>
      </c>
      <c r="W22" s="165"/>
      <c r="X22" s="165" t="s">
        <v>141</v>
      </c>
      <c r="Y22" s="154"/>
      <c r="Z22" s="154"/>
      <c r="AA22" s="154"/>
      <c r="AB22" s="154"/>
      <c r="AC22" s="154"/>
      <c r="AD22" s="154"/>
      <c r="AE22" s="154"/>
      <c r="AF22" s="154"/>
      <c r="AG22" s="154" t="s">
        <v>142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4">
        <v>9</v>
      </c>
      <c r="B23" s="175" t="s">
        <v>163</v>
      </c>
      <c r="C23" s="192" t="s">
        <v>164</v>
      </c>
      <c r="D23" s="176" t="s">
        <v>138</v>
      </c>
      <c r="E23" s="177">
        <v>200.273</v>
      </c>
      <c r="F23" s="178">
        <v>200</v>
      </c>
      <c r="G23" s="179">
        <f>ROUND(E23*F23,2)</f>
        <v>40054.6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46062.789999999994</v>
      </c>
      <c r="N23" s="177">
        <v>4.4600000000000004E-3</v>
      </c>
      <c r="O23" s="177">
        <f>ROUND(E23*N23,2)</f>
        <v>0.89</v>
      </c>
      <c r="P23" s="177">
        <v>0</v>
      </c>
      <c r="Q23" s="177">
        <f>ROUND(E23*P23,2)</f>
        <v>0</v>
      </c>
      <c r="R23" s="179" t="s">
        <v>139</v>
      </c>
      <c r="S23" s="179" t="s">
        <v>140</v>
      </c>
      <c r="T23" s="180" t="s">
        <v>140</v>
      </c>
      <c r="U23" s="165">
        <v>0.25115999999999999</v>
      </c>
      <c r="V23" s="165">
        <f>ROUND(E23*U23,2)</f>
        <v>50.3</v>
      </c>
      <c r="W23" s="165"/>
      <c r="X23" s="165" t="s">
        <v>141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142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61"/>
      <c r="B24" s="162"/>
      <c r="C24" s="260" t="s">
        <v>165</v>
      </c>
      <c r="D24" s="261"/>
      <c r="E24" s="261"/>
      <c r="F24" s="261"/>
      <c r="G24" s="261"/>
      <c r="H24" s="165"/>
      <c r="I24" s="165"/>
      <c r="J24" s="165"/>
      <c r="K24" s="165"/>
      <c r="L24" s="165"/>
      <c r="M24" s="165"/>
      <c r="N24" s="164"/>
      <c r="O24" s="164"/>
      <c r="P24" s="164"/>
      <c r="Q24" s="164"/>
      <c r="R24" s="165"/>
      <c r="S24" s="165"/>
      <c r="T24" s="165"/>
      <c r="U24" s="165"/>
      <c r="V24" s="165"/>
      <c r="W24" s="165"/>
      <c r="X24" s="165"/>
      <c r="Y24" s="154"/>
      <c r="Z24" s="154"/>
      <c r="AA24" s="154"/>
      <c r="AB24" s="154"/>
      <c r="AC24" s="154"/>
      <c r="AD24" s="154"/>
      <c r="AE24" s="154"/>
      <c r="AF24" s="154"/>
      <c r="AG24" s="154" t="s">
        <v>144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1" t="str">
        <f>C24</f>
        <v>na rovném povrchu vnitřních stěn, pilířů, svislých panelových konstrukcí, s nejnutnějším obroušením podkladu (pemzou apod.) a oprášením,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4">
        <v>10</v>
      </c>
      <c r="B25" s="175" t="s">
        <v>166</v>
      </c>
      <c r="C25" s="192" t="s">
        <v>167</v>
      </c>
      <c r="D25" s="176" t="s">
        <v>138</v>
      </c>
      <c r="E25" s="177">
        <v>200.273</v>
      </c>
      <c r="F25" s="178">
        <v>200</v>
      </c>
      <c r="G25" s="179">
        <f>ROUND(E25*F25,2)</f>
        <v>40054.6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46062.789999999994</v>
      </c>
      <c r="N25" s="177">
        <v>3.4000000000000002E-4</v>
      </c>
      <c r="O25" s="177">
        <f>ROUND(E25*N25,2)</f>
        <v>7.0000000000000007E-2</v>
      </c>
      <c r="P25" s="177">
        <v>0</v>
      </c>
      <c r="Q25" s="177">
        <f>ROUND(E25*P25,2)</f>
        <v>0</v>
      </c>
      <c r="R25" s="179" t="s">
        <v>139</v>
      </c>
      <c r="S25" s="179" t="s">
        <v>140</v>
      </c>
      <c r="T25" s="180" t="s">
        <v>140</v>
      </c>
      <c r="U25" s="165">
        <v>0.24</v>
      </c>
      <c r="V25" s="165">
        <f>ROUND(E25*U25,2)</f>
        <v>48.07</v>
      </c>
      <c r="W25" s="165"/>
      <c r="X25" s="165" t="s">
        <v>141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142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60" t="s">
        <v>168</v>
      </c>
      <c r="D26" s="261"/>
      <c r="E26" s="261"/>
      <c r="F26" s="261"/>
      <c r="G26" s="261"/>
      <c r="H26" s="165"/>
      <c r="I26" s="165"/>
      <c r="J26" s="165"/>
      <c r="K26" s="165"/>
      <c r="L26" s="165"/>
      <c r="M26" s="165"/>
      <c r="N26" s="164"/>
      <c r="O26" s="164"/>
      <c r="P26" s="164"/>
      <c r="Q26" s="164"/>
      <c r="R26" s="165"/>
      <c r="S26" s="165"/>
      <c r="T26" s="165"/>
      <c r="U26" s="165"/>
      <c r="V26" s="165"/>
      <c r="W26" s="165"/>
      <c r="X26" s="165"/>
      <c r="Y26" s="154"/>
      <c r="Z26" s="154"/>
      <c r="AA26" s="154"/>
      <c r="AB26" s="154"/>
      <c r="AC26" s="154"/>
      <c r="AD26" s="154"/>
      <c r="AE26" s="154"/>
      <c r="AF26" s="154"/>
      <c r="AG26" s="154" t="s">
        <v>144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68" t="s">
        <v>134</v>
      </c>
      <c r="B27" s="169" t="s">
        <v>73</v>
      </c>
      <c r="C27" s="191" t="s">
        <v>74</v>
      </c>
      <c r="D27" s="170"/>
      <c r="E27" s="171"/>
      <c r="F27" s="172"/>
      <c r="G27" s="172">
        <f>SUMIF(AG28:AG30,"&lt;&gt;NOR",G28:G30)</f>
        <v>22914.100000000002</v>
      </c>
      <c r="H27" s="172"/>
      <c r="I27" s="172">
        <f>SUM(I28:I30)</f>
        <v>0</v>
      </c>
      <c r="J27" s="172"/>
      <c r="K27" s="172">
        <f>SUM(K28:K30)</f>
        <v>0</v>
      </c>
      <c r="L27" s="172"/>
      <c r="M27" s="172">
        <f>SUM(M28:M30)</f>
        <v>26351.214999999997</v>
      </c>
      <c r="N27" s="171"/>
      <c r="O27" s="171">
        <f>SUM(O28:O30)</f>
        <v>1.1100000000000001</v>
      </c>
      <c r="P27" s="171"/>
      <c r="Q27" s="171">
        <f>SUM(Q28:Q30)</f>
        <v>0</v>
      </c>
      <c r="R27" s="172"/>
      <c r="S27" s="172"/>
      <c r="T27" s="173"/>
      <c r="U27" s="167"/>
      <c r="V27" s="167">
        <f>SUM(V28:V30)</f>
        <v>18.45</v>
      </c>
      <c r="W27" s="167"/>
      <c r="X27" s="167"/>
      <c r="AG27" t="s">
        <v>135</v>
      </c>
    </row>
    <row r="28" spans="1:60" ht="22.5" outlineLevel="1" x14ac:dyDescent="0.2">
      <c r="A28" s="174">
        <v>11</v>
      </c>
      <c r="B28" s="175" t="s">
        <v>169</v>
      </c>
      <c r="C28" s="192" t="s">
        <v>170</v>
      </c>
      <c r="D28" s="176" t="s">
        <v>138</v>
      </c>
      <c r="E28" s="177">
        <v>61.93</v>
      </c>
      <c r="F28" s="178">
        <v>340</v>
      </c>
      <c r="G28" s="179">
        <f>ROUND(E28*F28,2)</f>
        <v>21056.2</v>
      </c>
      <c r="H28" s="178"/>
      <c r="I28" s="179">
        <f>ROUND(E28*H28,2)</f>
        <v>0</v>
      </c>
      <c r="J28" s="178"/>
      <c r="K28" s="179">
        <f>ROUND(E28*J28,2)</f>
        <v>0</v>
      </c>
      <c r="L28" s="179">
        <v>15</v>
      </c>
      <c r="M28" s="179">
        <f>G28*(1+L28/100)</f>
        <v>24214.629999999997</v>
      </c>
      <c r="N28" s="177">
        <v>1.7850000000000001E-2</v>
      </c>
      <c r="O28" s="177">
        <f>ROUND(E28*N28,2)</f>
        <v>1.1100000000000001</v>
      </c>
      <c r="P28" s="177">
        <v>0</v>
      </c>
      <c r="Q28" s="177">
        <f>ROUND(E28*P28,2)</f>
        <v>0</v>
      </c>
      <c r="R28" s="179" t="s">
        <v>139</v>
      </c>
      <c r="S28" s="179" t="s">
        <v>140</v>
      </c>
      <c r="T28" s="180" t="s">
        <v>140</v>
      </c>
      <c r="U28" s="165">
        <v>0.28199999999999997</v>
      </c>
      <c r="V28" s="165">
        <f>ROUND(E28*U28,2)</f>
        <v>17.46</v>
      </c>
      <c r="W28" s="165"/>
      <c r="X28" s="165" t="s">
        <v>141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142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1"/>
      <c r="B29" s="162"/>
      <c r="C29" s="260" t="s">
        <v>171</v>
      </c>
      <c r="D29" s="261"/>
      <c r="E29" s="261"/>
      <c r="F29" s="261"/>
      <c r="G29" s="261"/>
      <c r="H29" s="165"/>
      <c r="I29" s="165"/>
      <c r="J29" s="165"/>
      <c r="K29" s="165"/>
      <c r="L29" s="165"/>
      <c r="M29" s="165"/>
      <c r="N29" s="164"/>
      <c r="O29" s="164"/>
      <c r="P29" s="164"/>
      <c r="Q29" s="164"/>
      <c r="R29" s="165"/>
      <c r="S29" s="165"/>
      <c r="T29" s="165"/>
      <c r="U29" s="165"/>
      <c r="V29" s="165"/>
      <c r="W29" s="165"/>
      <c r="X29" s="165"/>
      <c r="Y29" s="154"/>
      <c r="Z29" s="154"/>
      <c r="AA29" s="154"/>
      <c r="AB29" s="154"/>
      <c r="AC29" s="154"/>
      <c r="AD29" s="154"/>
      <c r="AE29" s="154"/>
      <c r="AF29" s="154"/>
      <c r="AG29" s="154" t="s">
        <v>144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82">
        <v>12</v>
      </c>
      <c r="B30" s="183" t="s">
        <v>172</v>
      </c>
      <c r="C30" s="193" t="s">
        <v>173</v>
      </c>
      <c r="D30" s="184" t="s">
        <v>138</v>
      </c>
      <c r="E30" s="185">
        <v>61.93</v>
      </c>
      <c r="F30" s="186">
        <v>30</v>
      </c>
      <c r="G30" s="187">
        <f>ROUND(E30*F30,2)</f>
        <v>1857.9</v>
      </c>
      <c r="H30" s="186"/>
      <c r="I30" s="187">
        <f>ROUND(E30*H30,2)</f>
        <v>0</v>
      </c>
      <c r="J30" s="186"/>
      <c r="K30" s="187">
        <f>ROUND(E30*J30,2)</f>
        <v>0</v>
      </c>
      <c r="L30" s="187">
        <v>15</v>
      </c>
      <c r="M30" s="187">
        <f>G30*(1+L30/100)</f>
        <v>2136.585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7" t="s">
        <v>174</v>
      </c>
      <c r="S30" s="187" t="s">
        <v>140</v>
      </c>
      <c r="T30" s="188" t="s">
        <v>140</v>
      </c>
      <c r="U30" s="165">
        <v>1.6E-2</v>
      </c>
      <c r="V30" s="165">
        <f>ROUND(E30*U30,2)</f>
        <v>0.99</v>
      </c>
      <c r="W30" s="165"/>
      <c r="X30" s="165" t="s">
        <v>141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142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168" t="s">
        <v>134</v>
      </c>
      <c r="B31" s="169" t="s">
        <v>75</v>
      </c>
      <c r="C31" s="191" t="s">
        <v>76</v>
      </c>
      <c r="D31" s="170"/>
      <c r="E31" s="171"/>
      <c r="F31" s="172"/>
      <c r="G31" s="172">
        <f>SUMIF(AG32:AG34,"&lt;&gt;NOR",G32:G34)</f>
        <v>15100</v>
      </c>
      <c r="H31" s="172"/>
      <c r="I31" s="172">
        <f>SUM(I32:I34)</f>
        <v>0</v>
      </c>
      <c r="J31" s="172"/>
      <c r="K31" s="172">
        <f>SUM(K32:K34)</f>
        <v>0</v>
      </c>
      <c r="L31" s="172"/>
      <c r="M31" s="172">
        <f>SUM(M32:M34)</f>
        <v>17365</v>
      </c>
      <c r="N31" s="171"/>
      <c r="O31" s="171">
        <f>SUM(O32:O34)</f>
        <v>0.06</v>
      </c>
      <c r="P31" s="171"/>
      <c r="Q31" s="171">
        <f>SUM(Q32:Q34)</f>
        <v>0</v>
      </c>
      <c r="R31" s="172"/>
      <c r="S31" s="172"/>
      <c r="T31" s="173"/>
      <c r="U31" s="167"/>
      <c r="V31" s="167">
        <f>SUM(V32:V34)</f>
        <v>1.86</v>
      </c>
      <c r="W31" s="167"/>
      <c r="X31" s="167"/>
      <c r="AG31" t="s">
        <v>135</v>
      </c>
    </row>
    <row r="32" spans="1:60" ht="45" outlineLevel="1" x14ac:dyDescent="0.2">
      <c r="A32" s="182">
        <v>13</v>
      </c>
      <c r="B32" s="183" t="s">
        <v>175</v>
      </c>
      <c r="C32" s="193" t="s">
        <v>176</v>
      </c>
      <c r="D32" s="184" t="s">
        <v>177</v>
      </c>
      <c r="E32" s="185">
        <v>1</v>
      </c>
      <c r="F32" s="186">
        <v>1000</v>
      </c>
      <c r="G32" s="187">
        <f>ROUND(E32*F32,2)</f>
        <v>1000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15</v>
      </c>
      <c r="M32" s="187">
        <f>G32*(1+L32/100)</f>
        <v>1150</v>
      </c>
      <c r="N32" s="185">
        <v>1.8970000000000001E-2</v>
      </c>
      <c r="O32" s="185">
        <f>ROUND(E32*N32,2)</f>
        <v>0.02</v>
      </c>
      <c r="P32" s="185">
        <v>0</v>
      </c>
      <c r="Q32" s="185">
        <f>ROUND(E32*P32,2)</f>
        <v>0</v>
      </c>
      <c r="R32" s="187" t="s">
        <v>139</v>
      </c>
      <c r="S32" s="187" t="s">
        <v>140</v>
      </c>
      <c r="T32" s="188" t="s">
        <v>140</v>
      </c>
      <c r="U32" s="165">
        <v>1.86</v>
      </c>
      <c r="V32" s="165">
        <f>ROUND(E32*U32,2)</f>
        <v>1.86</v>
      </c>
      <c r="W32" s="165"/>
      <c r="X32" s="165" t="s">
        <v>141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142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82">
        <v>14</v>
      </c>
      <c r="B33" s="183" t="s">
        <v>178</v>
      </c>
      <c r="C33" s="193" t="s">
        <v>179</v>
      </c>
      <c r="D33" s="184" t="s">
        <v>177</v>
      </c>
      <c r="E33" s="185">
        <v>1</v>
      </c>
      <c r="F33" s="186">
        <v>1800</v>
      </c>
      <c r="G33" s="187">
        <f>ROUND(E33*F33,2)</f>
        <v>1800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15</v>
      </c>
      <c r="M33" s="187">
        <f>G33*(1+L33/100)</f>
        <v>2070</v>
      </c>
      <c r="N33" s="185">
        <v>1.2999999999999999E-2</v>
      </c>
      <c r="O33" s="185">
        <f>ROUND(E33*N33,2)</f>
        <v>0.01</v>
      </c>
      <c r="P33" s="185">
        <v>0</v>
      </c>
      <c r="Q33" s="185">
        <f>ROUND(E33*P33,2)</f>
        <v>0</v>
      </c>
      <c r="R33" s="187" t="s">
        <v>180</v>
      </c>
      <c r="S33" s="187" t="s">
        <v>140</v>
      </c>
      <c r="T33" s="188" t="s">
        <v>140</v>
      </c>
      <c r="U33" s="165">
        <v>0</v>
      </c>
      <c r="V33" s="165">
        <f>ROUND(E33*U33,2)</f>
        <v>0</v>
      </c>
      <c r="W33" s="165"/>
      <c r="X33" s="165" t="s">
        <v>181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182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82">
        <v>15</v>
      </c>
      <c r="B34" s="183" t="s">
        <v>183</v>
      </c>
      <c r="C34" s="193" t="s">
        <v>184</v>
      </c>
      <c r="D34" s="184" t="s">
        <v>177</v>
      </c>
      <c r="E34" s="185">
        <v>1</v>
      </c>
      <c r="F34" s="186">
        <v>12300</v>
      </c>
      <c r="G34" s="187">
        <f>ROUND(E34*F34,2)</f>
        <v>12300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15</v>
      </c>
      <c r="M34" s="187">
        <f>G34*(1+L34/100)</f>
        <v>14144.999999999998</v>
      </c>
      <c r="N34" s="185">
        <v>2.5000000000000001E-2</v>
      </c>
      <c r="O34" s="185">
        <f>ROUND(E34*N34,2)</f>
        <v>0.03</v>
      </c>
      <c r="P34" s="185">
        <v>0</v>
      </c>
      <c r="Q34" s="185">
        <f>ROUND(E34*P34,2)</f>
        <v>0</v>
      </c>
      <c r="R34" s="187" t="s">
        <v>180</v>
      </c>
      <c r="S34" s="187" t="s">
        <v>140</v>
      </c>
      <c r="T34" s="188" t="s">
        <v>140</v>
      </c>
      <c r="U34" s="165">
        <v>0</v>
      </c>
      <c r="V34" s="165">
        <f>ROUND(E34*U34,2)</f>
        <v>0</v>
      </c>
      <c r="W34" s="165"/>
      <c r="X34" s="165" t="s">
        <v>181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182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x14ac:dyDescent="0.2">
      <c r="A35" s="168" t="s">
        <v>134</v>
      </c>
      <c r="B35" s="169" t="s">
        <v>77</v>
      </c>
      <c r="C35" s="191" t="s">
        <v>78</v>
      </c>
      <c r="D35" s="170"/>
      <c r="E35" s="171"/>
      <c r="F35" s="172"/>
      <c r="G35" s="172">
        <f>SUMIF(AG36:AG42,"&lt;&gt;NOR",G36:G42)</f>
        <v>2591</v>
      </c>
      <c r="H35" s="172"/>
      <c r="I35" s="172">
        <f>SUM(I36:I42)</f>
        <v>0</v>
      </c>
      <c r="J35" s="172"/>
      <c r="K35" s="172">
        <f>SUM(K36:K42)</f>
        <v>0</v>
      </c>
      <c r="L35" s="172"/>
      <c r="M35" s="172">
        <f>SUM(M36:M42)</f>
        <v>2979.6499999999996</v>
      </c>
      <c r="N35" s="171"/>
      <c r="O35" s="171">
        <f>SUM(O36:O42)</f>
        <v>0</v>
      </c>
      <c r="P35" s="171"/>
      <c r="Q35" s="171">
        <f>SUM(Q36:Q42)</f>
        <v>1.2000000000000002</v>
      </c>
      <c r="R35" s="172"/>
      <c r="S35" s="172"/>
      <c r="T35" s="173"/>
      <c r="U35" s="167"/>
      <c r="V35" s="167">
        <f>SUM(V36:V42)</f>
        <v>13.07</v>
      </c>
      <c r="W35" s="167"/>
      <c r="X35" s="167"/>
      <c r="AG35" t="s">
        <v>135</v>
      </c>
    </row>
    <row r="36" spans="1:60" outlineLevel="1" x14ac:dyDescent="0.2">
      <c r="A36" s="174">
        <v>16</v>
      </c>
      <c r="B36" s="175" t="s">
        <v>185</v>
      </c>
      <c r="C36" s="192" t="s">
        <v>186</v>
      </c>
      <c r="D36" s="176" t="s">
        <v>138</v>
      </c>
      <c r="E36" s="177">
        <v>3.27</v>
      </c>
      <c r="F36" s="178">
        <v>100</v>
      </c>
      <c r="G36" s="179">
        <f>ROUND(E36*F36,2)</f>
        <v>327</v>
      </c>
      <c r="H36" s="178"/>
      <c r="I36" s="179">
        <f>ROUND(E36*H36,2)</f>
        <v>0</v>
      </c>
      <c r="J36" s="178"/>
      <c r="K36" s="179">
        <f>ROUND(E36*J36,2)</f>
        <v>0</v>
      </c>
      <c r="L36" s="179">
        <v>15</v>
      </c>
      <c r="M36" s="179">
        <f>G36*(1+L36/100)</f>
        <v>376.04999999999995</v>
      </c>
      <c r="N36" s="177">
        <v>0</v>
      </c>
      <c r="O36" s="177">
        <f>ROUND(E36*N36,2)</f>
        <v>0</v>
      </c>
      <c r="P36" s="177">
        <v>0.02</v>
      </c>
      <c r="Q36" s="177">
        <f>ROUND(E36*P36,2)</f>
        <v>7.0000000000000007E-2</v>
      </c>
      <c r="R36" s="179" t="s">
        <v>187</v>
      </c>
      <c r="S36" s="179" t="s">
        <v>140</v>
      </c>
      <c r="T36" s="180" t="s">
        <v>140</v>
      </c>
      <c r="U36" s="165">
        <v>0.23</v>
      </c>
      <c r="V36" s="165">
        <f>ROUND(E36*U36,2)</f>
        <v>0.75</v>
      </c>
      <c r="W36" s="165"/>
      <c r="X36" s="165" t="s">
        <v>141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142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60" t="s">
        <v>188</v>
      </c>
      <c r="D37" s="261"/>
      <c r="E37" s="261"/>
      <c r="F37" s="261"/>
      <c r="G37" s="261"/>
      <c r="H37" s="165"/>
      <c r="I37" s="165"/>
      <c r="J37" s="165"/>
      <c r="K37" s="165"/>
      <c r="L37" s="165"/>
      <c r="M37" s="165"/>
      <c r="N37" s="164"/>
      <c r="O37" s="164"/>
      <c r="P37" s="164"/>
      <c r="Q37" s="164"/>
      <c r="R37" s="165"/>
      <c r="S37" s="165"/>
      <c r="T37" s="165"/>
      <c r="U37" s="165"/>
      <c r="V37" s="165"/>
      <c r="W37" s="165"/>
      <c r="X37" s="165"/>
      <c r="Y37" s="154"/>
      <c r="Z37" s="154"/>
      <c r="AA37" s="154"/>
      <c r="AB37" s="154"/>
      <c r="AC37" s="154"/>
      <c r="AD37" s="154"/>
      <c r="AE37" s="154"/>
      <c r="AF37" s="154"/>
      <c r="AG37" s="154" t="s">
        <v>144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4">
        <v>17</v>
      </c>
      <c r="B38" s="175" t="s">
        <v>189</v>
      </c>
      <c r="C38" s="192" t="s">
        <v>190</v>
      </c>
      <c r="D38" s="176" t="s">
        <v>177</v>
      </c>
      <c r="E38" s="177">
        <v>7</v>
      </c>
      <c r="F38" s="178">
        <v>50</v>
      </c>
      <c r="G38" s="179">
        <f>ROUND(E38*F38,2)</f>
        <v>350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402.49999999999994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187</v>
      </c>
      <c r="S38" s="179" t="s">
        <v>140</v>
      </c>
      <c r="T38" s="180" t="s">
        <v>140</v>
      </c>
      <c r="U38" s="165">
        <v>0.05</v>
      </c>
      <c r="V38" s="165">
        <f>ROUND(E38*U38,2)</f>
        <v>0.35</v>
      </c>
      <c r="W38" s="165"/>
      <c r="X38" s="165" t="s">
        <v>141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142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60" t="s">
        <v>191</v>
      </c>
      <c r="D39" s="261"/>
      <c r="E39" s="261"/>
      <c r="F39" s="261"/>
      <c r="G39" s="261"/>
      <c r="H39" s="165"/>
      <c r="I39" s="165"/>
      <c r="J39" s="165"/>
      <c r="K39" s="165"/>
      <c r="L39" s="165"/>
      <c r="M39" s="165"/>
      <c r="N39" s="164"/>
      <c r="O39" s="164"/>
      <c r="P39" s="164"/>
      <c r="Q39" s="164"/>
      <c r="R39" s="165"/>
      <c r="S39" s="165"/>
      <c r="T39" s="165"/>
      <c r="U39" s="165"/>
      <c r="V39" s="165"/>
      <c r="W39" s="165"/>
      <c r="X39" s="165"/>
      <c r="Y39" s="154"/>
      <c r="Z39" s="154"/>
      <c r="AA39" s="154"/>
      <c r="AB39" s="154"/>
      <c r="AC39" s="154"/>
      <c r="AD39" s="154"/>
      <c r="AE39" s="154"/>
      <c r="AF39" s="154"/>
      <c r="AG39" s="154" t="s">
        <v>144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33.75" outlineLevel="1" x14ac:dyDescent="0.2">
      <c r="A40" s="182">
        <v>18</v>
      </c>
      <c r="B40" s="183" t="s">
        <v>192</v>
      </c>
      <c r="C40" s="193" t="s">
        <v>193</v>
      </c>
      <c r="D40" s="184" t="s">
        <v>138</v>
      </c>
      <c r="E40" s="185">
        <v>2.8</v>
      </c>
      <c r="F40" s="186">
        <v>200</v>
      </c>
      <c r="G40" s="187">
        <f>ROUND(E40*F40,2)</f>
        <v>560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644</v>
      </c>
      <c r="N40" s="185">
        <v>1.17E-3</v>
      </c>
      <c r="O40" s="185">
        <f>ROUND(E40*N40,2)</f>
        <v>0</v>
      </c>
      <c r="P40" s="185">
        <v>7.5999999999999998E-2</v>
      </c>
      <c r="Q40" s="185">
        <f>ROUND(E40*P40,2)</f>
        <v>0.21</v>
      </c>
      <c r="R40" s="187" t="s">
        <v>187</v>
      </c>
      <c r="S40" s="187" t="s">
        <v>140</v>
      </c>
      <c r="T40" s="188" t="s">
        <v>140</v>
      </c>
      <c r="U40" s="165">
        <v>0.93899999999999995</v>
      </c>
      <c r="V40" s="165">
        <f>ROUND(E40*U40,2)</f>
        <v>2.63</v>
      </c>
      <c r="W40" s="165"/>
      <c r="X40" s="165" t="s">
        <v>141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142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74">
        <v>19</v>
      </c>
      <c r="B41" s="175" t="s">
        <v>194</v>
      </c>
      <c r="C41" s="192" t="s">
        <v>195</v>
      </c>
      <c r="D41" s="176" t="s">
        <v>138</v>
      </c>
      <c r="E41" s="177">
        <v>13.54</v>
      </c>
      <c r="F41" s="178">
        <v>100</v>
      </c>
      <c r="G41" s="179">
        <f>ROUND(E41*F41,2)</f>
        <v>1354</v>
      </c>
      <c r="H41" s="178"/>
      <c r="I41" s="179">
        <f>ROUND(E41*H41,2)</f>
        <v>0</v>
      </c>
      <c r="J41" s="178"/>
      <c r="K41" s="179">
        <f>ROUND(E41*J41,2)</f>
        <v>0</v>
      </c>
      <c r="L41" s="179">
        <v>15</v>
      </c>
      <c r="M41" s="179">
        <f>G41*(1+L41/100)</f>
        <v>1557.1</v>
      </c>
      <c r="N41" s="177">
        <v>0</v>
      </c>
      <c r="O41" s="177">
        <f>ROUND(E41*N41,2)</f>
        <v>0</v>
      </c>
      <c r="P41" s="177">
        <v>6.8000000000000005E-2</v>
      </c>
      <c r="Q41" s="177">
        <f>ROUND(E41*P41,2)</f>
        <v>0.92</v>
      </c>
      <c r="R41" s="179" t="s">
        <v>187</v>
      </c>
      <c r="S41" s="179" t="s">
        <v>140</v>
      </c>
      <c r="T41" s="180" t="s">
        <v>140</v>
      </c>
      <c r="U41" s="165">
        <v>0.69</v>
      </c>
      <c r="V41" s="165">
        <f>ROUND(E41*U41,2)</f>
        <v>9.34</v>
      </c>
      <c r="W41" s="165"/>
      <c r="X41" s="165" t="s">
        <v>141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142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60" t="s">
        <v>196</v>
      </c>
      <c r="D42" s="261"/>
      <c r="E42" s="261"/>
      <c r="F42" s="261"/>
      <c r="G42" s="261"/>
      <c r="H42" s="165"/>
      <c r="I42" s="165"/>
      <c r="J42" s="165"/>
      <c r="K42" s="165"/>
      <c r="L42" s="165"/>
      <c r="M42" s="165"/>
      <c r="N42" s="164"/>
      <c r="O42" s="164"/>
      <c r="P42" s="164"/>
      <c r="Q42" s="164"/>
      <c r="R42" s="165"/>
      <c r="S42" s="165"/>
      <c r="T42" s="165"/>
      <c r="U42" s="165"/>
      <c r="V42" s="165"/>
      <c r="W42" s="165"/>
      <c r="X42" s="165"/>
      <c r="Y42" s="154"/>
      <c r="Z42" s="154"/>
      <c r="AA42" s="154"/>
      <c r="AB42" s="154"/>
      <c r="AC42" s="154"/>
      <c r="AD42" s="154"/>
      <c r="AE42" s="154"/>
      <c r="AF42" s="154"/>
      <c r="AG42" s="154" t="s">
        <v>144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8" t="s">
        <v>134</v>
      </c>
      <c r="B43" s="169" t="s">
        <v>79</v>
      </c>
      <c r="C43" s="191" t="s">
        <v>80</v>
      </c>
      <c r="D43" s="170"/>
      <c r="E43" s="171"/>
      <c r="F43" s="172"/>
      <c r="G43" s="172">
        <f>SUMIF(AG44:AG45,"&lt;&gt;NOR",G44:G45)</f>
        <v>6412.49</v>
      </c>
      <c r="H43" s="172"/>
      <c r="I43" s="172">
        <f>SUM(I44:I45)</f>
        <v>0</v>
      </c>
      <c r="J43" s="172"/>
      <c r="K43" s="172">
        <f>SUM(K44:K45)</f>
        <v>0</v>
      </c>
      <c r="L43" s="172"/>
      <c r="M43" s="172">
        <f>SUM(M44:M45)</f>
        <v>7374.3634999999995</v>
      </c>
      <c r="N43" s="171"/>
      <c r="O43" s="171">
        <f>SUM(O44:O45)</f>
        <v>0</v>
      </c>
      <c r="P43" s="171"/>
      <c r="Q43" s="171">
        <f>SUM(Q44:Q45)</f>
        <v>0</v>
      </c>
      <c r="R43" s="172"/>
      <c r="S43" s="172"/>
      <c r="T43" s="173"/>
      <c r="U43" s="167"/>
      <c r="V43" s="167">
        <f>SUM(V44:V45)</f>
        <v>1.68</v>
      </c>
      <c r="W43" s="167"/>
      <c r="X43" s="167"/>
      <c r="AG43" t="s">
        <v>135</v>
      </c>
    </row>
    <row r="44" spans="1:60" outlineLevel="1" x14ac:dyDescent="0.2">
      <c r="A44" s="174">
        <v>20</v>
      </c>
      <c r="B44" s="175" t="s">
        <v>197</v>
      </c>
      <c r="C44" s="192" t="s">
        <v>198</v>
      </c>
      <c r="D44" s="176" t="s">
        <v>199</v>
      </c>
      <c r="E44" s="177">
        <v>4.2749899999999998</v>
      </c>
      <c r="F44" s="178">
        <v>1500</v>
      </c>
      <c r="G44" s="179">
        <f>ROUND(E44*F44,2)</f>
        <v>6412.49</v>
      </c>
      <c r="H44" s="178"/>
      <c r="I44" s="179">
        <f>ROUND(E44*H44,2)</f>
        <v>0</v>
      </c>
      <c r="J44" s="178"/>
      <c r="K44" s="179">
        <f>ROUND(E44*J44,2)</f>
        <v>0</v>
      </c>
      <c r="L44" s="179">
        <v>15</v>
      </c>
      <c r="M44" s="179">
        <f>G44*(1+L44/100)</f>
        <v>7374.3634999999995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 t="s">
        <v>139</v>
      </c>
      <c r="S44" s="179" t="s">
        <v>140</v>
      </c>
      <c r="T44" s="180" t="s">
        <v>140</v>
      </c>
      <c r="U44" s="165">
        <v>0.39300000000000002</v>
      </c>
      <c r="V44" s="165">
        <f>ROUND(E44*U44,2)</f>
        <v>1.68</v>
      </c>
      <c r="W44" s="165"/>
      <c r="X44" s="165" t="s">
        <v>200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201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61"/>
      <c r="B45" s="162"/>
      <c r="C45" s="260" t="s">
        <v>202</v>
      </c>
      <c r="D45" s="261"/>
      <c r="E45" s="261"/>
      <c r="F45" s="261"/>
      <c r="G45" s="261"/>
      <c r="H45" s="165"/>
      <c r="I45" s="165"/>
      <c r="J45" s="165"/>
      <c r="K45" s="165"/>
      <c r="L45" s="165"/>
      <c r="M45" s="165"/>
      <c r="N45" s="164"/>
      <c r="O45" s="164"/>
      <c r="P45" s="164"/>
      <c r="Q45" s="164"/>
      <c r="R45" s="165"/>
      <c r="S45" s="165"/>
      <c r="T45" s="165"/>
      <c r="U45" s="165"/>
      <c r="V45" s="165"/>
      <c r="W45" s="165"/>
      <c r="X45" s="165"/>
      <c r="Y45" s="154"/>
      <c r="Z45" s="154"/>
      <c r="AA45" s="154"/>
      <c r="AB45" s="154"/>
      <c r="AC45" s="154"/>
      <c r="AD45" s="154"/>
      <c r="AE45" s="154"/>
      <c r="AF45" s="154"/>
      <c r="AG45" s="154" t="s">
        <v>144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1" t="str">
        <f>C45</f>
        <v>přesun hmot pro budovy občanské výstavby (JKSO 801), budovy pro bydlení (JKSO 803) budovy pro výrobu a služby (JKSO 812) s nosnou svislou konstrukcí zděnou z cihel nebo tvárnic nebo kovovou</v>
      </c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168" t="s">
        <v>134</v>
      </c>
      <c r="B46" s="169" t="s">
        <v>81</v>
      </c>
      <c r="C46" s="191" t="s">
        <v>82</v>
      </c>
      <c r="D46" s="170"/>
      <c r="E46" s="171"/>
      <c r="F46" s="172"/>
      <c r="G46" s="172">
        <f>SUMIF(AG47:AG47,"&lt;&gt;NOR",G47:G47)</f>
        <v>2992</v>
      </c>
      <c r="H46" s="172"/>
      <c r="I46" s="172">
        <f>SUM(I47:I47)</f>
        <v>0</v>
      </c>
      <c r="J46" s="172"/>
      <c r="K46" s="172">
        <f>SUM(K47:K47)</f>
        <v>0</v>
      </c>
      <c r="L46" s="172"/>
      <c r="M46" s="172">
        <f>SUM(M47:M47)</f>
        <v>3440.7999999999997</v>
      </c>
      <c r="N46" s="171"/>
      <c r="O46" s="171">
        <f>SUM(O47:O47)</f>
        <v>0.03</v>
      </c>
      <c r="P46" s="171"/>
      <c r="Q46" s="171">
        <f>SUM(Q47:Q47)</f>
        <v>0</v>
      </c>
      <c r="R46" s="172"/>
      <c r="S46" s="172"/>
      <c r="T46" s="173"/>
      <c r="U46" s="167"/>
      <c r="V46" s="167">
        <f>SUM(V47:V47)</f>
        <v>3.39</v>
      </c>
      <c r="W46" s="167"/>
      <c r="X46" s="167"/>
      <c r="AG46" t="s">
        <v>135</v>
      </c>
    </row>
    <row r="47" spans="1:60" outlineLevel="1" x14ac:dyDescent="0.2">
      <c r="A47" s="182">
        <v>21</v>
      </c>
      <c r="B47" s="183" t="s">
        <v>203</v>
      </c>
      <c r="C47" s="193" t="s">
        <v>204</v>
      </c>
      <c r="D47" s="184" t="s">
        <v>138</v>
      </c>
      <c r="E47" s="185">
        <v>8.8000000000000007</v>
      </c>
      <c r="F47" s="186">
        <v>340</v>
      </c>
      <c r="G47" s="187">
        <f>ROUND(E47*F47,2)</f>
        <v>2992</v>
      </c>
      <c r="H47" s="186"/>
      <c r="I47" s="187">
        <f>ROUND(E47*H47,2)</f>
        <v>0</v>
      </c>
      <c r="J47" s="186"/>
      <c r="K47" s="187">
        <f>ROUND(E47*J47,2)</f>
        <v>0</v>
      </c>
      <c r="L47" s="187">
        <v>15</v>
      </c>
      <c r="M47" s="187">
        <f>G47*(1+L47/100)</f>
        <v>3440.7999999999997</v>
      </c>
      <c r="N47" s="185">
        <v>3.6800000000000001E-3</v>
      </c>
      <c r="O47" s="185">
        <f>ROUND(E47*N47,2)</f>
        <v>0.03</v>
      </c>
      <c r="P47" s="185">
        <v>0</v>
      </c>
      <c r="Q47" s="185">
        <f>ROUND(E47*P47,2)</f>
        <v>0</v>
      </c>
      <c r="R47" s="187" t="s">
        <v>205</v>
      </c>
      <c r="S47" s="187" t="s">
        <v>140</v>
      </c>
      <c r="T47" s="188" t="s">
        <v>140</v>
      </c>
      <c r="U47" s="165">
        <v>0.38500000000000001</v>
      </c>
      <c r="V47" s="165">
        <f>ROUND(E47*U47,2)</f>
        <v>3.39</v>
      </c>
      <c r="W47" s="165"/>
      <c r="X47" s="165" t="s">
        <v>141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142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x14ac:dyDescent="0.2">
      <c r="A48" s="168" t="s">
        <v>134</v>
      </c>
      <c r="B48" s="169" t="s">
        <v>83</v>
      </c>
      <c r="C48" s="191" t="s">
        <v>84</v>
      </c>
      <c r="D48" s="170"/>
      <c r="E48" s="171"/>
      <c r="F48" s="172"/>
      <c r="G48" s="172">
        <f>SUMIF(AG49:AG62,"&lt;&gt;NOR",G49:G62)</f>
        <v>5791</v>
      </c>
      <c r="H48" s="172"/>
      <c r="I48" s="172">
        <f>SUM(I49:I62)</f>
        <v>0</v>
      </c>
      <c r="J48" s="172"/>
      <c r="K48" s="172">
        <f>SUM(K49:K62)</f>
        <v>0</v>
      </c>
      <c r="L48" s="172"/>
      <c r="M48" s="172">
        <f>SUM(M49:M62)</f>
        <v>6659.65</v>
      </c>
      <c r="N48" s="171"/>
      <c r="O48" s="171">
        <f>SUM(O49:O62)</f>
        <v>0</v>
      </c>
      <c r="P48" s="171"/>
      <c r="Q48" s="171">
        <f>SUM(Q49:Q62)</f>
        <v>0.01</v>
      </c>
      <c r="R48" s="172"/>
      <c r="S48" s="172"/>
      <c r="T48" s="173"/>
      <c r="U48" s="167"/>
      <c r="V48" s="167">
        <f>SUM(V49:V62)</f>
        <v>4.6399999999999997</v>
      </c>
      <c r="W48" s="167"/>
      <c r="X48" s="167"/>
      <c r="AG48" t="s">
        <v>135</v>
      </c>
    </row>
    <row r="49" spans="1:60" outlineLevel="1" x14ac:dyDescent="0.2">
      <c r="A49" s="174">
        <v>22</v>
      </c>
      <c r="B49" s="175" t="s">
        <v>206</v>
      </c>
      <c r="C49" s="192" t="s">
        <v>207</v>
      </c>
      <c r="D49" s="176" t="s">
        <v>208</v>
      </c>
      <c r="E49" s="177">
        <v>4.71</v>
      </c>
      <c r="F49" s="178">
        <v>100</v>
      </c>
      <c r="G49" s="179">
        <f>ROUND(E49*F49,2)</f>
        <v>471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541.65</v>
      </c>
      <c r="N49" s="177">
        <v>0</v>
      </c>
      <c r="O49" s="177">
        <f>ROUND(E49*N49,2)</f>
        <v>0</v>
      </c>
      <c r="P49" s="177">
        <v>1.98E-3</v>
      </c>
      <c r="Q49" s="177">
        <f>ROUND(E49*P49,2)</f>
        <v>0.01</v>
      </c>
      <c r="R49" s="179" t="s">
        <v>209</v>
      </c>
      <c r="S49" s="179" t="s">
        <v>140</v>
      </c>
      <c r="T49" s="180" t="s">
        <v>140</v>
      </c>
      <c r="U49" s="165">
        <v>8.3000000000000004E-2</v>
      </c>
      <c r="V49" s="165">
        <f>ROUND(E49*U49,2)</f>
        <v>0.39</v>
      </c>
      <c r="W49" s="165"/>
      <c r="X49" s="165" t="s">
        <v>141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142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60" t="s">
        <v>210</v>
      </c>
      <c r="D50" s="261"/>
      <c r="E50" s="261"/>
      <c r="F50" s="261"/>
      <c r="G50" s="261"/>
      <c r="H50" s="165"/>
      <c r="I50" s="165"/>
      <c r="J50" s="165"/>
      <c r="K50" s="165"/>
      <c r="L50" s="165"/>
      <c r="M50" s="165"/>
      <c r="N50" s="164"/>
      <c r="O50" s="164"/>
      <c r="P50" s="164"/>
      <c r="Q50" s="164"/>
      <c r="R50" s="165"/>
      <c r="S50" s="165"/>
      <c r="T50" s="165"/>
      <c r="U50" s="165"/>
      <c r="V50" s="165"/>
      <c r="W50" s="165"/>
      <c r="X50" s="165"/>
      <c r="Y50" s="154"/>
      <c r="Z50" s="154"/>
      <c r="AA50" s="154"/>
      <c r="AB50" s="154"/>
      <c r="AC50" s="154"/>
      <c r="AD50" s="154"/>
      <c r="AE50" s="154"/>
      <c r="AF50" s="154"/>
      <c r="AG50" s="154" t="s">
        <v>144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74">
        <v>23</v>
      </c>
      <c r="B51" s="175" t="s">
        <v>211</v>
      </c>
      <c r="C51" s="192" t="s">
        <v>212</v>
      </c>
      <c r="D51" s="176" t="s">
        <v>208</v>
      </c>
      <c r="E51" s="177">
        <v>3.5</v>
      </c>
      <c r="F51" s="178">
        <v>700</v>
      </c>
      <c r="G51" s="179">
        <f>ROUND(E51*F51,2)</f>
        <v>2450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15</v>
      </c>
      <c r="M51" s="179">
        <f>G51*(1+L51/100)</f>
        <v>2817.5</v>
      </c>
      <c r="N51" s="177">
        <v>4.6999999999999999E-4</v>
      </c>
      <c r="O51" s="177">
        <f>ROUND(E51*N51,2)</f>
        <v>0</v>
      </c>
      <c r="P51" s="177">
        <v>0</v>
      </c>
      <c r="Q51" s="177">
        <f>ROUND(E51*P51,2)</f>
        <v>0</v>
      </c>
      <c r="R51" s="179" t="s">
        <v>209</v>
      </c>
      <c r="S51" s="179" t="s">
        <v>140</v>
      </c>
      <c r="T51" s="180" t="s">
        <v>140</v>
      </c>
      <c r="U51" s="165">
        <v>0.35899999999999999</v>
      </c>
      <c r="V51" s="165">
        <f>ROUND(E51*U51,2)</f>
        <v>1.26</v>
      </c>
      <c r="W51" s="165"/>
      <c r="X51" s="165" t="s">
        <v>141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142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260" t="s">
        <v>213</v>
      </c>
      <c r="D52" s="261"/>
      <c r="E52" s="261"/>
      <c r="F52" s="261"/>
      <c r="G52" s="261"/>
      <c r="H52" s="165"/>
      <c r="I52" s="165"/>
      <c r="J52" s="165"/>
      <c r="K52" s="165"/>
      <c r="L52" s="165"/>
      <c r="M52" s="165"/>
      <c r="N52" s="164"/>
      <c r="O52" s="164"/>
      <c r="P52" s="164"/>
      <c r="Q52" s="164"/>
      <c r="R52" s="165"/>
      <c r="S52" s="165"/>
      <c r="T52" s="165"/>
      <c r="U52" s="165"/>
      <c r="V52" s="165"/>
      <c r="W52" s="165"/>
      <c r="X52" s="165"/>
      <c r="Y52" s="154"/>
      <c r="Z52" s="154"/>
      <c r="AA52" s="154"/>
      <c r="AB52" s="154"/>
      <c r="AC52" s="154"/>
      <c r="AD52" s="154"/>
      <c r="AE52" s="154"/>
      <c r="AF52" s="154"/>
      <c r="AG52" s="154" t="s">
        <v>144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256" t="s">
        <v>214</v>
      </c>
      <c r="D53" s="257"/>
      <c r="E53" s="257"/>
      <c r="F53" s="257"/>
      <c r="G53" s="257"/>
      <c r="H53" s="165"/>
      <c r="I53" s="165"/>
      <c r="J53" s="165"/>
      <c r="K53" s="165"/>
      <c r="L53" s="165"/>
      <c r="M53" s="165"/>
      <c r="N53" s="164"/>
      <c r="O53" s="164"/>
      <c r="P53" s="164"/>
      <c r="Q53" s="164"/>
      <c r="R53" s="165"/>
      <c r="S53" s="165"/>
      <c r="T53" s="165"/>
      <c r="U53" s="165"/>
      <c r="V53" s="165"/>
      <c r="W53" s="165"/>
      <c r="X53" s="165"/>
      <c r="Y53" s="154"/>
      <c r="Z53" s="154"/>
      <c r="AA53" s="154"/>
      <c r="AB53" s="154"/>
      <c r="AC53" s="154"/>
      <c r="AD53" s="154"/>
      <c r="AE53" s="154"/>
      <c r="AF53" s="154"/>
      <c r="AG53" s="154" t="s">
        <v>215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4">
        <v>24</v>
      </c>
      <c r="B54" s="175" t="s">
        <v>216</v>
      </c>
      <c r="C54" s="192" t="s">
        <v>217</v>
      </c>
      <c r="D54" s="176" t="s">
        <v>208</v>
      </c>
      <c r="E54" s="177">
        <v>0.8</v>
      </c>
      <c r="F54" s="178">
        <v>900</v>
      </c>
      <c r="G54" s="179">
        <f>ROUND(E54*F54,2)</f>
        <v>720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15</v>
      </c>
      <c r="M54" s="179">
        <f>G54*(1+L54/100)</f>
        <v>827.99999999999989</v>
      </c>
      <c r="N54" s="177">
        <v>1.5200000000000001E-3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209</v>
      </c>
      <c r="S54" s="179" t="s">
        <v>140</v>
      </c>
      <c r="T54" s="180" t="s">
        <v>140</v>
      </c>
      <c r="U54" s="165">
        <v>1.173</v>
      </c>
      <c r="V54" s="165">
        <f>ROUND(E54*U54,2)</f>
        <v>0.94</v>
      </c>
      <c r="W54" s="165"/>
      <c r="X54" s="165" t="s">
        <v>141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142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260" t="s">
        <v>213</v>
      </c>
      <c r="D55" s="261"/>
      <c r="E55" s="261"/>
      <c r="F55" s="261"/>
      <c r="G55" s="261"/>
      <c r="H55" s="165"/>
      <c r="I55" s="165"/>
      <c r="J55" s="165"/>
      <c r="K55" s="165"/>
      <c r="L55" s="165"/>
      <c r="M55" s="165"/>
      <c r="N55" s="164"/>
      <c r="O55" s="164"/>
      <c r="P55" s="164"/>
      <c r="Q55" s="164"/>
      <c r="R55" s="165"/>
      <c r="S55" s="165"/>
      <c r="T55" s="165"/>
      <c r="U55" s="165"/>
      <c r="V55" s="165"/>
      <c r="W55" s="165"/>
      <c r="X55" s="165"/>
      <c r="Y55" s="154"/>
      <c r="Z55" s="154"/>
      <c r="AA55" s="154"/>
      <c r="AB55" s="154"/>
      <c r="AC55" s="154"/>
      <c r="AD55" s="154"/>
      <c r="AE55" s="154"/>
      <c r="AF55" s="154"/>
      <c r="AG55" s="154" t="s">
        <v>144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56" t="s">
        <v>214</v>
      </c>
      <c r="D56" s="257"/>
      <c r="E56" s="257"/>
      <c r="F56" s="257"/>
      <c r="G56" s="257"/>
      <c r="H56" s="165"/>
      <c r="I56" s="165"/>
      <c r="J56" s="165"/>
      <c r="K56" s="165"/>
      <c r="L56" s="165"/>
      <c r="M56" s="165"/>
      <c r="N56" s="164"/>
      <c r="O56" s="164"/>
      <c r="P56" s="164"/>
      <c r="Q56" s="164"/>
      <c r="R56" s="165"/>
      <c r="S56" s="165"/>
      <c r="T56" s="165"/>
      <c r="U56" s="165"/>
      <c r="V56" s="165"/>
      <c r="W56" s="165"/>
      <c r="X56" s="165"/>
      <c r="Y56" s="154"/>
      <c r="Z56" s="154"/>
      <c r="AA56" s="154"/>
      <c r="AB56" s="154"/>
      <c r="AC56" s="154"/>
      <c r="AD56" s="154"/>
      <c r="AE56" s="154"/>
      <c r="AF56" s="154"/>
      <c r="AG56" s="154" t="s">
        <v>215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74">
        <v>25</v>
      </c>
      <c r="B57" s="175" t="s">
        <v>218</v>
      </c>
      <c r="C57" s="192" t="s">
        <v>219</v>
      </c>
      <c r="D57" s="176" t="s">
        <v>208</v>
      </c>
      <c r="E57" s="177">
        <v>2.5</v>
      </c>
      <c r="F57" s="178">
        <v>800</v>
      </c>
      <c r="G57" s="179">
        <f>ROUND(E57*F57,2)</f>
        <v>2000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15</v>
      </c>
      <c r="M57" s="179">
        <f>G57*(1+L57/100)</f>
        <v>2300</v>
      </c>
      <c r="N57" s="177">
        <v>7.7999999999999999E-4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209</v>
      </c>
      <c r="S57" s="179" t="s">
        <v>140</v>
      </c>
      <c r="T57" s="180" t="s">
        <v>140</v>
      </c>
      <c r="U57" s="165">
        <v>0.81899999999999995</v>
      </c>
      <c r="V57" s="165">
        <f>ROUND(E57*U57,2)</f>
        <v>2.0499999999999998</v>
      </c>
      <c r="W57" s="165"/>
      <c r="X57" s="165" t="s">
        <v>141</v>
      </c>
      <c r="Y57" s="154"/>
      <c r="Z57" s="154"/>
      <c r="AA57" s="154"/>
      <c r="AB57" s="154"/>
      <c r="AC57" s="154"/>
      <c r="AD57" s="154"/>
      <c r="AE57" s="154"/>
      <c r="AF57" s="154"/>
      <c r="AG57" s="154" t="s">
        <v>142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260" t="s">
        <v>213</v>
      </c>
      <c r="D58" s="261"/>
      <c r="E58" s="261"/>
      <c r="F58" s="261"/>
      <c r="G58" s="261"/>
      <c r="H58" s="165"/>
      <c r="I58" s="165"/>
      <c r="J58" s="165"/>
      <c r="K58" s="165"/>
      <c r="L58" s="165"/>
      <c r="M58" s="165"/>
      <c r="N58" s="164"/>
      <c r="O58" s="164"/>
      <c r="P58" s="164"/>
      <c r="Q58" s="164"/>
      <c r="R58" s="165"/>
      <c r="S58" s="165"/>
      <c r="T58" s="165"/>
      <c r="U58" s="165"/>
      <c r="V58" s="165"/>
      <c r="W58" s="165"/>
      <c r="X58" s="165"/>
      <c r="Y58" s="154"/>
      <c r="Z58" s="154"/>
      <c r="AA58" s="154"/>
      <c r="AB58" s="154"/>
      <c r="AC58" s="154"/>
      <c r="AD58" s="154"/>
      <c r="AE58" s="154"/>
      <c r="AF58" s="154"/>
      <c r="AG58" s="154" t="s">
        <v>144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256" t="s">
        <v>220</v>
      </c>
      <c r="D59" s="257"/>
      <c r="E59" s="257"/>
      <c r="F59" s="257"/>
      <c r="G59" s="257"/>
      <c r="H59" s="165"/>
      <c r="I59" s="165"/>
      <c r="J59" s="165"/>
      <c r="K59" s="165"/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5"/>
      <c r="W59" s="165"/>
      <c r="X59" s="165"/>
      <c r="Y59" s="154"/>
      <c r="Z59" s="154"/>
      <c r="AA59" s="154"/>
      <c r="AB59" s="154"/>
      <c r="AC59" s="154"/>
      <c r="AD59" s="154"/>
      <c r="AE59" s="154"/>
      <c r="AF59" s="154"/>
      <c r="AG59" s="154" t="s">
        <v>215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256" t="s">
        <v>221</v>
      </c>
      <c r="D60" s="257"/>
      <c r="E60" s="257"/>
      <c r="F60" s="257"/>
      <c r="G60" s="257"/>
      <c r="H60" s="165"/>
      <c r="I60" s="165"/>
      <c r="J60" s="165"/>
      <c r="K60" s="165"/>
      <c r="L60" s="165"/>
      <c r="M60" s="165"/>
      <c r="N60" s="164"/>
      <c r="O60" s="164"/>
      <c r="P60" s="164"/>
      <c r="Q60" s="164"/>
      <c r="R60" s="165"/>
      <c r="S60" s="165"/>
      <c r="T60" s="165"/>
      <c r="U60" s="165"/>
      <c r="V60" s="165"/>
      <c r="W60" s="165"/>
      <c r="X60" s="165"/>
      <c r="Y60" s="154"/>
      <c r="Z60" s="154"/>
      <c r="AA60" s="154"/>
      <c r="AB60" s="154"/>
      <c r="AC60" s="154"/>
      <c r="AD60" s="154"/>
      <c r="AE60" s="154"/>
      <c r="AF60" s="154"/>
      <c r="AG60" s="154" t="s">
        <v>215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>
        <v>26</v>
      </c>
      <c r="B61" s="162" t="s">
        <v>222</v>
      </c>
      <c r="C61" s="194" t="s">
        <v>223</v>
      </c>
      <c r="D61" s="163" t="s">
        <v>0</v>
      </c>
      <c r="E61" s="189">
        <v>500</v>
      </c>
      <c r="F61" s="166">
        <v>0.3</v>
      </c>
      <c r="G61" s="165">
        <f>ROUND(E61*F61,2)</f>
        <v>150</v>
      </c>
      <c r="H61" s="166"/>
      <c r="I61" s="165">
        <f>ROUND(E61*H61,2)</f>
        <v>0</v>
      </c>
      <c r="J61" s="166"/>
      <c r="K61" s="165">
        <f>ROUND(E61*J61,2)</f>
        <v>0</v>
      </c>
      <c r="L61" s="165">
        <v>15</v>
      </c>
      <c r="M61" s="165">
        <f>G61*(1+L61/100)</f>
        <v>172.5</v>
      </c>
      <c r="N61" s="164">
        <v>0</v>
      </c>
      <c r="O61" s="164">
        <f>ROUND(E61*N61,2)</f>
        <v>0</v>
      </c>
      <c r="P61" s="164">
        <v>0</v>
      </c>
      <c r="Q61" s="164">
        <f>ROUND(E61*P61,2)</f>
        <v>0</v>
      </c>
      <c r="R61" s="165" t="s">
        <v>209</v>
      </c>
      <c r="S61" s="165" t="s">
        <v>140</v>
      </c>
      <c r="T61" s="165" t="s">
        <v>140</v>
      </c>
      <c r="U61" s="165">
        <v>0</v>
      </c>
      <c r="V61" s="165">
        <f>ROUND(E61*U61,2)</f>
        <v>0</v>
      </c>
      <c r="W61" s="165"/>
      <c r="X61" s="165" t="s">
        <v>200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201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258" t="s">
        <v>224</v>
      </c>
      <c r="D62" s="259"/>
      <c r="E62" s="259"/>
      <c r="F62" s="259"/>
      <c r="G62" s="259"/>
      <c r="H62" s="165"/>
      <c r="I62" s="165"/>
      <c r="J62" s="165"/>
      <c r="K62" s="165"/>
      <c r="L62" s="165"/>
      <c r="M62" s="165"/>
      <c r="N62" s="164"/>
      <c r="O62" s="164"/>
      <c r="P62" s="164"/>
      <c r="Q62" s="164"/>
      <c r="R62" s="165"/>
      <c r="S62" s="165"/>
      <c r="T62" s="165"/>
      <c r="U62" s="165"/>
      <c r="V62" s="165"/>
      <c r="W62" s="165"/>
      <c r="X62" s="165"/>
      <c r="Y62" s="154"/>
      <c r="Z62" s="154"/>
      <c r="AA62" s="154"/>
      <c r="AB62" s="154"/>
      <c r="AC62" s="154"/>
      <c r="AD62" s="154"/>
      <c r="AE62" s="154"/>
      <c r="AF62" s="154"/>
      <c r="AG62" s="154" t="s">
        <v>144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x14ac:dyDescent="0.2">
      <c r="A63" s="168" t="s">
        <v>134</v>
      </c>
      <c r="B63" s="169" t="s">
        <v>85</v>
      </c>
      <c r="C63" s="191" t="s">
        <v>86</v>
      </c>
      <c r="D63" s="170"/>
      <c r="E63" s="171"/>
      <c r="F63" s="172"/>
      <c r="G63" s="172">
        <f>SUMIF(AG64:AG74,"&lt;&gt;NOR",G64:G74)</f>
        <v>6125</v>
      </c>
      <c r="H63" s="172"/>
      <c r="I63" s="172">
        <f>SUM(I64:I74)</f>
        <v>0</v>
      </c>
      <c r="J63" s="172"/>
      <c r="K63" s="172">
        <f>SUM(K64:K74)</f>
        <v>0</v>
      </c>
      <c r="L63" s="172"/>
      <c r="M63" s="172">
        <f>SUM(M64:M74)</f>
        <v>7043.75</v>
      </c>
      <c r="N63" s="171"/>
      <c r="O63" s="171">
        <f>SUM(O64:O74)</f>
        <v>0.04</v>
      </c>
      <c r="P63" s="171"/>
      <c r="Q63" s="171">
        <f>SUM(Q64:Q74)</f>
        <v>0</v>
      </c>
      <c r="R63" s="172"/>
      <c r="S63" s="172"/>
      <c r="T63" s="173"/>
      <c r="U63" s="167"/>
      <c r="V63" s="167">
        <f>SUM(V64:V74)</f>
        <v>6.120000000000001</v>
      </c>
      <c r="W63" s="167"/>
      <c r="X63" s="167"/>
      <c r="AG63" t="s">
        <v>135</v>
      </c>
    </row>
    <row r="64" spans="1:60" ht="22.5" outlineLevel="1" x14ac:dyDescent="0.2">
      <c r="A64" s="174">
        <v>27</v>
      </c>
      <c r="B64" s="175" t="s">
        <v>225</v>
      </c>
      <c r="C64" s="192" t="s">
        <v>226</v>
      </c>
      <c r="D64" s="176" t="s">
        <v>208</v>
      </c>
      <c r="E64" s="177">
        <v>5.5</v>
      </c>
      <c r="F64" s="178">
        <v>400</v>
      </c>
      <c r="G64" s="179">
        <f>ROUND(E64*F64,2)</f>
        <v>2200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15</v>
      </c>
      <c r="M64" s="179">
        <f>G64*(1+L64/100)</f>
        <v>2530</v>
      </c>
      <c r="N64" s="177">
        <v>3.9899999999999996E-3</v>
      </c>
      <c r="O64" s="177">
        <f>ROUND(E64*N64,2)</f>
        <v>0.02</v>
      </c>
      <c r="P64" s="177">
        <v>0</v>
      </c>
      <c r="Q64" s="177">
        <f>ROUND(E64*P64,2)</f>
        <v>0</v>
      </c>
      <c r="R64" s="179" t="s">
        <v>209</v>
      </c>
      <c r="S64" s="179" t="s">
        <v>140</v>
      </c>
      <c r="T64" s="180" t="s">
        <v>140</v>
      </c>
      <c r="U64" s="165">
        <v>0.54290000000000005</v>
      </c>
      <c r="V64" s="165">
        <f>ROUND(E64*U64,2)</f>
        <v>2.99</v>
      </c>
      <c r="W64" s="165"/>
      <c r="X64" s="165" t="s">
        <v>141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142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260" t="s">
        <v>227</v>
      </c>
      <c r="D65" s="261"/>
      <c r="E65" s="261"/>
      <c r="F65" s="261"/>
      <c r="G65" s="261"/>
      <c r="H65" s="165"/>
      <c r="I65" s="165"/>
      <c r="J65" s="165"/>
      <c r="K65" s="165"/>
      <c r="L65" s="165"/>
      <c r="M65" s="165"/>
      <c r="N65" s="164"/>
      <c r="O65" s="164"/>
      <c r="P65" s="164"/>
      <c r="Q65" s="164"/>
      <c r="R65" s="165"/>
      <c r="S65" s="165"/>
      <c r="T65" s="165"/>
      <c r="U65" s="165"/>
      <c r="V65" s="165"/>
      <c r="W65" s="165"/>
      <c r="X65" s="165"/>
      <c r="Y65" s="154"/>
      <c r="Z65" s="154"/>
      <c r="AA65" s="154"/>
      <c r="AB65" s="154"/>
      <c r="AC65" s="154"/>
      <c r="AD65" s="154"/>
      <c r="AE65" s="154"/>
      <c r="AF65" s="154"/>
      <c r="AG65" s="154" t="s">
        <v>144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256" t="s">
        <v>228</v>
      </c>
      <c r="D66" s="257"/>
      <c r="E66" s="257"/>
      <c r="F66" s="257"/>
      <c r="G66" s="257"/>
      <c r="H66" s="165"/>
      <c r="I66" s="165"/>
      <c r="J66" s="165"/>
      <c r="K66" s="165"/>
      <c r="L66" s="165"/>
      <c r="M66" s="165"/>
      <c r="N66" s="164"/>
      <c r="O66" s="164"/>
      <c r="P66" s="164"/>
      <c r="Q66" s="164"/>
      <c r="R66" s="165"/>
      <c r="S66" s="165"/>
      <c r="T66" s="165"/>
      <c r="U66" s="165"/>
      <c r="V66" s="165"/>
      <c r="W66" s="165"/>
      <c r="X66" s="165"/>
      <c r="Y66" s="154"/>
      <c r="Z66" s="154"/>
      <c r="AA66" s="154"/>
      <c r="AB66" s="154"/>
      <c r="AC66" s="154"/>
      <c r="AD66" s="154"/>
      <c r="AE66" s="154"/>
      <c r="AF66" s="154"/>
      <c r="AG66" s="154" t="s">
        <v>215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256" t="s">
        <v>229</v>
      </c>
      <c r="D67" s="257"/>
      <c r="E67" s="257"/>
      <c r="F67" s="257"/>
      <c r="G67" s="257"/>
      <c r="H67" s="165"/>
      <c r="I67" s="165"/>
      <c r="J67" s="165"/>
      <c r="K67" s="165"/>
      <c r="L67" s="165"/>
      <c r="M67" s="165"/>
      <c r="N67" s="164"/>
      <c r="O67" s="164"/>
      <c r="P67" s="164"/>
      <c r="Q67" s="164"/>
      <c r="R67" s="165"/>
      <c r="S67" s="165"/>
      <c r="T67" s="165"/>
      <c r="U67" s="165"/>
      <c r="V67" s="165"/>
      <c r="W67" s="165"/>
      <c r="X67" s="165"/>
      <c r="Y67" s="154"/>
      <c r="Z67" s="154"/>
      <c r="AA67" s="154"/>
      <c r="AB67" s="154"/>
      <c r="AC67" s="154"/>
      <c r="AD67" s="154"/>
      <c r="AE67" s="154"/>
      <c r="AF67" s="154"/>
      <c r="AG67" s="154" t="s">
        <v>215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ht="22.5" outlineLevel="1" x14ac:dyDescent="0.2">
      <c r="A68" s="174">
        <v>28</v>
      </c>
      <c r="B68" s="175" t="s">
        <v>230</v>
      </c>
      <c r="C68" s="192" t="s">
        <v>231</v>
      </c>
      <c r="D68" s="176" t="s">
        <v>208</v>
      </c>
      <c r="E68" s="177">
        <v>4.55</v>
      </c>
      <c r="F68" s="178">
        <v>500</v>
      </c>
      <c r="G68" s="179">
        <f>ROUND(E68*F68,2)</f>
        <v>2275</v>
      </c>
      <c r="H68" s="178"/>
      <c r="I68" s="179">
        <f>ROUND(E68*H68,2)</f>
        <v>0</v>
      </c>
      <c r="J68" s="178"/>
      <c r="K68" s="179">
        <f>ROUND(E68*J68,2)</f>
        <v>0</v>
      </c>
      <c r="L68" s="179">
        <v>15</v>
      </c>
      <c r="M68" s="179">
        <f>G68*(1+L68/100)</f>
        <v>2616.25</v>
      </c>
      <c r="N68" s="177">
        <v>4.0099999999999997E-3</v>
      </c>
      <c r="O68" s="177">
        <f>ROUND(E68*N68,2)</f>
        <v>0.02</v>
      </c>
      <c r="P68" s="177">
        <v>0</v>
      </c>
      <c r="Q68" s="177">
        <f>ROUND(E68*P68,2)</f>
        <v>0</v>
      </c>
      <c r="R68" s="179" t="s">
        <v>209</v>
      </c>
      <c r="S68" s="179" t="s">
        <v>140</v>
      </c>
      <c r="T68" s="180" t="s">
        <v>140</v>
      </c>
      <c r="U68" s="165">
        <v>0.54290000000000005</v>
      </c>
      <c r="V68" s="165">
        <f>ROUND(E68*U68,2)</f>
        <v>2.4700000000000002</v>
      </c>
      <c r="W68" s="165"/>
      <c r="X68" s="165" t="s">
        <v>141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142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1"/>
      <c r="B69" s="162"/>
      <c r="C69" s="260" t="s">
        <v>227</v>
      </c>
      <c r="D69" s="261"/>
      <c r="E69" s="261"/>
      <c r="F69" s="261"/>
      <c r="G69" s="261"/>
      <c r="H69" s="165"/>
      <c r="I69" s="165"/>
      <c r="J69" s="165"/>
      <c r="K69" s="165"/>
      <c r="L69" s="165"/>
      <c r="M69" s="165"/>
      <c r="N69" s="164"/>
      <c r="O69" s="164"/>
      <c r="P69" s="164"/>
      <c r="Q69" s="164"/>
      <c r="R69" s="165"/>
      <c r="S69" s="165"/>
      <c r="T69" s="165"/>
      <c r="U69" s="165"/>
      <c r="V69" s="165"/>
      <c r="W69" s="165"/>
      <c r="X69" s="165"/>
      <c r="Y69" s="154"/>
      <c r="Z69" s="154"/>
      <c r="AA69" s="154"/>
      <c r="AB69" s="154"/>
      <c r="AC69" s="154"/>
      <c r="AD69" s="154"/>
      <c r="AE69" s="154"/>
      <c r="AF69" s="154"/>
      <c r="AG69" s="154" t="s">
        <v>144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256" t="s">
        <v>228</v>
      </c>
      <c r="D70" s="257"/>
      <c r="E70" s="257"/>
      <c r="F70" s="257"/>
      <c r="G70" s="257"/>
      <c r="H70" s="165"/>
      <c r="I70" s="165"/>
      <c r="J70" s="165"/>
      <c r="K70" s="165"/>
      <c r="L70" s="165"/>
      <c r="M70" s="165"/>
      <c r="N70" s="164"/>
      <c r="O70" s="164"/>
      <c r="P70" s="164"/>
      <c r="Q70" s="164"/>
      <c r="R70" s="165"/>
      <c r="S70" s="165"/>
      <c r="T70" s="165"/>
      <c r="U70" s="165"/>
      <c r="V70" s="165"/>
      <c r="W70" s="165"/>
      <c r="X70" s="165"/>
      <c r="Y70" s="154"/>
      <c r="Z70" s="154"/>
      <c r="AA70" s="154"/>
      <c r="AB70" s="154"/>
      <c r="AC70" s="154"/>
      <c r="AD70" s="154"/>
      <c r="AE70" s="154"/>
      <c r="AF70" s="154"/>
      <c r="AG70" s="154" t="s">
        <v>215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256" t="s">
        <v>229</v>
      </c>
      <c r="D71" s="257"/>
      <c r="E71" s="257"/>
      <c r="F71" s="257"/>
      <c r="G71" s="257"/>
      <c r="H71" s="165"/>
      <c r="I71" s="165"/>
      <c r="J71" s="165"/>
      <c r="K71" s="165"/>
      <c r="L71" s="165"/>
      <c r="M71" s="165"/>
      <c r="N71" s="164"/>
      <c r="O71" s="164"/>
      <c r="P71" s="164"/>
      <c r="Q71" s="164"/>
      <c r="R71" s="165"/>
      <c r="S71" s="165"/>
      <c r="T71" s="165"/>
      <c r="U71" s="165"/>
      <c r="V71" s="165"/>
      <c r="W71" s="165"/>
      <c r="X71" s="165"/>
      <c r="Y71" s="154"/>
      <c r="Z71" s="154"/>
      <c r="AA71" s="154"/>
      <c r="AB71" s="154"/>
      <c r="AC71" s="154"/>
      <c r="AD71" s="154"/>
      <c r="AE71" s="154"/>
      <c r="AF71" s="154"/>
      <c r="AG71" s="154" t="s">
        <v>215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74">
        <v>29</v>
      </c>
      <c r="B72" s="175" t="s">
        <v>232</v>
      </c>
      <c r="C72" s="192" t="s">
        <v>233</v>
      </c>
      <c r="D72" s="176" t="s">
        <v>234</v>
      </c>
      <c r="E72" s="177">
        <v>1</v>
      </c>
      <c r="F72" s="178">
        <v>1500</v>
      </c>
      <c r="G72" s="179">
        <f>ROUND(E72*F72,2)</f>
        <v>1500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15</v>
      </c>
      <c r="M72" s="179">
        <f>G72*(1+L72/100)</f>
        <v>1724.9999999999998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 t="s">
        <v>209</v>
      </c>
      <c r="S72" s="179" t="s">
        <v>140</v>
      </c>
      <c r="T72" s="180" t="s">
        <v>140</v>
      </c>
      <c r="U72" s="165">
        <v>0.65566000000000002</v>
      </c>
      <c r="V72" s="165">
        <f>ROUND(E72*U72,2)</f>
        <v>0.66</v>
      </c>
      <c r="W72" s="165"/>
      <c r="X72" s="165" t="s">
        <v>141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142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>
        <v>30</v>
      </c>
      <c r="B73" s="162" t="s">
        <v>235</v>
      </c>
      <c r="C73" s="194" t="s">
        <v>236</v>
      </c>
      <c r="D73" s="163" t="s">
        <v>0</v>
      </c>
      <c r="E73" s="189">
        <v>500</v>
      </c>
      <c r="F73" s="166">
        <v>0.3</v>
      </c>
      <c r="G73" s="165">
        <f>ROUND(E73*F73,2)</f>
        <v>150</v>
      </c>
      <c r="H73" s="166"/>
      <c r="I73" s="165">
        <f>ROUND(E73*H73,2)</f>
        <v>0</v>
      </c>
      <c r="J73" s="166"/>
      <c r="K73" s="165">
        <f>ROUND(E73*J73,2)</f>
        <v>0</v>
      </c>
      <c r="L73" s="165">
        <v>15</v>
      </c>
      <c r="M73" s="165">
        <f>G73*(1+L73/100)</f>
        <v>172.5</v>
      </c>
      <c r="N73" s="164">
        <v>0</v>
      </c>
      <c r="O73" s="164">
        <f>ROUND(E73*N73,2)</f>
        <v>0</v>
      </c>
      <c r="P73" s="164">
        <v>0</v>
      </c>
      <c r="Q73" s="164">
        <f>ROUND(E73*P73,2)</f>
        <v>0</v>
      </c>
      <c r="R73" s="165" t="s">
        <v>209</v>
      </c>
      <c r="S73" s="165" t="s">
        <v>140</v>
      </c>
      <c r="T73" s="165" t="s">
        <v>140</v>
      </c>
      <c r="U73" s="165">
        <v>0</v>
      </c>
      <c r="V73" s="165">
        <f>ROUND(E73*U73,2)</f>
        <v>0</v>
      </c>
      <c r="W73" s="165"/>
      <c r="X73" s="165" t="s">
        <v>200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201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258" t="s">
        <v>237</v>
      </c>
      <c r="D74" s="259"/>
      <c r="E74" s="259"/>
      <c r="F74" s="259"/>
      <c r="G74" s="259"/>
      <c r="H74" s="165"/>
      <c r="I74" s="165"/>
      <c r="J74" s="165"/>
      <c r="K74" s="165"/>
      <c r="L74" s="165"/>
      <c r="M74" s="165"/>
      <c r="N74" s="164"/>
      <c r="O74" s="164"/>
      <c r="P74" s="164"/>
      <c r="Q74" s="164"/>
      <c r="R74" s="165"/>
      <c r="S74" s="165"/>
      <c r="T74" s="165"/>
      <c r="U74" s="165"/>
      <c r="V74" s="165"/>
      <c r="W74" s="165"/>
      <c r="X74" s="165"/>
      <c r="Y74" s="154"/>
      <c r="Z74" s="154"/>
      <c r="AA74" s="154"/>
      <c r="AB74" s="154"/>
      <c r="AC74" s="154"/>
      <c r="AD74" s="154"/>
      <c r="AE74" s="154"/>
      <c r="AF74" s="154"/>
      <c r="AG74" s="154" t="s">
        <v>144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x14ac:dyDescent="0.2">
      <c r="A75" s="168" t="s">
        <v>134</v>
      </c>
      <c r="B75" s="169" t="s">
        <v>87</v>
      </c>
      <c r="C75" s="191" t="s">
        <v>88</v>
      </c>
      <c r="D75" s="170"/>
      <c r="E75" s="171"/>
      <c r="F75" s="172"/>
      <c r="G75" s="172">
        <f>SUMIF(AG76:AG102,"&lt;&gt;NOR",G76:G102)</f>
        <v>38600</v>
      </c>
      <c r="H75" s="172"/>
      <c r="I75" s="172">
        <f>SUM(I76:I102)</f>
        <v>0</v>
      </c>
      <c r="J75" s="172"/>
      <c r="K75" s="172">
        <f>SUM(K76:K102)</f>
        <v>0</v>
      </c>
      <c r="L75" s="172"/>
      <c r="M75" s="172">
        <f>SUM(M76:M102)</f>
        <v>44390</v>
      </c>
      <c r="N75" s="171"/>
      <c r="O75" s="171">
        <f>SUM(O76:O102)</f>
        <v>7.0000000000000007E-2</v>
      </c>
      <c r="P75" s="171"/>
      <c r="Q75" s="171">
        <f>SUM(Q76:Q102)</f>
        <v>7.0000000000000007E-2</v>
      </c>
      <c r="R75" s="172"/>
      <c r="S75" s="172"/>
      <c r="T75" s="173"/>
      <c r="U75" s="167"/>
      <c r="V75" s="167">
        <f>SUM(V76:V102)</f>
        <v>15.019999999999996</v>
      </c>
      <c r="W75" s="167"/>
      <c r="X75" s="167"/>
      <c r="AG75" t="s">
        <v>135</v>
      </c>
    </row>
    <row r="76" spans="1:60" outlineLevel="1" x14ac:dyDescent="0.2">
      <c r="A76" s="182">
        <v>31</v>
      </c>
      <c r="B76" s="183" t="s">
        <v>238</v>
      </c>
      <c r="C76" s="193" t="s">
        <v>239</v>
      </c>
      <c r="D76" s="184" t="s">
        <v>234</v>
      </c>
      <c r="E76" s="185">
        <v>1</v>
      </c>
      <c r="F76" s="186">
        <v>200</v>
      </c>
      <c r="G76" s="187">
        <f>ROUND(E76*F76,2)</f>
        <v>200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229.99999999999997</v>
      </c>
      <c r="N76" s="185">
        <v>0</v>
      </c>
      <c r="O76" s="185">
        <f>ROUND(E76*N76,2)</f>
        <v>0</v>
      </c>
      <c r="P76" s="185">
        <v>1.933E-2</v>
      </c>
      <c r="Q76" s="185">
        <f>ROUND(E76*P76,2)</f>
        <v>0.02</v>
      </c>
      <c r="R76" s="187" t="s">
        <v>209</v>
      </c>
      <c r="S76" s="187" t="s">
        <v>140</v>
      </c>
      <c r="T76" s="188" t="s">
        <v>140</v>
      </c>
      <c r="U76" s="165">
        <v>0.59</v>
      </c>
      <c r="V76" s="165">
        <f>ROUND(E76*U76,2)</f>
        <v>0.59</v>
      </c>
      <c r="W76" s="165"/>
      <c r="X76" s="165" t="s">
        <v>141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142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82">
        <v>32</v>
      </c>
      <c r="B77" s="183" t="s">
        <v>240</v>
      </c>
      <c r="C77" s="193" t="s">
        <v>241</v>
      </c>
      <c r="D77" s="184" t="s">
        <v>234</v>
      </c>
      <c r="E77" s="185">
        <v>1</v>
      </c>
      <c r="F77" s="186">
        <v>500</v>
      </c>
      <c r="G77" s="187">
        <f>ROUND(E77*F77,2)</f>
        <v>500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575</v>
      </c>
      <c r="N77" s="185">
        <v>1.8600000000000001E-3</v>
      </c>
      <c r="O77" s="185">
        <f>ROUND(E77*N77,2)</f>
        <v>0</v>
      </c>
      <c r="P77" s="185">
        <v>0</v>
      </c>
      <c r="Q77" s="185">
        <f>ROUND(E77*P77,2)</f>
        <v>0</v>
      </c>
      <c r="R77" s="187" t="s">
        <v>209</v>
      </c>
      <c r="S77" s="187" t="s">
        <v>140</v>
      </c>
      <c r="T77" s="188" t="s">
        <v>140</v>
      </c>
      <c r="U77" s="165">
        <v>1.3340000000000001</v>
      </c>
      <c r="V77" s="165">
        <f>ROUND(E77*U77,2)</f>
        <v>1.33</v>
      </c>
      <c r="W77" s="165"/>
      <c r="X77" s="165" t="s">
        <v>141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142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82">
        <v>33</v>
      </c>
      <c r="B78" s="183" t="s">
        <v>242</v>
      </c>
      <c r="C78" s="193" t="s">
        <v>243</v>
      </c>
      <c r="D78" s="184" t="s">
        <v>234</v>
      </c>
      <c r="E78" s="185">
        <v>1</v>
      </c>
      <c r="F78" s="186">
        <v>200</v>
      </c>
      <c r="G78" s="187">
        <f>ROUND(E78*F78,2)</f>
        <v>200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15</v>
      </c>
      <c r="M78" s="187">
        <f>G78*(1+L78/100)</f>
        <v>229.99999999999997</v>
      </c>
      <c r="N78" s="185">
        <v>0</v>
      </c>
      <c r="O78" s="185">
        <f>ROUND(E78*N78,2)</f>
        <v>0</v>
      </c>
      <c r="P78" s="185">
        <v>1.9460000000000002E-2</v>
      </c>
      <c r="Q78" s="185">
        <f>ROUND(E78*P78,2)</f>
        <v>0.02</v>
      </c>
      <c r="R78" s="187" t="s">
        <v>209</v>
      </c>
      <c r="S78" s="187" t="s">
        <v>140</v>
      </c>
      <c r="T78" s="188" t="s">
        <v>140</v>
      </c>
      <c r="U78" s="165">
        <v>0.38200000000000001</v>
      </c>
      <c r="V78" s="165">
        <f>ROUND(E78*U78,2)</f>
        <v>0.38</v>
      </c>
      <c r="W78" s="165"/>
      <c r="X78" s="165" t="s">
        <v>141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142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4">
        <v>34</v>
      </c>
      <c r="B79" s="175" t="s">
        <v>244</v>
      </c>
      <c r="C79" s="192" t="s">
        <v>245</v>
      </c>
      <c r="D79" s="176" t="s">
        <v>234</v>
      </c>
      <c r="E79" s="177">
        <v>1</v>
      </c>
      <c r="F79" s="178">
        <v>500</v>
      </c>
      <c r="G79" s="179">
        <f>ROUND(E79*F79,2)</f>
        <v>500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15</v>
      </c>
      <c r="M79" s="179">
        <f>G79*(1+L79/100)</f>
        <v>575</v>
      </c>
      <c r="N79" s="177">
        <v>1.41E-3</v>
      </c>
      <c r="O79" s="177">
        <f>ROUND(E79*N79,2)</f>
        <v>0</v>
      </c>
      <c r="P79" s="177">
        <v>0</v>
      </c>
      <c r="Q79" s="177">
        <f>ROUND(E79*P79,2)</f>
        <v>0</v>
      </c>
      <c r="R79" s="179" t="s">
        <v>209</v>
      </c>
      <c r="S79" s="179" t="s">
        <v>140</v>
      </c>
      <c r="T79" s="180" t="s">
        <v>140</v>
      </c>
      <c r="U79" s="165">
        <v>1.575</v>
      </c>
      <c r="V79" s="165">
        <f>ROUND(E79*U79,2)</f>
        <v>1.58</v>
      </c>
      <c r="W79" s="165"/>
      <c r="X79" s="165" t="s">
        <v>141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142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254" t="s">
        <v>246</v>
      </c>
      <c r="D80" s="255"/>
      <c r="E80" s="255"/>
      <c r="F80" s="255"/>
      <c r="G80" s="255"/>
      <c r="H80" s="165"/>
      <c r="I80" s="165"/>
      <c r="J80" s="165"/>
      <c r="K80" s="165"/>
      <c r="L80" s="165"/>
      <c r="M80" s="165"/>
      <c r="N80" s="164"/>
      <c r="O80" s="164"/>
      <c r="P80" s="164"/>
      <c r="Q80" s="164"/>
      <c r="R80" s="165"/>
      <c r="S80" s="165"/>
      <c r="T80" s="165"/>
      <c r="U80" s="165"/>
      <c r="V80" s="165"/>
      <c r="W80" s="165"/>
      <c r="X80" s="165"/>
      <c r="Y80" s="154"/>
      <c r="Z80" s="154"/>
      <c r="AA80" s="154"/>
      <c r="AB80" s="154"/>
      <c r="AC80" s="154"/>
      <c r="AD80" s="154"/>
      <c r="AE80" s="154"/>
      <c r="AF80" s="154"/>
      <c r="AG80" s="154" t="s">
        <v>215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2">
        <v>35</v>
      </c>
      <c r="B81" s="183" t="s">
        <v>247</v>
      </c>
      <c r="C81" s="193" t="s">
        <v>248</v>
      </c>
      <c r="D81" s="184" t="s">
        <v>234</v>
      </c>
      <c r="E81" s="185">
        <v>1</v>
      </c>
      <c r="F81" s="186">
        <v>500</v>
      </c>
      <c r="G81" s="187">
        <f t="shared" ref="G81:G102" si="0">ROUND(E81*F81,2)</f>
        <v>500</v>
      </c>
      <c r="H81" s="186"/>
      <c r="I81" s="187">
        <f t="shared" ref="I81:I102" si="1">ROUND(E81*H81,2)</f>
        <v>0</v>
      </c>
      <c r="J81" s="186"/>
      <c r="K81" s="187">
        <f t="shared" ref="K81:K102" si="2">ROUND(E81*J81,2)</f>
        <v>0</v>
      </c>
      <c r="L81" s="187">
        <v>15</v>
      </c>
      <c r="M81" s="187">
        <f t="shared" ref="M81:M102" si="3">G81*(1+L81/100)</f>
        <v>575</v>
      </c>
      <c r="N81" s="185">
        <v>0</v>
      </c>
      <c r="O81" s="185">
        <f t="shared" ref="O81:O102" si="4">ROUND(E81*N81,2)</f>
        <v>0</v>
      </c>
      <c r="P81" s="185">
        <v>3.2899999999999999E-2</v>
      </c>
      <c r="Q81" s="185">
        <f t="shared" ref="Q81:Q102" si="5">ROUND(E81*P81,2)</f>
        <v>0.03</v>
      </c>
      <c r="R81" s="187" t="s">
        <v>209</v>
      </c>
      <c r="S81" s="187" t="s">
        <v>140</v>
      </c>
      <c r="T81" s="188" t="s">
        <v>140</v>
      </c>
      <c r="U81" s="165">
        <v>0.432</v>
      </c>
      <c r="V81" s="165">
        <f t="shared" ref="V81:V102" si="6">ROUND(E81*U81,2)</f>
        <v>0.43</v>
      </c>
      <c r="W81" s="165"/>
      <c r="X81" s="165" t="s">
        <v>141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142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82">
        <v>36</v>
      </c>
      <c r="B82" s="183" t="s">
        <v>249</v>
      </c>
      <c r="C82" s="193" t="s">
        <v>250</v>
      </c>
      <c r="D82" s="184" t="s">
        <v>234</v>
      </c>
      <c r="E82" s="185">
        <v>1</v>
      </c>
      <c r="F82" s="186">
        <v>1500</v>
      </c>
      <c r="G82" s="187">
        <f t="shared" si="0"/>
        <v>1500</v>
      </c>
      <c r="H82" s="186"/>
      <c r="I82" s="187">
        <f t="shared" si="1"/>
        <v>0</v>
      </c>
      <c r="J82" s="186"/>
      <c r="K82" s="187">
        <f t="shared" si="2"/>
        <v>0</v>
      </c>
      <c r="L82" s="187">
        <v>15</v>
      </c>
      <c r="M82" s="187">
        <f t="shared" si="3"/>
        <v>1724.9999999999998</v>
      </c>
      <c r="N82" s="185">
        <v>4.4999999999999999E-4</v>
      </c>
      <c r="O82" s="185">
        <f t="shared" si="4"/>
        <v>0</v>
      </c>
      <c r="P82" s="185">
        <v>0</v>
      </c>
      <c r="Q82" s="185">
        <f t="shared" si="5"/>
        <v>0</v>
      </c>
      <c r="R82" s="187" t="s">
        <v>209</v>
      </c>
      <c r="S82" s="187" t="s">
        <v>140</v>
      </c>
      <c r="T82" s="188" t="s">
        <v>140</v>
      </c>
      <c r="U82" s="165">
        <v>5</v>
      </c>
      <c r="V82" s="165">
        <f t="shared" si="6"/>
        <v>5</v>
      </c>
      <c r="W82" s="165"/>
      <c r="X82" s="165" t="s">
        <v>141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142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82">
        <v>37</v>
      </c>
      <c r="B83" s="183" t="s">
        <v>251</v>
      </c>
      <c r="C83" s="193" t="s">
        <v>252</v>
      </c>
      <c r="D83" s="184" t="s">
        <v>234</v>
      </c>
      <c r="E83" s="185">
        <v>1</v>
      </c>
      <c r="F83" s="186">
        <v>500</v>
      </c>
      <c r="G83" s="187">
        <f t="shared" si="0"/>
        <v>500</v>
      </c>
      <c r="H83" s="186"/>
      <c r="I83" s="187">
        <f t="shared" si="1"/>
        <v>0</v>
      </c>
      <c r="J83" s="186"/>
      <c r="K83" s="187">
        <f t="shared" si="2"/>
        <v>0</v>
      </c>
      <c r="L83" s="187">
        <v>15</v>
      </c>
      <c r="M83" s="187">
        <f t="shared" si="3"/>
        <v>575</v>
      </c>
      <c r="N83" s="185">
        <v>6.2E-4</v>
      </c>
      <c r="O83" s="185">
        <f t="shared" si="4"/>
        <v>0</v>
      </c>
      <c r="P83" s="185">
        <v>0</v>
      </c>
      <c r="Q83" s="185">
        <f t="shared" si="5"/>
        <v>0</v>
      </c>
      <c r="R83" s="187" t="s">
        <v>209</v>
      </c>
      <c r="S83" s="187" t="s">
        <v>140</v>
      </c>
      <c r="T83" s="188" t="s">
        <v>140</v>
      </c>
      <c r="U83" s="165">
        <v>2.6</v>
      </c>
      <c r="V83" s="165">
        <f t="shared" si="6"/>
        <v>2.6</v>
      </c>
      <c r="W83" s="165"/>
      <c r="X83" s="165" t="s">
        <v>141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142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82">
        <v>38</v>
      </c>
      <c r="B84" s="183" t="s">
        <v>253</v>
      </c>
      <c r="C84" s="193" t="s">
        <v>254</v>
      </c>
      <c r="D84" s="184" t="s">
        <v>234</v>
      </c>
      <c r="E84" s="185">
        <v>2</v>
      </c>
      <c r="F84" s="186">
        <v>100</v>
      </c>
      <c r="G84" s="187">
        <f t="shared" si="0"/>
        <v>200</v>
      </c>
      <c r="H84" s="186"/>
      <c r="I84" s="187">
        <f t="shared" si="1"/>
        <v>0</v>
      </c>
      <c r="J84" s="186"/>
      <c r="K84" s="187">
        <f t="shared" si="2"/>
        <v>0</v>
      </c>
      <c r="L84" s="187">
        <v>15</v>
      </c>
      <c r="M84" s="187">
        <f t="shared" si="3"/>
        <v>229.99999999999997</v>
      </c>
      <c r="N84" s="185">
        <v>0</v>
      </c>
      <c r="O84" s="185">
        <f t="shared" si="4"/>
        <v>0</v>
      </c>
      <c r="P84" s="185">
        <v>1.56E-3</v>
      </c>
      <c r="Q84" s="185">
        <f t="shared" si="5"/>
        <v>0</v>
      </c>
      <c r="R84" s="187" t="s">
        <v>209</v>
      </c>
      <c r="S84" s="187" t="s">
        <v>140</v>
      </c>
      <c r="T84" s="188" t="s">
        <v>140</v>
      </c>
      <c r="U84" s="165">
        <v>0.217</v>
      </c>
      <c r="V84" s="165">
        <f t="shared" si="6"/>
        <v>0.43</v>
      </c>
      <c r="W84" s="165"/>
      <c r="X84" s="165" t="s">
        <v>141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142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82">
        <v>39</v>
      </c>
      <c r="B85" s="183" t="s">
        <v>255</v>
      </c>
      <c r="C85" s="193" t="s">
        <v>256</v>
      </c>
      <c r="D85" s="184" t="s">
        <v>177</v>
      </c>
      <c r="E85" s="185">
        <v>2</v>
      </c>
      <c r="F85" s="186">
        <v>200</v>
      </c>
      <c r="G85" s="187">
        <f t="shared" si="0"/>
        <v>400</v>
      </c>
      <c r="H85" s="186"/>
      <c r="I85" s="187">
        <f t="shared" si="1"/>
        <v>0</v>
      </c>
      <c r="J85" s="186"/>
      <c r="K85" s="187">
        <f t="shared" si="2"/>
        <v>0</v>
      </c>
      <c r="L85" s="187">
        <v>15</v>
      </c>
      <c r="M85" s="187">
        <f t="shared" si="3"/>
        <v>459.99999999999994</v>
      </c>
      <c r="N85" s="185">
        <v>1.2E-4</v>
      </c>
      <c r="O85" s="185">
        <f t="shared" si="4"/>
        <v>0</v>
      </c>
      <c r="P85" s="185">
        <v>0</v>
      </c>
      <c r="Q85" s="185">
        <f t="shared" si="5"/>
        <v>0</v>
      </c>
      <c r="R85" s="187" t="s">
        <v>209</v>
      </c>
      <c r="S85" s="187" t="s">
        <v>140</v>
      </c>
      <c r="T85" s="188" t="s">
        <v>140</v>
      </c>
      <c r="U85" s="165">
        <v>0.47599999999999998</v>
      </c>
      <c r="V85" s="165">
        <f t="shared" si="6"/>
        <v>0.95</v>
      </c>
      <c r="W85" s="165"/>
      <c r="X85" s="165" t="s">
        <v>141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142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82">
        <v>40</v>
      </c>
      <c r="B86" s="183" t="s">
        <v>257</v>
      </c>
      <c r="C86" s="193" t="s">
        <v>258</v>
      </c>
      <c r="D86" s="184" t="s">
        <v>177</v>
      </c>
      <c r="E86" s="185">
        <v>1</v>
      </c>
      <c r="F86" s="186">
        <v>200</v>
      </c>
      <c r="G86" s="187">
        <f t="shared" si="0"/>
        <v>200</v>
      </c>
      <c r="H86" s="186"/>
      <c r="I86" s="187">
        <f t="shared" si="1"/>
        <v>0</v>
      </c>
      <c r="J86" s="186"/>
      <c r="K86" s="187">
        <f t="shared" si="2"/>
        <v>0</v>
      </c>
      <c r="L86" s="187">
        <v>15</v>
      </c>
      <c r="M86" s="187">
        <f t="shared" si="3"/>
        <v>229.99999999999997</v>
      </c>
      <c r="N86" s="185">
        <v>1.2999999999999999E-4</v>
      </c>
      <c r="O86" s="185">
        <f t="shared" si="4"/>
        <v>0</v>
      </c>
      <c r="P86" s="185">
        <v>0</v>
      </c>
      <c r="Q86" s="185">
        <f t="shared" si="5"/>
        <v>0</v>
      </c>
      <c r="R86" s="187" t="s">
        <v>209</v>
      </c>
      <c r="S86" s="187" t="s">
        <v>140</v>
      </c>
      <c r="T86" s="188" t="s">
        <v>140</v>
      </c>
      <c r="U86" s="165">
        <v>0.624</v>
      </c>
      <c r="V86" s="165">
        <f t="shared" si="6"/>
        <v>0.62</v>
      </c>
      <c r="W86" s="165"/>
      <c r="X86" s="165" t="s">
        <v>141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142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ht="22.5" outlineLevel="1" x14ac:dyDescent="0.2">
      <c r="A87" s="182">
        <v>41</v>
      </c>
      <c r="B87" s="183" t="s">
        <v>259</v>
      </c>
      <c r="C87" s="193" t="s">
        <v>260</v>
      </c>
      <c r="D87" s="184" t="s">
        <v>177</v>
      </c>
      <c r="E87" s="185">
        <v>1</v>
      </c>
      <c r="F87" s="186">
        <v>600</v>
      </c>
      <c r="G87" s="187">
        <f t="shared" si="0"/>
        <v>600</v>
      </c>
      <c r="H87" s="186"/>
      <c r="I87" s="187">
        <f t="shared" si="1"/>
        <v>0</v>
      </c>
      <c r="J87" s="186"/>
      <c r="K87" s="187">
        <f t="shared" si="2"/>
        <v>0</v>
      </c>
      <c r="L87" s="187">
        <v>15</v>
      </c>
      <c r="M87" s="187">
        <f t="shared" si="3"/>
        <v>690</v>
      </c>
      <c r="N87" s="185">
        <v>2.0000000000000001E-4</v>
      </c>
      <c r="O87" s="185">
        <f t="shared" si="4"/>
        <v>0</v>
      </c>
      <c r="P87" s="185">
        <v>0</v>
      </c>
      <c r="Q87" s="185">
        <f t="shared" si="5"/>
        <v>0</v>
      </c>
      <c r="R87" s="187" t="s">
        <v>209</v>
      </c>
      <c r="S87" s="187" t="s">
        <v>140</v>
      </c>
      <c r="T87" s="188" t="s">
        <v>140</v>
      </c>
      <c r="U87" s="165">
        <v>0.246</v>
      </c>
      <c r="V87" s="165">
        <f t="shared" si="6"/>
        <v>0.25</v>
      </c>
      <c r="W87" s="165"/>
      <c r="X87" s="165" t="s">
        <v>141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142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82">
        <v>42</v>
      </c>
      <c r="B88" s="183" t="s">
        <v>261</v>
      </c>
      <c r="C88" s="193" t="s">
        <v>262</v>
      </c>
      <c r="D88" s="184" t="s">
        <v>177</v>
      </c>
      <c r="E88" s="185">
        <v>3</v>
      </c>
      <c r="F88" s="186">
        <v>100</v>
      </c>
      <c r="G88" s="187">
        <f t="shared" si="0"/>
        <v>300</v>
      </c>
      <c r="H88" s="186"/>
      <c r="I88" s="187">
        <f t="shared" si="1"/>
        <v>0</v>
      </c>
      <c r="J88" s="186"/>
      <c r="K88" s="187">
        <f t="shared" si="2"/>
        <v>0</v>
      </c>
      <c r="L88" s="187">
        <v>15</v>
      </c>
      <c r="M88" s="187">
        <f t="shared" si="3"/>
        <v>345</v>
      </c>
      <c r="N88" s="185">
        <v>0</v>
      </c>
      <c r="O88" s="185">
        <f t="shared" si="4"/>
        <v>0</v>
      </c>
      <c r="P88" s="185">
        <v>8.4999999999999995E-4</v>
      </c>
      <c r="Q88" s="185">
        <f t="shared" si="5"/>
        <v>0</v>
      </c>
      <c r="R88" s="187" t="s">
        <v>209</v>
      </c>
      <c r="S88" s="187" t="s">
        <v>140</v>
      </c>
      <c r="T88" s="188" t="s">
        <v>140</v>
      </c>
      <c r="U88" s="165">
        <v>3.7999999999999999E-2</v>
      </c>
      <c r="V88" s="165">
        <f t="shared" si="6"/>
        <v>0.11</v>
      </c>
      <c r="W88" s="165"/>
      <c r="X88" s="165" t="s">
        <v>141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142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2">
        <v>43</v>
      </c>
      <c r="B89" s="183" t="s">
        <v>263</v>
      </c>
      <c r="C89" s="193" t="s">
        <v>264</v>
      </c>
      <c r="D89" s="184" t="s">
        <v>177</v>
      </c>
      <c r="E89" s="185">
        <v>1</v>
      </c>
      <c r="F89" s="186">
        <v>150</v>
      </c>
      <c r="G89" s="187">
        <f t="shared" si="0"/>
        <v>150</v>
      </c>
      <c r="H89" s="186"/>
      <c r="I89" s="187">
        <f t="shared" si="1"/>
        <v>0</v>
      </c>
      <c r="J89" s="186"/>
      <c r="K89" s="187">
        <f t="shared" si="2"/>
        <v>0</v>
      </c>
      <c r="L89" s="187">
        <v>15</v>
      </c>
      <c r="M89" s="187">
        <f t="shared" si="3"/>
        <v>172.5</v>
      </c>
      <c r="N89" s="185">
        <v>1E-4</v>
      </c>
      <c r="O89" s="185">
        <f t="shared" si="4"/>
        <v>0</v>
      </c>
      <c r="P89" s="185">
        <v>0</v>
      </c>
      <c r="Q89" s="185">
        <f t="shared" si="5"/>
        <v>0</v>
      </c>
      <c r="R89" s="187" t="s">
        <v>209</v>
      </c>
      <c r="S89" s="187" t="s">
        <v>140</v>
      </c>
      <c r="T89" s="188" t="s">
        <v>140</v>
      </c>
      <c r="U89" s="165">
        <v>0.246</v>
      </c>
      <c r="V89" s="165">
        <f t="shared" si="6"/>
        <v>0.25</v>
      </c>
      <c r="W89" s="165"/>
      <c r="X89" s="165" t="s">
        <v>141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142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82">
        <v>44</v>
      </c>
      <c r="B90" s="183" t="s">
        <v>265</v>
      </c>
      <c r="C90" s="193" t="s">
        <v>266</v>
      </c>
      <c r="D90" s="184" t="s">
        <v>177</v>
      </c>
      <c r="E90" s="185">
        <v>1</v>
      </c>
      <c r="F90" s="186">
        <v>150</v>
      </c>
      <c r="G90" s="187">
        <f t="shared" si="0"/>
        <v>150</v>
      </c>
      <c r="H90" s="186"/>
      <c r="I90" s="187">
        <f t="shared" si="1"/>
        <v>0</v>
      </c>
      <c r="J90" s="186"/>
      <c r="K90" s="187">
        <f t="shared" si="2"/>
        <v>0</v>
      </c>
      <c r="L90" s="187">
        <v>15</v>
      </c>
      <c r="M90" s="187">
        <f t="shared" si="3"/>
        <v>172.5</v>
      </c>
      <c r="N90" s="185">
        <v>1.4999999999999999E-4</v>
      </c>
      <c r="O90" s="185">
        <f t="shared" si="4"/>
        <v>0</v>
      </c>
      <c r="P90" s="185">
        <v>0</v>
      </c>
      <c r="Q90" s="185">
        <f t="shared" si="5"/>
        <v>0</v>
      </c>
      <c r="R90" s="187" t="s">
        <v>209</v>
      </c>
      <c r="S90" s="187" t="s">
        <v>140</v>
      </c>
      <c r="T90" s="188" t="s">
        <v>140</v>
      </c>
      <c r="U90" s="165">
        <v>0.25</v>
      </c>
      <c r="V90" s="165">
        <f t="shared" si="6"/>
        <v>0.25</v>
      </c>
      <c r="W90" s="165"/>
      <c r="X90" s="165" t="s">
        <v>141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142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82">
        <v>45</v>
      </c>
      <c r="B91" s="183" t="s">
        <v>267</v>
      </c>
      <c r="C91" s="193" t="s">
        <v>268</v>
      </c>
      <c r="D91" s="184" t="s">
        <v>177</v>
      </c>
      <c r="E91" s="185">
        <v>1</v>
      </c>
      <c r="F91" s="186">
        <v>300</v>
      </c>
      <c r="G91" s="187">
        <f t="shared" si="0"/>
        <v>300</v>
      </c>
      <c r="H91" s="186"/>
      <c r="I91" s="187">
        <f t="shared" si="1"/>
        <v>0</v>
      </c>
      <c r="J91" s="186"/>
      <c r="K91" s="187">
        <f t="shared" si="2"/>
        <v>0</v>
      </c>
      <c r="L91" s="187">
        <v>15</v>
      </c>
      <c r="M91" s="187">
        <f t="shared" si="3"/>
        <v>345</v>
      </c>
      <c r="N91" s="185">
        <v>1.3999999999999999E-4</v>
      </c>
      <c r="O91" s="185">
        <f t="shared" si="4"/>
        <v>0</v>
      </c>
      <c r="P91" s="185">
        <v>0</v>
      </c>
      <c r="Q91" s="185">
        <f t="shared" si="5"/>
        <v>0</v>
      </c>
      <c r="R91" s="187"/>
      <c r="S91" s="187" t="s">
        <v>269</v>
      </c>
      <c r="T91" s="188" t="s">
        <v>270</v>
      </c>
      <c r="U91" s="165">
        <v>0.246</v>
      </c>
      <c r="V91" s="165">
        <f t="shared" si="6"/>
        <v>0.25</v>
      </c>
      <c r="W91" s="165"/>
      <c r="X91" s="165" t="s">
        <v>141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142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82">
        <v>46</v>
      </c>
      <c r="B92" s="183" t="s">
        <v>271</v>
      </c>
      <c r="C92" s="193" t="s">
        <v>272</v>
      </c>
      <c r="D92" s="184" t="s">
        <v>177</v>
      </c>
      <c r="E92" s="185">
        <v>6</v>
      </c>
      <c r="F92" s="186">
        <v>350</v>
      </c>
      <c r="G92" s="187">
        <f t="shared" si="0"/>
        <v>2100</v>
      </c>
      <c r="H92" s="186"/>
      <c r="I92" s="187">
        <f t="shared" si="1"/>
        <v>0</v>
      </c>
      <c r="J92" s="186"/>
      <c r="K92" s="187">
        <f t="shared" si="2"/>
        <v>0</v>
      </c>
      <c r="L92" s="187">
        <v>15</v>
      </c>
      <c r="M92" s="187">
        <f t="shared" si="3"/>
        <v>2415</v>
      </c>
      <c r="N92" s="185">
        <v>2.0000000000000001E-4</v>
      </c>
      <c r="O92" s="185">
        <f t="shared" si="4"/>
        <v>0</v>
      </c>
      <c r="P92" s="185">
        <v>0</v>
      </c>
      <c r="Q92" s="185">
        <f t="shared" si="5"/>
        <v>0</v>
      </c>
      <c r="R92" s="187" t="s">
        <v>180</v>
      </c>
      <c r="S92" s="187" t="s">
        <v>140</v>
      </c>
      <c r="T92" s="188" t="s">
        <v>140</v>
      </c>
      <c r="U92" s="165">
        <v>0</v>
      </c>
      <c r="V92" s="165">
        <f t="shared" si="6"/>
        <v>0</v>
      </c>
      <c r="W92" s="165"/>
      <c r="X92" s="165" t="s">
        <v>181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182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2.5" outlineLevel="1" x14ac:dyDescent="0.2">
      <c r="A93" s="182">
        <v>47</v>
      </c>
      <c r="B93" s="183" t="s">
        <v>273</v>
      </c>
      <c r="C93" s="193" t="s">
        <v>274</v>
      </c>
      <c r="D93" s="184" t="s">
        <v>177</v>
      </c>
      <c r="E93" s="185">
        <v>1</v>
      </c>
      <c r="F93" s="186">
        <v>2500</v>
      </c>
      <c r="G93" s="187">
        <f t="shared" si="0"/>
        <v>2500</v>
      </c>
      <c r="H93" s="186"/>
      <c r="I93" s="187">
        <f t="shared" si="1"/>
        <v>0</v>
      </c>
      <c r="J93" s="186"/>
      <c r="K93" s="187">
        <f t="shared" si="2"/>
        <v>0</v>
      </c>
      <c r="L93" s="187">
        <v>15</v>
      </c>
      <c r="M93" s="187">
        <f t="shared" si="3"/>
        <v>2875</v>
      </c>
      <c r="N93" s="185">
        <v>0</v>
      </c>
      <c r="O93" s="185">
        <f t="shared" si="4"/>
        <v>0</v>
      </c>
      <c r="P93" s="185">
        <v>0</v>
      </c>
      <c r="Q93" s="185">
        <f t="shared" si="5"/>
        <v>0</v>
      </c>
      <c r="R93" s="187" t="s">
        <v>180</v>
      </c>
      <c r="S93" s="187" t="s">
        <v>140</v>
      </c>
      <c r="T93" s="188" t="s">
        <v>140</v>
      </c>
      <c r="U93" s="165">
        <v>0</v>
      </c>
      <c r="V93" s="165">
        <f t="shared" si="6"/>
        <v>0</v>
      </c>
      <c r="W93" s="165"/>
      <c r="X93" s="165" t="s">
        <v>181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182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ht="22.5" outlineLevel="1" x14ac:dyDescent="0.2">
      <c r="A94" s="182">
        <v>48</v>
      </c>
      <c r="B94" s="183" t="s">
        <v>275</v>
      </c>
      <c r="C94" s="193" t="s">
        <v>276</v>
      </c>
      <c r="D94" s="184" t="s">
        <v>177</v>
      </c>
      <c r="E94" s="185">
        <v>1</v>
      </c>
      <c r="F94" s="186">
        <v>2500</v>
      </c>
      <c r="G94" s="187">
        <f t="shared" si="0"/>
        <v>2500</v>
      </c>
      <c r="H94" s="186"/>
      <c r="I94" s="187">
        <f t="shared" si="1"/>
        <v>0</v>
      </c>
      <c r="J94" s="186"/>
      <c r="K94" s="187">
        <f t="shared" si="2"/>
        <v>0</v>
      </c>
      <c r="L94" s="187">
        <v>15</v>
      </c>
      <c r="M94" s="187">
        <f t="shared" si="3"/>
        <v>2875</v>
      </c>
      <c r="N94" s="185">
        <v>1.1999999999999999E-3</v>
      </c>
      <c r="O94" s="185">
        <f t="shared" si="4"/>
        <v>0</v>
      </c>
      <c r="P94" s="185">
        <v>0</v>
      </c>
      <c r="Q94" s="185">
        <f t="shared" si="5"/>
        <v>0</v>
      </c>
      <c r="R94" s="187" t="s">
        <v>180</v>
      </c>
      <c r="S94" s="187" t="s">
        <v>140</v>
      </c>
      <c r="T94" s="188" t="s">
        <v>140</v>
      </c>
      <c r="U94" s="165">
        <v>0</v>
      </c>
      <c r="V94" s="165">
        <f t="shared" si="6"/>
        <v>0</v>
      </c>
      <c r="W94" s="165"/>
      <c r="X94" s="165" t="s">
        <v>181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182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82">
        <v>49</v>
      </c>
      <c r="B95" s="183" t="s">
        <v>277</v>
      </c>
      <c r="C95" s="193" t="s">
        <v>278</v>
      </c>
      <c r="D95" s="184" t="s">
        <v>177</v>
      </c>
      <c r="E95" s="185">
        <v>1</v>
      </c>
      <c r="F95" s="186">
        <v>4000</v>
      </c>
      <c r="G95" s="187">
        <f t="shared" si="0"/>
        <v>4000</v>
      </c>
      <c r="H95" s="186"/>
      <c r="I95" s="187">
        <f t="shared" si="1"/>
        <v>0</v>
      </c>
      <c r="J95" s="186"/>
      <c r="K95" s="187">
        <f t="shared" si="2"/>
        <v>0</v>
      </c>
      <c r="L95" s="187">
        <v>15</v>
      </c>
      <c r="M95" s="187">
        <f t="shared" si="3"/>
        <v>4600</v>
      </c>
      <c r="N95" s="185">
        <v>1.48E-3</v>
      </c>
      <c r="O95" s="185">
        <f t="shared" si="4"/>
        <v>0</v>
      </c>
      <c r="P95" s="185">
        <v>0</v>
      </c>
      <c r="Q95" s="185">
        <f t="shared" si="5"/>
        <v>0</v>
      </c>
      <c r="R95" s="187" t="s">
        <v>180</v>
      </c>
      <c r="S95" s="187" t="s">
        <v>140</v>
      </c>
      <c r="T95" s="188" t="s">
        <v>140</v>
      </c>
      <c r="U95" s="165">
        <v>0</v>
      </c>
      <c r="V95" s="165">
        <f t="shared" si="6"/>
        <v>0</v>
      </c>
      <c r="W95" s="165"/>
      <c r="X95" s="165" t="s">
        <v>181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182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2">
        <v>50</v>
      </c>
      <c r="B96" s="183" t="s">
        <v>279</v>
      </c>
      <c r="C96" s="193" t="s">
        <v>280</v>
      </c>
      <c r="D96" s="184" t="s">
        <v>177</v>
      </c>
      <c r="E96" s="185">
        <v>1</v>
      </c>
      <c r="F96" s="186">
        <v>600</v>
      </c>
      <c r="G96" s="187">
        <f t="shared" si="0"/>
        <v>600</v>
      </c>
      <c r="H96" s="186"/>
      <c r="I96" s="187">
        <f t="shared" si="1"/>
        <v>0</v>
      </c>
      <c r="J96" s="186"/>
      <c r="K96" s="187">
        <f t="shared" si="2"/>
        <v>0</v>
      </c>
      <c r="L96" s="187">
        <v>15</v>
      </c>
      <c r="M96" s="187">
        <f t="shared" si="3"/>
        <v>690</v>
      </c>
      <c r="N96" s="185">
        <v>3.1E-4</v>
      </c>
      <c r="O96" s="185">
        <f t="shared" si="4"/>
        <v>0</v>
      </c>
      <c r="P96" s="185">
        <v>0</v>
      </c>
      <c r="Q96" s="185">
        <f t="shared" si="5"/>
        <v>0</v>
      </c>
      <c r="R96" s="187" t="s">
        <v>180</v>
      </c>
      <c r="S96" s="187" t="s">
        <v>140</v>
      </c>
      <c r="T96" s="188" t="s">
        <v>140</v>
      </c>
      <c r="U96" s="165">
        <v>0</v>
      </c>
      <c r="V96" s="165">
        <f t="shared" si="6"/>
        <v>0</v>
      </c>
      <c r="W96" s="165"/>
      <c r="X96" s="165" t="s">
        <v>181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182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82">
        <v>51</v>
      </c>
      <c r="B97" s="183" t="s">
        <v>281</v>
      </c>
      <c r="C97" s="193" t="s">
        <v>282</v>
      </c>
      <c r="D97" s="184" t="s">
        <v>177</v>
      </c>
      <c r="E97" s="185">
        <v>1</v>
      </c>
      <c r="F97" s="186">
        <v>600</v>
      </c>
      <c r="G97" s="187">
        <f t="shared" si="0"/>
        <v>600</v>
      </c>
      <c r="H97" s="186"/>
      <c r="I97" s="187">
        <f t="shared" si="1"/>
        <v>0</v>
      </c>
      <c r="J97" s="186"/>
      <c r="K97" s="187">
        <f t="shared" si="2"/>
        <v>0</v>
      </c>
      <c r="L97" s="187">
        <v>15</v>
      </c>
      <c r="M97" s="187">
        <f t="shared" si="3"/>
        <v>690</v>
      </c>
      <c r="N97" s="185">
        <v>5.0000000000000001E-4</v>
      </c>
      <c r="O97" s="185">
        <f t="shared" si="4"/>
        <v>0</v>
      </c>
      <c r="P97" s="185">
        <v>0</v>
      </c>
      <c r="Q97" s="185">
        <f t="shared" si="5"/>
        <v>0</v>
      </c>
      <c r="R97" s="187" t="s">
        <v>180</v>
      </c>
      <c r="S97" s="187" t="s">
        <v>140</v>
      </c>
      <c r="T97" s="188" t="s">
        <v>140</v>
      </c>
      <c r="U97" s="165">
        <v>0</v>
      </c>
      <c r="V97" s="165">
        <f t="shared" si="6"/>
        <v>0</v>
      </c>
      <c r="W97" s="165"/>
      <c r="X97" s="165" t="s">
        <v>181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182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82">
        <v>52</v>
      </c>
      <c r="B98" s="183" t="s">
        <v>283</v>
      </c>
      <c r="C98" s="193" t="s">
        <v>284</v>
      </c>
      <c r="D98" s="184" t="s">
        <v>177</v>
      </c>
      <c r="E98" s="185">
        <v>1</v>
      </c>
      <c r="F98" s="186">
        <v>600</v>
      </c>
      <c r="G98" s="187">
        <f t="shared" si="0"/>
        <v>600</v>
      </c>
      <c r="H98" s="186"/>
      <c r="I98" s="187">
        <f t="shared" si="1"/>
        <v>0</v>
      </c>
      <c r="J98" s="186"/>
      <c r="K98" s="187">
        <f t="shared" si="2"/>
        <v>0</v>
      </c>
      <c r="L98" s="187">
        <v>15</v>
      </c>
      <c r="M98" s="187">
        <f t="shared" si="3"/>
        <v>690</v>
      </c>
      <c r="N98" s="185">
        <v>2.2000000000000001E-4</v>
      </c>
      <c r="O98" s="185">
        <f t="shared" si="4"/>
        <v>0</v>
      </c>
      <c r="P98" s="185">
        <v>0</v>
      </c>
      <c r="Q98" s="185">
        <f t="shared" si="5"/>
        <v>0</v>
      </c>
      <c r="R98" s="187" t="s">
        <v>180</v>
      </c>
      <c r="S98" s="187" t="s">
        <v>140</v>
      </c>
      <c r="T98" s="188" t="s">
        <v>140</v>
      </c>
      <c r="U98" s="165">
        <v>0</v>
      </c>
      <c r="V98" s="165">
        <f t="shared" si="6"/>
        <v>0</v>
      </c>
      <c r="W98" s="165"/>
      <c r="X98" s="165" t="s">
        <v>181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182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2.5" outlineLevel="1" x14ac:dyDescent="0.2">
      <c r="A99" s="182">
        <v>53</v>
      </c>
      <c r="B99" s="183" t="s">
        <v>285</v>
      </c>
      <c r="C99" s="193" t="s">
        <v>286</v>
      </c>
      <c r="D99" s="184" t="s">
        <v>177</v>
      </c>
      <c r="E99" s="185">
        <v>1</v>
      </c>
      <c r="F99" s="186">
        <v>3000</v>
      </c>
      <c r="G99" s="187">
        <f t="shared" si="0"/>
        <v>3000</v>
      </c>
      <c r="H99" s="186"/>
      <c r="I99" s="187">
        <f t="shared" si="1"/>
        <v>0</v>
      </c>
      <c r="J99" s="186"/>
      <c r="K99" s="187">
        <f t="shared" si="2"/>
        <v>0</v>
      </c>
      <c r="L99" s="187">
        <v>15</v>
      </c>
      <c r="M99" s="187">
        <f t="shared" si="3"/>
        <v>3449.9999999999995</v>
      </c>
      <c r="N99" s="185">
        <v>1.2999999999999999E-2</v>
      </c>
      <c r="O99" s="185">
        <f t="shared" si="4"/>
        <v>0.01</v>
      </c>
      <c r="P99" s="185">
        <v>0</v>
      </c>
      <c r="Q99" s="185">
        <f t="shared" si="5"/>
        <v>0</v>
      </c>
      <c r="R99" s="187" t="s">
        <v>180</v>
      </c>
      <c r="S99" s="187" t="s">
        <v>140</v>
      </c>
      <c r="T99" s="188" t="s">
        <v>140</v>
      </c>
      <c r="U99" s="165">
        <v>0</v>
      </c>
      <c r="V99" s="165">
        <f t="shared" si="6"/>
        <v>0</v>
      </c>
      <c r="W99" s="165"/>
      <c r="X99" s="165" t="s">
        <v>181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182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22.5" outlineLevel="1" x14ac:dyDescent="0.2">
      <c r="A100" s="182">
        <v>54</v>
      </c>
      <c r="B100" s="183" t="s">
        <v>287</v>
      </c>
      <c r="C100" s="193" t="s">
        <v>288</v>
      </c>
      <c r="D100" s="184" t="s">
        <v>177</v>
      </c>
      <c r="E100" s="185">
        <v>1</v>
      </c>
      <c r="F100" s="186">
        <v>8000</v>
      </c>
      <c r="G100" s="187">
        <f t="shared" si="0"/>
        <v>8000</v>
      </c>
      <c r="H100" s="186"/>
      <c r="I100" s="187">
        <f t="shared" si="1"/>
        <v>0</v>
      </c>
      <c r="J100" s="186"/>
      <c r="K100" s="187">
        <f t="shared" si="2"/>
        <v>0</v>
      </c>
      <c r="L100" s="187">
        <v>15</v>
      </c>
      <c r="M100" s="187">
        <f t="shared" si="3"/>
        <v>9200</v>
      </c>
      <c r="N100" s="185">
        <v>1.6E-2</v>
      </c>
      <c r="O100" s="185">
        <f t="shared" si="4"/>
        <v>0.02</v>
      </c>
      <c r="P100" s="185">
        <v>0</v>
      </c>
      <c r="Q100" s="185">
        <f t="shared" si="5"/>
        <v>0</v>
      </c>
      <c r="R100" s="187" t="s">
        <v>180</v>
      </c>
      <c r="S100" s="187" t="s">
        <v>140</v>
      </c>
      <c r="T100" s="188" t="s">
        <v>140</v>
      </c>
      <c r="U100" s="165">
        <v>0</v>
      </c>
      <c r="V100" s="165">
        <f t="shared" si="6"/>
        <v>0</v>
      </c>
      <c r="W100" s="165"/>
      <c r="X100" s="165" t="s">
        <v>181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182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ht="22.5" outlineLevel="1" x14ac:dyDescent="0.2">
      <c r="A101" s="182">
        <v>55</v>
      </c>
      <c r="B101" s="183" t="s">
        <v>289</v>
      </c>
      <c r="C101" s="193" t="s">
        <v>290</v>
      </c>
      <c r="D101" s="184" t="s">
        <v>177</v>
      </c>
      <c r="E101" s="185">
        <v>1</v>
      </c>
      <c r="F101" s="186">
        <v>2500</v>
      </c>
      <c r="G101" s="187">
        <f t="shared" si="0"/>
        <v>2500</v>
      </c>
      <c r="H101" s="186"/>
      <c r="I101" s="187">
        <f t="shared" si="1"/>
        <v>0</v>
      </c>
      <c r="J101" s="186"/>
      <c r="K101" s="187">
        <f t="shared" si="2"/>
        <v>0</v>
      </c>
      <c r="L101" s="187">
        <v>15</v>
      </c>
      <c r="M101" s="187">
        <f t="shared" si="3"/>
        <v>2875</v>
      </c>
      <c r="N101" s="185">
        <v>1.2999999999999999E-2</v>
      </c>
      <c r="O101" s="185">
        <f t="shared" si="4"/>
        <v>0.01</v>
      </c>
      <c r="P101" s="185">
        <v>0</v>
      </c>
      <c r="Q101" s="185">
        <f t="shared" si="5"/>
        <v>0</v>
      </c>
      <c r="R101" s="187" t="s">
        <v>180</v>
      </c>
      <c r="S101" s="187" t="s">
        <v>140</v>
      </c>
      <c r="T101" s="188" t="s">
        <v>140</v>
      </c>
      <c r="U101" s="165">
        <v>0</v>
      </c>
      <c r="V101" s="165">
        <f t="shared" si="6"/>
        <v>0</v>
      </c>
      <c r="W101" s="165"/>
      <c r="X101" s="165" t="s">
        <v>181</v>
      </c>
      <c r="Y101" s="154"/>
      <c r="Z101" s="154"/>
      <c r="AA101" s="154"/>
      <c r="AB101" s="154"/>
      <c r="AC101" s="154"/>
      <c r="AD101" s="154"/>
      <c r="AE101" s="154"/>
      <c r="AF101" s="154"/>
      <c r="AG101" s="154" t="s">
        <v>182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33.75" outlineLevel="1" x14ac:dyDescent="0.2">
      <c r="A102" s="182">
        <v>56</v>
      </c>
      <c r="B102" s="183" t="s">
        <v>291</v>
      </c>
      <c r="C102" s="193" t="s">
        <v>292</v>
      </c>
      <c r="D102" s="184" t="s">
        <v>177</v>
      </c>
      <c r="E102" s="185">
        <v>1</v>
      </c>
      <c r="F102" s="186">
        <v>6000</v>
      </c>
      <c r="G102" s="187">
        <f t="shared" si="0"/>
        <v>6000</v>
      </c>
      <c r="H102" s="186"/>
      <c r="I102" s="187">
        <f t="shared" si="1"/>
        <v>0</v>
      </c>
      <c r="J102" s="186"/>
      <c r="K102" s="187">
        <f t="shared" si="2"/>
        <v>0</v>
      </c>
      <c r="L102" s="187">
        <v>15</v>
      </c>
      <c r="M102" s="187">
        <f t="shared" si="3"/>
        <v>6899.9999999999991</v>
      </c>
      <c r="N102" s="185">
        <v>2.5000000000000001E-2</v>
      </c>
      <c r="O102" s="185">
        <f t="shared" si="4"/>
        <v>0.03</v>
      </c>
      <c r="P102" s="185">
        <v>0</v>
      </c>
      <c r="Q102" s="185">
        <f t="shared" si="5"/>
        <v>0</v>
      </c>
      <c r="R102" s="187" t="s">
        <v>180</v>
      </c>
      <c r="S102" s="187" t="s">
        <v>140</v>
      </c>
      <c r="T102" s="188" t="s">
        <v>140</v>
      </c>
      <c r="U102" s="165">
        <v>0</v>
      </c>
      <c r="V102" s="165">
        <f t="shared" si="6"/>
        <v>0</v>
      </c>
      <c r="W102" s="165"/>
      <c r="X102" s="165" t="s">
        <v>181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182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x14ac:dyDescent="0.2">
      <c r="A103" s="168" t="s">
        <v>134</v>
      </c>
      <c r="B103" s="169" t="s">
        <v>89</v>
      </c>
      <c r="C103" s="191" t="s">
        <v>90</v>
      </c>
      <c r="D103" s="170"/>
      <c r="E103" s="171"/>
      <c r="F103" s="172"/>
      <c r="G103" s="172">
        <f>SUMIF(AG104:AG116,"&lt;&gt;NOR",G104:G116)</f>
        <v>77534.790000000008</v>
      </c>
      <c r="H103" s="172"/>
      <c r="I103" s="172">
        <f>SUM(I104:I116)</f>
        <v>0</v>
      </c>
      <c r="J103" s="172"/>
      <c r="K103" s="172">
        <f>SUM(K104:K116)</f>
        <v>0</v>
      </c>
      <c r="L103" s="172"/>
      <c r="M103" s="172">
        <f>SUM(M104:M116)</f>
        <v>89165.008499999996</v>
      </c>
      <c r="N103" s="171"/>
      <c r="O103" s="171">
        <f>SUM(O104:O116)</f>
        <v>0.25</v>
      </c>
      <c r="P103" s="171"/>
      <c r="Q103" s="171">
        <f>SUM(Q104:Q116)</f>
        <v>0.32</v>
      </c>
      <c r="R103" s="172"/>
      <c r="S103" s="172"/>
      <c r="T103" s="173"/>
      <c r="U103" s="167"/>
      <c r="V103" s="167">
        <f>SUM(V104:V116)</f>
        <v>5.71</v>
      </c>
      <c r="W103" s="167"/>
      <c r="X103" s="167"/>
      <c r="AG103" t="s">
        <v>135</v>
      </c>
    </row>
    <row r="104" spans="1:60" outlineLevel="1" x14ac:dyDescent="0.2">
      <c r="A104" s="182">
        <v>57</v>
      </c>
      <c r="B104" s="183" t="s">
        <v>293</v>
      </c>
      <c r="C104" s="193" t="s">
        <v>294</v>
      </c>
      <c r="D104" s="184" t="s">
        <v>177</v>
      </c>
      <c r="E104" s="185">
        <v>1</v>
      </c>
      <c r="F104" s="186">
        <v>1104.79</v>
      </c>
      <c r="G104" s="187">
        <f t="shared" ref="G104:G115" si="7">ROUND(E104*F104,2)</f>
        <v>1104.79</v>
      </c>
      <c r="H104" s="186"/>
      <c r="I104" s="187">
        <f t="shared" ref="I104:I115" si="8">ROUND(E104*H104,2)</f>
        <v>0</v>
      </c>
      <c r="J104" s="186"/>
      <c r="K104" s="187">
        <f t="shared" ref="K104:K115" si="9">ROUND(E104*J104,2)</f>
        <v>0</v>
      </c>
      <c r="L104" s="187">
        <v>15</v>
      </c>
      <c r="M104" s="187">
        <f t="shared" ref="M104:M115" si="10">G104*(1+L104/100)</f>
        <v>1270.5084999999999</v>
      </c>
      <c r="N104" s="185">
        <v>0</v>
      </c>
      <c r="O104" s="185">
        <f t="shared" ref="O104:O115" si="11">ROUND(E104*N104,2)</f>
        <v>0</v>
      </c>
      <c r="P104" s="185">
        <v>0</v>
      </c>
      <c r="Q104" s="185">
        <f t="shared" ref="Q104:Q115" si="12">ROUND(E104*P104,2)</f>
        <v>0</v>
      </c>
      <c r="R104" s="187" t="s">
        <v>295</v>
      </c>
      <c r="S104" s="187" t="s">
        <v>140</v>
      </c>
      <c r="T104" s="188" t="s">
        <v>140</v>
      </c>
      <c r="U104" s="165">
        <v>4.0670000000000002</v>
      </c>
      <c r="V104" s="165">
        <f t="shared" ref="V104:V115" si="13">ROUND(E104*U104,2)</f>
        <v>4.07</v>
      </c>
      <c r="W104" s="165"/>
      <c r="X104" s="165" t="s">
        <v>141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142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2">
        <v>58</v>
      </c>
      <c r="B105" s="183" t="s">
        <v>296</v>
      </c>
      <c r="C105" s="193" t="s">
        <v>297</v>
      </c>
      <c r="D105" s="184" t="s">
        <v>177</v>
      </c>
      <c r="E105" s="185">
        <v>1</v>
      </c>
      <c r="F105" s="186">
        <v>500</v>
      </c>
      <c r="G105" s="187">
        <f t="shared" si="7"/>
        <v>500</v>
      </c>
      <c r="H105" s="186"/>
      <c r="I105" s="187">
        <f t="shared" si="8"/>
        <v>0</v>
      </c>
      <c r="J105" s="186"/>
      <c r="K105" s="187">
        <f t="shared" si="9"/>
        <v>0</v>
      </c>
      <c r="L105" s="187">
        <v>15</v>
      </c>
      <c r="M105" s="187">
        <f t="shared" si="10"/>
        <v>575</v>
      </c>
      <c r="N105" s="185">
        <v>0</v>
      </c>
      <c r="O105" s="185">
        <f t="shared" si="11"/>
        <v>0</v>
      </c>
      <c r="P105" s="185">
        <v>0.17399999999999999</v>
      </c>
      <c r="Q105" s="185">
        <f t="shared" si="12"/>
        <v>0.17</v>
      </c>
      <c r="R105" s="187" t="s">
        <v>295</v>
      </c>
      <c r="S105" s="187" t="s">
        <v>140</v>
      </c>
      <c r="T105" s="188" t="s">
        <v>140</v>
      </c>
      <c r="U105" s="165">
        <v>0.95</v>
      </c>
      <c r="V105" s="165">
        <f t="shared" si="13"/>
        <v>0.95</v>
      </c>
      <c r="W105" s="165"/>
      <c r="X105" s="165" t="s">
        <v>141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142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82">
        <v>59</v>
      </c>
      <c r="B106" s="183" t="s">
        <v>298</v>
      </c>
      <c r="C106" s="193" t="s">
        <v>299</v>
      </c>
      <c r="D106" s="184" t="s">
        <v>177</v>
      </c>
      <c r="E106" s="185">
        <v>1</v>
      </c>
      <c r="F106" s="186">
        <v>500</v>
      </c>
      <c r="G106" s="187">
        <f t="shared" si="7"/>
        <v>500</v>
      </c>
      <c r="H106" s="186"/>
      <c r="I106" s="187">
        <f t="shared" si="8"/>
        <v>0</v>
      </c>
      <c r="J106" s="186"/>
      <c r="K106" s="187">
        <f t="shared" si="9"/>
        <v>0</v>
      </c>
      <c r="L106" s="187">
        <v>15</v>
      </c>
      <c r="M106" s="187">
        <f t="shared" si="10"/>
        <v>575</v>
      </c>
      <c r="N106" s="185">
        <v>0</v>
      </c>
      <c r="O106" s="185">
        <f t="shared" si="11"/>
        <v>0</v>
      </c>
      <c r="P106" s="185">
        <v>8.8099999999999998E-2</v>
      </c>
      <c r="Q106" s="185">
        <f t="shared" si="12"/>
        <v>0.09</v>
      </c>
      <c r="R106" s="187" t="s">
        <v>295</v>
      </c>
      <c r="S106" s="187" t="s">
        <v>140</v>
      </c>
      <c r="T106" s="188" t="s">
        <v>140</v>
      </c>
      <c r="U106" s="165">
        <v>0.39</v>
      </c>
      <c r="V106" s="165">
        <f t="shared" si="13"/>
        <v>0.39</v>
      </c>
      <c r="W106" s="165"/>
      <c r="X106" s="165" t="s">
        <v>141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142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82">
        <v>60</v>
      </c>
      <c r="B107" s="183" t="s">
        <v>300</v>
      </c>
      <c r="C107" s="193" t="s">
        <v>301</v>
      </c>
      <c r="D107" s="184" t="s">
        <v>138</v>
      </c>
      <c r="E107" s="185">
        <v>2.65</v>
      </c>
      <c r="F107" s="186">
        <v>200</v>
      </c>
      <c r="G107" s="187">
        <f t="shared" si="7"/>
        <v>530</v>
      </c>
      <c r="H107" s="186"/>
      <c r="I107" s="187">
        <f t="shared" si="8"/>
        <v>0</v>
      </c>
      <c r="J107" s="186"/>
      <c r="K107" s="187">
        <f t="shared" si="9"/>
        <v>0</v>
      </c>
      <c r="L107" s="187">
        <v>15</v>
      </c>
      <c r="M107" s="187">
        <f t="shared" si="10"/>
        <v>609.5</v>
      </c>
      <c r="N107" s="185">
        <v>1.6000000000000001E-4</v>
      </c>
      <c r="O107" s="185">
        <f t="shared" si="11"/>
        <v>0</v>
      </c>
      <c r="P107" s="185">
        <v>2.1999999999999999E-2</v>
      </c>
      <c r="Q107" s="185">
        <f t="shared" si="12"/>
        <v>0.06</v>
      </c>
      <c r="R107" s="187"/>
      <c r="S107" s="187" t="s">
        <v>269</v>
      </c>
      <c r="T107" s="188" t="s">
        <v>302</v>
      </c>
      <c r="U107" s="165">
        <v>0.114</v>
      </c>
      <c r="V107" s="165">
        <f t="shared" si="13"/>
        <v>0.3</v>
      </c>
      <c r="W107" s="165"/>
      <c r="X107" s="165" t="s">
        <v>141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142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82">
        <v>61</v>
      </c>
      <c r="B108" s="183" t="s">
        <v>303</v>
      </c>
      <c r="C108" s="193" t="s">
        <v>304</v>
      </c>
      <c r="D108" s="184" t="s">
        <v>177</v>
      </c>
      <c r="E108" s="185">
        <v>6</v>
      </c>
      <c r="F108" s="186">
        <v>600</v>
      </c>
      <c r="G108" s="187">
        <f t="shared" si="7"/>
        <v>3600</v>
      </c>
      <c r="H108" s="186"/>
      <c r="I108" s="187">
        <f t="shared" si="8"/>
        <v>0</v>
      </c>
      <c r="J108" s="186"/>
      <c r="K108" s="187">
        <f t="shared" si="9"/>
        <v>0</v>
      </c>
      <c r="L108" s="187">
        <v>15</v>
      </c>
      <c r="M108" s="187">
        <f t="shared" si="10"/>
        <v>4140</v>
      </c>
      <c r="N108" s="185">
        <v>8.0000000000000004E-4</v>
      </c>
      <c r="O108" s="185">
        <f t="shared" si="11"/>
        <v>0</v>
      </c>
      <c r="P108" s="185">
        <v>0</v>
      </c>
      <c r="Q108" s="185">
        <f t="shared" si="12"/>
        <v>0</v>
      </c>
      <c r="R108" s="187" t="s">
        <v>180</v>
      </c>
      <c r="S108" s="187" t="s">
        <v>305</v>
      </c>
      <c r="T108" s="188" t="s">
        <v>270</v>
      </c>
      <c r="U108" s="165">
        <v>0</v>
      </c>
      <c r="V108" s="165">
        <f t="shared" si="13"/>
        <v>0</v>
      </c>
      <c r="W108" s="165"/>
      <c r="X108" s="165" t="s">
        <v>181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182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82">
        <v>62</v>
      </c>
      <c r="B109" s="183" t="s">
        <v>306</v>
      </c>
      <c r="C109" s="193" t="s">
        <v>307</v>
      </c>
      <c r="D109" s="184" t="s">
        <v>177</v>
      </c>
      <c r="E109" s="185">
        <v>1</v>
      </c>
      <c r="F109" s="186">
        <v>600</v>
      </c>
      <c r="G109" s="187">
        <f t="shared" si="7"/>
        <v>600</v>
      </c>
      <c r="H109" s="186"/>
      <c r="I109" s="187">
        <f t="shared" si="8"/>
        <v>0</v>
      </c>
      <c r="J109" s="186"/>
      <c r="K109" s="187">
        <f t="shared" si="9"/>
        <v>0</v>
      </c>
      <c r="L109" s="187">
        <v>15</v>
      </c>
      <c r="M109" s="187">
        <f t="shared" si="10"/>
        <v>690</v>
      </c>
      <c r="N109" s="185">
        <v>0</v>
      </c>
      <c r="O109" s="185">
        <f t="shared" si="11"/>
        <v>0</v>
      </c>
      <c r="P109" s="185">
        <v>0</v>
      </c>
      <c r="Q109" s="185">
        <f t="shared" si="12"/>
        <v>0</v>
      </c>
      <c r="R109" s="187" t="s">
        <v>180</v>
      </c>
      <c r="S109" s="187" t="s">
        <v>140</v>
      </c>
      <c r="T109" s="188" t="s">
        <v>140</v>
      </c>
      <c r="U109" s="165">
        <v>0</v>
      </c>
      <c r="V109" s="165">
        <f t="shared" si="13"/>
        <v>0</v>
      </c>
      <c r="W109" s="165"/>
      <c r="X109" s="165" t="s">
        <v>181</v>
      </c>
      <c r="Y109" s="154"/>
      <c r="Z109" s="154"/>
      <c r="AA109" s="154"/>
      <c r="AB109" s="154"/>
      <c r="AC109" s="154"/>
      <c r="AD109" s="154"/>
      <c r="AE109" s="154"/>
      <c r="AF109" s="154"/>
      <c r="AG109" s="154" t="s">
        <v>182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ht="22.5" outlineLevel="1" x14ac:dyDescent="0.2">
      <c r="A110" s="182">
        <v>63</v>
      </c>
      <c r="B110" s="183" t="s">
        <v>308</v>
      </c>
      <c r="C110" s="193" t="s">
        <v>309</v>
      </c>
      <c r="D110" s="184" t="s">
        <v>177</v>
      </c>
      <c r="E110" s="185">
        <v>2</v>
      </c>
      <c r="F110" s="186">
        <v>8300</v>
      </c>
      <c r="G110" s="187">
        <f t="shared" si="7"/>
        <v>16600</v>
      </c>
      <c r="H110" s="186"/>
      <c r="I110" s="187">
        <f t="shared" si="8"/>
        <v>0</v>
      </c>
      <c r="J110" s="186"/>
      <c r="K110" s="187">
        <f t="shared" si="9"/>
        <v>0</v>
      </c>
      <c r="L110" s="187">
        <v>15</v>
      </c>
      <c r="M110" s="187">
        <f t="shared" si="10"/>
        <v>19090</v>
      </c>
      <c r="N110" s="185">
        <v>1.2999999999999999E-2</v>
      </c>
      <c r="O110" s="185">
        <f t="shared" si="11"/>
        <v>0.03</v>
      </c>
      <c r="P110" s="185">
        <v>0</v>
      </c>
      <c r="Q110" s="185">
        <f t="shared" si="12"/>
        <v>0</v>
      </c>
      <c r="R110" s="187" t="s">
        <v>180</v>
      </c>
      <c r="S110" s="187" t="s">
        <v>140</v>
      </c>
      <c r="T110" s="188" t="s">
        <v>140</v>
      </c>
      <c r="U110" s="165">
        <v>0</v>
      </c>
      <c r="V110" s="165">
        <f t="shared" si="13"/>
        <v>0</v>
      </c>
      <c r="W110" s="165"/>
      <c r="X110" s="165" t="s">
        <v>181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182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22.5" outlineLevel="1" x14ac:dyDescent="0.2">
      <c r="A111" s="182">
        <v>64</v>
      </c>
      <c r="B111" s="183" t="s">
        <v>310</v>
      </c>
      <c r="C111" s="193" t="s">
        <v>311</v>
      </c>
      <c r="D111" s="184" t="s">
        <v>177</v>
      </c>
      <c r="E111" s="185">
        <v>2</v>
      </c>
      <c r="F111" s="186">
        <v>8300</v>
      </c>
      <c r="G111" s="187">
        <f t="shared" si="7"/>
        <v>16600</v>
      </c>
      <c r="H111" s="186"/>
      <c r="I111" s="187">
        <f t="shared" si="8"/>
        <v>0</v>
      </c>
      <c r="J111" s="186"/>
      <c r="K111" s="187">
        <f t="shared" si="9"/>
        <v>0</v>
      </c>
      <c r="L111" s="187">
        <v>15</v>
      </c>
      <c r="M111" s="187">
        <f t="shared" si="10"/>
        <v>19090</v>
      </c>
      <c r="N111" s="185">
        <v>0.02</v>
      </c>
      <c r="O111" s="185">
        <f t="shared" si="11"/>
        <v>0.04</v>
      </c>
      <c r="P111" s="185">
        <v>0</v>
      </c>
      <c r="Q111" s="185">
        <f t="shared" si="12"/>
        <v>0</v>
      </c>
      <c r="R111" s="187" t="s">
        <v>180</v>
      </c>
      <c r="S111" s="187" t="s">
        <v>140</v>
      </c>
      <c r="T111" s="188" t="s">
        <v>140</v>
      </c>
      <c r="U111" s="165">
        <v>0</v>
      </c>
      <c r="V111" s="165">
        <f t="shared" si="13"/>
        <v>0</v>
      </c>
      <c r="W111" s="165"/>
      <c r="X111" s="165" t="s">
        <v>181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182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2">
        <v>65</v>
      </c>
      <c r="B112" s="183" t="s">
        <v>312</v>
      </c>
      <c r="C112" s="193" t="s">
        <v>313</v>
      </c>
      <c r="D112" s="184" t="s">
        <v>234</v>
      </c>
      <c r="E112" s="185">
        <v>1</v>
      </c>
      <c r="F112" s="186">
        <v>25000</v>
      </c>
      <c r="G112" s="187">
        <f t="shared" si="7"/>
        <v>25000</v>
      </c>
      <c r="H112" s="186"/>
      <c r="I112" s="187">
        <f t="shared" si="8"/>
        <v>0</v>
      </c>
      <c r="J112" s="186"/>
      <c r="K112" s="187">
        <f t="shared" si="9"/>
        <v>0</v>
      </c>
      <c r="L112" s="187">
        <v>15</v>
      </c>
      <c r="M112" s="187">
        <f t="shared" si="10"/>
        <v>28749.999999999996</v>
      </c>
      <c r="N112" s="185">
        <v>0.184</v>
      </c>
      <c r="O112" s="185">
        <f t="shared" si="11"/>
        <v>0.18</v>
      </c>
      <c r="P112" s="185">
        <v>0</v>
      </c>
      <c r="Q112" s="185">
        <f t="shared" si="12"/>
        <v>0</v>
      </c>
      <c r="R112" s="187" t="s">
        <v>180</v>
      </c>
      <c r="S112" s="187" t="s">
        <v>140</v>
      </c>
      <c r="T112" s="188" t="s">
        <v>140</v>
      </c>
      <c r="U112" s="165">
        <v>0</v>
      </c>
      <c r="V112" s="165">
        <f t="shared" si="13"/>
        <v>0</v>
      </c>
      <c r="W112" s="165"/>
      <c r="X112" s="165" t="s">
        <v>181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182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82">
        <v>66</v>
      </c>
      <c r="B113" s="183" t="s">
        <v>314</v>
      </c>
      <c r="C113" s="193" t="s">
        <v>315</v>
      </c>
      <c r="D113" s="184" t="s">
        <v>316</v>
      </c>
      <c r="E113" s="185">
        <v>1</v>
      </c>
      <c r="F113" s="186">
        <v>8000</v>
      </c>
      <c r="G113" s="187">
        <f t="shared" si="7"/>
        <v>8000</v>
      </c>
      <c r="H113" s="186"/>
      <c r="I113" s="187">
        <f t="shared" si="8"/>
        <v>0</v>
      </c>
      <c r="J113" s="186"/>
      <c r="K113" s="187">
        <f t="shared" si="9"/>
        <v>0</v>
      </c>
      <c r="L113" s="187">
        <v>15</v>
      </c>
      <c r="M113" s="187">
        <f t="shared" si="10"/>
        <v>9200</v>
      </c>
      <c r="N113" s="185">
        <v>0</v>
      </c>
      <c r="O113" s="185">
        <f t="shared" si="11"/>
        <v>0</v>
      </c>
      <c r="P113" s="185">
        <v>0</v>
      </c>
      <c r="Q113" s="185">
        <f t="shared" si="12"/>
        <v>0</v>
      </c>
      <c r="R113" s="187"/>
      <c r="S113" s="187" t="s">
        <v>269</v>
      </c>
      <c r="T113" s="188" t="s">
        <v>302</v>
      </c>
      <c r="U113" s="165">
        <v>0</v>
      </c>
      <c r="V113" s="165">
        <f t="shared" si="13"/>
        <v>0</v>
      </c>
      <c r="W113" s="165"/>
      <c r="X113" s="165" t="s">
        <v>181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182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74">
        <v>67</v>
      </c>
      <c r="B114" s="175" t="s">
        <v>317</v>
      </c>
      <c r="C114" s="192" t="s">
        <v>318</v>
      </c>
      <c r="D114" s="176" t="s">
        <v>316</v>
      </c>
      <c r="E114" s="177">
        <v>1</v>
      </c>
      <c r="F114" s="178">
        <v>3000</v>
      </c>
      <c r="G114" s="179">
        <f t="shared" si="7"/>
        <v>3000</v>
      </c>
      <c r="H114" s="178"/>
      <c r="I114" s="179">
        <f t="shared" si="8"/>
        <v>0</v>
      </c>
      <c r="J114" s="178"/>
      <c r="K114" s="179">
        <f t="shared" si="9"/>
        <v>0</v>
      </c>
      <c r="L114" s="179">
        <v>15</v>
      </c>
      <c r="M114" s="179">
        <f t="shared" si="10"/>
        <v>3449.9999999999995</v>
      </c>
      <c r="N114" s="177">
        <v>0</v>
      </c>
      <c r="O114" s="177">
        <f t="shared" si="11"/>
        <v>0</v>
      </c>
      <c r="P114" s="177">
        <v>0</v>
      </c>
      <c r="Q114" s="177">
        <f t="shared" si="12"/>
        <v>0</v>
      </c>
      <c r="R114" s="179"/>
      <c r="S114" s="179" t="s">
        <v>269</v>
      </c>
      <c r="T114" s="180" t="s">
        <v>270</v>
      </c>
      <c r="U114" s="165">
        <v>0</v>
      </c>
      <c r="V114" s="165">
        <f t="shared" si="13"/>
        <v>0</v>
      </c>
      <c r="W114" s="165"/>
      <c r="X114" s="165" t="s">
        <v>181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182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1">
        <v>68</v>
      </c>
      <c r="B115" s="162" t="s">
        <v>319</v>
      </c>
      <c r="C115" s="194" t="s">
        <v>320</v>
      </c>
      <c r="D115" s="163" t="s">
        <v>0</v>
      </c>
      <c r="E115" s="189">
        <v>5000</v>
      </c>
      <c r="F115" s="166">
        <v>0.3</v>
      </c>
      <c r="G115" s="165">
        <f t="shared" si="7"/>
        <v>1500</v>
      </c>
      <c r="H115" s="166"/>
      <c r="I115" s="165">
        <f t="shared" si="8"/>
        <v>0</v>
      </c>
      <c r="J115" s="166"/>
      <c r="K115" s="165">
        <f t="shared" si="9"/>
        <v>0</v>
      </c>
      <c r="L115" s="165">
        <v>15</v>
      </c>
      <c r="M115" s="165">
        <f t="shared" si="10"/>
        <v>1724.9999999999998</v>
      </c>
      <c r="N115" s="164">
        <v>0</v>
      </c>
      <c r="O115" s="164">
        <f t="shared" si="11"/>
        <v>0</v>
      </c>
      <c r="P115" s="164">
        <v>0</v>
      </c>
      <c r="Q115" s="164">
        <f t="shared" si="12"/>
        <v>0</v>
      </c>
      <c r="R115" s="165" t="s">
        <v>295</v>
      </c>
      <c r="S115" s="165" t="s">
        <v>140</v>
      </c>
      <c r="T115" s="165" t="s">
        <v>140</v>
      </c>
      <c r="U115" s="165">
        <v>0</v>
      </c>
      <c r="V115" s="165">
        <f t="shared" si="13"/>
        <v>0</v>
      </c>
      <c r="W115" s="165"/>
      <c r="X115" s="165" t="s">
        <v>200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201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/>
      <c r="B116" s="162"/>
      <c r="C116" s="258" t="s">
        <v>321</v>
      </c>
      <c r="D116" s="259"/>
      <c r="E116" s="259"/>
      <c r="F116" s="259"/>
      <c r="G116" s="259"/>
      <c r="H116" s="165"/>
      <c r="I116" s="165"/>
      <c r="J116" s="165"/>
      <c r="K116" s="165"/>
      <c r="L116" s="165"/>
      <c r="M116" s="165"/>
      <c r="N116" s="164"/>
      <c r="O116" s="164"/>
      <c r="P116" s="164"/>
      <c r="Q116" s="164"/>
      <c r="R116" s="165"/>
      <c r="S116" s="165"/>
      <c r="T116" s="165"/>
      <c r="U116" s="165"/>
      <c r="V116" s="165"/>
      <c r="W116" s="165"/>
      <c r="X116" s="165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144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x14ac:dyDescent="0.2">
      <c r="A117" s="168" t="s">
        <v>134</v>
      </c>
      <c r="B117" s="169" t="s">
        <v>91</v>
      </c>
      <c r="C117" s="191" t="s">
        <v>92</v>
      </c>
      <c r="D117" s="170"/>
      <c r="E117" s="171"/>
      <c r="F117" s="172"/>
      <c r="G117" s="172">
        <f>SUMIF(AG118:AG124,"&lt;&gt;NOR",G118:G124)</f>
        <v>4749.3</v>
      </c>
      <c r="H117" s="172"/>
      <c r="I117" s="172">
        <f>SUM(I118:I124)</f>
        <v>0</v>
      </c>
      <c r="J117" s="172"/>
      <c r="K117" s="172">
        <f>SUM(K118:K124)</f>
        <v>0</v>
      </c>
      <c r="L117" s="172"/>
      <c r="M117" s="172">
        <f>SUM(M118:M124)</f>
        <v>5461.6949999999997</v>
      </c>
      <c r="N117" s="171"/>
      <c r="O117" s="171">
        <f>SUM(O118:O124)</f>
        <v>9.0000000000000011E-2</v>
      </c>
      <c r="P117" s="171"/>
      <c r="Q117" s="171">
        <f>SUM(Q118:Q124)</f>
        <v>0</v>
      </c>
      <c r="R117" s="172"/>
      <c r="S117" s="172"/>
      <c r="T117" s="173"/>
      <c r="U117" s="167"/>
      <c r="V117" s="167">
        <f>SUM(V118:V124)</f>
        <v>5.8100000000000005</v>
      </c>
      <c r="W117" s="167"/>
      <c r="X117" s="167"/>
      <c r="AG117" t="s">
        <v>135</v>
      </c>
    </row>
    <row r="118" spans="1:60" outlineLevel="1" x14ac:dyDescent="0.2">
      <c r="A118" s="182">
        <v>69</v>
      </c>
      <c r="B118" s="183" t="s">
        <v>322</v>
      </c>
      <c r="C118" s="193" t="s">
        <v>323</v>
      </c>
      <c r="D118" s="184" t="s">
        <v>138</v>
      </c>
      <c r="E118" s="185">
        <v>3.27</v>
      </c>
      <c r="F118" s="186">
        <v>30</v>
      </c>
      <c r="G118" s="187">
        <f t="shared" ref="G118:G123" si="14">ROUND(E118*F118,2)</f>
        <v>98.1</v>
      </c>
      <c r="H118" s="186"/>
      <c r="I118" s="187">
        <f t="shared" ref="I118:I123" si="15">ROUND(E118*H118,2)</f>
        <v>0</v>
      </c>
      <c r="J118" s="186"/>
      <c r="K118" s="187">
        <f t="shared" ref="K118:K123" si="16">ROUND(E118*J118,2)</f>
        <v>0</v>
      </c>
      <c r="L118" s="187">
        <v>15</v>
      </c>
      <c r="M118" s="187">
        <f t="shared" ref="M118:M123" si="17">G118*(1+L118/100)</f>
        <v>112.81499999999998</v>
      </c>
      <c r="N118" s="185">
        <v>2.1000000000000001E-4</v>
      </c>
      <c r="O118" s="185">
        <f t="shared" ref="O118:O123" si="18">ROUND(E118*N118,2)</f>
        <v>0</v>
      </c>
      <c r="P118" s="185">
        <v>0</v>
      </c>
      <c r="Q118" s="185">
        <f t="shared" ref="Q118:Q123" si="19">ROUND(E118*P118,2)</f>
        <v>0</v>
      </c>
      <c r="R118" s="187" t="s">
        <v>324</v>
      </c>
      <c r="S118" s="187" t="s">
        <v>140</v>
      </c>
      <c r="T118" s="188" t="s">
        <v>140</v>
      </c>
      <c r="U118" s="165">
        <v>0.05</v>
      </c>
      <c r="V118" s="165">
        <f t="shared" ref="V118:V123" si="20">ROUND(E118*U118,2)</f>
        <v>0.16</v>
      </c>
      <c r="W118" s="165"/>
      <c r="X118" s="165" t="s">
        <v>141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142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ht="22.5" outlineLevel="1" x14ac:dyDescent="0.2">
      <c r="A119" s="182">
        <v>70</v>
      </c>
      <c r="B119" s="183" t="s">
        <v>325</v>
      </c>
      <c r="C119" s="193" t="s">
        <v>326</v>
      </c>
      <c r="D119" s="184" t="s">
        <v>138</v>
      </c>
      <c r="E119" s="185">
        <v>3.27</v>
      </c>
      <c r="F119" s="186">
        <v>100</v>
      </c>
      <c r="G119" s="187">
        <f t="shared" si="14"/>
        <v>327</v>
      </c>
      <c r="H119" s="186"/>
      <c r="I119" s="187">
        <f t="shared" si="15"/>
        <v>0</v>
      </c>
      <c r="J119" s="186"/>
      <c r="K119" s="187">
        <f t="shared" si="16"/>
        <v>0</v>
      </c>
      <c r="L119" s="187">
        <v>15</v>
      </c>
      <c r="M119" s="187">
        <f t="shared" si="17"/>
        <v>376.04999999999995</v>
      </c>
      <c r="N119" s="185">
        <v>0</v>
      </c>
      <c r="O119" s="185">
        <f t="shared" si="18"/>
        <v>0</v>
      </c>
      <c r="P119" s="185">
        <v>0</v>
      </c>
      <c r="Q119" s="185">
        <f t="shared" si="19"/>
        <v>0</v>
      </c>
      <c r="R119" s="187" t="s">
        <v>324</v>
      </c>
      <c r="S119" s="187" t="s">
        <v>140</v>
      </c>
      <c r="T119" s="188" t="s">
        <v>140</v>
      </c>
      <c r="U119" s="165">
        <v>0.24399999999999999</v>
      </c>
      <c r="V119" s="165">
        <f t="shared" si="20"/>
        <v>0.8</v>
      </c>
      <c r="W119" s="165"/>
      <c r="X119" s="165" t="s">
        <v>141</v>
      </c>
      <c r="Y119" s="154"/>
      <c r="Z119" s="154"/>
      <c r="AA119" s="154"/>
      <c r="AB119" s="154"/>
      <c r="AC119" s="154"/>
      <c r="AD119" s="154"/>
      <c r="AE119" s="154"/>
      <c r="AF119" s="154"/>
      <c r="AG119" s="154" t="s">
        <v>142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182">
        <v>71</v>
      </c>
      <c r="B120" s="183" t="s">
        <v>327</v>
      </c>
      <c r="C120" s="193" t="s">
        <v>328</v>
      </c>
      <c r="D120" s="184" t="s">
        <v>138</v>
      </c>
      <c r="E120" s="185">
        <v>3.27</v>
      </c>
      <c r="F120" s="186">
        <v>600</v>
      </c>
      <c r="G120" s="187">
        <f t="shared" si="14"/>
        <v>1962</v>
      </c>
      <c r="H120" s="186"/>
      <c r="I120" s="187">
        <f t="shared" si="15"/>
        <v>0</v>
      </c>
      <c r="J120" s="186"/>
      <c r="K120" s="187">
        <f t="shared" si="16"/>
        <v>0</v>
      </c>
      <c r="L120" s="187">
        <v>15</v>
      </c>
      <c r="M120" s="187">
        <f t="shared" si="17"/>
        <v>2256.2999999999997</v>
      </c>
      <c r="N120" s="185">
        <v>5.0400000000000002E-3</v>
      </c>
      <c r="O120" s="185">
        <f t="shared" si="18"/>
        <v>0.02</v>
      </c>
      <c r="P120" s="185">
        <v>0</v>
      </c>
      <c r="Q120" s="185">
        <f t="shared" si="19"/>
        <v>0</v>
      </c>
      <c r="R120" s="187" t="s">
        <v>324</v>
      </c>
      <c r="S120" s="187" t="s">
        <v>140</v>
      </c>
      <c r="T120" s="188" t="s">
        <v>140</v>
      </c>
      <c r="U120" s="165">
        <v>0.97799999999999998</v>
      </c>
      <c r="V120" s="165">
        <f t="shared" si="20"/>
        <v>3.2</v>
      </c>
      <c r="W120" s="165"/>
      <c r="X120" s="165" t="s">
        <v>141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142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ht="22.5" outlineLevel="1" x14ac:dyDescent="0.2">
      <c r="A121" s="182">
        <v>72</v>
      </c>
      <c r="B121" s="183" t="s">
        <v>329</v>
      </c>
      <c r="C121" s="193" t="s">
        <v>330</v>
      </c>
      <c r="D121" s="184" t="s">
        <v>208</v>
      </c>
      <c r="E121" s="185">
        <v>23.6</v>
      </c>
      <c r="F121" s="186">
        <v>30</v>
      </c>
      <c r="G121" s="187">
        <f t="shared" si="14"/>
        <v>708</v>
      </c>
      <c r="H121" s="186"/>
      <c r="I121" s="187">
        <f t="shared" si="15"/>
        <v>0</v>
      </c>
      <c r="J121" s="186"/>
      <c r="K121" s="187">
        <f t="shared" si="16"/>
        <v>0</v>
      </c>
      <c r="L121" s="187">
        <v>15</v>
      </c>
      <c r="M121" s="187">
        <f t="shared" si="17"/>
        <v>814.19999999999993</v>
      </c>
      <c r="N121" s="185">
        <v>4.0000000000000003E-5</v>
      </c>
      <c r="O121" s="185">
        <f t="shared" si="18"/>
        <v>0</v>
      </c>
      <c r="P121" s="185">
        <v>0</v>
      </c>
      <c r="Q121" s="185">
        <f t="shared" si="19"/>
        <v>0</v>
      </c>
      <c r="R121" s="187" t="s">
        <v>324</v>
      </c>
      <c r="S121" s="187" t="s">
        <v>140</v>
      </c>
      <c r="T121" s="188" t="s">
        <v>140</v>
      </c>
      <c r="U121" s="165">
        <v>7.0000000000000007E-2</v>
      </c>
      <c r="V121" s="165">
        <f t="shared" si="20"/>
        <v>1.65</v>
      </c>
      <c r="W121" s="165"/>
      <c r="X121" s="165" t="s">
        <v>141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142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22.5" outlineLevel="1" x14ac:dyDescent="0.2">
      <c r="A122" s="174">
        <v>73</v>
      </c>
      <c r="B122" s="175" t="s">
        <v>331</v>
      </c>
      <c r="C122" s="192" t="s">
        <v>332</v>
      </c>
      <c r="D122" s="176" t="s">
        <v>138</v>
      </c>
      <c r="E122" s="177">
        <v>3.7605</v>
      </c>
      <c r="F122" s="178">
        <v>400</v>
      </c>
      <c r="G122" s="179">
        <f t="shared" si="14"/>
        <v>1504.2</v>
      </c>
      <c r="H122" s="178"/>
      <c r="I122" s="179">
        <f t="shared" si="15"/>
        <v>0</v>
      </c>
      <c r="J122" s="178"/>
      <c r="K122" s="179">
        <f t="shared" si="16"/>
        <v>0</v>
      </c>
      <c r="L122" s="179">
        <v>15</v>
      </c>
      <c r="M122" s="179">
        <f t="shared" si="17"/>
        <v>1729.83</v>
      </c>
      <c r="N122" s="177">
        <v>1.7999999999999999E-2</v>
      </c>
      <c r="O122" s="177">
        <f t="shared" si="18"/>
        <v>7.0000000000000007E-2</v>
      </c>
      <c r="P122" s="177">
        <v>0</v>
      </c>
      <c r="Q122" s="177">
        <f t="shared" si="19"/>
        <v>0</v>
      </c>
      <c r="R122" s="179" t="s">
        <v>180</v>
      </c>
      <c r="S122" s="179" t="s">
        <v>140</v>
      </c>
      <c r="T122" s="180" t="s">
        <v>140</v>
      </c>
      <c r="U122" s="165">
        <v>0</v>
      </c>
      <c r="V122" s="165">
        <f t="shared" si="20"/>
        <v>0</v>
      </c>
      <c r="W122" s="165"/>
      <c r="X122" s="165" t="s">
        <v>181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182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1">
        <v>74</v>
      </c>
      <c r="B123" s="162" t="s">
        <v>333</v>
      </c>
      <c r="C123" s="194" t="s">
        <v>334</v>
      </c>
      <c r="D123" s="163" t="s">
        <v>0</v>
      </c>
      <c r="E123" s="189">
        <v>500</v>
      </c>
      <c r="F123" s="166">
        <v>0.3</v>
      </c>
      <c r="G123" s="165">
        <f t="shared" si="14"/>
        <v>150</v>
      </c>
      <c r="H123" s="166"/>
      <c r="I123" s="165">
        <f t="shared" si="15"/>
        <v>0</v>
      </c>
      <c r="J123" s="166"/>
      <c r="K123" s="165">
        <f t="shared" si="16"/>
        <v>0</v>
      </c>
      <c r="L123" s="165">
        <v>15</v>
      </c>
      <c r="M123" s="165">
        <f t="shared" si="17"/>
        <v>172.5</v>
      </c>
      <c r="N123" s="164">
        <v>0</v>
      </c>
      <c r="O123" s="164">
        <f t="shared" si="18"/>
        <v>0</v>
      </c>
      <c r="P123" s="164">
        <v>0</v>
      </c>
      <c r="Q123" s="164">
        <f t="shared" si="19"/>
        <v>0</v>
      </c>
      <c r="R123" s="165" t="s">
        <v>324</v>
      </c>
      <c r="S123" s="165" t="s">
        <v>140</v>
      </c>
      <c r="T123" s="165" t="s">
        <v>140</v>
      </c>
      <c r="U123" s="165">
        <v>0</v>
      </c>
      <c r="V123" s="165">
        <f t="shared" si="20"/>
        <v>0</v>
      </c>
      <c r="W123" s="165"/>
      <c r="X123" s="165" t="s">
        <v>200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201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/>
      <c r="B124" s="162"/>
      <c r="C124" s="258" t="s">
        <v>321</v>
      </c>
      <c r="D124" s="259"/>
      <c r="E124" s="259"/>
      <c r="F124" s="259"/>
      <c r="G124" s="259"/>
      <c r="H124" s="165"/>
      <c r="I124" s="165"/>
      <c r="J124" s="165"/>
      <c r="K124" s="165"/>
      <c r="L124" s="165"/>
      <c r="M124" s="165"/>
      <c r="N124" s="164"/>
      <c r="O124" s="164"/>
      <c r="P124" s="164"/>
      <c r="Q124" s="164"/>
      <c r="R124" s="165"/>
      <c r="S124" s="165"/>
      <c r="T124" s="165"/>
      <c r="U124" s="165"/>
      <c r="V124" s="165"/>
      <c r="W124" s="165"/>
      <c r="X124" s="165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144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x14ac:dyDescent="0.2">
      <c r="A125" s="168" t="s">
        <v>134</v>
      </c>
      <c r="B125" s="169" t="s">
        <v>93</v>
      </c>
      <c r="C125" s="191" t="s">
        <v>94</v>
      </c>
      <c r="D125" s="170"/>
      <c r="E125" s="171"/>
      <c r="F125" s="172"/>
      <c r="G125" s="172">
        <f>SUMIF(AG126:AG132,"&lt;&gt;NOR",G126:G132)</f>
        <v>48819.3</v>
      </c>
      <c r="H125" s="172"/>
      <c r="I125" s="172">
        <f>SUM(I126:I132)</f>
        <v>0</v>
      </c>
      <c r="J125" s="172"/>
      <c r="K125" s="172">
        <f>SUM(K126:K132)</f>
        <v>0</v>
      </c>
      <c r="L125" s="172"/>
      <c r="M125" s="172">
        <f>SUM(M126:M132)</f>
        <v>56142.194999999992</v>
      </c>
      <c r="N125" s="171"/>
      <c r="O125" s="171">
        <f>SUM(O126:O132)</f>
        <v>0.24000000000000002</v>
      </c>
      <c r="P125" s="171"/>
      <c r="Q125" s="171">
        <f>SUM(Q126:Q132)</f>
        <v>0.06</v>
      </c>
      <c r="R125" s="172"/>
      <c r="S125" s="172"/>
      <c r="T125" s="173"/>
      <c r="U125" s="167"/>
      <c r="V125" s="167">
        <f>SUM(V126:V132)</f>
        <v>42.5</v>
      </c>
      <c r="W125" s="167"/>
      <c r="X125" s="167"/>
      <c r="AG125" t="s">
        <v>135</v>
      </c>
    </row>
    <row r="126" spans="1:60" outlineLevel="1" x14ac:dyDescent="0.2">
      <c r="A126" s="174">
        <v>75</v>
      </c>
      <c r="B126" s="175" t="s">
        <v>335</v>
      </c>
      <c r="C126" s="192" t="s">
        <v>336</v>
      </c>
      <c r="D126" s="176" t="s">
        <v>138</v>
      </c>
      <c r="E126" s="177">
        <v>58.69</v>
      </c>
      <c r="F126" s="178">
        <v>30</v>
      </c>
      <c r="G126" s="179">
        <f>ROUND(E126*F126,2)</f>
        <v>1760.7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15</v>
      </c>
      <c r="M126" s="179">
        <f>G126*(1+L126/100)</f>
        <v>2024.8049999999998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 t="s">
        <v>337</v>
      </c>
      <c r="S126" s="179" t="s">
        <v>140</v>
      </c>
      <c r="T126" s="180" t="s">
        <v>140</v>
      </c>
      <c r="U126" s="165">
        <v>4.5999999999999999E-2</v>
      </c>
      <c r="V126" s="165">
        <f>ROUND(E126*U126,2)</f>
        <v>2.7</v>
      </c>
      <c r="W126" s="165"/>
      <c r="X126" s="165" t="s">
        <v>141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142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61"/>
      <c r="B127" s="162"/>
      <c r="C127" s="260" t="s">
        <v>338</v>
      </c>
      <c r="D127" s="261"/>
      <c r="E127" s="261"/>
      <c r="F127" s="261"/>
      <c r="G127" s="261"/>
      <c r="H127" s="165"/>
      <c r="I127" s="165"/>
      <c r="J127" s="165"/>
      <c r="K127" s="165"/>
      <c r="L127" s="165"/>
      <c r="M127" s="165"/>
      <c r="N127" s="164"/>
      <c r="O127" s="164"/>
      <c r="P127" s="164"/>
      <c r="Q127" s="164"/>
      <c r="R127" s="165"/>
      <c r="S127" s="165"/>
      <c r="T127" s="165"/>
      <c r="U127" s="165"/>
      <c r="V127" s="165"/>
      <c r="W127" s="165"/>
      <c r="X127" s="165"/>
      <c r="Y127" s="154"/>
      <c r="Z127" s="154"/>
      <c r="AA127" s="154"/>
      <c r="AB127" s="154"/>
      <c r="AC127" s="154"/>
      <c r="AD127" s="154"/>
      <c r="AE127" s="154"/>
      <c r="AF127" s="154"/>
      <c r="AG127" s="154" t="s">
        <v>144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22.5" outlineLevel="1" x14ac:dyDescent="0.2">
      <c r="A128" s="182">
        <v>76</v>
      </c>
      <c r="B128" s="183" t="s">
        <v>339</v>
      </c>
      <c r="C128" s="193" t="s">
        <v>340</v>
      </c>
      <c r="D128" s="184" t="s">
        <v>208</v>
      </c>
      <c r="E128" s="185">
        <v>72.819999999999993</v>
      </c>
      <c r="F128" s="186">
        <v>80</v>
      </c>
      <c r="G128" s="187">
        <f>ROUND(E128*F128,2)</f>
        <v>5825.6</v>
      </c>
      <c r="H128" s="186"/>
      <c r="I128" s="187">
        <f>ROUND(E128*H128,2)</f>
        <v>0</v>
      </c>
      <c r="J128" s="186"/>
      <c r="K128" s="187">
        <f>ROUND(E128*J128,2)</f>
        <v>0</v>
      </c>
      <c r="L128" s="187">
        <v>15</v>
      </c>
      <c r="M128" s="187">
        <f>G128*(1+L128/100)</f>
        <v>6699.44</v>
      </c>
      <c r="N128" s="185">
        <v>5.9000000000000003E-4</v>
      </c>
      <c r="O128" s="185">
        <f>ROUND(E128*N128,2)</f>
        <v>0.04</v>
      </c>
      <c r="P128" s="185">
        <v>0</v>
      </c>
      <c r="Q128" s="185">
        <f>ROUND(E128*P128,2)</f>
        <v>0</v>
      </c>
      <c r="R128" s="187" t="s">
        <v>337</v>
      </c>
      <c r="S128" s="187" t="s">
        <v>140</v>
      </c>
      <c r="T128" s="188" t="s">
        <v>140</v>
      </c>
      <c r="U128" s="165">
        <v>0.13719999999999999</v>
      </c>
      <c r="V128" s="165">
        <f>ROUND(E128*U128,2)</f>
        <v>9.99</v>
      </c>
      <c r="W128" s="165"/>
      <c r="X128" s="165" t="s">
        <v>141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142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82">
        <v>77</v>
      </c>
      <c r="B129" s="183" t="s">
        <v>341</v>
      </c>
      <c r="C129" s="193" t="s">
        <v>342</v>
      </c>
      <c r="D129" s="184" t="s">
        <v>138</v>
      </c>
      <c r="E129" s="185">
        <v>58.69</v>
      </c>
      <c r="F129" s="186">
        <v>100</v>
      </c>
      <c r="G129" s="187">
        <f>ROUND(E129*F129,2)</f>
        <v>5869</v>
      </c>
      <c r="H129" s="186"/>
      <c r="I129" s="187">
        <f>ROUND(E129*H129,2)</f>
        <v>0</v>
      </c>
      <c r="J129" s="186"/>
      <c r="K129" s="187">
        <f>ROUND(E129*J129,2)</f>
        <v>0</v>
      </c>
      <c r="L129" s="187">
        <v>15</v>
      </c>
      <c r="M129" s="187">
        <f>G129*(1+L129/100)</f>
        <v>6749.3499999999995</v>
      </c>
      <c r="N129" s="185">
        <v>0</v>
      </c>
      <c r="O129" s="185">
        <f>ROUND(E129*N129,2)</f>
        <v>0</v>
      </c>
      <c r="P129" s="185">
        <v>1E-3</v>
      </c>
      <c r="Q129" s="185">
        <f>ROUND(E129*P129,2)</f>
        <v>0.06</v>
      </c>
      <c r="R129" s="187" t="s">
        <v>337</v>
      </c>
      <c r="S129" s="187" t="s">
        <v>140</v>
      </c>
      <c r="T129" s="188" t="s">
        <v>140</v>
      </c>
      <c r="U129" s="165">
        <v>0.128</v>
      </c>
      <c r="V129" s="165">
        <f>ROUND(E129*U129,2)</f>
        <v>7.51</v>
      </c>
      <c r="W129" s="165"/>
      <c r="X129" s="165" t="s">
        <v>141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142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ht="22.5" outlineLevel="1" x14ac:dyDescent="0.2">
      <c r="A130" s="174">
        <v>78</v>
      </c>
      <c r="B130" s="175" t="s">
        <v>343</v>
      </c>
      <c r="C130" s="192" t="s">
        <v>344</v>
      </c>
      <c r="D130" s="176" t="s">
        <v>138</v>
      </c>
      <c r="E130" s="177">
        <v>58.69</v>
      </c>
      <c r="F130" s="178">
        <v>600</v>
      </c>
      <c r="G130" s="179">
        <f>ROUND(E130*F130,2)</f>
        <v>35214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15</v>
      </c>
      <c r="M130" s="179">
        <f>G130*(1+L130/100)</f>
        <v>40496.1</v>
      </c>
      <c r="N130" s="177">
        <v>3.47E-3</v>
      </c>
      <c r="O130" s="177">
        <f>ROUND(E130*N130,2)</f>
        <v>0.2</v>
      </c>
      <c r="P130" s="177">
        <v>0</v>
      </c>
      <c r="Q130" s="177">
        <f>ROUND(E130*P130,2)</f>
        <v>0</v>
      </c>
      <c r="R130" s="179" t="s">
        <v>337</v>
      </c>
      <c r="S130" s="179" t="s">
        <v>140</v>
      </c>
      <c r="T130" s="180" t="s">
        <v>140</v>
      </c>
      <c r="U130" s="165">
        <v>0.38</v>
      </c>
      <c r="V130" s="165">
        <f>ROUND(E130*U130,2)</f>
        <v>22.3</v>
      </c>
      <c r="W130" s="165"/>
      <c r="X130" s="165" t="s">
        <v>141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142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61">
        <v>79</v>
      </c>
      <c r="B131" s="162" t="s">
        <v>345</v>
      </c>
      <c r="C131" s="194" t="s">
        <v>346</v>
      </c>
      <c r="D131" s="163" t="s">
        <v>0</v>
      </c>
      <c r="E131" s="189">
        <v>500</v>
      </c>
      <c r="F131" s="166">
        <v>0.3</v>
      </c>
      <c r="G131" s="165">
        <f>ROUND(E131*F131,2)</f>
        <v>150</v>
      </c>
      <c r="H131" s="166"/>
      <c r="I131" s="165">
        <f>ROUND(E131*H131,2)</f>
        <v>0</v>
      </c>
      <c r="J131" s="166"/>
      <c r="K131" s="165">
        <f>ROUND(E131*J131,2)</f>
        <v>0</v>
      </c>
      <c r="L131" s="165">
        <v>15</v>
      </c>
      <c r="M131" s="165">
        <f>G131*(1+L131/100)</f>
        <v>172.5</v>
      </c>
      <c r="N131" s="164">
        <v>0</v>
      </c>
      <c r="O131" s="164">
        <f>ROUND(E131*N131,2)</f>
        <v>0</v>
      </c>
      <c r="P131" s="164">
        <v>0</v>
      </c>
      <c r="Q131" s="164">
        <f>ROUND(E131*P131,2)</f>
        <v>0</v>
      </c>
      <c r="R131" s="165" t="s">
        <v>337</v>
      </c>
      <c r="S131" s="165" t="s">
        <v>140</v>
      </c>
      <c r="T131" s="165" t="s">
        <v>140</v>
      </c>
      <c r="U131" s="165">
        <v>0</v>
      </c>
      <c r="V131" s="165">
        <f>ROUND(E131*U131,2)</f>
        <v>0</v>
      </c>
      <c r="W131" s="165"/>
      <c r="X131" s="165" t="s">
        <v>200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201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1"/>
      <c r="B132" s="162"/>
      <c r="C132" s="258" t="s">
        <v>237</v>
      </c>
      <c r="D132" s="259"/>
      <c r="E132" s="259"/>
      <c r="F132" s="259"/>
      <c r="G132" s="259"/>
      <c r="H132" s="165"/>
      <c r="I132" s="165"/>
      <c r="J132" s="165"/>
      <c r="K132" s="165"/>
      <c r="L132" s="165"/>
      <c r="M132" s="165"/>
      <c r="N132" s="164"/>
      <c r="O132" s="164"/>
      <c r="P132" s="164"/>
      <c r="Q132" s="164"/>
      <c r="R132" s="165"/>
      <c r="S132" s="165"/>
      <c r="T132" s="165"/>
      <c r="U132" s="165"/>
      <c r="V132" s="165"/>
      <c r="W132" s="165"/>
      <c r="X132" s="165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144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x14ac:dyDescent="0.2">
      <c r="A133" s="168" t="s">
        <v>134</v>
      </c>
      <c r="B133" s="169" t="s">
        <v>95</v>
      </c>
      <c r="C133" s="191" t="s">
        <v>96</v>
      </c>
      <c r="D133" s="170"/>
      <c r="E133" s="171"/>
      <c r="F133" s="172"/>
      <c r="G133" s="172">
        <f>SUMIF(AG134:AG141,"&lt;&gt;NOR",G134:G141)</f>
        <v>26243.3</v>
      </c>
      <c r="H133" s="172"/>
      <c r="I133" s="172">
        <f>SUM(I134:I141)</f>
        <v>0</v>
      </c>
      <c r="J133" s="172"/>
      <c r="K133" s="172">
        <f>SUM(K134:K141)</f>
        <v>0</v>
      </c>
      <c r="L133" s="172"/>
      <c r="M133" s="172">
        <f>SUM(M134:M141)</f>
        <v>30179.794999999998</v>
      </c>
      <c r="N133" s="171"/>
      <c r="O133" s="171">
        <f>SUM(O134:O141)</f>
        <v>1.02</v>
      </c>
      <c r="P133" s="171"/>
      <c r="Q133" s="171">
        <f>SUM(Q134:Q141)</f>
        <v>0</v>
      </c>
      <c r="R133" s="172"/>
      <c r="S133" s="172"/>
      <c r="T133" s="173"/>
      <c r="U133" s="167"/>
      <c r="V133" s="167">
        <f>SUM(V134:V141)</f>
        <v>22.77</v>
      </c>
      <c r="W133" s="167"/>
      <c r="X133" s="167"/>
      <c r="AG133" t="s">
        <v>135</v>
      </c>
    </row>
    <row r="134" spans="1:60" outlineLevel="1" x14ac:dyDescent="0.2">
      <c r="A134" s="174">
        <v>80</v>
      </c>
      <c r="B134" s="175" t="s">
        <v>347</v>
      </c>
      <c r="C134" s="192" t="s">
        <v>348</v>
      </c>
      <c r="D134" s="176" t="s">
        <v>138</v>
      </c>
      <c r="E134" s="177">
        <v>19.13</v>
      </c>
      <c r="F134" s="178">
        <v>30</v>
      </c>
      <c r="G134" s="179">
        <f>ROUND(E134*F134,2)</f>
        <v>573.9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15</v>
      </c>
      <c r="M134" s="179">
        <f>G134*(1+L134/100)</f>
        <v>659.9849999999999</v>
      </c>
      <c r="N134" s="177">
        <v>3.0000000000000001E-5</v>
      </c>
      <c r="O134" s="177">
        <f>ROUND(E134*N134,2)</f>
        <v>0</v>
      </c>
      <c r="P134" s="177">
        <v>0</v>
      </c>
      <c r="Q134" s="177">
        <f>ROUND(E134*P134,2)</f>
        <v>0</v>
      </c>
      <c r="R134" s="179" t="s">
        <v>324</v>
      </c>
      <c r="S134" s="179" t="s">
        <v>140</v>
      </c>
      <c r="T134" s="180" t="s">
        <v>140</v>
      </c>
      <c r="U134" s="165">
        <v>0.05</v>
      </c>
      <c r="V134" s="165">
        <f>ROUND(E134*U134,2)</f>
        <v>0.96</v>
      </c>
      <c r="W134" s="165"/>
      <c r="X134" s="165" t="s">
        <v>141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142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61"/>
      <c r="B135" s="162"/>
      <c r="C135" s="254" t="s">
        <v>349</v>
      </c>
      <c r="D135" s="255"/>
      <c r="E135" s="255"/>
      <c r="F135" s="255"/>
      <c r="G135" s="255"/>
      <c r="H135" s="165"/>
      <c r="I135" s="165"/>
      <c r="J135" s="165"/>
      <c r="K135" s="165"/>
      <c r="L135" s="165"/>
      <c r="M135" s="165"/>
      <c r="N135" s="164"/>
      <c r="O135" s="164"/>
      <c r="P135" s="164"/>
      <c r="Q135" s="164"/>
      <c r="R135" s="165"/>
      <c r="S135" s="165"/>
      <c r="T135" s="165"/>
      <c r="U135" s="165"/>
      <c r="V135" s="165"/>
      <c r="W135" s="165"/>
      <c r="X135" s="165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215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ht="22.5" outlineLevel="1" x14ac:dyDescent="0.2">
      <c r="A136" s="174">
        <v>81</v>
      </c>
      <c r="B136" s="175" t="s">
        <v>350</v>
      </c>
      <c r="C136" s="192" t="s">
        <v>351</v>
      </c>
      <c r="D136" s="176" t="s">
        <v>138</v>
      </c>
      <c r="E136" s="177">
        <v>19.13</v>
      </c>
      <c r="F136" s="178">
        <v>600</v>
      </c>
      <c r="G136" s="179">
        <f>ROUND(E136*F136,2)</f>
        <v>11478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15</v>
      </c>
      <c r="M136" s="179">
        <f>G136*(1+L136/100)</f>
        <v>13199.699999999999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9" t="s">
        <v>324</v>
      </c>
      <c r="S136" s="179" t="s">
        <v>140</v>
      </c>
      <c r="T136" s="180" t="s">
        <v>140</v>
      </c>
      <c r="U136" s="165">
        <v>1.1399999999999999</v>
      </c>
      <c r="V136" s="165">
        <f>ROUND(E136*U136,2)</f>
        <v>21.81</v>
      </c>
      <c r="W136" s="165"/>
      <c r="X136" s="165" t="s">
        <v>141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142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61"/>
      <c r="B137" s="162"/>
      <c r="C137" s="260" t="s">
        <v>352</v>
      </c>
      <c r="D137" s="261"/>
      <c r="E137" s="261"/>
      <c r="F137" s="261"/>
      <c r="G137" s="261"/>
      <c r="H137" s="165"/>
      <c r="I137" s="165"/>
      <c r="J137" s="165"/>
      <c r="K137" s="165"/>
      <c r="L137" s="165"/>
      <c r="M137" s="165"/>
      <c r="N137" s="164"/>
      <c r="O137" s="164"/>
      <c r="P137" s="164"/>
      <c r="Q137" s="164"/>
      <c r="R137" s="165"/>
      <c r="S137" s="165"/>
      <c r="T137" s="165"/>
      <c r="U137" s="165"/>
      <c r="V137" s="165"/>
      <c r="W137" s="165"/>
      <c r="X137" s="165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144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ht="33.75" outlineLevel="1" x14ac:dyDescent="0.2">
      <c r="A138" s="182">
        <v>82</v>
      </c>
      <c r="B138" s="183" t="s">
        <v>353</v>
      </c>
      <c r="C138" s="193" t="s">
        <v>354</v>
      </c>
      <c r="D138" s="184" t="s">
        <v>177</v>
      </c>
      <c r="E138" s="185">
        <v>15.68</v>
      </c>
      <c r="F138" s="186">
        <v>120</v>
      </c>
      <c r="G138" s="187">
        <f>ROUND(E138*F138,2)</f>
        <v>1881.6</v>
      </c>
      <c r="H138" s="186"/>
      <c r="I138" s="187">
        <f>ROUND(E138*H138,2)</f>
        <v>0</v>
      </c>
      <c r="J138" s="186"/>
      <c r="K138" s="187">
        <f>ROUND(E138*J138,2)</f>
        <v>0</v>
      </c>
      <c r="L138" s="187">
        <v>15</v>
      </c>
      <c r="M138" s="187">
        <f>G138*(1+L138/100)</f>
        <v>2163.8399999999997</v>
      </c>
      <c r="N138" s="185">
        <v>2E-3</v>
      </c>
      <c r="O138" s="185">
        <f>ROUND(E138*N138,2)</f>
        <v>0.03</v>
      </c>
      <c r="P138" s="185">
        <v>0</v>
      </c>
      <c r="Q138" s="185">
        <f>ROUND(E138*P138,2)</f>
        <v>0</v>
      </c>
      <c r="R138" s="187" t="s">
        <v>180</v>
      </c>
      <c r="S138" s="187" t="s">
        <v>140</v>
      </c>
      <c r="T138" s="188" t="s">
        <v>140</v>
      </c>
      <c r="U138" s="165">
        <v>0</v>
      </c>
      <c r="V138" s="165">
        <f>ROUND(E138*U138,2)</f>
        <v>0</v>
      </c>
      <c r="W138" s="165"/>
      <c r="X138" s="165" t="s">
        <v>181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182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ht="22.5" outlineLevel="1" x14ac:dyDescent="0.2">
      <c r="A139" s="182">
        <v>83</v>
      </c>
      <c r="B139" s="183" t="s">
        <v>355</v>
      </c>
      <c r="C139" s="193" t="s">
        <v>356</v>
      </c>
      <c r="D139" s="184" t="s">
        <v>357</v>
      </c>
      <c r="E139" s="185">
        <v>560</v>
      </c>
      <c r="F139" s="186">
        <v>6</v>
      </c>
      <c r="G139" s="187">
        <f>ROUND(E139*F139,2)</f>
        <v>3360</v>
      </c>
      <c r="H139" s="186"/>
      <c r="I139" s="187">
        <f>ROUND(E139*H139,2)</f>
        <v>0</v>
      </c>
      <c r="J139" s="186"/>
      <c r="K139" s="187">
        <f>ROUND(E139*J139,2)</f>
        <v>0</v>
      </c>
      <c r="L139" s="187">
        <v>15</v>
      </c>
      <c r="M139" s="187">
        <f>G139*(1+L139/100)</f>
        <v>3863.9999999999995</v>
      </c>
      <c r="N139" s="185">
        <v>1E-3</v>
      </c>
      <c r="O139" s="185">
        <f>ROUND(E139*N139,2)</f>
        <v>0.56000000000000005</v>
      </c>
      <c r="P139" s="185">
        <v>0</v>
      </c>
      <c r="Q139" s="185">
        <f>ROUND(E139*P139,2)</f>
        <v>0</v>
      </c>
      <c r="R139" s="187" t="s">
        <v>180</v>
      </c>
      <c r="S139" s="187" t="s">
        <v>140</v>
      </c>
      <c r="T139" s="188" t="s">
        <v>140</v>
      </c>
      <c r="U139" s="165">
        <v>0</v>
      </c>
      <c r="V139" s="165">
        <f>ROUND(E139*U139,2)</f>
        <v>0</v>
      </c>
      <c r="W139" s="165"/>
      <c r="X139" s="165" t="s">
        <v>181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182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74">
        <v>84</v>
      </c>
      <c r="B140" s="175" t="s">
        <v>358</v>
      </c>
      <c r="C140" s="192" t="s">
        <v>359</v>
      </c>
      <c r="D140" s="176" t="s">
        <v>138</v>
      </c>
      <c r="E140" s="177">
        <v>21.999500000000001</v>
      </c>
      <c r="F140" s="178">
        <v>400</v>
      </c>
      <c r="G140" s="179">
        <f>ROUND(E140*F140,2)</f>
        <v>8799.7999999999993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15</v>
      </c>
      <c r="M140" s="179">
        <f>G140*(1+L140/100)</f>
        <v>10119.769999999999</v>
      </c>
      <c r="N140" s="177">
        <v>1.9429999999999999E-2</v>
      </c>
      <c r="O140" s="177">
        <f>ROUND(E140*N140,2)</f>
        <v>0.43</v>
      </c>
      <c r="P140" s="177">
        <v>0</v>
      </c>
      <c r="Q140" s="177">
        <f>ROUND(E140*P140,2)</f>
        <v>0</v>
      </c>
      <c r="R140" s="179" t="s">
        <v>180</v>
      </c>
      <c r="S140" s="179" t="s">
        <v>140</v>
      </c>
      <c r="T140" s="180" t="s">
        <v>140</v>
      </c>
      <c r="U140" s="165">
        <v>0</v>
      </c>
      <c r="V140" s="165">
        <f>ROUND(E140*U140,2)</f>
        <v>0</v>
      </c>
      <c r="W140" s="165"/>
      <c r="X140" s="165" t="s">
        <v>181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182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61">
        <v>85</v>
      </c>
      <c r="B141" s="162" t="s">
        <v>360</v>
      </c>
      <c r="C141" s="194" t="s">
        <v>361</v>
      </c>
      <c r="D141" s="163" t="s">
        <v>0</v>
      </c>
      <c r="E141" s="189">
        <v>500</v>
      </c>
      <c r="F141" s="166">
        <v>0.3</v>
      </c>
      <c r="G141" s="165">
        <f>ROUND(E141*F141,2)</f>
        <v>150</v>
      </c>
      <c r="H141" s="166"/>
      <c r="I141" s="165">
        <f>ROUND(E141*H141,2)</f>
        <v>0</v>
      </c>
      <c r="J141" s="166"/>
      <c r="K141" s="165">
        <f>ROUND(E141*J141,2)</f>
        <v>0</v>
      </c>
      <c r="L141" s="165">
        <v>15</v>
      </c>
      <c r="M141" s="165">
        <f>G141*(1+L141/100)</f>
        <v>172.5</v>
      </c>
      <c r="N141" s="164">
        <v>0</v>
      </c>
      <c r="O141" s="164">
        <f>ROUND(E141*N141,2)</f>
        <v>0</v>
      </c>
      <c r="P141" s="164">
        <v>0</v>
      </c>
      <c r="Q141" s="164">
        <f>ROUND(E141*P141,2)</f>
        <v>0</v>
      </c>
      <c r="R141" s="165" t="s">
        <v>324</v>
      </c>
      <c r="S141" s="165" t="s">
        <v>140</v>
      </c>
      <c r="T141" s="165" t="s">
        <v>140</v>
      </c>
      <c r="U141" s="165">
        <v>0</v>
      </c>
      <c r="V141" s="165">
        <f>ROUND(E141*U141,2)</f>
        <v>0</v>
      </c>
      <c r="W141" s="165"/>
      <c r="X141" s="165" t="s">
        <v>200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201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x14ac:dyDescent="0.2">
      <c r="A142" s="168" t="s">
        <v>134</v>
      </c>
      <c r="B142" s="169" t="s">
        <v>97</v>
      </c>
      <c r="C142" s="191" t="s">
        <v>98</v>
      </c>
      <c r="D142" s="170"/>
      <c r="E142" s="171"/>
      <c r="F142" s="172"/>
      <c r="G142" s="172">
        <f>SUMIF(AG143:AG147,"&lt;&gt;NOR",G143:G147)</f>
        <v>13470.09</v>
      </c>
      <c r="H142" s="172"/>
      <c r="I142" s="172">
        <f>SUM(I143:I147)</f>
        <v>0</v>
      </c>
      <c r="J142" s="172"/>
      <c r="K142" s="172">
        <f>SUM(K143:K147)</f>
        <v>0</v>
      </c>
      <c r="L142" s="172"/>
      <c r="M142" s="172">
        <f>SUM(M143:M147)</f>
        <v>15490.603500000001</v>
      </c>
      <c r="N142" s="171"/>
      <c r="O142" s="171">
        <f>SUM(O143:O147)</f>
        <v>0</v>
      </c>
      <c r="P142" s="171"/>
      <c r="Q142" s="171">
        <f>SUM(Q143:Q147)</f>
        <v>0</v>
      </c>
      <c r="R142" s="172"/>
      <c r="S142" s="172"/>
      <c r="T142" s="173"/>
      <c r="U142" s="167"/>
      <c r="V142" s="167">
        <f>SUM(V143:V147)</f>
        <v>25.28</v>
      </c>
      <c r="W142" s="167"/>
      <c r="X142" s="167"/>
      <c r="AG142" t="s">
        <v>135</v>
      </c>
    </row>
    <row r="143" spans="1:60" outlineLevel="1" x14ac:dyDescent="0.2">
      <c r="A143" s="174">
        <v>86</v>
      </c>
      <c r="B143" s="175" t="s">
        <v>362</v>
      </c>
      <c r="C143" s="192" t="s">
        <v>363</v>
      </c>
      <c r="D143" s="176" t="s">
        <v>138</v>
      </c>
      <c r="E143" s="177">
        <v>3.98</v>
      </c>
      <c r="F143" s="178">
        <v>300</v>
      </c>
      <c r="G143" s="179">
        <f>ROUND(E143*F143,2)</f>
        <v>1194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15</v>
      </c>
      <c r="M143" s="179">
        <f>G143*(1+L143/100)</f>
        <v>1373.1</v>
      </c>
      <c r="N143" s="177">
        <v>3.1E-4</v>
      </c>
      <c r="O143" s="177">
        <f>ROUND(E143*N143,2)</f>
        <v>0</v>
      </c>
      <c r="P143" s="177">
        <v>0</v>
      </c>
      <c r="Q143" s="177">
        <f>ROUND(E143*P143,2)</f>
        <v>0</v>
      </c>
      <c r="R143" s="179" t="s">
        <v>364</v>
      </c>
      <c r="S143" s="179" t="s">
        <v>140</v>
      </c>
      <c r="T143" s="180" t="s">
        <v>140</v>
      </c>
      <c r="U143" s="165">
        <v>0.40300000000000002</v>
      </c>
      <c r="V143" s="165">
        <f>ROUND(E143*U143,2)</f>
        <v>1.6</v>
      </c>
      <c r="W143" s="165"/>
      <c r="X143" s="165" t="s">
        <v>141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142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61"/>
      <c r="B144" s="162"/>
      <c r="C144" s="254" t="s">
        <v>365</v>
      </c>
      <c r="D144" s="255"/>
      <c r="E144" s="255"/>
      <c r="F144" s="255"/>
      <c r="G144" s="255"/>
      <c r="H144" s="165"/>
      <c r="I144" s="165"/>
      <c r="J144" s="165"/>
      <c r="K144" s="165"/>
      <c r="L144" s="165"/>
      <c r="M144" s="165"/>
      <c r="N144" s="164"/>
      <c r="O144" s="164"/>
      <c r="P144" s="164"/>
      <c r="Q144" s="164"/>
      <c r="R144" s="165"/>
      <c r="S144" s="165"/>
      <c r="T144" s="165"/>
      <c r="U144" s="165"/>
      <c r="V144" s="165"/>
      <c r="W144" s="165"/>
      <c r="X144" s="165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215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82">
        <v>87</v>
      </c>
      <c r="B145" s="183" t="s">
        <v>366</v>
      </c>
      <c r="C145" s="193" t="s">
        <v>367</v>
      </c>
      <c r="D145" s="184" t="s">
        <v>138</v>
      </c>
      <c r="E145" s="185">
        <v>14.7</v>
      </c>
      <c r="F145" s="186">
        <v>300</v>
      </c>
      <c r="G145" s="187">
        <f>ROUND(E145*F145,2)</f>
        <v>4410</v>
      </c>
      <c r="H145" s="186"/>
      <c r="I145" s="187">
        <f>ROUND(E145*H145,2)</f>
        <v>0</v>
      </c>
      <c r="J145" s="186"/>
      <c r="K145" s="187">
        <f>ROUND(E145*J145,2)</f>
        <v>0</v>
      </c>
      <c r="L145" s="187">
        <v>15</v>
      </c>
      <c r="M145" s="187">
        <f>G145*(1+L145/100)</f>
        <v>5071.5</v>
      </c>
      <c r="N145" s="185">
        <v>2.4000000000000001E-4</v>
      </c>
      <c r="O145" s="185">
        <f>ROUND(E145*N145,2)</f>
        <v>0</v>
      </c>
      <c r="P145" s="185">
        <v>0</v>
      </c>
      <c r="Q145" s="185">
        <f>ROUND(E145*P145,2)</f>
        <v>0</v>
      </c>
      <c r="R145" s="187" t="s">
        <v>364</v>
      </c>
      <c r="S145" s="187" t="s">
        <v>140</v>
      </c>
      <c r="T145" s="188" t="s">
        <v>140</v>
      </c>
      <c r="U145" s="165">
        <v>0.17</v>
      </c>
      <c r="V145" s="165">
        <f>ROUND(E145*U145,2)</f>
        <v>2.5</v>
      </c>
      <c r="W145" s="165"/>
      <c r="X145" s="165" t="s">
        <v>141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142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82">
        <v>88</v>
      </c>
      <c r="B146" s="183" t="s">
        <v>368</v>
      </c>
      <c r="C146" s="193" t="s">
        <v>369</v>
      </c>
      <c r="D146" s="184" t="s">
        <v>138</v>
      </c>
      <c r="E146" s="185">
        <v>61.93</v>
      </c>
      <c r="F146" s="186">
        <v>30</v>
      </c>
      <c r="G146" s="187">
        <f>ROUND(E146*F146,2)</f>
        <v>1857.9</v>
      </c>
      <c r="H146" s="186"/>
      <c r="I146" s="187">
        <f>ROUND(E146*H146,2)</f>
        <v>0</v>
      </c>
      <c r="J146" s="186"/>
      <c r="K146" s="187">
        <f>ROUND(E146*J146,2)</f>
        <v>0</v>
      </c>
      <c r="L146" s="187">
        <v>15</v>
      </c>
      <c r="M146" s="187">
        <f>G146*(1+L146/100)</f>
        <v>2136.585</v>
      </c>
      <c r="N146" s="185">
        <v>1.0000000000000001E-5</v>
      </c>
      <c r="O146" s="185">
        <f>ROUND(E146*N146,2)</f>
        <v>0</v>
      </c>
      <c r="P146" s="185">
        <v>0</v>
      </c>
      <c r="Q146" s="185">
        <f>ROUND(E146*P146,2)</f>
        <v>0</v>
      </c>
      <c r="R146" s="187" t="s">
        <v>364</v>
      </c>
      <c r="S146" s="187" t="s">
        <v>140</v>
      </c>
      <c r="T146" s="188" t="s">
        <v>140</v>
      </c>
      <c r="U146" s="165">
        <v>0.122</v>
      </c>
      <c r="V146" s="165">
        <f>ROUND(E146*U146,2)</f>
        <v>7.56</v>
      </c>
      <c r="W146" s="165"/>
      <c r="X146" s="165" t="s">
        <v>141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142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82">
        <v>89</v>
      </c>
      <c r="B147" s="183" t="s">
        <v>370</v>
      </c>
      <c r="C147" s="193" t="s">
        <v>371</v>
      </c>
      <c r="D147" s="184" t="s">
        <v>138</v>
      </c>
      <c r="E147" s="185">
        <v>200.273</v>
      </c>
      <c r="F147" s="186">
        <v>30</v>
      </c>
      <c r="G147" s="187">
        <f>ROUND(E147*F147,2)</f>
        <v>6008.19</v>
      </c>
      <c r="H147" s="186"/>
      <c r="I147" s="187">
        <f>ROUND(E147*H147,2)</f>
        <v>0</v>
      </c>
      <c r="J147" s="186"/>
      <c r="K147" s="187">
        <f>ROUND(E147*J147,2)</f>
        <v>0</v>
      </c>
      <c r="L147" s="187">
        <v>15</v>
      </c>
      <c r="M147" s="187">
        <f>G147*(1+L147/100)</f>
        <v>6909.4184999999989</v>
      </c>
      <c r="N147" s="185">
        <v>1.0000000000000001E-5</v>
      </c>
      <c r="O147" s="185">
        <f>ROUND(E147*N147,2)</f>
        <v>0</v>
      </c>
      <c r="P147" s="185">
        <v>0</v>
      </c>
      <c r="Q147" s="185">
        <f>ROUND(E147*P147,2)</f>
        <v>0</v>
      </c>
      <c r="R147" s="187" t="s">
        <v>364</v>
      </c>
      <c r="S147" s="187" t="s">
        <v>140</v>
      </c>
      <c r="T147" s="188" t="s">
        <v>140</v>
      </c>
      <c r="U147" s="165">
        <v>6.8000000000000005E-2</v>
      </c>
      <c r="V147" s="165">
        <f>ROUND(E147*U147,2)</f>
        <v>13.62</v>
      </c>
      <c r="W147" s="165"/>
      <c r="X147" s="165" t="s">
        <v>141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142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x14ac:dyDescent="0.2">
      <c r="A148" s="168" t="s">
        <v>134</v>
      </c>
      <c r="B148" s="169" t="s">
        <v>99</v>
      </c>
      <c r="C148" s="191" t="s">
        <v>100</v>
      </c>
      <c r="D148" s="170"/>
      <c r="E148" s="171"/>
      <c r="F148" s="172"/>
      <c r="G148" s="172">
        <f>SUMIF(AG149:AG150,"&lt;&gt;NOR",G149:G150)</f>
        <v>18356.309999999998</v>
      </c>
      <c r="H148" s="172"/>
      <c r="I148" s="172">
        <f>SUM(I149:I150)</f>
        <v>0</v>
      </c>
      <c r="J148" s="172"/>
      <c r="K148" s="172">
        <f>SUM(K149:K150)</f>
        <v>0</v>
      </c>
      <c r="L148" s="172"/>
      <c r="M148" s="172">
        <f>SUM(M149:M150)</f>
        <v>21109.7565</v>
      </c>
      <c r="N148" s="171"/>
      <c r="O148" s="171">
        <f>SUM(O149:O150)</f>
        <v>0.06</v>
      </c>
      <c r="P148" s="171"/>
      <c r="Q148" s="171">
        <f>SUM(Q149:Q150)</f>
        <v>0</v>
      </c>
      <c r="R148" s="172"/>
      <c r="S148" s="172"/>
      <c r="T148" s="173"/>
      <c r="U148" s="167"/>
      <c r="V148" s="167">
        <f>SUM(V149:V150)</f>
        <v>35.239999999999995</v>
      </c>
      <c r="W148" s="167"/>
      <c r="X148" s="167"/>
      <c r="AG148" t="s">
        <v>135</v>
      </c>
    </row>
    <row r="149" spans="1:60" outlineLevel="1" x14ac:dyDescent="0.2">
      <c r="A149" s="182">
        <v>90</v>
      </c>
      <c r="B149" s="183" t="s">
        <v>372</v>
      </c>
      <c r="C149" s="193" t="s">
        <v>373</v>
      </c>
      <c r="D149" s="184" t="s">
        <v>138</v>
      </c>
      <c r="E149" s="185">
        <v>262.233</v>
      </c>
      <c r="F149" s="186">
        <v>20</v>
      </c>
      <c r="G149" s="187">
        <f>ROUND(E149*F149,2)</f>
        <v>5244.66</v>
      </c>
      <c r="H149" s="186"/>
      <c r="I149" s="187">
        <f>ROUND(E149*H149,2)</f>
        <v>0</v>
      </c>
      <c r="J149" s="186"/>
      <c r="K149" s="187">
        <f>ROUND(E149*J149,2)</f>
        <v>0</v>
      </c>
      <c r="L149" s="187">
        <v>15</v>
      </c>
      <c r="M149" s="187">
        <f>G149*(1+L149/100)</f>
        <v>6031.3589999999995</v>
      </c>
      <c r="N149" s="185">
        <v>6.9999999999999994E-5</v>
      </c>
      <c r="O149" s="185">
        <f>ROUND(E149*N149,2)</f>
        <v>0.02</v>
      </c>
      <c r="P149" s="185">
        <v>0</v>
      </c>
      <c r="Q149" s="185">
        <f>ROUND(E149*P149,2)</f>
        <v>0</v>
      </c>
      <c r="R149" s="187" t="s">
        <v>374</v>
      </c>
      <c r="S149" s="187" t="s">
        <v>140</v>
      </c>
      <c r="T149" s="188" t="s">
        <v>140</v>
      </c>
      <c r="U149" s="165">
        <v>3.2480000000000002E-2</v>
      </c>
      <c r="V149" s="165">
        <f>ROUND(E149*U149,2)</f>
        <v>8.52</v>
      </c>
      <c r="W149" s="165"/>
      <c r="X149" s="165" t="s">
        <v>141</v>
      </c>
      <c r="Y149" s="154"/>
      <c r="Z149" s="154"/>
      <c r="AA149" s="154"/>
      <c r="AB149" s="154"/>
      <c r="AC149" s="154"/>
      <c r="AD149" s="154"/>
      <c r="AE149" s="154"/>
      <c r="AF149" s="154"/>
      <c r="AG149" s="154" t="s">
        <v>142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82">
        <v>91</v>
      </c>
      <c r="B150" s="183" t="s">
        <v>375</v>
      </c>
      <c r="C150" s="193" t="s">
        <v>376</v>
      </c>
      <c r="D150" s="184" t="s">
        <v>138</v>
      </c>
      <c r="E150" s="185">
        <v>262.233</v>
      </c>
      <c r="F150" s="186">
        <v>50</v>
      </c>
      <c r="G150" s="187">
        <f>ROUND(E150*F150,2)</f>
        <v>13111.65</v>
      </c>
      <c r="H150" s="186"/>
      <c r="I150" s="187">
        <f>ROUND(E150*H150,2)</f>
        <v>0</v>
      </c>
      <c r="J150" s="186"/>
      <c r="K150" s="187">
        <f>ROUND(E150*J150,2)</f>
        <v>0</v>
      </c>
      <c r="L150" s="187">
        <v>15</v>
      </c>
      <c r="M150" s="187">
        <f>G150*(1+L150/100)</f>
        <v>15078.397499999999</v>
      </c>
      <c r="N150" s="185">
        <v>1.3999999999999999E-4</v>
      </c>
      <c r="O150" s="185">
        <f>ROUND(E150*N150,2)</f>
        <v>0.04</v>
      </c>
      <c r="P150" s="185">
        <v>0</v>
      </c>
      <c r="Q150" s="185">
        <f>ROUND(E150*P150,2)</f>
        <v>0</v>
      </c>
      <c r="R150" s="187" t="s">
        <v>374</v>
      </c>
      <c r="S150" s="187" t="s">
        <v>140</v>
      </c>
      <c r="T150" s="188" t="s">
        <v>140</v>
      </c>
      <c r="U150" s="165">
        <v>0.10191</v>
      </c>
      <c r="V150" s="165">
        <f>ROUND(E150*U150,2)</f>
        <v>26.72</v>
      </c>
      <c r="W150" s="165"/>
      <c r="X150" s="165" t="s">
        <v>141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142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">
      <c r="A151" s="168" t="s">
        <v>134</v>
      </c>
      <c r="B151" s="169" t="s">
        <v>101</v>
      </c>
      <c r="C151" s="191" t="s">
        <v>102</v>
      </c>
      <c r="D151" s="170"/>
      <c r="E151" s="171"/>
      <c r="F151" s="172"/>
      <c r="G151" s="172">
        <f>SUMIF(AG152:AG155,"&lt;&gt;NOR",G152:G155)</f>
        <v>128130</v>
      </c>
      <c r="H151" s="172"/>
      <c r="I151" s="172">
        <f>SUM(I152:I155)</f>
        <v>0</v>
      </c>
      <c r="J151" s="172"/>
      <c r="K151" s="172">
        <f>SUM(K152:K155)</f>
        <v>0</v>
      </c>
      <c r="L151" s="172"/>
      <c r="M151" s="172">
        <f>SUM(M152:M155)</f>
        <v>147349.5</v>
      </c>
      <c r="N151" s="171"/>
      <c r="O151" s="171">
        <f>SUM(O152:O155)</f>
        <v>0</v>
      </c>
      <c r="P151" s="171"/>
      <c r="Q151" s="171">
        <f>SUM(Q152:Q155)</f>
        <v>0</v>
      </c>
      <c r="R151" s="172"/>
      <c r="S151" s="172"/>
      <c r="T151" s="173"/>
      <c r="U151" s="167"/>
      <c r="V151" s="167">
        <f>SUM(V152:V155)</f>
        <v>5.44</v>
      </c>
      <c r="W151" s="167"/>
      <c r="X151" s="167"/>
      <c r="AG151" t="s">
        <v>135</v>
      </c>
    </row>
    <row r="152" spans="1:60" ht="33.75" outlineLevel="1" x14ac:dyDescent="0.2">
      <c r="A152" s="182">
        <v>92</v>
      </c>
      <c r="B152" s="183" t="s">
        <v>377</v>
      </c>
      <c r="C152" s="193" t="s">
        <v>378</v>
      </c>
      <c r="D152" s="184" t="s">
        <v>177</v>
      </c>
      <c r="E152" s="185">
        <v>2</v>
      </c>
      <c r="F152" s="186">
        <v>500</v>
      </c>
      <c r="G152" s="187">
        <f>ROUND(E152*F152,2)</f>
        <v>1000</v>
      </c>
      <c r="H152" s="186"/>
      <c r="I152" s="187">
        <f>ROUND(E152*H152,2)</f>
        <v>0</v>
      </c>
      <c r="J152" s="186"/>
      <c r="K152" s="187">
        <f>ROUND(E152*J152,2)</f>
        <v>0</v>
      </c>
      <c r="L152" s="187">
        <v>15</v>
      </c>
      <c r="M152" s="187">
        <f>G152*(1+L152/100)</f>
        <v>1150</v>
      </c>
      <c r="N152" s="185">
        <v>0</v>
      </c>
      <c r="O152" s="185">
        <f>ROUND(E152*N152,2)</f>
        <v>0</v>
      </c>
      <c r="P152" s="185">
        <v>0</v>
      </c>
      <c r="Q152" s="185">
        <f>ROUND(E152*P152,2)</f>
        <v>0</v>
      </c>
      <c r="R152" s="187" t="s">
        <v>101</v>
      </c>
      <c r="S152" s="187" t="s">
        <v>140</v>
      </c>
      <c r="T152" s="188" t="s">
        <v>140</v>
      </c>
      <c r="U152" s="165">
        <v>0.22</v>
      </c>
      <c r="V152" s="165">
        <f>ROUND(E152*U152,2)</f>
        <v>0.44</v>
      </c>
      <c r="W152" s="165"/>
      <c r="X152" s="165" t="s">
        <v>141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142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82">
        <v>93</v>
      </c>
      <c r="B153" s="183" t="s">
        <v>379</v>
      </c>
      <c r="C153" s="193" t="s">
        <v>380</v>
      </c>
      <c r="D153" s="184" t="s">
        <v>381</v>
      </c>
      <c r="E153" s="185">
        <v>5</v>
      </c>
      <c r="F153" s="186">
        <v>450</v>
      </c>
      <c r="G153" s="187">
        <f>ROUND(E153*F153,2)</f>
        <v>2250</v>
      </c>
      <c r="H153" s="186"/>
      <c r="I153" s="187">
        <f>ROUND(E153*H153,2)</f>
        <v>0</v>
      </c>
      <c r="J153" s="186"/>
      <c r="K153" s="187">
        <f>ROUND(E153*J153,2)</f>
        <v>0</v>
      </c>
      <c r="L153" s="187">
        <v>15</v>
      </c>
      <c r="M153" s="187">
        <f>G153*(1+L153/100)</f>
        <v>2587.5</v>
      </c>
      <c r="N153" s="185">
        <v>0</v>
      </c>
      <c r="O153" s="185">
        <f>ROUND(E153*N153,2)</f>
        <v>0</v>
      </c>
      <c r="P153" s="185">
        <v>0</v>
      </c>
      <c r="Q153" s="185">
        <f>ROUND(E153*P153,2)</f>
        <v>0</v>
      </c>
      <c r="R153" s="187"/>
      <c r="S153" s="187" t="s">
        <v>140</v>
      </c>
      <c r="T153" s="188" t="s">
        <v>140</v>
      </c>
      <c r="U153" s="165">
        <v>1</v>
      </c>
      <c r="V153" s="165">
        <f>ROUND(E153*U153,2)</f>
        <v>5</v>
      </c>
      <c r="W153" s="165"/>
      <c r="X153" s="165" t="s">
        <v>141</v>
      </c>
      <c r="Y153" s="154"/>
      <c r="Z153" s="154"/>
      <c r="AA153" s="154"/>
      <c r="AB153" s="154"/>
      <c r="AC153" s="154"/>
      <c r="AD153" s="154"/>
      <c r="AE153" s="154"/>
      <c r="AF153" s="154"/>
      <c r="AG153" s="154" t="s">
        <v>142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82">
        <v>94</v>
      </c>
      <c r="B154" s="183" t="s">
        <v>382</v>
      </c>
      <c r="C154" s="193" t="s">
        <v>383</v>
      </c>
      <c r="D154" s="184" t="s">
        <v>234</v>
      </c>
      <c r="E154" s="185">
        <v>1</v>
      </c>
      <c r="F154" s="186">
        <f>'[2]Krycí list'!$D$16</f>
        <v>121880</v>
      </c>
      <c r="G154" s="187">
        <f>ROUND(E154*F154,2)</f>
        <v>121880</v>
      </c>
      <c r="H154" s="186"/>
      <c r="I154" s="187">
        <f>ROUND(E154*H154,2)</f>
        <v>0</v>
      </c>
      <c r="J154" s="186"/>
      <c r="K154" s="187">
        <f>ROUND(E154*J154,2)</f>
        <v>0</v>
      </c>
      <c r="L154" s="187">
        <v>15</v>
      </c>
      <c r="M154" s="187">
        <f>G154*(1+L154/100)</f>
        <v>140162</v>
      </c>
      <c r="N154" s="185">
        <v>0</v>
      </c>
      <c r="O154" s="185">
        <f>ROUND(E154*N154,2)</f>
        <v>0</v>
      </c>
      <c r="P154" s="185">
        <v>0</v>
      </c>
      <c r="Q154" s="185">
        <f>ROUND(E154*P154,2)</f>
        <v>0</v>
      </c>
      <c r="R154" s="187"/>
      <c r="S154" s="187" t="s">
        <v>269</v>
      </c>
      <c r="T154" s="188" t="s">
        <v>270</v>
      </c>
      <c r="U154" s="165">
        <v>0</v>
      </c>
      <c r="V154" s="165">
        <f>ROUND(E154*U154,2)</f>
        <v>0</v>
      </c>
      <c r="W154" s="165"/>
      <c r="X154" s="165" t="s">
        <v>141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142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82">
        <v>95</v>
      </c>
      <c r="B155" s="183" t="s">
        <v>384</v>
      </c>
      <c r="C155" s="193" t="s">
        <v>385</v>
      </c>
      <c r="D155" s="184" t="s">
        <v>177</v>
      </c>
      <c r="E155" s="185">
        <v>2</v>
      </c>
      <c r="F155" s="186">
        <v>1500</v>
      </c>
      <c r="G155" s="187">
        <f>ROUND(E155*F155,2)</f>
        <v>3000</v>
      </c>
      <c r="H155" s="186"/>
      <c r="I155" s="187">
        <f>ROUND(E155*H155,2)</f>
        <v>0</v>
      </c>
      <c r="J155" s="186"/>
      <c r="K155" s="187">
        <f>ROUND(E155*J155,2)</f>
        <v>0</v>
      </c>
      <c r="L155" s="187">
        <v>15</v>
      </c>
      <c r="M155" s="187">
        <f>G155*(1+L155/100)</f>
        <v>3449.9999999999995</v>
      </c>
      <c r="N155" s="185">
        <v>5.9000000000000003E-4</v>
      </c>
      <c r="O155" s="185">
        <f>ROUND(E155*N155,2)</f>
        <v>0</v>
      </c>
      <c r="P155" s="185">
        <v>0</v>
      </c>
      <c r="Q155" s="185">
        <f>ROUND(E155*P155,2)</f>
        <v>0</v>
      </c>
      <c r="R155" s="187"/>
      <c r="S155" s="187" t="s">
        <v>269</v>
      </c>
      <c r="T155" s="188" t="s">
        <v>270</v>
      </c>
      <c r="U155" s="165">
        <v>0</v>
      </c>
      <c r="V155" s="165">
        <f>ROUND(E155*U155,2)</f>
        <v>0</v>
      </c>
      <c r="W155" s="165"/>
      <c r="X155" s="165" t="s">
        <v>181</v>
      </c>
      <c r="Y155" s="154"/>
      <c r="Z155" s="154"/>
      <c r="AA155" s="154"/>
      <c r="AB155" s="154"/>
      <c r="AC155" s="154"/>
      <c r="AD155" s="154"/>
      <c r="AE155" s="154"/>
      <c r="AF155" s="154"/>
      <c r="AG155" s="154" t="s">
        <v>182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x14ac:dyDescent="0.2">
      <c r="A156" s="168" t="s">
        <v>134</v>
      </c>
      <c r="B156" s="169" t="s">
        <v>103</v>
      </c>
      <c r="C156" s="191" t="s">
        <v>104</v>
      </c>
      <c r="D156" s="170"/>
      <c r="E156" s="171"/>
      <c r="F156" s="172"/>
      <c r="G156" s="172">
        <f>SUMIF(AG157:AG165,"&lt;&gt;NOR",G157:G165)</f>
        <v>3895.41</v>
      </c>
      <c r="H156" s="172"/>
      <c r="I156" s="172">
        <f>SUM(I157:I165)</f>
        <v>0</v>
      </c>
      <c r="J156" s="172"/>
      <c r="K156" s="172">
        <f>SUM(K157:K165)</f>
        <v>0</v>
      </c>
      <c r="L156" s="172"/>
      <c r="M156" s="172">
        <f>SUM(M157:M165)</f>
        <v>4479.7214999999997</v>
      </c>
      <c r="N156" s="171"/>
      <c r="O156" s="171">
        <f>SUM(O157:O165)</f>
        <v>0</v>
      </c>
      <c r="P156" s="171"/>
      <c r="Q156" s="171">
        <f>SUM(Q157:Q165)</f>
        <v>0</v>
      </c>
      <c r="R156" s="172"/>
      <c r="S156" s="172"/>
      <c r="T156" s="173"/>
      <c r="U156" s="167"/>
      <c r="V156" s="167">
        <f>SUM(V157:V165)</f>
        <v>15.08</v>
      </c>
      <c r="W156" s="167"/>
      <c r="X156" s="167"/>
      <c r="AG156" t="s">
        <v>135</v>
      </c>
    </row>
    <row r="157" spans="1:60" outlineLevel="1" x14ac:dyDescent="0.2">
      <c r="A157" s="174">
        <v>96</v>
      </c>
      <c r="B157" s="175" t="s">
        <v>386</v>
      </c>
      <c r="C157" s="192" t="s">
        <v>387</v>
      </c>
      <c r="D157" s="176" t="s">
        <v>199</v>
      </c>
      <c r="E157" s="177">
        <v>1.6647000000000001</v>
      </c>
      <c r="F157" s="178">
        <v>300</v>
      </c>
      <c r="G157" s="179">
        <f>ROUND(E157*F157,2)</f>
        <v>499.41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15</v>
      </c>
      <c r="M157" s="179">
        <f>G157*(1+L157/100)</f>
        <v>574.32150000000001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 t="s">
        <v>388</v>
      </c>
      <c r="S157" s="179" t="s">
        <v>140</v>
      </c>
      <c r="T157" s="180" t="s">
        <v>140</v>
      </c>
      <c r="U157" s="165">
        <v>0.16400000000000001</v>
      </c>
      <c r="V157" s="165">
        <f>ROUND(E157*U157,2)</f>
        <v>0.27</v>
      </c>
      <c r="W157" s="165"/>
      <c r="X157" s="165" t="s">
        <v>389</v>
      </c>
      <c r="Y157" s="154"/>
      <c r="Z157" s="154"/>
      <c r="AA157" s="154"/>
      <c r="AB157" s="154"/>
      <c r="AC157" s="154"/>
      <c r="AD157" s="154"/>
      <c r="AE157" s="154"/>
      <c r="AF157" s="154"/>
      <c r="AG157" s="154" t="s">
        <v>390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ht="22.5" outlineLevel="1" x14ac:dyDescent="0.2">
      <c r="A158" s="161"/>
      <c r="B158" s="162"/>
      <c r="C158" s="260" t="s">
        <v>391</v>
      </c>
      <c r="D158" s="261"/>
      <c r="E158" s="261"/>
      <c r="F158" s="261"/>
      <c r="G158" s="261"/>
      <c r="H158" s="165"/>
      <c r="I158" s="165"/>
      <c r="J158" s="165"/>
      <c r="K158" s="165"/>
      <c r="L158" s="165"/>
      <c r="M158" s="165"/>
      <c r="N158" s="164"/>
      <c r="O158" s="164"/>
      <c r="P158" s="164"/>
      <c r="Q158" s="164"/>
      <c r="R158" s="165"/>
      <c r="S158" s="165"/>
      <c r="T158" s="165"/>
      <c r="U158" s="165"/>
      <c r="V158" s="165"/>
      <c r="W158" s="165"/>
      <c r="X158" s="165"/>
      <c r="Y158" s="154"/>
      <c r="Z158" s="154"/>
      <c r="AA158" s="154"/>
      <c r="AB158" s="154"/>
      <c r="AC158" s="154"/>
      <c r="AD158" s="154"/>
      <c r="AE158" s="154"/>
      <c r="AF158" s="154"/>
      <c r="AG158" s="154" t="s">
        <v>144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81" t="str">
        <f>C158</f>
        <v>se složením a hrubým urovnáním nebo s přeložením na jiný dopravní prostředek kromě lodi, vč. příplatku za každých dalších i započatých 1000 m přes 1000 m,</v>
      </c>
      <c r="BB158" s="154"/>
      <c r="BC158" s="154"/>
      <c r="BD158" s="154"/>
      <c r="BE158" s="154"/>
      <c r="BF158" s="154"/>
      <c r="BG158" s="154"/>
      <c r="BH158" s="154"/>
    </row>
    <row r="159" spans="1:60" ht="22.5" outlineLevel="1" x14ac:dyDescent="0.2">
      <c r="A159" s="182">
        <v>97</v>
      </c>
      <c r="B159" s="183" t="s">
        <v>392</v>
      </c>
      <c r="C159" s="193" t="s">
        <v>393</v>
      </c>
      <c r="D159" s="184" t="s">
        <v>199</v>
      </c>
      <c r="E159" s="185">
        <v>1.6647000000000001</v>
      </c>
      <c r="F159" s="186">
        <v>150</v>
      </c>
      <c r="G159" s="187">
        <f>ROUND(E159*F159,2)</f>
        <v>249.71</v>
      </c>
      <c r="H159" s="186"/>
      <c r="I159" s="187">
        <f>ROUND(E159*H159,2)</f>
        <v>0</v>
      </c>
      <c r="J159" s="186"/>
      <c r="K159" s="187">
        <f>ROUND(E159*J159,2)</f>
        <v>0</v>
      </c>
      <c r="L159" s="187">
        <v>15</v>
      </c>
      <c r="M159" s="187">
        <f>G159*(1+L159/100)</f>
        <v>287.16649999999998</v>
      </c>
      <c r="N159" s="185">
        <v>0</v>
      </c>
      <c r="O159" s="185">
        <f>ROUND(E159*N159,2)</f>
        <v>0</v>
      </c>
      <c r="P159" s="185">
        <v>0</v>
      </c>
      <c r="Q159" s="185">
        <f>ROUND(E159*P159,2)</f>
        <v>0</v>
      </c>
      <c r="R159" s="187" t="s">
        <v>187</v>
      </c>
      <c r="S159" s="187" t="s">
        <v>140</v>
      </c>
      <c r="T159" s="188" t="s">
        <v>140</v>
      </c>
      <c r="U159" s="165">
        <v>0.93300000000000005</v>
      </c>
      <c r="V159" s="165">
        <f>ROUND(E159*U159,2)</f>
        <v>1.55</v>
      </c>
      <c r="W159" s="165"/>
      <c r="X159" s="165" t="s">
        <v>389</v>
      </c>
      <c r="Y159" s="154"/>
      <c r="Z159" s="154"/>
      <c r="AA159" s="154"/>
      <c r="AB159" s="154"/>
      <c r="AC159" s="154"/>
      <c r="AD159" s="154"/>
      <c r="AE159" s="154"/>
      <c r="AF159" s="154"/>
      <c r="AG159" s="154" t="s">
        <v>390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82">
        <v>98</v>
      </c>
      <c r="B160" s="183" t="s">
        <v>394</v>
      </c>
      <c r="C160" s="193" t="s">
        <v>395</v>
      </c>
      <c r="D160" s="184" t="s">
        <v>199</v>
      </c>
      <c r="E160" s="185">
        <v>16.64696</v>
      </c>
      <c r="F160" s="186">
        <v>20</v>
      </c>
      <c r="G160" s="187">
        <f>ROUND(E160*F160,2)</f>
        <v>332.94</v>
      </c>
      <c r="H160" s="186"/>
      <c r="I160" s="187">
        <f>ROUND(E160*H160,2)</f>
        <v>0</v>
      </c>
      <c r="J160" s="186"/>
      <c r="K160" s="187">
        <f>ROUND(E160*J160,2)</f>
        <v>0</v>
      </c>
      <c r="L160" s="187">
        <v>15</v>
      </c>
      <c r="M160" s="187">
        <f>G160*(1+L160/100)</f>
        <v>382.88099999999997</v>
      </c>
      <c r="N160" s="185">
        <v>0</v>
      </c>
      <c r="O160" s="185">
        <f>ROUND(E160*N160,2)</f>
        <v>0</v>
      </c>
      <c r="P160" s="185">
        <v>0</v>
      </c>
      <c r="Q160" s="185">
        <f>ROUND(E160*P160,2)</f>
        <v>0</v>
      </c>
      <c r="R160" s="187" t="s">
        <v>187</v>
      </c>
      <c r="S160" s="187" t="s">
        <v>140</v>
      </c>
      <c r="T160" s="188" t="s">
        <v>140</v>
      </c>
      <c r="U160" s="165">
        <v>0.65300000000000002</v>
      </c>
      <c r="V160" s="165">
        <f>ROUND(E160*U160,2)</f>
        <v>10.87</v>
      </c>
      <c r="W160" s="165"/>
      <c r="X160" s="165" t="s">
        <v>389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390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74">
        <v>99</v>
      </c>
      <c r="B161" s="175" t="s">
        <v>396</v>
      </c>
      <c r="C161" s="192" t="s">
        <v>397</v>
      </c>
      <c r="D161" s="176" t="s">
        <v>199</v>
      </c>
      <c r="E161" s="177">
        <v>1.6647000000000001</v>
      </c>
      <c r="F161" s="178">
        <v>250</v>
      </c>
      <c r="G161" s="179">
        <f>ROUND(E161*F161,2)</f>
        <v>416.18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15</v>
      </c>
      <c r="M161" s="179">
        <f>G161*(1+L161/100)</f>
        <v>478.60699999999997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 t="s">
        <v>187</v>
      </c>
      <c r="S161" s="179" t="s">
        <v>140</v>
      </c>
      <c r="T161" s="180" t="s">
        <v>140</v>
      </c>
      <c r="U161" s="165">
        <v>0.49</v>
      </c>
      <c r="V161" s="165">
        <f>ROUND(E161*U161,2)</f>
        <v>0.82</v>
      </c>
      <c r="W161" s="165"/>
      <c r="X161" s="165" t="s">
        <v>389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390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61"/>
      <c r="B162" s="162"/>
      <c r="C162" s="254" t="s">
        <v>398</v>
      </c>
      <c r="D162" s="255"/>
      <c r="E162" s="255"/>
      <c r="F162" s="255"/>
      <c r="G162" s="255"/>
      <c r="H162" s="165"/>
      <c r="I162" s="165"/>
      <c r="J162" s="165"/>
      <c r="K162" s="165"/>
      <c r="L162" s="165"/>
      <c r="M162" s="165"/>
      <c r="N162" s="164"/>
      <c r="O162" s="164"/>
      <c r="P162" s="164"/>
      <c r="Q162" s="164"/>
      <c r="R162" s="165"/>
      <c r="S162" s="165"/>
      <c r="T162" s="165"/>
      <c r="U162" s="165"/>
      <c r="V162" s="165"/>
      <c r="W162" s="165"/>
      <c r="X162" s="165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215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82">
        <v>100</v>
      </c>
      <c r="B163" s="183" t="s">
        <v>399</v>
      </c>
      <c r="C163" s="193" t="s">
        <v>400</v>
      </c>
      <c r="D163" s="184" t="s">
        <v>199</v>
      </c>
      <c r="E163" s="185">
        <v>11.65287</v>
      </c>
      <c r="F163" s="186">
        <v>20</v>
      </c>
      <c r="G163" s="187">
        <f>ROUND(E163*F163,2)</f>
        <v>233.06</v>
      </c>
      <c r="H163" s="186"/>
      <c r="I163" s="187">
        <f>ROUND(E163*H163,2)</f>
        <v>0</v>
      </c>
      <c r="J163" s="186"/>
      <c r="K163" s="187">
        <f>ROUND(E163*J163,2)</f>
        <v>0</v>
      </c>
      <c r="L163" s="187">
        <v>15</v>
      </c>
      <c r="M163" s="187">
        <f>G163*(1+L163/100)</f>
        <v>268.01900000000001</v>
      </c>
      <c r="N163" s="185">
        <v>0</v>
      </c>
      <c r="O163" s="185">
        <f>ROUND(E163*N163,2)</f>
        <v>0</v>
      </c>
      <c r="P163" s="185">
        <v>0</v>
      </c>
      <c r="Q163" s="185">
        <f>ROUND(E163*P163,2)</f>
        <v>0</v>
      </c>
      <c r="R163" s="187" t="s">
        <v>187</v>
      </c>
      <c r="S163" s="187" t="s">
        <v>140</v>
      </c>
      <c r="T163" s="188" t="s">
        <v>140</v>
      </c>
      <c r="U163" s="165">
        <v>0</v>
      </c>
      <c r="V163" s="165">
        <f>ROUND(E163*U163,2)</f>
        <v>0</v>
      </c>
      <c r="W163" s="165"/>
      <c r="X163" s="165" t="s">
        <v>389</v>
      </c>
      <c r="Y163" s="154"/>
      <c r="Z163" s="154"/>
      <c r="AA163" s="154"/>
      <c r="AB163" s="154"/>
      <c r="AC163" s="154"/>
      <c r="AD163" s="154"/>
      <c r="AE163" s="154"/>
      <c r="AF163" s="154"/>
      <c r="AG163" s="154" t="s">
        <v>390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82">
        <v>101</v>
      </c>
      <c r="B164" s="183" t="s">
        <v>401</v>
      </c>
      <c r="C164" s="193" t="s">
        <v>402</v>
      </c>
      <c r="D164" s="184" t="s">
        <v>199</v>
      </c>
      <c r="E164" s="185">
        <v>1.6647000000000001</v>
      </c>
      <c r="F164" s="186">
        <v>100</v>
      </c>
      <c r="G164" s="187">
        <f>ROUND(E164*F164,2)</f>
        <v>166.47</v>
      </c>
      <c r="H164" s="186"/>
      <c r="I164" s="187">
        <f>ROUND(E164*H164,2)</f>
        <v>0</v>
      </c>
      <c r="J164" s="186"/>
      <c r="K164" s="187">
        <f>ROUND(E164*J164,2)</f>
        <v>0</v>
      </c>
      <c r="L164" s="187">
        <v>15</v>
      </c>
      <c r="M164" s="187">
        <f>G164*(1+L164/100)</f>
        <v>191.44049999999999</v>
      </c>
      <c r="N164" s="185">
        <v>0</v>
      </c>
      <c r="O164" s="185">
        <f>ROUND(E164*N164,2)</f>
        <v>0</v>
      </c>
      <c r="P164" s="185">
        <v>0</v>
      </c>
      <c r="Q164" s="185">
        <f>ROUND(E164*P164,2)</f>
        <v>0</v>
      </c>
      <c r="R164" s="187" t="s">
        <v>187</v>
      </c>
      <c r="S164" s="187" t="s">
        <v>140</v>
      </c>
      <c r="T164" s="188" t="s">
        <v>140</v>
      </c>
      <c r="U164" s="165">
        <v>0.94199999999999995</v>
      </c>
      <c r="V164" s="165">
        <f>ROUND(E164*U164,2)</f>
        <v>1.57</v>
      </c>
      <c r="W164" s="165"/>
      <c r="X164" s="165" t="s">
        <v>389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390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74">
        <v>102</v>
      </c>
      <c r="B165" s="175" t="s">
        <v>403</v>
      </c>
      <c r="C165" s="192" t="s">
        <v>404</v>
      </c>
      <c r="D165" s="176" t="s">
        <v>199</v>
      </c>
      <c r="E165" s="177">
        <v>1.6647000000000001</v>
      </c>
      <c r="F165" s="178">
        <v>1200</v>
      </c>
      <c r="G165" s="179">
        <f>ROUND(E165*F165,2)</f>
        <v>1997.64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15</v>
      </c>
      <c r="M165" s="179">
        <f>G165*(1+L165/100)</f>
        <v>2297.2860000000001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 t="s">
        <v>187</v>
      </c>
      <c r="S165" s="179" t="s">
        <v>140</v>
      </c>
      <c r="T165" s="180" t="s">
        <v>140</v>
      </c>
      <c r="U165" s="165">
        <v>0</v>
      </c>
      <c r="V165" s="165">
        <f>ROUND(E165*U165,2)</f>
        <v>0</v>
      </c>
      <c r="W165" s="165"/>
      <c r="X165" s="165" t="s">
        <v>389</v>
      </c>
      <c r="Y165" s="154"/>
      <c r="Z165" s="154"/>
      <c r="AA165" s="154"/>
      <c r="AB165" s="154"/>
      <c r="AC165" s="154"/>
      <c r="AD165" s="154"/>
      <c r="AE165" s="154"/>
      <c r="AF165" s="154"/>
      <c r="AG165" s="154" t="s">
        <v>390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x14ac:dyDescent="0.2">
      <c r="A166" s="3"/>
      <c r="B166" s="4"/>
      <c r="C166" s="195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121</v>
      </c>
    </row>
    <row r="167" spans="1:60" x14ac:dyDescent="0.2">
      <c r="A167" s="157"/>
      <c r="B167" s="158" t="s">
        <v>29</v>
      </c>
      <c r="C167" s="196"/>
      <c r="D167" s="159"/>
      <c r="E167" s="160"/>
      <c r="F167" s="160"/>
      <c r="G167" s="190">
        <f>G8+G13+G27+G31+G35+G43+G46+G48+G63+G75+G103+G117+G125+G133+G142+G148+G151+G156</f>
        <v>550000.00000000012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550000.00000000012</v>
      </c>
      <c r="AF167">
        <f>SUMIF(L7:L165,AF166,G7:G165)</f>
        <v>0</v>
      </c>
      <c r="AG167" t="s">
        <v>405</v>
      </c>
    </row>
    <row r="168" spans="1:60" x14ac:dyDescent="0.2">
      <c r="C168" s="197"/>
      <c r="D168" s="10"/>
      <c r="AG168" t="s">
        <v>406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IGNQOlmMAXozC5/C7w8EhwlbnlF0Noa5bjfJshZWPoR6AgZBwoLZYEJUDwnIRmZHNSIcTAL9F41xDFzbcCL4Q==" saltValue="rPVWol8aYtwYTlnp7OoLlA==" spinCount="100000" sheet="1"/>
  <mergeCells count="42">
    <mergeCell ref="C12:G12"/>
    <mergeCell ref="A1:G1"/>
    <mergeCell ref="C2:G2"/>
    <mergeCell ref="C3:G3"/>
    <mergeCell ref="C4:G4"/>
    <mergeCell ref="C10:G10"/>
    <mergeCell ref="C52:G52"/>
    <mergeCell ref="C15:G15"/>
    <mergeCell ref="C17:G17"/>
    <mergeCell ref="C19:G19"/>
    <mergeCell ref="C24:G24"/>
    <mergeCell ref="C26:G26"/>
    <mergeCell ref="C29:G29"/>
    <mergeCell ref="C37:G37"/>
    <mergeCell ref="C39:G39"/>
    <mergeCell ref="C42:G42"/>
    <mergeCell ref="C45:G45"/>
    <mergeCell ref="C50:G50"/>
    <mergeCell ref="C70:G70"/>
    <mergeCell ref="C53:G53"/>
    <mergeCell ref="C55:G55"/>
    <mergeCell ref="C56:G56"/>
    <mergeCell ref="C58:G58"/>
    <mergeCell ref="C59:G59"/>
    <mergeCell ref="C60:G60"/>
    <mergeCell ref="C62:G62"/>
    <mergeCell ref="C65:G65"/>
    <mergeCell ref="C66:G66"/>
    <mergeCell ref="C67:G67"/>
    <mergeCell ref="C69:G69"/>
    <mergeCell ref="C162:G162"/>
    <mergeCell ref="C71:G71"/>
    <mergeCell ref="C74:G74"/>
    <mergeCell ref="C80:G80"/>
    <mergeCell ref="C116:G116"/>
    <mergeCell ref="C124:G124"/>
    <mergeCell ref="C127:G127"/>
    <mergeCell ref="C132:G132"/>
    <mergeCell ref="C135:G135"/>
    <mergeCell ref="C137:G137"/>
    <mergeCell ref="C144:G144"/>
    <mergeCell ref="C158:G1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2019-03-19T12:27:02Z</cp:lastPrinted>
  <dcterms:created xsi:type="dcterms:W3CDTF">2009-04-08T07:15:50Z</dcterms:created>
  <dcterms:modified xsi:type="dcterms:W3CDTF">2022-08-08T12:11:44Z</dcterms:modified>
</cp:coreProperties>
</file>