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2 OZVZ\Oprava 9 bytových jednotek\Část 3\"/>
    </mc:Choice>
  </mc:AlternateContent>
  <xr:revisionPtr revIDLastSave="0" documentId="8_{D499E8C8-118C-4FC1-A251-A3FF920B367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Pol'!$A$1:$X$154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44" i="12" l="1"/>
  <c r="BA36" i="12"/>
  <c r="BA22" i="12"/>
  <c r="BA18" i="12"/>
  <c r="BA16" i="12"/>
  <c r="G9" i="12"/>
  <c r="M9" i="12" s="1"/>
  <c r="I9" i="12"/>
  <c r="K9" i="12"/>
  <c r="O9" i="12"/>
  <c r="O8" i="12" s="1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V12" i="12" s="1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9" i="12"/>
  <c r="G28" i="12" s="1"/>
  <c r="I56" i="1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V28" i="12" s="1"/>
  <c r="G35" i="12"/>
  <c r="G34" i="12" s="1"/>
  <c r="I57" i="1" s="1"/>
  <c r="I35" i="12"/>
  <c r="I34" i="12" s="1"/>
  <c r="K35" i="12"/>
  <c r="K34" i="12" s="1"/>
  <c r="O35" i="12"/>
  <c r="O34" i="12" s="1"/>
  <c r="Q35" i="12"/>
  <c r="Q34" i="12" s="1"/>
  <c r="V35" i="12"/>
  <c r="V34" i="12" s="1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3" i="12"/>
  <c r="I53" i="12"/>
  <c r="K53" i="12"/>
  <c r="O53" i="12"/>
  <c r="Q53" i="12"/>
  <c r="V53" i="12"/>
  <c r="G57" i="12"/>
  <c r="M57" i="12" s="1"/>
  <c r="I57" i="12"/>
  <c r="K57" i="12"/>
  <c r="O57" i="12"/>
  <c r="Q57" i="12"/>
  <c r="V57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V52" i="12" s="1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1" i="12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9" i="12"/>
  <c r="M119" i="12" s="1"/>
  <c r="M118" i="12" s="1"/>
  <c r="I119" i="12"/>
  <c r="I118" i="12" s="1"/>
  <c r="K119" i="12"/>
  <c r="K118" i="12" s="1"/>
  <c r="O119" i="12"/>
  <c r="O118" i="12" s="1"/>
  <c r="Q119" i="12"/>
  <c r="Q118" i="12" s="1"/>
  <c r="V119" i="12"/>
  <c r="V118" i="12" s="1"/>
  <c r="G122" i="12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Q131" i="12" s="1"/>
  <c r="V136" i="12"/>
  <c r="G138" i="12"/>
  <c r="G137" i="12" s="1"/>
  <c r="I67" i="1" s="1"/>
  <c r="I138" i="12"/>
  <c r="I137" i="12" s="1"/>
  <c r="K138" i="12"/>
  <c r="K137" i="12" s="1"/>
  <c r="O138" i="12"/>
  <c r="Q138" i="12"/>
  <c r="V138" i="12"/>
  <c r="V137" i="12" s="1"/>
  <c r="G139" i="12"/>
  <c r="M139" i="12" s="1"/>
  <c r="I139" i="12"/>
  <c r="K139" i="12"/>
  <c r="O139" i="12"/>
  <c r="Q139" i="12"/>
  <c r="V139" i="12"/>
  <c r="I140" i="12"/>
  <c r="G141" i="12"/>
  <c r="G140" i="12" s="1"/>
  <c r="I68" i="1" s="1"/>
  <c r="I18" i="1" s="1"/>
  <c r="I141" i="12"/>
  <c r="K141" i="12"/>
  <c r="K140" i="12" s="1"/>
  <c r="O141" i="12"/>
  <c r="O140" i="12" s="1"/>
  <c r="Q141" i="12"/>
  <c r="Q140" i="12" s="1"/>
  <c r="V141" i="12"/>
  <c r="V140" i="12" s="1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AF153" i="12"/>
  <c r="G42" i="1" s="1"/>
  <c r="I20" i="1"/>
  <c r="I19" i="1"/>
  <c r="H43" i="1"/>
  <c r="M141" i="12" l="1"/>
  <c r="M140" i="12" s="1"/>
  <c r="G131" i="12"/>
  <c r="I66" i="1" s="1"/>
  <c r="G110" i="12"/>
  <c r="I63" i="1" s="1"/>
  <c r="K25" i="12"/>
  <c r="Q8" i="12"/>
  <c r="I52" i="12"/>
  <c r="I28" i="12"/>
  <c r="AE153" i="12"/>
  <c r="F39" i="1" s="1"/>
  <c r="F43" i="1" s="1"/>
  <c r="G23" i="1" s="1"/>
  <c r="O137" i="12"/>
  <c r="V131" i="12"/>
  <c r="G52" i="12"/>
  <c r="I59" i="1" s="1"/>
  <c r="M138" i="12"/>
  <c r="K37" i="12"/>
  <c r="M35" i="12"/>
  <c r="M34" i="12" s="1"/>
  <c r="V25" i="12"/>
  <c r="V110" i="12"/>
  <c r="G121" i="12"/>
  <c r="I65" i="1" s="1"/>
  <c r="Q28" i="12"/>
  <c r="Q25" i="12"/>
  <c r="O87" i="12"/>
  <c r="Q142" i="12"/>
  <c r="I101" i="12"/>
  <c r="V87" i="12"/>
  <c r="V64" i="12"/>
  <c r="K28" i="12"/>
  <c r="I12" i="12"/>
  <c r="G8" i="12"/>
  <c r="G39" i="1"/>
  <c r="G43" i="1" s="1"/>
  <c r="G25" i="1" s="1"/>
  <c r="V101" i="12"/>
  <c r="O142" i="12"/>
  <c r="I121" i="12"/>
  <c r="Q87" i="12"/>
  <c r="Q64" i="12"/>
  <c r="I37" i="12"/>
  <c r="O25" i="12"/>
  <c r="K12" i="12"/>
  <c r="V8" i="12"/>
  <c r="O12" i="12"/>
  <c r="K142" i="12"/>
  <c r="I131" i="12"/>
  <c r="O121" i="12"/>
  <c r="O110" i="12"/>
  <c r="O64" i="12"/>
  <c r="K52" i="12"/>
  <c r="O37" i="12"/>
  <c r="G41" i="1"/>
  <c r="I110" i="12"/>
  <c r="O101" i="12"/>
  <c r="I142" i="12"/>
  <c r="O131" i="12"/>
  <c r="M122" i="12"/>
  <c r="M121" i="12" s="1"/>
  <c r="M111" i="12"/>
  <c r="M110" i="12" s="1"/>
  <c r="K101" i="12"/>
  <c r="K64" i="12"/>
  <c r="Q52" i="12"/>
  <c r="O28" i="12"/>
  <c r="I25" i="12"/>
  <c r="M8" i="12"/>
  <c r="V142" i="12"/>
  <c r="V121" i="12"/>
  <c r="M132" i="12"/>
  <c r="M131" i="12" s="1"/>
  <c r="K121" i="12"/>
  <c r="K110" i="12"/>
  <c r="Q101" i="12"/>
  <c r="K87" i="12"/>
  <c r="I64" i="12"/>
  <c r="O52" i="12"/>
  <c r="V37" i="12"/>
  <c r="M29" i="12"/>
  <c r="M25" i="12"/>
  <c r="K8" i="12"/>
  <c r="Q137" i="12"/>
  <c r="K131" i="12"/>
  <c r="Q121" i="12"/>
  <c r="Q110" i="12"/>
  <c r="G101" i="12"/>
  <c r="I62" i="1" s="1"/>
  <c r="I87" i="12"/>
  <c r="M53" i="12"/>
  <c r="M52" i="12" s="1"/>
  <c r="Q37" i="12"/>
  <c r="Q12" i="12"/>
  <c r="I8" i="12"/>
  <c r="M101" i="12"/>
  <c r="M137" i="12"/>
  <c r="M87" i="12"/>
  <c r="M37" i="12"/>
  <c r="M142" i="12"/>
  <c r="M28" i="12"/>
  <c r="M64" i="12"/>
  <c r="M12" i="12"/>
  <c r="G142" i="12"/>
  <c r="I69" i="1" s="1"/>
  <c r="G118" i="12"/>
  <c r="I64" i="1" s="1"/>
  <c r="G64" i="12"/>
  <c r="I60" i="1" s="1"/>
  <c r="G25" i="12"/>
  <c r="I55" i="1" s="1"/>
  <c r="G12" i="12"/>
  <c r="I54" i="1" s="1"/>
  <c r="G87" i="12"/>
  <c r="I61" i="1" s="1"/>
  <c r="G37" i="12"/>
  <c r="I58" i="1" s="1"/>
  <c r="J28" i="1"/>
  <c r="J26" i="1"/>
  <c r="G38" i="1"/>
  <c r="F38" i="1"/>
  <c r="J23" i="1"/>
  <c r="J24" i="1"/>
  <c r="J25" i="1"/>
  <c r="J27" i="1"/>
  <c r="E24" i="1"/>
  <c r="G24" i="1"/>
  <c r="E26" i="1"/>
  <c r="G26" i="1"/>
  <c r="F41" i="1" l="1"/>
  <c r="I41" i="1" s="1"/>
  <c r="A27" i="1"/>
  <c r="A28" i="1" s="1"/>
  <c r="G28" i="1" s="1"/>
  <c r="G27" i="1" s="1"/>
  <c r="G29" i="1" s="1"/>
  <c r="F42" i="1"/>
  <c r="I42" i="1" s="1"/>
  <c r="I53" i="1"/>
  <c r="G153" i="12"/>
  <c r="I17" i="1"/>
  <c r="I39" i="1"/>
  <c r="I43" i="1" s="1"/>
  <c r="J42" i="1" l="1"/>
  <c r="J41" i="1"/>
  <c r="J39" i="1"/>
  <c r="J43" i="1" s="1"/>
  <c r="I70" i="1"/>
  <c r="I16" i="1"/>
  <c r="I21" i="1" s="1"/>
  <c r="J69" i="1" l="1"/>
  <c r="J59" i="1"/>
  <c r="J61" i="1"/>
  <c r="J65" i="1"/>
  <c r="J58" i="1"/>
  <c r="J54" i="1"/>
  <c r="J68" i="1"/>
  <c r="J67" i="1"/>
  <c r="J66" i="1"/>
  <c r="J57" i="1"/>
  <c r="J53" i="1"/>
  <c r="J55" i="1"/>
  <c r="J62" i="1"/>
  <c r="J63" i="1"/>
  <c r="J60" i="1"/>
  <c r="J64" i="1"/>
  <c r="J56" i="1"/>
  <c r="J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6C638181-71FA-44FF-9CBE-2623C1763A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D815C8-A487-4EB2-9B6F-2E5190A074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<sst xmlns="http://schemas.openxmlformats.org/spreadsheetml/2006/main" count="1042" uniqueCount="382">
  <si>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</si>
  <si>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</si>
  <si>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</si>
  <si>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</si>
  <si>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</si>
  <si>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</si>
  <si>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</si>
  <si>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</si>
  <si>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</si>
  <si>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</si>
  <si>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</si>
  <si>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</si>
  <si>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</si>
  <si>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</si>
  <si>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</si>
  <si>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</si>
  <si>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</si>
  <si>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</si>
  <si>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</si>
  <si>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</si>
  <si>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</si>
  <si>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</si>
  <si>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</si>
  <si>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</si>
  <si>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</si>
  <si>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</si>
  <si>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</si>
  <si>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</si>
  <si>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</si>
  <si>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</si>
  <si>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</si>
  <si>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</si>
  <si>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</si>
  <si>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</si>
  <si>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</si>
  <si>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</si>
  <si>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</si>
  <si>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</si>
  <si>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</si>
  <si>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</si>
  <si>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</si>
  <si>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</si>
  <si>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</si>
  <si>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</si>
  <si>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- bez šatní skříně REV 03.2022</t>
  </si>
  <si>
    <t>SO01</t>
  </si>
  <si>
    <t>Bytová jednotka 3+1</t>
  </si>
  <si>
    <t>Objekt:</t>
  </si>
  <si>
    <t>Rozpočet:</t>
  </si>
  <si>
    <t>BV006/2022</t>
  </si>
  <si>
    <t xml:space="preserve">Oprava typové bytové jednotky ul. Beskydská, FM 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</si>
  <si>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</si>
  <si>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</si>
  <si>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</si>
  <si>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</si>
  <si>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</si>
  <si>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</si>
  <si>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</si>
  <si>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</si>
  <si>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</si>
  <si>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</si>
  <si>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</si>
  <si>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 xml:space="preserve">Popis stavby: BV006/2022 - Oprava typové bytové jednotky ul. Beskydská, FM  </t>
  </si>
  <si>
    <t>#POPO</t>
  </si>
  <si>
    <t>Popis objektu: SO01 - Bytová jednotka 3+1</t>
  </si>
  <si>
    <t>#POPR</t>
  </si>
  <si>
    <t>Popis rozpočtu: 1 - Stavební úpravy - bez šatní skříně REV 03.2022</t>
  </si>
  <si>
    <t>Rekapitulace dílů</t>
  </si>
  <si>
    <t>Typ dílu</t>
  </si>
  <si>
    <t>3</t>
  </si>
  <si>
    <t>Svislé a kompletní konstrukce</t>
  </si>
  <si>
    <t>61</t>
  </si>
  <si>
    <t>Upravy povrchů vnitřní</t>
  </si>
  <si>
    <t>64</t>
  </si>
  <si>
    <t>Výplně otvorů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</si>
  <si>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</si>
  <si>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</si>
  <si>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</si>
  <si>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</si>
  <si>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</si>
  <si>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</si>
  <si>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</si>
  <si>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</si>
  <si>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</si>
  <si>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</si>
  <si>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</si>
  <si>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</si>
  <si>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</si>
  <si>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</si>
  <si>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</si>
  <si>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</si>
  <si>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</si>
  <si>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</si>
  <si>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</si>
  <si>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</si>
  <si>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</si>
  <si>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</si>
  <si>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</si>
  <si>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</si>
  <si>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</si>
  <si>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</si>
  <si>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</si>
  <si>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</si>
  <si>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</si>
  <si>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</si>
  <si>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</si>
  <si>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</si>
  <si>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</si>
  <si>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</si>
  <si>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</si>
  <si>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</si>
  <si>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</si>
  <si>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</si>
  <si>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</si>
  <si>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</si>
  <si>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</si>
  <si>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</si>
  <si>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</si>
  <si>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</si>
  <si>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</si>
  <si>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</si>
  <si>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</si>
  <si>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</si>
  <si>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</si>
  <si>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</si>
  <si>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</si>
  <si>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</si>
  <si>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</si>
  <si>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</si>
  <si>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</si>
  <si>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</si>
  <si>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</si>
  <si>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</si>
  <si>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</si>
  <si>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342255024RT1</t>
  </si>
  <si>
    <t>Příčky z cihel a tvárnic nepálených příčky z příčkovek pórobetonových tloušťky 100 mm</t>
  </si>
  <si>
    <t>m2</t>
  </si>
  <si>
    <t>801-1</t>
  </si>
  <si>
    <t>RTS 22/ I</t>
  </si>
  <si>
    <t>Práce</t>
  </si>
  <si>
    <t>POL1_</t>
  </si>
  <si>
    <t>včetně pomocného lešení</t>
  </si>
  <si>
    <t>SPI</t>
  </si>
  <si>
    <t>346244313R00</t>
  </si>
  <si>
    <t>Obezdívka van a WC modulů z pórobetonu tloušťky 100 mm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</si>
  <si>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</si>
  <si>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</si>
  <si>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</si>
  <si>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</si>
  <si>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</si>
  <si>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</si>
  <si>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</si>
  <si>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</si>
  <si>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</si>
  <si>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</si>
  <si>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</si>
  <si>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612421131RT2</t>
  </si>
  <si>
    <t>Oprava vnitřních vápenných omítek stěn v množství opravované plochy do 5 %,  štukových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</si>
  <si>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</si>
  <si>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</si>
  <si>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</si>
  <si>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</si>
  <si>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</si>
  <si>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</si>
  <si>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</si>
  <si>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</si>
  <si>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</si>
  <si>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kus</t>
  </si>
  <si>
    <t>55330419R</t>
  </si>
  <si>
    <t>zárubeň kovová hranatá; pro přesné zdění; š profilu 150 mm; š průchodu 600 mm; h průchodu 1 970 mm; P; závěsy pevné</t>
  </si>
  <si>
    <t>SPCM</t>
  </si>
  <si>
    <t>Specifikace</t>
  </si>
  <si>
    <t>POL3_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</si>
  <si>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</si>
  <si>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</si>
  <si>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</si>
  <si>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</si>
  <si>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</si>
  <si>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</si>
  <si>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</si>
  <si>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</si>
  <si>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</si>
  <si>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</si>
  <si>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</si>
  <si>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</si>
  <si>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</si>
  <si>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</si>
  <si>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</si>
  <si>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721171808R00</t>
  </si>
  <si>
    <t>Demontáž potrubí z novodurových trub přes D 75 mm do D 114 mm</t>
  </si>
  <si>
    <t>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</si>
  <si>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</si>
  <si>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</si>
  <si>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</si>
  <si>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</si>
  <si>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</si>
  <si>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</si>
  <si>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</si>
  <si>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</si>
  <si>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</si>
  <si>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</si>
  <si>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</si>
  <si>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</si>
  <si>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</si>
  <si>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</si>
  <si>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</si>
  <si>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</si>
  <si>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</si>
  <si>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</si>
  <si>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</si>
  <si>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</si>
  <si>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</si>
  <si>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</si>
  <si>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</si>
  <si>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</si>
  <si>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</si>
  <si>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</si>
  <si>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</si>
  <si>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</si>
  <si>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</si>
  <si>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</si>
  <si>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</si>
  <si>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</si>
  <si>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</si>
  <si>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</si>
  <si>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</si>
  <si>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</si>
  <si>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</si>
  <si>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</si>
  <si>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</si>
  <si>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</si>
  <si>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</si>
  <si>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</si>
  <si>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</si>
  <si>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</si>
  <si>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</si>
  <si>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</si>
  <si>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</si>
  <si>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</si>
  <si>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</si>
  <si>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</si>
  <si>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55141106R</t>
  </si>
  <si>
    <t>ventil rohový pro vodovod, sanitu; kulový, rohový; DN 15 mm; pracovní teplota do 90 ° C; médium voda; 1/2" x 3/4"; připojení závitové</t>
  </si>
  <si>
    <t>55143605R</t>
  </si>
  <si>
    <t>baterie dřezová nástěnná; ovládání pákové; povrch chrom; ramínko otočné; 200 mm</t>
  </si>
  <si>
    <t>RTS 16/ I</t>
  </si>
  <si>
    <t>Kalkul</t>
  </si>
  <si>
    <t>55144220R</t>
  </si>
  <si>
    <t>baterie umyvadlová směšovací; stojánková; ovládání pákové, s otevíráním odpadu; povrch chrom; kartuše s regulací teploty; odtoková garnitura</t>
  </si>
  <si>
    <t>55145007R</t>
  </si>
  <si>
    <t>baterie vanová nástěnná; rozteč 130 až 170 mm; ovládání pákové; povrch chrom; příslušenství sprchová růžice, pevný držák, hadice</t>
  </si>
  <si>
    <t>RTS 17/ I</t>
  </si>
  <si>
    <t>55161310R</t>
  </si>
  <si>
    <t>uzávěrka zápachová DN 40; pro umyvadla; plast, mosaz</t>
  </si>
  <si>
    <t>55161592R</t>
  </si>
  <si>
    <t>uzávěrka zápachová pro vany; plast; odtok 50 mm; příslušenství zátka</t>
  </si>
  <si>
    <t>55162324.AR</t>
  </si>
  <si>
    <t>uzávěrka zápachová DN 40 x 6/4"; pro dřezy; PP; příslušenství stavitelný kulový kloub</t>
  </si>
  <si>
    <t>55421004R</t>
  </si>
  <si>
    <t>vana klasická; obdélníková; l = 1500,0 mm; š = 700 mm; h = 410 mm; akrylátová; bílá; objem 115 l</t>
  </si>
  <si>
    <t>64214331R</t>
  </si>
  <si>
    <t>umyvadlo š = 550 mm; hl. 450 mm; diturvit; s přepadem; bílá; uchycení šrouby</t>
  </si>
  <si>
    <t>RTS 17/ II</t>
  </si>
  <si>
    <t>64233512R</t>
  </si>
  <si>
    <t>klozet kombi stojící; h kloz. mísy 400 mm; š nádrže 370 mm; š kloz. mísy 360 mm; hl. 630 mm; splach. hluboké; odpad vodorovný; bílý; nádrž boční napouštění; objem splachování 3 nebo 6 l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</si>
  <si>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</si>
  <si>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</si>
  <si>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</si>
  <si>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</si>
  <si>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</si>
  <si>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762111811RV1</t>
  </si>
  <si>
    <t>Demontáž stěn DTD</t>
  </si>
  <si>
    <t>Vlastní</t>
  </si>
  <si>
    <t>54914620R</t>
  </si>
  <si>
    <t>kování interiérové kliky se štíty pro klíč; povrch - kliky pochromované; povrch - štíty leštěná nerez</t>
  </si>
  <si>
    <t>61160101R</t>
  </si>
  <si>
    <t>dveře vnitřní š = 600 mm; h = 1 970,0 mm; hladké; otevíravé; počet křídel 1; plné; povrch. úprava bílá barva</t>
  </si>
  <si>
    <t>61160103R</t>
  </si>
  <si>
    <t>dveře vnitřní š = 800 mm; h = 1 970,0 mm; hladké; otevíravé; počet křídel 1; plné; povrch. úprava bílá barva</t>
  </si>
  <si>
    <t>61160602R</t>
  </si>
  <si>
    <t>dveře vnitřní š = 700 mm; h = 1 970,0 mm; hladké; otevíravé; počet křídel 1; prosklení 2/3; povrch. úprava bílá barva</t>
  </si>
  <si>
    <t>61160603R</t>
  </si>
  <si>
    <t>dveře vnitřní š = 800 mm; h = 1 970,0 mm; hladké; otevíravé; počet křídel 1; prosklení 2/3; povrch. úprava bílá barva</t>
  </si>
  <si>
    <t>61581624.AR</t>
  </si>
  <si>
    <t>linka kuchyňská atypická; š = 2 400 mm</t>
  </si>
  <si>
    <t>766000001</t>
  </si>
  <si>
    <t>Dod+montáž dvířek instalační šachty dle výpisu prvků T7</t>
  </si>
  <si>
    <t>ks</t>
  </si>
  <si>
    <t>766000002</t>
  </si>
  <si>
    <t>D+M Potravinové skříně 970x600x2600 mm - T9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</si>
  <si>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</si>
  <si>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</si>
  <si>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</si>
  <si>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</si>
  <si>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</si>
  <si>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</si>
  <si>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</si>
  <si>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</si>
  <si>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771479001R00</t>
  </si>
  <si>
    <t>Montáž soklíků z dlaždic keramických Řezání dlaždic pro soklíky</t>
  </si>
  <si>
    <t>771549792R00</t>
  </si>
  <si>
    <t>Montáž podlah z dlaždic hutných a polohutných příplatek za podlahy v omezeném prostoru</t>
  </si>
  <si>
    <t>771575109RT1</t>
  </si>
  <si>
    <t>Montáž podlah z dlaždic keramických 300 x 300 mm, režných nebo glazovaných, hladkých, kladených do flexibilního tmele</t>
  </si>
  <si>
    <t>RTS 20/ II</t>
  </si>
  <si>
    <t>RTS 19/ I</t>
  </si>
  <si>
    <t>59770102R</t>
  </si>
  <si>
    <t>dlažba keramická š = 333 mm; l = 333 mm; h = 8,0 mm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</si>
  <si>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</si>
  <si>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</si>
  <si>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</si>
  <si>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</si>
  <si>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</si>
  <si>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</si>
  <si>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</si>
  <si>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</si>
  <si>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</si>
  <si>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</si>
  <si>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</si>
  <si>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</si>
  <si>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</si>
  <si>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</si>
  <si>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777531025R00</t>
  </si>
  <si>
    <t xml:space="preserve"> Podlahy ze stěrky akrylátové s disperzí samonivelační hmota, tloušťky 5 mm</t>
  </si>
  <si>
    <t>800-773</t>
  </si>
  <si>
    <t>včetně penetrace podkladu</t>
  </si>
  <si>
    <t>781101210RT4</t>
  </si>
  <si>
    <t>Příprava podkladu pod obklady penetrace podkladu pod obklady</t>
  </si>
  <si>
    <t>Provedení penetračního nátěru včetně dodávky materiálu.</t>
  </si>
  <si>
    <t>781111121R00</t>
  </si>
  <si>
    <t>Doplňkové práce při provádění obkladů montáž lišt rohových, vanových a dilatačních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</si>
  <si>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</si>
  <si>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</si>
  <si>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</si>
  <si>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</si>
  <si>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</si>
  <si>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</si>
  <si>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</si>
  <si>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</si>
  <si>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59781346R</t>
  </si>
  <si>
    <t>obklad keramický š = 148 mm; l = 148 mm; h = 6,0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</si>
  <si>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</si>
  <si>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</si>
  <si>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</si>
  <si>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</si>
  <si>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</si>
  <si>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</si>
  <si>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</si>
  <si>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</si>
  <si>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</si>
  <si>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</si>
  <si>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</si>
  <si>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</si>
  <si>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</si>
  <si>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</si>
  <si>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</si>
  <si>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</si>
  <si>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</si>
  <si>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M210001</t>
  </si>
  <si>
    <t>Úprava elekotroinstalace - po vyzdívce bytového jádra</t>
  </si>
  <si>
    <t>kpl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</si>
  <si>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</si>
  <si>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</si>
  <si>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</si>
  <si>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</si>
  <si>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</si>
  <si>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</si>
  <si>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</si>
  <si>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</si>
  <si>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</si>
  <si>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</si>
  <si>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</si>
  <si>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</si>
  <si>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</si>
  <si>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</si>
  <si>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</si>
  <si>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</si>
  <si>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</si>
  <si>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979990101R00</t>
  </si>
  <si>
    <t>Poplatek za skládku směsi betonu a cihel do 30x30 cm, skupina 17 01 01 a 17 01 02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</si>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</sst>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view="pageBreakPreview" zoomScale="60" zoomScaleNormal="100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jv5mAz81Hy5dMTTj6TAFYe81vefN5aNsIgryOEjKdts2D0ki5+hoGJvuDcyRX5u5tawCsEszyChBkzhIjbRTpA==" saltValue="35dqKsrHbF4Y1spX6cMb5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view="pageBreakPreview" topLeftCell="B16" zoomScaleNormal="100" zoomScaleSheetLayoutView="100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8" t="s">
        <v>22</v>
      </c>
      <c r="C2" s="79"/>
      <c r="D2" s="80" t="s">
        <v>49</v>
      </c>
      <c r="E2" s="239" t="s">
        <v>50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2" t="s">
        <v>46</v>
      </c>
      <c r="F3" s="243"/>
      <c r="G3" s="243"/>
      <c r="H3" s="243"/>
      <c r="I3" s="243"/>
      <c r="J3" s="244"/>
    </row>
    <row r="4" spans="1:15" ht="23.25" customHeight="1" x14ac:dyDescent="0.2">
      <c r="A4" s="76">
        <v>2448</v>
      </c>
      <c r="B4" s="83" t="s">
        <v>48</v>
      </c>
      <c r="C4" s="84"/>
      <c r="D4" s="85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 t="s">
        <v>51</v>
      </c>
      <c r="E5" s="228"/>
      <c r="F5" s="228"/>
      <c r="G5" s="228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9" t="s">
        <v>52</v>
      </c>
      <c r="E6" s="230"/>
      <c r="F6" s="230"/>
      <c r="G6" s="230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1" t="s">
        <v>53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SUMIF(F53:F69,A16,I53:I69)+SUMIF(F53:F69,"PSU",I53:I69)</f>
        <v>165492.66999999998</v>
      </c>
      <c r="J16" s="212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SUMIF(F53:F69,A17,I53:I69)</f>
        <v>284507.33</v>
      </c>
      <c r="J17" s="212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SUMIF(F53:F69,A18,I53:I69)</f>
        <v>50000</v>
      </c>
      <c r="J18" s="212"/>
    </row>
    <row r="19" spans="1:10" ht="23.25" customHeight="1" x14ac:dyDescent="0.2">
      <c r="A19" s="145" t="s">
        <v>104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SUMIF(F53:F69,A19,I53:I69)</f>
        <v>0</v>
      </c>
      <c r="J19" s="212"/>
    </row>
    <row r="20" spans="1:10" ht="23.25" customHeight="1" x14ac:dyDescent="0.2">
      <c r="A20" s="145" t="s">
        <v>105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SUMIF(F53:F69,A20,I53:I69)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49"/>
      <c r="G21" s="213"/>
      <c r="H21" s="249"/>
      <c r="I21" s="213">
        <f>SUM(I16:J20)</f>
        <v>500000</v>
      </c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8">
        <f>ZakladDPHSniVypocet</f>
        <v>499999.99999999988</v>
      </c>
      <c r="H23" s="209"/>
      <c r="I23" s="20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6">
        <f>I23*E23/100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I25*E25/100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499999.99999999988</v>
      </c>
      <c r="B27" s="31" t="s">
        <v>4</v>
      </c>
      <c r="C27" s="70"/>
      <c r="D27" s="71"/>
      <c r="E27" s="70"/>
      <c r="F27" s="16"/>
      <c r="G27" s="238">
        <f>CenaCelkemBezDPH-(ZakladDPHSni+ZakladDPHZakl)</f>
        <v>0</v>
      </c>
      <c r="H27" s="238"/>
      <c r="I27" s="238"/>
      <c r="J27" s="41" t="str">
        <f t="shared" si="0"/>
        <v>CZK</v>
      </c>
    </row>
    <row r="28" spans="1:10" ht="27.75" customHeight="1" thickBot="1" x14ac:dyDescent="0.25">
      <c r="A28" s="2">
        <f>(A27-INT(A27))*100</f>
        <v>-1.1641532182693481E-8</v>
      </c>
      <c r="B28" s="119" t="s">
        <v>23</v>
      </c>
      <c r="C28" s="120"/>
      <c r="D28" s="120"/>
      <c r="E28" s="121"/>
      <c r="F28" s="122"/>
      <c r="G28" s="216">
        <f>IF(A28&gt;50, ROUNDUP(A27, 0), ROUNDDOWN(A27, 0))</f>
        <v>500000</v>
      </c>
      <c r="H28" s="216"/>
      <c r="I28" s="216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15">
        <f>ZakladDPHSni+DPHSni+ZakladDPHZakl+DPHZakl+Zaokrouhleni</f>
        <v>499999.99999999988</v>
      </c>
      <c r="H29" s="215"/>
      <c r="I29" s="215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01"/>
      <c r="D39" s="201"/>
      <c r="E39" s="201"/>
      <c r="F39" s="103">
        <f>'SO01 1 Pol'!AE153</f>
        <v>499999.99999999988</v>
      </c>
      <c r="G39" s="104">
        <f>'SO01 1 Pol'!AF153</f>
        <v>0</v>
      </c>
      <c r="H39" s="105"/>
      <c r="I39" s="106">
        <f>F39+G39+H39</f>
        <v>499999.99999999988</v>
      </c>
      <c r="J39" s="107">
        <f>IF(CenaCelkemVypocet=0,"",I39/CenaCelkemVypocet*100)</f>
        <v>100</v>
      </c>
    </row>
    <row r="40" spans="1:10" ht="25.5" hidden="1" customHeight="1" x14ac:dyDescent="0.2">
      <c r="A40" s="91">
        <v>2</v>
      </c>
      <c r="B40" s="108"/>
      <c r="C40" s="202" t="s">
        <v>58</v>
      </c>
      <c r="D40" s="202"/>
      <c r="E40" s="202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202" t="s">
        <v>46</v>
      </c>
      <c r="D41" s="202"/>
      <c r="E41" s="202"/>
      <c r="F41" s="109">
        <f>'SO01 1 Pol'!AE153</f>
        <v>499999.99999999988</v>
      </c>
      <c r="G41" s="110">
        <f>'SO01 1 Pol'!AF153</f>
        <v>0</v>
      </c>
      <c r="H41" s="110"/>
      <c r="I41" s="111">
        <f>F41+G41+H41</f>
        <v>499999.99999999988</v>
      </c>
      <c r="J41" s="112">
        <f>IF(CenaCelkemVypocet=0,"",I41/CenaCelkemVypocet*100)</f>
        <v>100</v>
      </c>
    </row>
    <row r="42" spans="1:10" ht="25.5" hidden="1" customHeight="1" x14ac:dyDescent="0.2">
      <c r="A42" s="91">
        <v>3</v>
      </c>
      <c r="B42" s="113" t="s">
        <v>43</v>
      </c>
      <c r="C42" s="201" t="s">
        <v>44</v>
      </c>
      <c r="D42" s="201"/>
      <c r="E42" s="201"/>
      <c r="F42" s="114">
        <f>'SO01 1 Pol'!AE153</f>
        <v>499999.99999999988</v>
      </c>
      <c r="G42" s="105">
        <f>'SO01 1 Pol'!AF153</f>
        <v>0</v>
      </c>
      <c r="H42" s="105"/>
      <c r="I42" s="106">
        <f>F42+G42+H42</f>
        <v>499999.99999999988</v>
      </c>
      <c r="J42" s="107">
        <f>IF(CenaCelkemVypocet=0,"",I42/CenaCelkemVypocet*100)</f>
        <v>100</v>
      </c>
    </row>
    <row r="43" spans="1:10" ht="25.5" hidden="1" customHeight="1" x14ac:dyDescent="0.2">
      <c r="A43" s="91"/>
      <c r="B43" s="203" t="s">
        <v>59</v>
      </c>
      <c r="C43" s="204"/>
      <c r="D43" s="204"/>
      <c r="E43" s="204"/>
      <c r="F43" s="115">
        <f>SUMIF(A39:A42,"=1",F39:F42)</f>
        <v>499999.99999999988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499999.99999999988</v>
      </c>
      <c r="J43" s="118">
        <f>SUMIF(A39:A42,"=1",J39:J42)</f>
        <v>100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7" t="s">
        <v>67</v>
      </c>
    </row>
    <row r="52" spans="1:10" ht="25.5" customHeight="1" x14ac:dyDescent="0.2">
      <c r="A52" s="129"/>
      <c r="B52" s="132" t="s">
        <v>17</v>
      </c>
      <c r="C52" s="132" t="s">
        <v>5</v>
      </c>
      <c r="D52" s="133"/>
      <c r="E52" s="133"/>
      <c r="F52" s="134" t="s">
        <v>68</v>
      </c>
      <c r="G52" s="134"/>
      <c r="H52" s="134"/>
      <c r="I52" s="134" t="s">
        <v>29</v>
      </c>
      <c r="J52" s="134" t="s">
        <v>0</v>
      </c>
    </row>
    <row r="53" spans="1:10" ht="36.75" customHeight="1" x14ac:dyDescent="0.2">
      <c r="A53" s="130"/>
      <c r="B53" s="135" t="s">
        <v>69</v>
      </c>
      <c r="C53" s="199" t="s">
        <v>70</v>
      </c>
      <c r="D53" s="200"/>
      <c r="E53" s="200"/>
      <c r="F53" s="141" t="s">
        <v>24</v>
      </c>
      <c r="G53" s="142"/>
      <c r="H53" s="142"/>
      <c r="I53" s="142">
        <f>'SO01 1 Pol'!G8</f>
        <v>17338.5</v>
      </c>
      <c r="J53" s="139">
        <f>IF(I70=0,"",I53/I70*100)</f>
        <v>3.4677000000000007</v>
      </c>
    </row>
    <row r="54" spans="1:10" ht="36.75" customHeight="1" x14ac:dyDescent="0.2">
      <c r="A54" s="130"/>
      <c r="B54" s="135" t="s">
        <v>71</v>
      </c>
      <c r="C54" s="199" t="s">
        <v>72</v>
      </c>
      <c r="D54" s="200"/>
      <c r="E54" s="200"/>
      <c r="F54" s="141" t="s">
        <v>24</v>
      </c>
      <c r="G54" s="142"/>
      <c r="H54" s="142"/>
      <c r="I54" s="142">
        <f>'SO01 1 Pol'!G12</f>
        <v>132563.62</v>
      </c>
      <c r="J54" s="139">
        <f>IF(I70=0,"",I54/I70*100)</f>
        <v>26.512724000000006</v>
      </c>
    </row>
    <row r="55" spans="1:10" ht="36.75" customHeight="1" x14ac:dyDescent="0.2">
      <c r="A55" s="130"/>
      <c r="B55" s="135" t="s">
        <v>73</v>
      </c>
      <c r="C55" s="199" t="s">
        <v>74</v>
      </c>
      <c r="D55" s="200"/>
      <c r="E55" s="200"/>
      <c r="F55" s="141" t="s">
        <v>24</v>
      </c>
      <c r="G55" s="142"/>
      <c r="H55" s="142"/>
      <c r="I55" s="142">
        <f>'SO01 1 Pol'!G25</f>
        <v>5600</v>
      </c>
      <c r="J55" s="139">
        <f>IF(I70=0,"",I55/I70*100)</f>
        <v>1.1200000000000003</v>
      </c>
    </row>
    <row r="56" spans="1:10" ht="36.75" customHeight="1" x14ac:dyDescent="0.2">
      <c r="A56" s="130"/>
      <c r="B56" s="135" t="s">
        <v>75</v>
      </c>
      <c r="C56" s="199" t="s">
        <v>76</v>
      </c>
      <c r="D56" s="200"/>
      <c r="E56" s="200"/>
      <c r="F56" s="141" t="s">
        <v>24</v>
      </c>
      <c r="G56" s="142"/>
      <c r="H56" s="142"/>
      <c r="I56" s="142">
        <f>'SO01 1 Pol'!G28</f>
        <v>1769.8</v>
      </c>
      <c r="J56" s="139">
        <f>IF(I70=0,"",I56/I70*100)</f>
        <v>0.35396000000000011</v>
      </c>
    </row>
    <row r="57" spans="1:10" ht="36.75" customHeight="1" x14ac:dyDescent="0.2">
      <c r="A57" s="130"/>
      <c r="B57" s="135" t="s">
        <v>77</v>
      </c>
      <c r="C57" s="199" t="s">
        <v>78</v>
      </c>
      <c r="D57" s="200"/>
      <c r="E57" s="200"/>
      <c r="F57" s="141" t="s">
        <v>24</v>
      </c>
      <c r="G57" s="142"/>
      <c r="H57" s="142"/>
      <c r="I57" s="142">
        <f>'SO01 1 Pol'!G34</f>
        <v>4638.08</v>
      </c>
      <c r="J57" s="139">
        <f>IF(I70=0,"",I57/I70*100)</f>
        <v>0.92761600000000022</v>
      </c>
    </row>
    <row r="58" spans="1:10" ht="36.75" customHeight="1" x14ac:dyDescent="0.2">
      <c r="A58" s="130"/>
      <c r="B58" s="135" t="s">
        <v>79</v>
      </c>
      <c r="C58" s="199" t="s">
        <v>80</v>
      </c>
      <c r="D58" s="200"/>
      <c r="E58" s="200"/>
      <c r="F58" s="141" t="s">
        <v>25</v>
      </c>
      <c r="G58" s="142"/>
      <c r="H58" s="142"/>
      <c r="I58" s="142">
        <f>'SO01 1 Pol'!G37</f>
        <v>4705</v>
      </c>
      <c r="J58" s="139">
        <f>IF(I70=0,"",I58/I70*100)</f>
        <v>0.94100000000000017</v>
      </c>
    </row>
    <row r="59" spans="1:10" ht="36.75" customHeight="1" x14ac:dyDescent="0.2">
      <c r="A59" s="130"/>
      <c r="B59" s="135" t="s">
        <v>81</v>
      </c>
      <c r="C59" s="199" t="s">
        <v>82</v>
      </c>
      <c r="D59" s="200"/>
      <c r="E59" s="200"/>
      <c r="F59" s="141" t="s">
        <v>25</v>
      </c>
      <c r="G59" s="142"/>
      <c r="H59" s="142"/>
      <c r="I59" s="142">
        <f>'SO01 1 Pol'!G52</f>
        <v>8550</v>
      </c>
      <c r="J59" s="139">
        <f>IF(I70=0,"",I59/I70*100)</f>
        <v>1.7100000000000004</v>
      </c>
    </row>
    <row r="60" spans="1:10" ht="36.75" customHeight="1" x14ac:dyDescent="0.2">
      <c r="A60" s="130"/>
      <c r="B60" s="135" t="s">
        <v>83</v>
      </c>
      <c r="C60" s="199" t="s">
        <v>84</v>
      </c>
      <c r="D60" s="200"/>
      <c r="E60" s="200"/>
      <c r="F60" s="141" t="s">
        <v>25</v>
      </c>
      <c r="G60" s="142"/>
      <c r="H60" s="142"/>
      <c r="I60" s="142">
        <f>'SO01 1 Pol'!G64</f>
        <v>27150</v>
      </c>
      <c r="J60" s="139">
        <f>IF(I70=0,"",I60/I70*100)</f>
        <v>5.4300000000000015</v>
      </c>
    </row>
    <row r="61" spans="1:10" ht="36.75" customHeight="1" x14ac:dyDescent="0.2">
      <c r="A61" s="130"/>
      <c r="B61" s="135" t="s">
        <v>85</v>
      </c>
      <c r="C61" s="199" t="s">
        <v>86</v>
      </c>
      <c r="D61" s="200"/>
      <c r="E61" s="200"/>
      <c r="F61" s="141" t="s">
        <v>25</v>
      </c>
      <c r="G61" s="142"/>
      <c r="H61" s="142"/>
      <c r="I61" s="142">
        <f>'SO01 1 Pol'!G87</f>
        <v>101982.32</v>
      </c>
      <c r="J61" s="139">
        <f>IF(I70=0,"",I61/I70*100)</f>
        <v>20.396464000000005</v>
      </c>
    </row>
    <row r="62" spans="1:10" ht="36.75" customHeight="1" x14ac:dyDescent="0.2">
      <c r="A62" s="130"/>
      <c r="B62" s="135" t="s">
        <v>87</v>
      </c>
      <c r="C62" s="199" t="s">
        <v>88</v>
      </c>
      <c r="D62" s="200"/>
      <c r="E62" s="200"/>
      <c r="F62" s="141" t="s">
        <v>25</v>
      </c>
      <c r="G62" s="142"/>
      <c r="H62" s="142"/>
      <c r="I62" s="142">
        <f>'SO01 1 Pol'!G101</f>
        <v>3898.48</v>
      </c>
      <c r="J62" s="139">
        <f>IF(I70=0,"",I62/I70*100)</f>
        <v>0.77969600000000017</v>
      </c>
    </row>
    <row r="63" spans="1:10" ht="36.75" customHeight="1" x14ac:dyDescent="0.2">
      <c r="A63" s="130"/>
      <c r="B63" s="135" t="s">
        <v>89</v>
      </c>
      <c r="C63" s="199" t="s">
        <v>90</v>
      </c>
      <c r="D63" s="200"/>
      <c r="E63" s="200"/>
      <c r="F63" s="141" t="s">
        <v>25</v>
      </c>
      <c r="G63" s="142"/>
      <c r="H63" s="142"/>
      <c r="I63" s="142">
        <f>'SO01 1 Pol'!G110</f>
        <v>67045.5</v>
      </c>
      <c r="J63" s="139">
        <f>IF(I70=0,"",I63/I70*100)</f>
        <v>13.409100000000004</v>
      </c>
    </row>
    <row r="64" spans="1:10" ht="36.75" customHeight="1" x14ac:dyDescent="0.2">
      <c r="A64" s="130"/>
      <c r="B64" s="135" t="s">
        <v>91</v>
      </c>
      <c r="C64" s="199" t="s">
        <v>92</v>
      </c>
      <c r="D64" s="200"/>
      <c r="E64" s="200"/>
      <c r="F64" s="141" t="s">
        <v>25</v>
      </c>
      <c r="G64" s="142"/>
      <c r="H64" s="142"/>
      <c r="I64" s="142">
        <f>'SO01 1 Pol'!G118</f>
        <v>20432.099999999999</v>
      </c>
      <c r="J64" s="139">
        <f>IF(I70=0,"",I64/I70*100)</f>
        <v>4.0864200000000004</v>
      </c>
    </row>
    <row r="65" spans="1:10" ht="36.75" customHeight="1" x14ac:dyDescent="0.2">
      <c r="A65" s="130"/>
      <c r="B65" s="135" t="s">
        <v>93</v>
      </c>
      <c r="C65" s="199" t="s">
        <v>94</v>
      </c>
      <c r="D65" s="200"/>
      <c r="E65" s="200"/>
      <c r="F65" s="141" t="s">
        <v>25</v>
      </c>
      <c r="G65" s="142"/>
      <c r="H65" s="142"/>
      <c r="I65" s="142">
        <f>'SO01 1 Pol'!G121</f>
        <v>19849.409999999996</v>
      </c>
      <c r="J65" s="139">
        <f>IF(I70=0,"",I65/I70*100)</f>
        <v>3.9698820000000001</v>
      </c>
    </row>
    <row r="66" spans="1:10" ht="36.75" customHeight="1" x14ac:dyDescent="0.2">
      <c r="A66" s="130"/>
      <c r="B66" s="135" t="s">
        <v>95</v>
      </c>
      <c r="C66" s="199" t="s">
        <v>96</v>
      </c>
      <c r="D66" s="200"/>
      <c r="E66" s="200"/>
      <c r="F66" s="141" t="s">
        <v>25</v>
      </c>
      <c r="G66" s="142"/>
      <c r="H66" s="142"/>
      <c r="I66" s="142">
        <f>'SO01 1 Pol'!G131</f>
        <v>11990.65</v>
      </c>
      <c r="J66" s="139">
        <f>IF(I70=0,"",I66/I70*100)</f>
        <v>2.3981300000000005</v>
      </c>
    </row>
    <row r="67" spans="1:10" ht="36.75" customHeight="1" x14ac:dyDescent="0.2">
      <c r="A67" s="130"/>
      <c r="B67" s="135" t="s">
        <v>97</v>
      </c>
      <c r="C67" s="199" t="s">
        <v>98</v>
      </c>
      <c r="D67" s="200"/>
      <c r="E67" s="200"/>
      <c r="F67" s="141" t="s">
        <v>25</v>
      </c>
      <c r="G67" s="142"/>
      <c r="H67" s="142"/>
      <c r="I67" s="142">
        <f>'SO01 1 Pol'!G137</f>
        <v>18903.87</v>
      </c>
      <c r="J67" s="139">
        <f>IF(I70=0,"",I67/I70*100)</f>
        <v>3.7807740000000005</v>
      </c>
    </row>
    <row r="68" spans="1:10" ht="36.75" customHeight="1" x14ac:dyDescent="0.2">
      <c r="A68" s="130"/>
      <c r="B68" s="135" t="s">
        <v>99</v>
      </c>
      <c r="C68" s="199" t="s">
        <v>100</v>
      </c>
      <c r="D68" s="200"/>
      <c r="E68" s="200"/>
      <c r="F68" s="141" t="s">
        <v>26</v>
      </c>
      <c r="G68" s="142"/>
      <c r="H68" s="142"/>
      <c r="I68" s="142">
        <f>'SO01 1 Pol'!G140</f>
        <v>50000</v>
      </c>
      <c r="J68" s="139">
        <f>IF(I70=0,"",I68/I70*100)</f>
        <v>10.000000000000002</v>
      </c>
    </row>
    <row r="69" spans="1:10" ht="36.75" customHeight="1" x14ac:dyDescent="0.2">
      <c r="A69" s="130"/>
      <c r="B69" s="135" t="s">
        <v>101</v>
      </c>
      <c r="C69" s="199" t="s">
        <v>102</v>
      </c>
      <c r="D69" s="200"/>
      <c r="E69" s="200"/>
      <c r="F69" s="141" t="s">
        <v>103</v>
      </c>
      <c r="G69" s="142"/>
      <c r="H69" s="142"/>
      <c r="I69" s="142">
        <f>'SO01 1 Pol'!G142</f>
        <v>3582.67</v>
      </c>
      <c r="J69" s="139">
        <f>IF(I70=0,"",I69/I70*100)</f>
        <v>0.71653400000000023</v>
      </c>
    </row>
    <row r="70" spans="1:10" ht="25.5" customHeight="1" x14ac:dyDescent="0.2">
      <c r="A70" s="131"/>
      <c r="B70" s="136" t="s">
        <v>1</v>
      </c>
      <c r="C70" s="137"/>
      <c r="D70" s="138"/>
      <c r="E70" s="138"/>
      <c r="F70" s="143"/>
      <c r="G70" s="144"/>
      <c r="H70" s="144"/>
      <c r="I70" s="144">
        <f>SUM(I53:I69)</f>
        <v>499999.99999999988</v>
      </c>
      <c r="J70" s="140">
        <f>SUM(J53:J69)</f>
        <v>100.00000000000001</v>
      </c>
    </row>
    <row r="71" spans="1:10" x14ac:dyDescent="0.2">
      <c r="F71" s="89"/>
      <c r="G71" s="89"/>
      <c r="H71" s="89"/>
      <c r="I71" s="89"/>
      <c r="J71" s="90"/>
    </row>
    <row r="72" spans="1:10" x14ac:dyDescent="0.2">
      <c r="F72" s="89"/>
      <c r="G72" s="89"/>
      <c r="H72" s="89"/>
      <c r="I72" s="89"/>
      <c r="J72" s="90"/>
    </row>
    <row r="73" spans="1:10" x14ac:dyDescent="0.2">
      <c r="F73" s="89"/>
      <c r="G73" s="89"/>
      <c r="H73" s="89"/>
      <c r="I73" s="89"/>
      <c r="J73" s="90"/>
    </row>
  </sheetData>
  <sheetProtection algorithmName="SHA-512" hashValue="8hypS5Ny5Qec/Ld9P8U3fpCPH1wIWfJ2gk1cY4nRErmY0qglwdVL6eZ5dQG6vk1Kv1toha8KzDpt5ISY0OHBGQ==" saltValue="At16xgnWgNPTNSy927Ue6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uPb9fyDmxMQrFESxWIVnx+bYCs0CO7HuYy98lDMvABnBPZhKretlWUglc470CLqIbz0gAYq+BYavi5Kxz5odUQ==" saltValue="sEO+MXDhoS0Y9RnRv5hM+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C443-8BAA-4D0F-B302-F9A993A35C59}">
  <sheetPr>
    <outlinePr summaryBelow="0"/>
  </sheetPr>
  <dimension ref="A1:BH5000"/>
  <sheetViews>
    <sheetView view="pageBreakPreview" zoomScale="80" zoomScaleNormal="100" zoomScaleSheetLayoutView="80" workbookViewId="0">
      <pane ySplit="7" topLeftCell="A83" activePane="bottomLeft" state="frozen"/>
      <selection pane="bottomLeft" activeCell="F90" sqref="F90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106</v>
      </c>
      <c r="B1" s="262"/>
      <c r="C1" s="262"/>
      <c r="D1" s="262"/>
      <c r="E1" s="262"/>
      <c r="F1" s="262"/>
      <c r="G1" s="262"/>
      <c r="AG1" t="s">
        <v>107</v>
      </c>
    </row>
    <row r="2" spans="1:60" ht="25.15" customHeight="1" x14ac:dyDescent="0.2">
      <c r="A2" s="146" t="s">
        <v>7</v>
      </c>
      <c r="B2" s="49" t="s">
        <v>49</v>
      </c>
      <c r="C2" s="263" t="s">
        <v>50</v>
      </c>
      <c r="D2" s="264"/>
      <c r="E2" s="264"/>
      <c r="F2" s="264"/>
      <c r="G2" s="265"/>
      <c r="AG2" t="s">
        <v>108</v>
      </c>
    </row>
    <row r="3" spans="1:60" ht="25.15" customHeight="1" x14ac:dyDescent="0.2">
      <c r="A3" s="146" t="s">
        <v>8</v>
      </c>
      <c r="B3" s="49" t="s">
        <v>45</v>
      </c>
      <c r="C3" s="263" t="s">
        <v>46</v>
      </c>
      <c r="D3" s="264"/>
      <c r="E3" s="264"/>
      <c r="F3" s="264"/>
      <c r="G3" s="265"/>
      <c r="AC3" s="128" t="s">
        <v>108</v>
      </c>
      <c r="AG3" t="s">
        <v>109</v>
      </c>
    </row>
    <row r="4" spans="1:60" ht="25.15" customHeight="1" x14ac:dyDescent="0.2">
      <c r="A4" s="147" t="s">
        <v>9</v>
      </c>
      <c r="B4" s="148" t="s">
        <v>43</v>
      </c>
      <c r="C4" s="266" t="s">
        <v>44</v>
      </c>
      <c r="D4" s="267"/>
      <c r="E4" s="267"/>
      <c r="F4" s="267"/>
      <c r="G4" s="268"/>
      <c r="AG4" t="s">
        <v>110</v>
      </c>
    </row>
    <row r="5" spans="1:60" x14ac:dyDescent="0.2">
      <c r="D5" s="10"/>
    </row>
    <row r="6" spans="1:60" ht="38.25" x14ac:dyDescent="0.2">
      <c r="A6" s="150" t="s">
        <v>111</v>
      </c>
      <c r="B6" s="152" t="s">
        <v>112</v>
      </c>
      <c r="C6" s="152" t="s">
        <v>113</v>
      </c>
      <c r="D6" s="151" t="s">
        <v>114</v>
      </c>
      <c r="E6" s="150" t="s">
        <v>115</v>
      </c>
      <c r="F6" s="149" t="s">
        <v>116</v>
      </c>
      <c r="G6" s="150" t="s">
        <v>29</v>
      </c>
      <c r="H6" s="153" t="s">
        <v>30</v>
      </c>
      <c r="I6" s="153" t="s">
        <v>117</v>
      </c>
      <c r="J6" s="153" t="s">
        <v>31</v>
      </c>
      <c r="K6" s="153" t="s">
        <v>118</v>
      </c>
      <c r="L6" s="153" t="s">
        <v>119</v>
      </c>
      <c r="M6" s="153" t="s">
        <v>120</v>
      </c>
      <c r="N6" s="153" t="s">
        <v>121</v>
      </c>
      <c r="O6" s="153" t="s">
        <v>122</v>
      </c>
      <c r="P6" s="153" t="s">
        <v>123</v>
      </c>
      <c r="Q6" s="153" t="s">
        <v>124</v>
      </c>
      <c r="R6" s="153" t="s">
        <v>125</v>
      </c>
      <c r="S6" s="153" t="s">
        <v>126</v>
      </c>
      <c r="T6" s="153" t="s">
        <v>127</v>
      </c>
      <c r="U6" s="153" t="s">
        <v>128</v>
      </c>
      <c r="V6" s="153" t="s">
        <v>129</v>
      </c>
      <c r="W6" s="153" t="s">
        <v>130</v>
      </c>
      <c r="X6" s="153" t="s">
        <v>131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132</v>
      </c>
      <c r="B8" s="169" t="s">
        <v>69</v>
      </c>
      <c r="C8" s="191" t="s">
        <v>70</v>
      </c>
      <c r="D8" s="170"/>
      <c r="E8" s="171"/>
      <c r="F8" s="172"/>
      <c r="G8" s="172">
        <f>SUMIF(AG9:AG11,"&lt;&gt;NOR",G9:G11)</f>
        <v>17338.5</v>
      </c>
      <c r="H8" s="172"/>
      <c r="I8" s="172">
        <f>SUM(I9:I11)</f>
        <v>0</v>
      </c>
      <c r="J8" s="172"/>
      <c r="K8" s="172">
        <f>SUM(K9:K11)</f>
        <v>0</v>
      </c>
      <c r="L8" s="172"/>
      <c r="M8" s="172">
        <f>SUM(M9:M11)</f>
        <v>19939.274999999998</v>
      </c>
      <c r="N8" s="171"/>
      <c r="O8" s="171">
        <f>SUM(O9:O11)</f>
        <v>1.29</v>
      </c>
      <c r="P8" s="171"/>
      <c r="Q8" s="171">
        <f>SUM(Q9:Q11)</f>
        <v>0</v>
      </c>
      <c r="R8" s="172"/>
      <c r="S8" s="172"/>
      <c r="T8" s="173"/>
      <c r="U8" s="167"/>
      <c r="V8" s="167">
        <f>SUM(V9:V11)</f>
        <v>9.4699999999999989</v>
      </c>
      <c r="W8" s="167"/>
      <c r="X8" s="167"/>
      <c r="AG8" t="s">
        <v>133</v>
      </c>
    </row>
    <row r="9" spans="1:60" outlineLevel="1" x14ac:dyDescent="0.2">
      <c r="A9" s="174">
        <v>1</v>
      </c>
      <c r="B9" s="175" t="s">
        <v>134</v>
      </c>
      <c r="C9" s="192" t="s">
        <v>135</v>
      </c>
      <c r="D9" s="176" t="s">
        <v>136</v>
      </c>
      <c r="E9" s="177">
        <v>16.138500000000001</v>
      </c>
      <c r="F9" s="178">
        <v>1000</v>
      </c>
      <c r="G9" s="179">
        <f>ROUND(E9*F9,2)</f>
        <v>16138.5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18559.274999999998</v>
      </c>
      <c r="N9" s="177">
        <v>7.4709999999999999E-2</v>
      </c>
      <c r="O9" s="177">
        <f>ROUND(E9*N9,2)</f>
        <v>1.21</v>
      </c>
      <c r="P9" s="177">
        <v>0</v>
      </c>
      <c r="Q9" s="177">
        <f>ROUND(E9*P9,2)</f>
        <v>0</v>
      </c>
      <c r="R9" s="179" t="s">
        <v>137</v>
      </c>
      <c r="S9" s="179" t="s">
        <v>138</v>
      </c>
      <c r="T9" s="180" t="s">
        <v>138</v>
      </c>
      <c r="U9" s="165">
        <v>0.52915000000000001</v>
      </c>
      <c r="V9" s="165">
        <f>ROUND(E9*U9,2)</f>
        <v>8.5399999999999991</v>
      </c>
      <c r="W9" s="165"/>
      <c r="X9" s="165" t="s">
        <v>139</v>
      </c>
      <c r="Y9" s="154"/>
      <c r="Z9" s="154"/>
      <c r="AA9" s="154"/>
      <c r="AB9" s="154"/>
      <c r="AC9" s="154"/>
      <c r="AD9" s="154"/>
      <c r="AE9" s="154"/>
      <c r="AF9" s="154"/>
      <c r="AG9" s="154" t="s">
        <v>140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56" t="s">
        <v>141</v>
      </c>
      <c r="D10" s="257"/>
      <c r="E10" s="257"/>
      <c r="F10" s="257"/>
      <c r="G10" s="257"/>
      <c r="H10" s="165"/>
      <c r="I10" s="165"/>
      <c r="J10" s="165"/>
      <c r="K10" s="165"/>
      <c r="L10" s="165"/>
      <c r="M10" s="165"/>
      <c r="N10" s="164"/>
      <c r="O10" s="164"/>
      <c r="P10" s="164"/>
      <c r="Q10" s="164"/>
      <c r="R10" s="165"/>
      <c r="S10" s="165"/>
      <c r="T10" s="165"/>
      <c r="U10" s="165"/>
      <c r="V10" s="165"/>
      <c r="W10" s="165"/>
      <c r="X10" s="165"/>
      <c r="Y10" s="154"/>
      <c r="Z10" s="154"/>
      <c r="AA10" s="154"/>
      <c r="AB10" s="154"/>
      <c r="AC10" s="154"/>
      <c r="AD10" s="154"/>
      <c r="AE10" s="154"/>
      <c r="AF10" s="154"/>
      <c r="AG10" s="154" t="s">
        <v>142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81">
        <v>2</v>
      </c>
      <c r="B11" s="182" t="s">
        <v>143</v>
      </c>
      <c r="C11" s="193" t="s">
        <v>144</v>
      </c>
      <c r="D11" s="183" t="s">
        <v>136</v>
      </c>
      <c r="E11" s="184">
        <v>1.2</v>
      </c>
      <c r="F11" s="185">
        <v>1000</v>
      </c>
      <c r="G11" s="186">
        <f>ROUND(E11*F11,2)</f>
        <v>1200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15</v>
      </c>
      <c r="M11" s="186">
        <f>G11*(1+L11/100)</f>
        <v>1380</v>
      </c>
      <c r="N11" s="184">
        <v>6.9809999999999997E-2</v>
      </c>
      <c r="O11" s="184">
        <f>ROUND(E11*N11,2)</f>
        <v>0.08</v>
      </c>
      <c r="P11" s="184">
        <v>0</v>
      </c>
      <c r="Q11" s="184">
        <f>ROUND(E11*P11,2)</f>
        <v>0</v>
      </c>
      <c r="R11" s="186" t="s">
        <v>137</v>
      </c>
      <c r="S11" s="186" t="s">
        <v>138</v>
      </c>
      <c r="T11" s="187" t="s">
        <v>138</v>
      </c>
      <c r="U11" s="165">
        <v>0.77700000000000002</v>
      </c>
      <c r="V11" s="165">
        <f>ROUND(E11*U11,2)</f>
        <v>0.93</v>
      </c>
      <c r="W11" s="165"/>
      <c r="X11" s="165" t="s">
        <v>139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140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x14ac:dyDescent="0.2">
      <c r="A12" s="168" t="s">
        <v>132</v>
      </c>
      <c r="B12" s="169" t="s">
        <v>71</v>
      </c>
      <c r="C12" s="191" t="s">
        <v>72</v>
      </c>
      <c r="D12" s="170"/>
      <c r="E12" s="171"/>
      <c r="F12" s="172"/>
      <c r="G12" s="172">
        <f>SUMIF(AG13:AG24,"&lt;&gt;NOR",G13:G24)</f>
        <v>132563.62</v>
      </c>
      <c r="H12" s="172"/>
      <c r="I12" s="172">
        <f>SUM(I13:I24)</f>
        <v>0</v>
      </c>
      <c r="J12" s="172"/>
      <c r="K12" s="172">
        <f>SUM(K13:K24)</f>
        <v>0</v>
      </c>
      <c r="L12" s="172"/>
      <c r="M12" s="172">
        <f>SUM(M13:M24)</f>
        <v>152448.163</v>
      </c>
      <c r="N12" s="171"/>
      <c r="O12" s="171">
        <f>SUM(O13:O24)</f>
        <v>1.74</v>
      </c>
      <c r="P12" s="171"/>
      <c r="Q12" s="171">
        <f>SUM(Q13:Q24)</f>
        <v>0</v>
      </c>
      <c r="R12" s="172"/>
      <c r="S12" s="172"/>
      <c r="T12" s="173"/>
      <c r="U12" s="167"/>
      <c r="V12" s="167">
        <f>SUM(V13:V24)</f>
        <v>165.84</v>
      </c>
      <c r="W12" s="167"/>
      <c r="X12" s="167"/>
      <c r="AG12" t="s">
        <v>133</v>
      </c>
    </row>
    <row r="13" spans="1:60" outlineLevel="1" x14ac:dyDescent="0.2">
      <c r="A13" s="174">
        <v>3</v>
      </c>
      <c r="B13" s="175" t="s">
        <v>145</v>
      </c>
      <c r="C13" s="192" t="s">
        <v>146</v>
      </c>
      <c r="D13" s="176" t="s">
        <v>136</v>
      </c>
      <c r="E13" s="177">
        <v>236.29839999999999</v>
      </c>
      <c r="F13" s="178">
        <v>30</v>
      </c>
      <c r="G13" s="179">
        <f>ROUND(E13*F13,2)</f>
        <v>7088.95</v>
      </c>
      <c r="H13" s="178"/>
      <c r="I13" s="179">
        <f>ROUND(E13*H13,2)</f>
        <v>0</v>
      </c>
      <c r="J13" s="178"/>
      <c r="K13" s="179">
        <f>ROUND(E13*J13,2)</f>
        <v>0</v>
      </c>
      <c r="L13" s="179">
        <v>15</v>
      </c>
      <c r="M13" s="179">
        <f>G13*(1+L13/100)</f>
        <v>8152.2924999999996</v>
      </c>
      <c r="N13" s="177">
        <v>3.6999999999999999E-4</v>
      </c>
      <c r="O13" s="177">
        <f>ROUND(E13*N13,2)</f>
        <v>0.09</v>
      </c>
      <c r="P13" s="177">
        <v>0</v>
      </c>
      <c r="Q13" s="177">
        <f>ROUND(E13*P13,2)</f>
        <v>0</v>
      </c>
      <c r="R13" s="179" t="s">
        <v>137</v>
      </c>
      <c r="S13" s="179" t="s">
        <v>138</v>
      </c>
      <c r="T13" s="180" t="s">
        <v>138</v>
      </c>
      <c r="U13" s="165">
        <v>7.0000000000000007E-2</v>
      </c>
      <c r="V13" s="165">
        <f>ROUND(E13*U13,2)</f>
        <v>16.54</v>
      </c>
      <c r="W13" s="165"/>
      <c r="X13" s="165" t="s">
        <v>139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140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1"/>
      <c r="B14" s="162"/>
      <c r="C14" s="256" t="s">
        <v>147</v>
      </c>
      <c r="D14" s="257"/>
      <c r="E14" s="257"/>
      <c r="F14" s="257"/>
      <c r="G14" s="257"/>
      <c r="H14" s="165"/>
      <c r="I14" s="165"/>
      <c r="J14" s="165"/>
      <c r="K14" s="165"/>
      <c r="L14" s="165"/>
      <c r="M14" s="165"/>
      <c r="N14" s="164"/>
      <c r="O14" s="164"/>
      <c r="P14" s="164"/>
      <c r="Q14" s="164"/>
      <c r="R14" s="165"/>
      <c r="S14" s="165"/>
      <c r="T14" s="165"/>
      <c r="U14" s="165"/>
      <c r="V14" s="165"/>
      <c r="W14" s="165"/>
      <c r="X14" s="165"/>
      <c r="Y14" s="154"/>
      <c r="Z14" s="154"/>
      <c r="AA14" s="154"/>
      <c r="AB14" s="154"/>
      <c r="AC14" s="154"/>
      <c r="AD14" s="154"/>
      <c r="AE14" s="154"/>
      <c r="AF14" s="154"/>
      <c r="AG14" s="154" t="s">
        <v>142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74">
        <v>4</v>
      </c>
      <c r="B15" s="175" t="s">
        <v>148</v>
      </c>
      <c r="C15" s="192" t="s">
        <v>149</v>
      </c>
      <c r="D15" s="176" t="s">
        <v>136</v>
      </c>
      <c r="E15" s="177">
        <v>30.785</v>
      </c>
      <c r="F15" s="178">
        <v>30</v>
      </c>
      <c r="G15" s="179">
        <f>ROUND(E15*F15,2)</f>
        <v>923.55</v>
      </c>
      <c r="H15" s="178"/>
      <c r="I15" s="179">
        <f>ROUND(E15*H15,2)</f>
        <v>0</v>
      </c>
      <c r="J15" s="178"/>
      <c r="K15" s="179">
        <f>ROUND(E15*J15,2)</f>
        <v>0</v>
      </c>
      <c r="L15" s="179">
        <v>15</v>
      </c>
      <c r="M15" s="179">
        <f>G15*(1+L15/100)</f>
        <v>1062.0824999999998</v>
      </c>
      <c r="N15" s="177">
        <v>4.0000000000000003E-5</v>
      </c>
      <c r="O15" s="177">
        <f>ROUND(E15*N15,2)</f>
        <v>0</v>
      </c>
      <c r="P15" s="177">
        <v>0</v>
      </c>
      <c r="Q15" s="177">
        <f>ROUND(E15*P15,2)</f>
        <v>0</v>
      </c>
      <c r="R15" s="179" t="s">
        <v>137</v>
      </c>
      <c r="S15" s="179" t="s">
        <v>138</v>
      </c>
      <c r="T15" s="180" t="s">
        <v>138</v>
      </c>
      <c r="U15" s="165">
        <v>7.8E-2</v>
      </c>
      <c r="V15" s="165">
        <f>ROUND(E15*U15,2)</f>
        <v>2.4</v>
      </c>
      <c r="W15" s="165"/>
      <c r="X15" s="165" t="s">
        <v>139</v>
      </c>
      <c r="Y15" s="154"/>
      <c r="Z15" s="154"/>
      <c r="AA15" s="154"/>
      <c r="AB15" s="154"/>
      <c r="AC15" s="154"/>
      <c r="AD15" s="154"/>
      <c r="AE15" s="154"/>
      <c r="AF15" s="154"/>
      <c r="AG15" s="154" t="s">
        <v>140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61"/>
      <c r="B16" s="162"/>
      <c r="C16" s="256" t="s">
        <v>150</v>
      </c>
      <c r="D16" s="257"/>
      <c r="E16" s="257"/>
      <c r="F16" s="257"/>
      <c r="G16" s="257"/>
      <c r="H16" s="165"/>
      <c r="I16" s="165"/>
      <c r="J16" s="165"/>
      <c r="K16" s="165"/>
      <c r="L16" s="165"/>
      <c r="M16" s="165"/>
      <c r="N16" s="164"/>
      <c r="O16" s="164"/>
      <c r="P16" s="164"/>
      <c r="Q16" s="164"/>
      <c r="R16" s="165"/>
      <c r="S16" s="165"/>
      <c r="T16" s="165"/>
      <c r="U16" s="165"/>
      <c r="V16" s="165"/>
      <c r="W16" s="165"/>
      <c r="X16" s="165"/>
      <c r="Y16" s="154"/>
      <c r="Z16" s="154"/>
      <c r="AA16" s="154"/>
      <c r="AB16" s="154"/>
      <c r="AC16" s="154"/>
      <c r="AD16" s="154"/>
      <c r="AE16" s="154"/>
      <c r="AF16" s="154"/>
      <c r="AG16" s="154" t="s">
        <v>142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88" t="str">
        <f>C16</f>
        <v>které se zřizují před úpravami povrchu, a obalení osazených dveřních zárubní před znečištěním při úpravách povrchu nástřikem plastických maltovin včetně pozdějšího odkrytí,</v>
      </c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74">
        <v>5</v>
      </c>
      <c r="B17" s="175" t="s">
        <v>151</v>
      </c>
      <c r="C17" s="192" t="s">
        <v>152</v>
      </c>
      <c r="D17" s="176" t="s">
        <v>136</v>
      </c>
      <c r="E17" s="177">
        <v>66.239999999999995</v>
      </c>
      <c r="F17" s="178">
        <v>300</v>
      </c>
      <c r="G17" s="179">
        <f>ROUND(E17*F17,2)</f>
        <v>19872</v>
      </c>
      <c r="H17" s="178"/>
      <c r="I17" s="179">
        <f>ROUND(E17*H17,2)</f>
        <v>0</v>
      </c>
      <c r="J17" s="178"/>
      <c r="K17" s="179">
        <f>ROUND(E17*J17,2)</f>
        <v>0</v>
      </c>
      <c r="L17" s="179">
        <v>15</v>
      </c>
      <c r="M17" s="179">
        <f>G17*(1+L17/100)</f>
        <v>22852.799999999999</v>
      </c>
      <c r="N17" s="177">
        <v>7.6800000000000002E-3</v>
      </c>
      <c r="O17" s="177">
        <f>ROUND(E17*N17,2)</f>
        <v>0.51</v>
      </c>
      <c r="P17" s="177">
        <v>0</v>
      </c>
      <c r="Q17" s="177">
        <f>ROUND(E17*P17,2)</f>
        <v>0</v>
      </c>
      <c r="R17" s="179" t="s">
        <v>137</v>
      </c>
      <c r="S17" s="179" t="s">
        <v>138</v>
      </c>
      <c r="T17" s="180" t="s">
        <v>138</v>
      </c>
      <c r="U17" s="165">
        <v>0.38100000000000001</v>
      </c>
      <c r="V17" s="165">
        <f>ROUND(E17*U17,2)</f>
        <v>25.24</v>
      </c>
      <c r="W17" s="165"/>
      <c r="X17" s="165" t="s">
        <v>139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140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61"/>
      <c r="B18" s="162"/>
      <c r="C18" s="256" t="s">
        <v>153</v>
      </c>
      <c r="D18" s="257"/>
      <c r="E18" s="257"/>
      <c r="F18" s="257"/>
      <c r="G18" s="257"/>
      <c r="H18" s="165"/>
      <c r="I18" s="165"/>
      <c r="J18" s="165"/>
      <c r="K18" s="165"/>
      <c r="L18" s="165"/>
      <c r="M18" s="165"/>
      <c r="N18" s="164"/>
      <c r="O18" s="164"/>
      <c r="P18" s="164"/>
      <c r="Q18" s="164"/>
      <c r="R18" s="165"/>
      <c r="S18" s="165"/>
      <c r="T18" s="165"/>
      <c r="U18" s="165"/>
      <c r="V18" s="165"/>
      <c r="W18" s="165"/>
      <c r="X18" s="165"/>
      <c r="Y18" s="154"/>
      <c r="Z18" s="154"/>
      <c r="AA18" s="154"/>
      <c r="AB18" s="154"/>
      <c r="AC18" s="154"/>
      <c r="AD18" s="154"/>
      <c r="AE18" s="154"/>
      <c r="AF18" s="154"/>
      <c r="AG18" s="154" t="s">
        <v>142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88" t="str">
        <f>C18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81">
        <v>6</v>
      </c>
      <c r="B19" s="182" t="s">
        <v>154</v>
      </c>
      <c r="C19" s="193" t="s">
        <v>155</v>
      </c>
      <c r="D19" s="183" t="s">
        <v>136</v>
      </c>
      <c r="E19" s="184">
        <v>66.239999999999995</v>
      </c>
      <c r="F19" s="185">
        <v>200</v>
      </c>
      <c r="G19" s="186">
        <f>ROUND(E19*F19,2)</f>
        <v>13248</v>
      </c>
      <c r="H19" s="185"/>
      <c r="I19" s="186">
        <f>ROUND(E19*H19,2)</f>
        <v>0</v>
      </c>
      <c r="J19" s="185"/>
      <c r="K19" s="186">
        <f>ROUND(E19*J19,2)</f>
        <v>0</v>
      </c>
      <c r="L19" s="186">
        <v>15</v>
      </c>
      <c r="M19" s="186">
        <f>G19*(1+L19/100)</f>
        <v>15235.199999999999</v>
      </c>
      <c r="N19" s="184">
        <v>3.4000000000000002E-4</v>
      </c>
      <c r="O19" s="184">
        <f>ROUND(E19*N19,2)</f>
        <v>0.02</v>
      </c>
      <c r="P19" s="184">
        <v>0</v>
      </c>
      <c r="Q19" s="184">
        <f>ROUND(E19*P19,2)</f>
        <v>0</v>
      </c>
      <c r="R19" s="186" t="s">
        <v>137</v>
      </c>
      <c r="S19" s="186" t="s">
        <v>138</v>
      </c>
      <c r="T19" s="187" t="s">
        <v>138</v>
      </c>
      <c r="U19" s="165">
        <v>0.33</v>
      </c>
      <c r="V19" s="165">
        <f>ROUND(E19*U19,2)</f>
        <v>21.86</v>
      </c>
      <c r="W19" s="165"/>
      <c r="X19" s="165" t="s">
        <v>139</v>
      </c>
      <c r="Y19" s="154"/>
      <c r="Z19" s="154"/>
      <c r="AA19" s="154"/>
      <c r="AB19" s="154"/>
      <c r="AC19" s="154"/>
      <c r="AD19" s="154"/>
      <c r="AE19" s="154"/>
      <c r="AF19" s="154"/>
      <c r="AG19" s="154" t="s">
        <v>140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2.5" outlineLevel="1" x14ac:dyDescent="0.2">
      <c r="A20" s="181">
        <v>7</v>
      </c>
      <c r="B20" s="182" t="s">
        <v>156</v>
      </c>
      <c r="C20" s="193" t="s">
        <v>157</v>
      </c>
      <c r="D20" s="183" t="s">
        <v>136</v>
      </c>
      <c r="E20" s="184">
        <v>166.23840000000001</v>
      </c>
      <c r="F20" s="185">
        <v>50</v>
      </c>
      <c r="G20" s="186">
        <f>ROUND(E20*F20,2)</f>
        <v>8311.92</v>
      </c>
      <c r="H20" s="185"/>
      <c r="I20" s="186">
        <f>ROUND(E20*H20,2)</f>
        <v>0</v>
      </c>
      <c r="J20" s="185"/>
      <c r="K20" s="186">
        <f>ROUND(E20*J20,2)</f>
        <v>0</v>
      </c>
      <c r="L20" s="186">
        <v>15</v>
      </c>
      <c r="M20" s="186">
        <f>G20*(1+L20/100)</f>
        <v>9558.7079999999987</v>
      </c>
      <c r="N20" s="184">
        <v>1.9E-3</v>
      </c>
      <c r="O20" s="184">
        <f>ROUND(E20*N20,2)</f>
        <v>0.32</v>
      </c>
      <c r="P20" s="184">
        <v>0</v>
      </c>
      <c r="Q20" s="184">
        <f>ROUND(E20*P20,2)</f>
        <v>0</v>
      </c>
      <c r="R20" s="186" t="s">
        <v>158</v>
      </c>
      <c r="S20" s="186" t="s">
        <v>138</v>
      </c>
      <c r="T20" s="187" t="s">
        <v>138</v>
      </c>
      <c r="U20" s="165">
        <v>0.10918</v>
      </c>
      <c r="V20" s="165">
        <f>ROUND(E20*U20,2)</f>
        <v>18.149999999999999</v>
      </c>
      <c r="W20" s="165"/>
      <c r="X20" s="165" t="s">
        <v>139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140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74">
        <v>8</v>
      </c>
      <c r="B21" s="175" t="s">
        <v>159</v>
      </c>
      <c r="C21" s="192" t="s">
        <v>160</v>
      </c>
      <c r="D21" s="176" t="s">
        <v>136</v>
      </c>
      <c r="E21" s="177">
        <v>166.23840000000001</v>
      </c>
      <c r="F21" s="178">
        <v>300</v>
      </c>
      <c r="G21" s="179">
        <f>ROUND(E21*F21,2)</f>
        <v>49871.519999999997</v>
      </c>
      <c r="H21" s="178"/>
      <c r="I21" s="179">
        <f>ROUND(E21*H21,2)</f>
        <v>0</v>
      </c>
      <c r="J21" s="178"/>
      <c r="K21" s="179">
        <f>ROUND(E21*J21,2)</f>
        <v>0</v>
      </c>
      <c r="L21" s="179">
        <v>15</v>
      </c>
      <c r="M21" s="179">
        <f>G21*(1+L21/100)</f>
        <v>57352.247999999992</v>
      </c>
      <c r="N21" s="177">
        <v>4.4600000000000004E-3</v>
      </c>
      <c r="O21" s="177">
        <f>ROUND(E21*N21,2)</f>
        <v>0.74</v>
      </c>
      <c r="P21" s="177">
        <v>0</v>
      </c>
      <c r="Q21" s="177">
        <f>ROUND(E21*P21,2)</f>
        <v>0</v>
      </c>
      <c r="R21" s="179" t="s">
        <v>137</v>
      </c>
      <c r="S21" s="179" t="s">
        <v>138</v>
      </c>
      <c r="T21" s="180" t="s">
        <v>138</v>
      </c>
      <c r="U21" s="165">
        <v>0.25115999999999999</v>
      </c>
      <c r="V21" s="165">
        <f>ROUND(E21*U21,2)</f>
        <v>41.75</v>
      </c>
      <c r="W21" s="165"/>
      <c r="X21" s="165" t="s">
        <v>139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140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61"/>
      <c r="B22" s="162"/>
      <c r="C22" s="256" t="s">
        <v>161</v>
      </c>
      <c r="D22" s="257"/>
      <c r="E22" s="257"/>
      <c r="F22" s="257"/>
      <c r="G22" s="257"/>
      <c r="H22" s="165"/>
      <c r="I22" s="165"/>
      <c r="J22" s="165"/>
      <c r="K22" s="165"/>
      <c r="L22" s="165"/>
      <c r="M22" s="165"/>
      <c r="N22" s="164"/>
      <c r="O22" s="164"/>
      <c r="P22" s="164"/>
      <c r="Q22" s="164"/>
      <c r="R22" s="165"/>
      <c r="S22" s="165"/>
      <c r="T22" s="165"/>
      <c r="U22" s="165"/>
      <c r="V22" s="165"/>
      <c r="W22" s="165"/>
      <c r="X22" s="165"/>
      <c r="Y22" s="154"/>
      <c r="Z22" s="154"/>
      <c r="AA22" s="154"/>
      <c r="AB22" s="154"/>
      <c r="AC22" s="154"/>
      <c r="AD22" s="154"/>
      <c r="AE22" s="154"/>
      <c r="AF22" s="154"/>
      <c r="AG22" s="154" t="s">
        <v>142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88" t="str">
        <f>C22</f>
        <v>na rovném povrchu vnitřních stěn, pilířů, svislých panelových konstrukcí, s nejnutnějším obroušením podkladu (pemzou apod.) a oprášením,</v>
      </c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74">
        <v>9</v>
      </c>
      <c r="B23" s="175" t="s">
        <v>162</v>
      </c>
      <c r="C23" s="192" t="s">
        <v>163</v>
      </c>
      <c r="D23" s="176" t="s">
        <v>136</v>
      </c>
      <c r="E23" s="177">
        <v>166.23840000000001</v>
      </c>
      <c r="F23" s="178">
        <v>200</v>
      </c>
      <c r="G23" s="179">
        <f>ROUND(E23*F23,2)</f>
        <v>33247.68</v>
      </c>
      <c r="H23" s="178"/>
      <c r="I23" s="179">
        <f>ROUND(E23*H23,2)</f>
        <v>0</v>
      </c>
      <c r="J23" s="178"/>
      <c r="K23" s="179">
        <f>ROUND(E23*J23,2)</f>
        <v>0</v>
      </c>
      <c r="L23" s="179">
        <v>15</v>
      </c>
      <c r="M23" s="179">
        <f>G23*(1+L23/100)</f>
        <v>38234.831999999995</v>
      </c>
      <c r="N23" s="177">
        <v>3.4000000000000002E-4</v>
      </c>
      <c r="O23" s="177">
        <f>ROUND(E23*N23,2)</f>
        <v>0.06</v>
      </c>
      <c r="P23" s="177">
        <v>0</v>
      </c>
      <c r="Q23" s="177">
        <f>ROUND(E23*P23,2)</f>
        <v>0</v>
      </c>
      <c r="R23" s="179" t="s">
        <v>137</v>
      </c>
      <c r="S23" s="179" t="s">
        <v>138</v>
      </c>
      <c r="T23" s="180" t="s">
        <v>138</v>
      </c>
      <c r="U23" s="165">
        <v>0.24</v>
      </c>
      <c r="V23" s="165">
        <f>ROUND(E23*U23,2)</f>
        <v>39.9</v>
      </c>
      <c r="W23" s="165"/>
      <c r="X23" s="165" t="s">
        <v>139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140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256" t="s">
        <v>164</v>
      </c>
      <c r="D24" s="257"/>
      <c r="E24" s="257"/>
      <c r="F24" s="257"/>
      <c r="G24" s="257"/>
      <c r="H24" s="165"/>
      <c r="I24" s="165"/>
      <c r="J24" s="165"/>
      <c r="K24" s="165"/>
      <c r="L24" s="165"/>
      <c r="M24" s="165"/>
      <c r="N24" s="164"/>
      <c r="O24" s="164"/>
      <c r="P24" s="164"/>
      <c r="Q24" s="164"/>
      <c r="R24" s="165"/>
      <c r="S24" s="165"/>
      <c r="T24" s="165"/>
      <c r="U24" s="165"/>
      <c r="V24" s="165"/>
      <c r="W24" s="165"/>
      <c r="X24" s="165"/>
      <c r="Y24" s="154"/>
      <c r="Z24" s="154"/>
      <c r="AA24" s="154"/>
      <c r="AB24" s="154"/>
      <c r="AC24" s="154"/>
      <c r="AD24" s="154"/>
      <c r="AE24" s="154"/>
      <c r="AF24" s="154"/>
      <c r="AG24" s="154" t="s">
        <v>142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x14ac:dyDescent="0.2">
      <c r="A25" s="168" t="s">
        <v>132</v>
      </c>
      <c r="B25" s="169" t="s">
        <v>73</v>
      </c>
      <c r="C25" s="191" t="s">
        <v>74</v>
      </c>
      <c r="D25" s="170"/>
      <c r="E25" s="171"/>
      <c r="F25" s="172"/>
      <c r="G25" s="172">
        <f>SUMIF(AG26:AG27,"&lt;&gt;NOR",G26:G27)</f>
        <v>5600</v>
      </c>
      <c r="H25" s="172"/>
      <c r="I25" s="172">
        <f>SUM(I26:I27)</f>
        <v>0</v>
      </c>
      <c r="J25" s="172"/>
      <c r="K25" s="172">
        <f>SUM(K26:K27)</f>
        <v>0</v>
      </c>
      <c r="L25" s="172"/>
      <c r="M25" s="172">
        <f>SUM(M26:M27)</f>
        <v>6440</v>
      </c>
      <c r="N25" s="171"/>
      <c r="O25" s="171">
        <f>SUM(O26:O27)</f>
        <v>7.0000000000000007E-2</v>
      </c>
      <c r="P25" s="171"/>
      <c r="Q25" s="171">
        <f>SUM(Q26:Q27)</f>
        <v>0</v>
      </c>
      <c r="R25" s="172"/>
      <c r="S25" s="172"/>
      <c r="T25" s="173"/>
      <c r="U25" s="167"/>
      <c r="V25" s="167">
        <f>SUM(V26:V27)</f>
        <v>3.72</v>
      </c>
      <c r="W25" s="167"/>
      <c r="X25" s="167"/>
      <c r="AG25" t="s">
        <v>133</v>
      </c>
    </row>
    <row r="26" spans="1:60" ht="45" outlineLevel="1" x14ac:dyDescent="0.2">
      <c r="A26" s="181">
        <v>10</v>
      </c>
      <c r="B26" s="182" t="s">
        <v>165</v>
      </c>
      <c r="C26" s="193" t="s">
        <v>166</v>
      </c>
      <c r="D26" s="183" t="s">
        <v>167</v>
      </c>
      <c r="E26" s="184">
        <v>2</v>
      </c>
      <c r="F26" s="185">
        <v>1000</v>
      </c>
      <c r="G26" s="186">
        <f>ROUND(E26*F26,2)</f>
        <v>2000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15</v>
      </c>
      <c r="M26" s="186">
        <f>G26*(1+L26/100)</f>
        <v>2300</v>
      </c>
      <c r="N26" s="184">
        <v>1.8970000000000001E-2</v>
      </c>
      <c r="O26" s="184">
        <f>ROUND(E26*N26,2)</f>
        <v>0.04</v>
      </c>
      <c r="P26" s="184">
        <v>0</v>
      </c>
      <c r="Q26" s="184">
        <f>ROUND(E26*P26,2)</f>
        <v>0</v>
      </c>
      <c r="R26" s="186" t="s">
        <v>137</v>
      </c>
      <c r="S26" s="186" t="s">
        <v>138</v>
      </c>
      <c r="T26" s="187" t="s">
        <v>138</v>
      </c>
      <c r="U26" s="165">
        <v>1.86</v>
      </c>
      <c r="V26" s="165">
        <f>ROUND(E26*U26,2)</f>
        <v>3.72</v>
      </c>
      <c r="W26" s="165"/>
      <c r="X26" s="165" t="s">
        <v>139</v>
      </c>
      <c r="Y26" s="154"/>
      <c r="Z26" s="154"/>
      <c r="AA26" s="154"/>
      <c r="AB26" s="154"/>
      <c r="AC26" s="154"/>
      <c r="AD26" s="154"/>
      <c r="AE26" s="154"/>
      <c r="AF26" s="154"/>
      <c r="AG26" s="154" t="s">
        <v>140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2.5" outlineLevel="1" x14ac:dyDescent="0.2">
      <c r="A27" s="181">
        <v>11</v>
      </c>
      <c r="B27" s="182" t="s">
        <v>168</v>
      </c>
      <c r="C27" s="193" t="s">
        <v>169</v>
      </c>
      <c r="D27" s="183" t="s">
        <v>167</v>
      </c>
      <c r="E27" s="184">
        <v>2</v>
      </c>
      <c r="F27" s="185">
        <v>1800</v>
      </c>
      <c r="G27" s="186">
        <f>ROUND(E27*F27,2)</f>
        <v>3600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15</v>
      </c>
      <c r="M27" s="186">
        <f>G27*(1+L27/100)</f>
        <v>4140</v>
      </c>
      <c r="N27" s="184">
        <v>1.406E-2</v>
      </c>
      <c r="O27" s="184">
        <f>ROUND(E27*N27,2)</f>
        <v>0.03</v>
      </c>
      <c r="P27" s="184">
        <v>0</v>
      </c>
      <c r="Q27" s="184">
        <f>ROUND(E27*P27,2)</f>
        <v>0</v>
      </c>
      <c r="R27" s="186" t="s">
        <v>170</v>
      </c>
      <c r="S27" s="186" t="s">
        <v>138</v>
      </c>
      <c r="T27" s="187" t="s">
        <v>138</v>
      </c>
      <c r="U27" s="165">
        <v>0</v>
      </c>
      <c r="V27" s="165">
        <f>ROUND(E27*U27,2)</f>
        <v>0</v>
      </c>
      <c r="W27" s="165"/>
      <c r="X27" s="165" t="s">
        <v>171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172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68" t="s">
        <v>132</v>
      </c>
      <c r="B28" s="169" t="s">
        <v>75</v>
      </c>
      <c r="C28" s="191" t="s">
        <v>76</v>
      </c>
      <c r="D28" s="170"/>
      <c r="E28" s="171"/>
      <c r="F28" s="172"/>
      <c r="G28" s="172">
        <f>SUMIF(AG29:AG33,"&lt;&gt;NOR",G29:G33)</f>
        <v>1769.8</v>
      </c>
      <c r="H28" s="172"/>
      <c r="I28" s="172">
        <f>SUM(I29:I33)</f>
        <v>0</v>
      </c>
      <c r="J28" s="172"/>
      <c r="K28" s="172">
        <f>SUM(K29:K33)</f>
        <v>0</v>
      </c>
      <c r="L28" s="172"/>
      <c r="M28" s="172">
        <f>SUM(M29:M33)</f>
        <v>2035.2699999999998</v>
      </c>
      <c r="N28" s="171"/>
      <c r="O28" s="171">
        <f>SUM(O29:O33)</f>
        <v>0</v>
      </c>
      <c r="P28" s="171"/>
      <c r="Q28" s="171">
        <f>SUM(Q29:Q33)</f>
        <v>0.85000000000000009</v>
      </c>
      <c r="R28" s="172"/>
      <c r="S28" s="172"/>
      <c r="T28" s="173"/>
      <c r="U28" s="167"/>
      <c r="V28" s="167">
        <f>SUM(V29:V33)</f>
        <v>9.379999999999999</v>
      </c>
      <c r="W28" s="167"/>
      <c r="X28" s="167"/>
      <c r="AG28" t="s">
        <v>133</v>
      </c>
    </row>
    <row r="29" spans="1:60" outlineLevel="1" x14ac:dyDescent="0.2">
      <c r="A29" s="174">
        <v>12</v>
      </c>
      <c r="B29" s="175" t="s">
        <v>173</v>
      </c>
      <c r="C29" s="192" t="s">
        <v>174</v>
      </c>
      <c r="D29" s="176" t="s">
        <v>167</v>
      </c>
      <c r="E29" s="177">
        <v>6</v>
      </c>
      <c r="F29" s="178">
        <v>50</v>
      </c>
      <c r="G29" s="179">
        <f>ROUND(E29*F29,2)</f>
        <v>300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15</v>
      </c>
      <c r="M29" s="179">
        <f>G29*(1+L29/100)</f>
        <v>345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 t="s">
        <v>175</v>
      </c>
      <c r="S29" s="179" t="s">
        <v>138</v>
      </c>
      <c r="T29" s="180" t="s">
        <v>138</v>
      </c>
      <c r="U29" s="165">
        <v>0.05</v>
      </c>
      <c r="V29" s="165">
        <f>ROUND(E29*U29,2)</f>
        <v>0.3</v>
      </c>
      <c r="W29" s="165"/>
      <c r="X29" s="165" t="s">
        <v>139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140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256" t="s">
        <v>176</v>
      </c>
      <c r="D30" s="257"/>
      <c r="E30" s="257"/>
      <c r="F30" s="257"/>
      <c r="G30" s="257"/>
      <c r="H30" s="165"/>
      <c r="I30" s="165"/>
      <c r="J30" s="165"/>
      <c r="K30" s="165"/>
      <c r="L30" s="165"/>
      <c r="M30" s="165"/>
      <c r="N30" s="164"/>
      <c r="O30" s="164"/>
      <c r="P30" s="164"/>
      <c r="Q30" s="164"/>
      <c r="R30" s="165"/>
      <c r="S30" s="165"/>
      <c r="T30" s="165"/>
      <c r="U30" s="165"/>
      <c r="V30" s="165"/>
      <c r="W30" s="165"/>
      <c r="X30" s="165"/>
      <c r="Y30" s="154"/>
      <c r="Z30" s="154"/>
      <c r="AA30" s="154"/>
      <c r="AB30" s="154"/>
      <c r="AC30" s="154"/>
      <c r="AD30" s="154"/>
      <c r="AE30" s="154"/>
      <c r="AF30" s="154"/>
      <c r="AG30" s="154" t="s">
        <v>142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33.75" outlineLevel="1" x14ac:dyDescent="0.2">
      <c r="A31" s="181">
        <v>13</v>
      </c>
      <c r="B31" s="182" t="s">
        <v>177</v>
      </c>
      <c r="C31" s="193" t="s">
        <v>178</v>
      </c>
      <c r="D31" s="183" t="s">
        <v>136</v>
      </c>
      <c r="E31" s="184">
        <v>2.4</v>
      </c>
      <c r="F31" s="185">
        <v>200</v>
      </c>
      <c r="G31" s="186">
        <f>ROUND(E31*F31,2)</f>
        <v>480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15</v>
      </c>
      <c r="M31" s="186">
        <f>G31*(1+L31/100)</f>
        <v>552</v>
      </c>
      <c r="N31" s="184">
        <v>1.17E-3</v>
      </c>
      <c r="O31" s="184">
        <f>ROUND(E31*N31,2)</f>
        <v>0</v>
      </c>
      <c r="P31" s="184">
        <v>7.5999999999999998E-2</v>
      </c>
      <c r="Q31" s="184">
        <f>ROUND(E31*P31,2)</f>
        <v>0.18</v>
      </c>
      <c r="R31" s="186" t="s">
        <v>175</v>
      </c>
      <c r="S31" s="186" t="s">
        <v>138</v>
      </c>
      <c r="T31" s="187" t="s">
        <v>138</v>
      </c>
      <c r="U31" s="165">
        <v>0.93899999999999995</v>
      </c>
      <c r="V31" s="165">
        <f>ROUND(E31*U31,2)</f>
        <v>2.25</v>
      </c>
      <c r="W31" s="165"/>
      <c r="X31" s="165" t="s">
        <v>139</v>
      </c>
      <c r="Y31" s="154"/>
      <c r="Z31" s="154"/>
      <c r="AA31" s="154"/>
      <c r="AB31" s="154"/>
      <c r="AC31" s="154"/>
      <c r="AD31" s="154"/>
      <c r="AE31" s="154"/>
      <c r="AF31" s="154"/>
      <c r="AG31" s="154" t="s">
        <v>140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74">
        <v>14</v>
      </c>
      <c r="B32" s="175" t="s">
        <v>179</v>
      </c>
      <c r="C32" s="192" t="s">
        <v>180</v>
      </c>
      <c r="D32" s="176" t="s">
        <v>136</v>
      </c>
      <c r="E32" s="177">
        <v>9.8979999999999997</v>
      </c>
      <c r="F32" s="178">
        <v>100</v>
      </c>
      <c r="G32" s="179">
        <f>ROUND(E32*F32,2)</f>
        <v>989.8</v>
      </c>
      <c r="H32" s="178"/>
      <c r="I32" s="179">
        <f>ROUND(E32*H32,2)</f>
        <v>0</v>
      </c>
      <c r="J32" s="178"/>
      <c r="K32" s="179">
        <f>ROUND(E32*J32,2)</f>
        <v>0</v>
      </c>
      <c r="L32" s="179">
        <v>15</v>
      </c>
      <c r="M32" s="179">
        <f>G32*(1+L32/100)</f>
        <v>1138.2699999999998</v>
      </c>
      <c r="N32" s="177">
        <v>0</v>
      </c>
      <c r="O32" s="177">
        <f>ROUND(E32*N32,2)</f>
        <v>0</v>
      </c>
      <c r="P32" s="177">
        <v>6.8000000000000005E-2</v>
      </c>
      <c r="Q32" s="177">
        <f>ROUND(E32*P32,2)</f>
        <v>0.67</v>
      </c>
      <c r="R32" s="179" t="s">
        <v>175</v>
      </c>
      <c r="S32" s="179" t="s">
        <v>138</v>
      </c>
      <c r="T32" s="180" t="s">
        <v>138</v>
      </c>
      <c r="U32" s="165">
        <v>0.69</v>
      </c>
      <c r="V32" s="165">
        <f>ROUND(E32*U32,2)</f>
        <v>6.83</v>
      </c>
      <c r="W32" s="165"/>
      <c r="X32" s="165" t="s">
        <v>139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140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256" t="s">
        <v>181</v>
      </c>
      <c r="D33" s="257"/>
      <c r="E33" s="257"/>
      <c r="F33" s="257"/>
      <c r="G33" s="257"/>
      <c r="H33" s="165"/>
      <c r="I33" s="165"/>
      <c r="J33" s="165"/>
      <c r="K33" s="165"/>
      <c r="L33" s="165"/>
      <c r="M33" s="165"/>
      <c r="N33" s="164"/>
      <c r="O33" s="164"/>
      <c r="P33" s="164"/>
      <c r="Q33" s="164"/>
      <c r="R33" s="165"/>
      <c r="S33" s="165"/>
      <c r="T33" s="165"/>
      <c r="U33" s="165"/>
      <c r="V33" s="165"/>
      <c r="W33" s="165"/>
      <c r="X33" s="165"/>
      <c r="Y33" s="154"/>
      <c r="Z33" s="154"/>
      <c r="AA33" s="154"/>
      <c r="AB33" s="154"/>
      <c r="AC33" s="154"/>
      <c r="AD33" s="154"/>
      <c r="AE33" s="154"/>
      <c r="AF33" s="154"/>
      <c r="AG33" s="154" t="s">
        <v>142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x14ac:dyDescent="0.2">
      <c r="A34" s="168" t="s">
        <v>132</v>
      </c>
      <c r="B34" s="169" t="s">
        <v>77</v>
      </c>
      <c r="C34" s="191" t="s">
        <v>78</v>
      </c>
      <c r="D34" s="170"/>
      <c r="E34" s="171"/>
      <c r="F34" s="172"/>
      <c r="G34" s="172">
        <f>SUMIF(AG35:AG36,"&lt;&gt;NOR",G35:G36)</f>
        <v>4638.08</v>
      </c>
      <c r="H34" s="172"/>
      <c r="I34" s="172">
        <f>SUM(I35:I36)</f>
        <v>0</v>
      </c>
      <c r="J34" s="172"/>
      <c r="K34" s="172">
        <f>SUM(K35:K36)</f>
        <v>0</v>
      </c>
      <c r="L34" s="172"/>
      <c r="M34" s="172">
        <f>SUM(M35:M36)</f>
        <v>5333.7919999999995</v>
      </c>
      <c r="N34" s="171"/>
      <c r="O34" s="171">
        <f>SUM(O35:O36)</f>
        <v>0</v>
      </c>
      <c r="P34" s="171"/>
      <c r="Q34" s="171">
        <f>SUM(Q35:Q36)</f>
        <v>0</v>
      </c>
      <c r="R34" s="172"/>
      <c r="S34" s="172"/>
      <c r="T34" s="173"/>
      <c r="U34" s="167"/>
      <c r="V34" s="167">
        <f>SUM(V35:V36)</f>
        <v>1.22</v>
      </c>
      <c r="W34" s="167"/>
      <c r="X34" s="167"/>
      <c r="AG34" t="s">
        <v>133</v>
      </c>
    </row>
    <row r="35" spans="1:60" outlineLevel="1" x14ac:dyDescent="0.2">
      <c r="A35" s="174">
        <v>15</v>
      </c>
      <c r="B35" s="175" t="s">
        <v>182</v>
      </c>
      <c r="C35" s="192" t="s">
        <v>183</v>
      </c>
      <c r="D35" s="176" t="s">
        <v>184</v>
      </c>
      <c r="E35" s="177">
        <v>3.09205</v>
      </c>
      <c r="F35" s="178">
        <v>1500</v>
      </c>
      <c r="G35" s="179">
        <f>ROUND(E35*F35,2)</f>
        <v>4638.08</v>
      </c>
      <c r="H35" s="178"/>
      <c r="I35" s="179">
        <f>ROUND(E35*H35,2)</f>
        <v>0</v>
      </c>
      <c r="J35" s="178"/>
      <c r="K35" s="179">
        <f>ROUND(E35*J35,2)</f>
        <v>0</v>
      </c>
      <c r="L35" s="179">
        <v>15</v>
      </c>
      <c r="M35" s="179">
        <f>G35*(1+L35/100)</f>
        <v>5333.7919999999995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 t="s">
        <v>137</v>
      </c>
      <c r="S35" s="179" t="s">
        <v>138</v>
      </c>
      <c r="T35" s="180" t="s">
        <v>138</v>
      </c>
      <c r="U35" s="165">
        <v>0.39300000000000002</v>
      </c>
      <c r="V35" s="165">
        <f>ROUND(E35*U35,2)</f>
        <v>1.22</v>
      </c>
      <c r="W35" s="165"/>
      <c r="X35" s="165" t="s">
        <v>185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186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61"/>
      <c r="B36" s="162"/>
      <c r="C36" s="256" t="s">
        <v>187</v>
      </c>
      <c r="D36" s="257"/>
      <c r="E36" s="257"/>
      <c r="F36" s="257"/>
      <c r="G36" s="257"/>
      <c r="H36" s="165"/>
      <c r="I36" s="165"/>
      <c r="J36" s="165"/>
      <c r="K36" s="165"/>
      <c r="L36" s="165"/>
      <c r="M36" s="165"/>
      <c r="N36" s="164"/>
      <c r="O36" s="164"/>
      <c r="P36" s="164"/>
      <c r="Q36" s="164"/>
      <c r="R36" s="165"/>
      <c r="S36" s="165"/>
      <c r="T36" s="165"/>
      <c r="U36" s="165"/>
      <c r="V36" s="165"/>
      <c r="W36" s="165"/>
      <c r="X36" s="165"/>
      <c r="Y36" s="154"/>
      <c r="Z36" s="154"/>
      <c r="AA36" s="154"/>
      <c r="AB36" s="154"/>
      <c r="AC36" s="154"/>
      <c r="AD36" s="154"/>
      <c r="AE36" s="154"/>
      <c r="AF36" s="154"/>
      <c r="AG36" s="154" t="s">
        <v>142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88" t="str">
        <f>C36</f>
        <v>přesun hmot pro budovy občanské výstavby (JKSO 801), budovy pro bydlení (JKSO 803) budovy pro výrobu a služby (JKSO 812) s nosnou svislou konstrukcí zděnou z cihel nebo tvárnic nebo kovovou</v>
      </c>
      <c r="BB36" s="154"/>
      <c r="BC36" s="154"/>
      <c r="BD36" s="154"/>
      <c r="BE36" s="154"/>
      <c r="BF36" s="154"/>
      <c r="BG36" s="154"/>
      <c r="BH36" s="154"/>
    </row>
    <row r="37" spans="1:60" x14ac:dyDescent="0.2">
      <c r="A37" s="168" t="s">
        <v>132</v>
      </c>
      <c r="B37" s="169" t="s">
        <v>79</v>
      </c>
      <c r="C37" s="191" t="s">
        <v>80</v>
      </c>
      <c r="D37" s="170"/>
      <c r="E37" s="171"/>
      <c r="F37" s="172"/>
      <c r="G37" s="172">
        <f>SUMIF(AG38:AG51,"&lt;&gt;NOR",G38:G51)</f>
        <v>4705</v>
      </c>
      <c r="H37" s="172"/>
      <c r="I37" s="172">
        <f>SUM(I38:I51)</f>
        <v>0</v>
      </c>
      <c r="J37" s="172"/>
      <c r="K37" s="172">
        <f>SUM(K38:K51)</f>
        <v>0</v>
      </c>
      <c r="L37" s="172"/>
      <c r="M37" s="172">
        <f>SUM(M38:M51)</f>
        <v>5410.75</v>
      </c>
      <c r="N37" s="171"/>
      <c r="O37" s="171">
        <f>SUM(O38:O51)</f>
        <v>0</v>
      </c>
      <c r="P37" s="171"/>
      <c r="Q37" s="171">
        <f>SUM(Q38:Q51)</f>
        <v>0.01</v>
      </c>
      <c r="R37" s="172"/>
      <c r="S37" s="172"/>
      <c r="T37" s="173"/>
      <c r="U37" s="167"/>
      <c r="V37" s="167">
        <f>SUM(V38:V51)</f>
        <v>3.76</v>
      </c>
      <c r="W37" s="167"/>
      <c r="X37" s="167"/>
      <c r="AG37" t="s">
        <v>133</v>
      </c>
    </row>
    <row r="38" spans="1:60" outlineLevel="1" x14ac:dyDescent="0.2">
      <c r="A38" s="174">
        <v>16</v>
      </c>
      <c r="B38" s="175" t="s">
        <v>188</v>
      </c>
      <c r="C38" s="192" t="s">
        <v>189</v>
      </c>
      <c r="D38" s="176" t="s">
        <v>190</v>
      </c>
      <c r="E38" s="177">
        <v>4.8</v>
      </c>
      <c r="F38" s="178">
        <v>100</v>
      </c>
      <c r="G38" s="179">
        <f>ROUND(E38*F38,2)</f>
        <v>480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15</v>
      </c>
      <c r="M38" s="179">
        <f>G38*(1+L38/100)</f>
        <v>552</v>
      </c>
      <c r="N38" s="177">
        <v>0</v>
      </c>
      <c r="O38" s="177">
        <f>ROUND(E38*N38,2)</f>
        <v>0</v>
      </c>
      <c r="P38" s="177">
        <v>1.98E-3</v>
      </c>
      <c r="Q38" s="177">
        <f>ROUND(E38*P38,2)</f>
        <v>0.01</v>
      </c>
      <c r="R38" s="179" t="s">
        <v>191</v>
      </c>
      <c r="S38" s="179" t="s">
        <v>138</v>
      </c>
      <c r="T38" s="180" t="s">
        <v>138</v>
      </c>
      <c r="U38" s="165">
        <v>8.3000000000000004E-2</v>
      </c>
      <c r="V38" s="165">
        <f>ROUND(E38*U38,2)</f>
        <v>0.4</v>
      </c>
      <c r="W38" s="165"/>
      <c r="X38" s="165" t="s">
        <v>139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140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256" t="s">
        <v>192</v>
      </c>
      <c r="D39" s="257"/>
      <c r="E39" s="257"/>
      <c r="F39" s="257"/>
      <c r="G39" s="257"/>
      <c r="H39" s="165"/>
      <c r="I39" s="165"/>
      <c r="J39" s="165"/>
      <c r="K39" s="165"/>
      <c r="L39" s="165"/>
      <c r="M39" s="165"/>
      <c r="N39" s="164"/>
      <c r="O39" s="164"/>
      <c r="P39" s="164"/>
      <c r="Q39" s="164"/>
      <c r="R39" s="165"/>
      <c r="S39" s="165"/>
      <c r="T39" s="165"/>
      <c r="U39" s="165"/>
      <c r="V39" s="165"/>
      <c r="W39" s="165"/>
      <c r="X39" s="165"/>
      <c r="Y39" s="154"/>
      <c r="Z39" s="154"/>
      <c r="AA39" s="154"/>
      <c r="AB39" s="154"/>
      <c r="AC39" s="154"/>
      <c r="AD39" s="154"/>
      <c r="AE39" s="154"/>
      <c r="AF39" s="154"/>
      <c r="AG39" s="154" t="s">
        <v>142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74">
        <v>17</v>
      </c>
      <c r="B40" s="175" t="s">
        <v>193</v>
      </c>
      <c r="C40" s="192" t="s">
        <v>194</v>
      </c>
      <c r="D40" s="176" t="s">
        <v>190</v>
      </c>
      <c r="E40" s="177">
        <v>2.8</v>
      </c>
      <c r="F40" s="178">
        <v>700</v>
      </c>
      <c r="G40" s="179">
        <f>ROUND(E40*F40,2)</f>
        <v>1960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15</v>
      </c>
      <c r="M40" s="179">
        <f>G40*(1+L40/100)</f>
        <v>2254</v>
      </c>
      <c r="N40" s="177">
        <v>4.6999999999999999E-4</v>
      </c>
      <c r="O40" s="177">
        <f>ROUND(E40*N40,2)</f>
        <v>0</v>
      </c>
      <c r="P40" s="177">
        <v>0</v>
      </c>
      <c r="Q40" s="177">
        <f>ROUND(E40*P40,2)</f>
        <v>0</v>
      </c>
      <c r="R40" s="179" t="s">
        <v>191</v>
      </c>
      <c r="S40" s="179" t="s">
        <v>138</v>
      </c>
      <c r="T40" s="180" t="s">
        <v>138</v>
      </c>
      <c r="U40" s="165">
        <v>0.35899999999999999</v>
      </c>
      <c r="V40" s="165">
        <f>ROUND(E40*U40,2)</f>
        <v>1.01</v>
      </c>
      <c r="W40" s="165"/>
      <c r="X40" s="165" t="s">
        <v>139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140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/>
      <c r="B41" s="162"/>
      <c r="C41" s="256" t="s">
        <v>195</v>
      </c>
      <c r="D41" s="257"/>
      <c r="E41" s="257"/>
      <c r="F41" s="257"/>
      <c r="G41" s="257"/>
      <c r="H41" s="165"/>
      <c r="I41" s="165"/>
      <c r="J41" s="165"/>
      <c r="K41" s="165"/>
      <c r="L41" s="165"/>
      <c r="M41" s="165"/>
      <c r="N41" s="164"/>
      <c r="O41" s="164"/>
      <c r="P41" s="164"/>
      <c r="Q41" s="164"/>
      <c r="R41" s="165"/>
      <c r="S41" s="165"/>
      <c r="T41" s="165"/>
      <c r="U41" s="165"/>
      <c r="V41" s="165"/>
      <c r="W41" s="165"/>
      <c r="X41" s="165"/>
      <c r="Y41" s="154"/>
      <c r="Z41" s="154"/>
      <c r="AA41" s="154"/>
      <c r="AB41" s="154"/>
      <c r="AC41" s="154"/>
      <c r="AD41" s="154"/>
      <c r="AE41" s="154"/>
      <c r="AF41" s="154"/>
      <c r="AG41" s="154" t="s">
        <v>142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258" t="s">
        <v>196</v>
      </c>
      <c r="D42" s="259"/>
      <c r="E42" s="259"/>
      <c r="F42" s="259"/>
      <c r="G42" s="259"/>
      <c r="H42" s="165"/>
      <c r="I42" s="165"/>
      <c r="J42" s="165"/>
      <c r="K42" s="165"/>
      <c r="L42" s="165"/>
      <c r="M42" s="165"/>
      <c r="N42" s="164"/>
      <c r="O42" s="164"/>
      <c r="P42" s="164"/>
      <c r="Q42" s="164"/>
      <c r="R42" s="165"/>
      <c r="S42" s="165"/>
      <c r="T42" s="165"/>
      <c r="U42" s="165"/>
      <c r="V42" s="165"/>
      <c r="W42" s="165"/>
      <c r="X42" s="165"/>
      <c r="Y42" s="154"/>
      <c r="Z42" s="154"/>
      <c r="AA42" s="154"/>
      <c r="AB42" s="154"/>
      <c r="AC42" s="154"/>
      <c r="AD42" s="154"/>
      <c r="AE42" s="154"/>
      <c r="AF42" s="154"/>
      <c r="AG42" s="154" t="s">
        <v>197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74">
        <v>18</v>
      </c>
      <c r="B43" s="175" t="s">
        <v>198</v>
      </c>
      <c r="C43" s="192" t="s">
        <v>199</v>
      </c>
      <c r="D43" s="176" t="s">
        <v>190</v>
      </c>
      <c r="E43" s="177">
        <v>0.75</v>
      </c>
      <c r="F43" s="178">
        <v>900</v>
      </c>
      <c r="G43" s="179">
        <f>ROUND(E43*F43,2)</f>
        <v>675</v>
      </c>
      <c r="H43" s="178"/>
      <c r="I43" s="179">
        <f>ROUND(E43*H43,2)</f>
        <v>0</v>
      </c>
      <c r="J43" s="178"/>
      <c r="K43" s="179">
        <f>ROUND(E43*J43,2)</f>
        <v>0</v>
      </c>
      <c r="L43" s="179">
        <v>15</v>
      </c>
      <c r="M43" s="179">
        <f>G43*(1+L43/100)</f>
        <v>776.24999999999989</v>
      </c>
      <c r="N43" s="177">
        <v>1.5200000000000001E-3</v>
      </c>
      <c r="O43" s="177">
        <f>ROUND(E43*N43,2)</f>
        <v>0</v>
      </c>
      <c r="P43" s="177">
        <v>0</v>
      </c>
      <c r="Q43" s="177">
        <f>ROUND(E43*P43,2)</f>
        <v>0</v>
      </c>
      <c r="R43" s="179" t="s">
        <v>191</v>
      </c>
      <c r="S43" s="179" t="s">
        <v>138</v>
      </c>
      <c r="T43" s="180" t="s">
        <v>138</v>
      </c>
      <c r="U43" s="165">
        <v>1.173</v>
      </c>
      <c r="V43" s="165">
        <f>ROUND(E43*U43,2)</f>
        <v>0.88</v>
      </c>
      <c r="W43" s="165"/>
      <c r="X43" s="165" t="s">
        <v>139</v>
      </c>
      <c r="Y43" s="154"/>
      <c r="Z43" s="154"/>
      <c r="AA43" s="154"/>
      <c r="AB43" s="154"/>
      <c r="AC43" s="154"/>
      <c r="AD43" s="154"/>
      <c r="AE43" s="154"/>
      <c r="AF43" s="154"/>
      <c r="AG43" s="154" t="s">
        <v>140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256" t="s">
        <v>195</v>
      </c>
      <c r="D44" s="257"/>
      <c r="E44" s="257"/>
      <c r="F44" s="257"/>
      <c r="G44" s="257"/>
      <c r="H44" s="165"/>
      <c r="I44" s="165"/>
      <c r="J44" s="165"/>
      <c r="K44" s="165"/>
      <c r="L44" s="165"/>
      <c r="M44" s="165"/>
      <c r="N44" s="164"/>
      <c r="O44" s="164"/>
      <c r="P44" s="164"/>
      <c r="Q44" s="164"/>
      <c r="R44" s="165"/>
      <c r="S44" s="165"/>
      <c r="T44" s="165"/>
      <c r="U44" s="165"/>
      <c r="V44" s="165"/>
      <c r="W44" s="165"/>
      <c r="X44" s="165"/>
      <c r="Y44" s="154"/>
      <c r="Z44" s="154"/>
      <c r="AA44" s="154"/>
      <c r="AB44" s="154"/>
      <c r="AC44" s="154"/>
      <c r="AD44" s="154"/>
      <c r="AE44" s="154"/>
      <c r="AF44" s="154"/>
      <c r="AG44" s="154" t="s">
        <v>142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1"/>
      <c r="B45" s="162"/>
      <c r="C45" s="258" t="s">
        <v>196</v>
      </c>
      <c r="D45" s="259"/>
      <c r="E45" s="259"/>
      <c r="F45" s="259"/>
      <c r="G45" s="259"/>
      <c r="H45" s="165"/>
      <c r="I45" s="165"/>
      <c r="J45" s="165"/>
      <c r="K45" s="165"/>
      <c r="L45" s="165"/>
      <c r="M45" s="165"/>
      <c r="N45" s="164"/>
      <c r="O45" s="164"/>
      <c r="P45" s="164"/>
      <c r="Q45" s="164"/>
      <c r="R45" s="165"/>
      <c r="S45" s="165"/>
      <c r="T45" s="165"/>
      <c r="U45" s="165"/>
      <c r="V45" s="165"/>
      <c r="W45" s="165"/>
      <c r="X45" s="165"/>
      <c r="Y45" s="154"/>
      <c r="Z45" s="154"/>
      <c r="AA45" s="154"/>
      <c r="AB45" s="154"/>
      <c r="AC45" s="154"/>
      <c r="AD45" s="154"/>
      <c r="AE45" s="154"/>
      <c r="AF45" s="154"/>
      <c r="AG45" s="154" t="s">
        <v>197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74">
        <v>19</v>
      </c>
      <c r="B46" s="175" t="s">
        <v>200</v>
      </c>
      <c r="C46" s="192" t="s">
        <v>201</v>
      </c>
      <c r="D46" s="176" t="s">
        <v>190</v>
      </c>
      <c r="E46" s="177">
        <v>1.8</v>
      </c>
      <c r="F46" s="178">
        <v>800</v>
      </c>
      <c r="G46" s="179">
        <f>ROUND(E46*F46,2)</f>
        <v>1440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15</v>
      </c>
      <c r="M46" s="179">
        <f>G46*(1+L46/100)</f>
        <v>1655.9999999999998</v>
      </c>
      <c r="N46" s="177">
        <v>7.7999999999999999E-4</v>
      </c>
      <c r="O46" s="177">
        <f>ROUND(E46*N46,2)</f>
        <v>0</v>
      </c>
      <c r="P46" s="177">
        <v>0</v>
      </c>
      <c r="Q46" s="177">
        <f>ROUND(E46*P46,2)</f>
        <v>0</v>
      </c>
      <c r="R46" s="179" t="s">
        <v>191</v>
      </c>
      <c r="S46" s="179" t="s">
        <v>138</v>
      </c>
      <c r="T46" s="180" t="s">
        <v>138</v>
      </c>
      <c r="U46" s="165">
        <v>0.81899999999999995</v>
      </c>
      <c r="V46" s="165">
        <f>ROUND(E46*U46,2)</f>
        <v>1.47</v>
      </c>
      <c r="W46" s="165"/>
      <c r="X46" s="165" t="s">
        <v>139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140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256" t="s">
        <v>195</v>
      </c>
      <c r="D47" s="257"/>
      <c r="E47" s="257"/>
      <c r="F47" s="257"/>
      <c r="G47" s="257"/>
      <c r="H47" s="165"/>
      <c r="I47" s="165"/>
      <c r="J47" s="165"/>
      <c r="K47" s="165"/>
      <c r="L47" s="165"/>
      <c r="M47" s="165"/>
      <c r="N47" s="164"/>
      <c r="O47" s="164"/>
      <c r="P47" s="164"/>
      <c r="Q47" s="164"/>
      <c r="R47" s="165"/>
      <c r="S47" s="165"/>
      <c r="T47" s="165"/>
      <c r="U47" s="165"/>
      <c r="V47" s="165"/>
      <c r="W47" s="165"/>
      <c r="X47" s="165"/>
      <c r="Y47" s="154"/>
      <c r="Z47" s="154"/>
      <c r="AA47" s="154"/>
      <c r="AB47" s="154"/>
      <c r="AC47" s="154"/>
      <c r="AD47" s="154"/>
      <c r="AE47" s="154"/>
      <c r="AF47" s="154"/>
      <c r="AG47" s="154" t="s">
        <v>142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258" t="s">
        <v>202</v>
      </c>
      <c r="D48" s="259"/>
      <c r="E48" s="259"/>
      <c r="F48" s="259"/>
      <c r="G48" s="259"/>
      <c r="H48" s="165"/>
      <c r="I48" s="165"/>
      <c r="J48" s="165"/>
      <c r="K48" s="165"/>
      <c r="L48" s="165"/>
      <c r="M48" s="165"/>
      <c r="N48" s="164"/>
      <c r="O48" s="164"/>
      <c r="P48" s="164"/>
      <c r="Q48" s="164"/>
      <c r="R48" s="165"/>
      <c r="S48" s="165"/>
      <c r="T48" s="165"/>
      <c r="U48" s="165"/>
      <c r="V48" s="165"/>
      <c r="W48" s="165"/>
      <c r="X48" s="165"/>
      <c r="Y48" s="154"/>
      <c r="Z48" s="154"/>
      <c r="AA48" s="154"/>
      <c r="AB48" s="154"/>
      <c r="AC48" s="154"/>
      <c r="AD48" s="154"/>
      <c r="AE48" s="154"/>
      <c r="AF48" s="154"/>
      <c r="AG48" s="154" t="s">
        <v>197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258" t="s">
        <v>203</v>
      </c>
      <c r="D49" s="259"/>
      <c r="E49" s="259"/>
      <c r="F49" s="259"/>
      <c r="G49" s="259"/>
      <c r="H49" s="165"/>
      <c r="I49" s="165"/>
      <c r="J49" s="165"/>
      <c r="K49" s="165"/>
      <c r="L49" s="165"/>
      <c r="M49" s="165"/>
      <c r="N49" s="164"/>
      <c r="O49" s="164"/>
      <c r="P49" s="164"/>
      <c r="Q49" s="164"/>
      <c r="R49" s="165"/>
      <c r="S49" s="165"/>
      <c r="T49" s="165"/>
      <c r="U49" s="165"/>
      <c r="V49" s="165"/>
      <c r="W49" s="165"/>
      <c r="X49" s="165"/>
      <c r="Y49" s="154"/>
      <c r="Z49" s="154"/>
      <c r="AA49" s="154"/>
      <c r="AB49" s="154"/>
      <c r="AC49" s="154"/>
      <c r="AD49" s="154"/>
      <c r="AE49" s="154"/>
      <c r="AF49" s="154"/>
      <c r="AG49" s="154" t="s">
        <v>197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>
        <v>20</v>
      </c>
      <c r="B50" s="162" t="s">
        <v>204</v>
      </c>
      <c r="C50" s="194" t="s">
        <v>205</v>
      </c>
      <c r="D50" s="163" t="s">
        <v>0</v>
      </c>
      <c r="E50" s="189">
        <v>500</v>
      </c>
      <c r="F50" s="166">
        <v>0.3</v>
      </c>
      <c r="G50" s="165">
        <f>ROUND(E50*F50,2)</f>
        <v>150</v>
      </c>
      <c r="H50" s="166"/>
      <c r="I50" s="165">
        <f>ROUND(E50*H50,2)</f>
        <v>0</v>
      </c>
      <c r="J50" s="166"/>
      <c r="K50" s="165">
        <f>ROUND(E50*J50,2)</f>
        <v>0</v>
      </c>
      <c r="L50" s="165">
        <v>15</v>
      </c>
      <c r="M50" s="165">
        <f>G50*(1+L50/100)</f>
        <v>172.5</v>
      </c>
      <c r="N50" s="164">
        <v>0</v>
      </c>
      <c r="O50" s="164">
        <f>ROUND(E50*N50,2)</f>
        <v>0</v>
      </c>
      <c r="P50" s="164">
        <v>0</v>
      </c>
      <c r="Q50" s="164">
        <f>ROUND(E50*P50,2)</f>
        <v>0</v>
      </c>
      <c r="R50" s="165" t="s">
        <v>191</v>
      </c>
      <c r="S50" s="165" t="s">
        <v>138</v>
      </c>
      <c r="T50" s="165" t="s">
        <v>138</v>
      </c>
      <c r="U50" s="165">
        <v>0</v>
      </c>
      <c r="V50" s="165">
        <f>ROUND(E50*U50,2)</f>
        <v>0</v>
      </c>
      <c r="W50" s="165"/>
      <c r="X50" s="165" t="s">
        <v>185</v>
      </c>
      <c r="Y50" s="154"/>
      <c r="Z50" s="154"/>
      <c r="AA50" s="154"/>
      <c r="AB50" s="154"/>
      <c r="AC50" s="154"/>
      <c r="AD50" s="154"/>
      <c r="AE50" s="154"/>
      <c r="AF50" s="154"/>
      <c r="AG50" s="154" t="s">
        <v>186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260" t="s">
        <v>206</v>
      </c>
      <c r="D51" s="261"/>
      <c r="E51" s="261"/>
      <c r="F51" s="261"/>
      <c r="G51" s="261"/>
      <c r="H51" s="165"/>
      <c r="I51" s="165"/>
      <c r="J51" s="165"/>
      <c r="K51" s="165"/>
      <c r="L51" s="165"/>
      <c r="M51" s="165"/>
      <c r="N51" s="164"/>
      <c r="O51" s="164"/>
      <c r="P51" s="164"/>
      <c r="Q51" s="164"/>
      <c r="R51" s="165"/>
      <c r="S51" s="165"/>
      <c r="T51" s="165"/>
      <c r="U51" s="165"/>
      <c r="V51" s="165"/>
      <c r="W51" s="165"/>
      <c r="X51" s="165"/>
      <c r="Y51" s="154"/>
      <c r="Z51" s="154"/>
      <c r="AA51" s="154"/>
      <c r="AB51" s="154"/>
      <c r="AC51" s="154"/>
      <c r="AD51" s="154"/>
      <c r="AE51" s="154"/>
      <c r="AF51" s="154"/>
      <c r="AG51" s="154" t="s">
        <v>142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x14ac:dyDescent="0.2">
      <c r="A52" s="168" t="s">
        <v>132</v>
      </c>
      <c r="B52" s="169" t="s">
        <v>81</v>
      </c>
      <c r="C52" s="191" t="s">
        <v>82</v>
      </c>
      <c r="D52" s="170"/>
      <c r="E52" s="171"/>
      <c r="F52" s="172"/>
      <c r="G52" s="172">
        <f>SUMIF(AG53:AG63,"&lt;&gt;NOR",G53:G63)</f>
        <v>8550</v>
      </c>
      <c r="H52" s="172"/>
      <c r="I52" s="172">
        <f>SUM(I53:I63)</f>
        <v>0</v>
      </c>
      <c r="J52" s="172"/>
      <c r="K52" s="172">
        <f>SUM(K53:K63)</f>
        <v>0</v>
      </c>
      <c r="L52" s="172"/>
      <c r="M52" s="172">
        <f>SUM(M53:M63)</f>
        <v>9832.5</v>
      </c>
      <c r="N52" s="171"/>
      <c r="O52" s="171">
        <f>SUM(O53:O63)</f>
        <v>0.06</v>
      </c>
      <c r="P52" s="171"/>
      <c r="Q52" s="171">
        <f>SUM(Q53:Q63)</f>
        <v>0</v>
      </c>
      <c r="R52" s="172"/>
      <c r="S52" s="172"/>
      <c r="T52" s="173"/>
      <c r="U52" s="167"/>
      <c r="V52" s="167">
        <f>SUM(V53:V63)</f>
        <v>9.34</v>
      </c>
      <c r="W52" s="167"/>
      <c r="X52" s="167"/>
      <c r="AG52" t="s">
        <v>133</v>
      </c>
    </row>
    <row r="53" spans="1:60" ht="22.5" outlineLevel="1" x14ac:dyDescent="0.2">
      <c r="A53" s="174">
        <v>21</v>
      </c>
      <c r="B53" s="175" t="s">
        <v>207</v>
      </c>
      <c r="C53" s="192" t="s">
        <v>208</v>
      </c>
      <c r="D53" s="176" t="s">
        <v>190</v>
      </c>
      <c r="E53" s="177">
        <v>8</v>
      </c>
      <c r="F53" s="178">
        <v>400</v>
      </c>
      <c r="G53" s="179">
        <f>ROUND(E53*F53,2)</f>
        <v>3200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15</v>
      </c>
      <c r="M53" s="179">
        <f>G53*(1+L53/100)</f>
        <v>3679.9999999999995</v>
      </c>
      <c r="N53" s="177">
        <v>3.9899999999999996E-3</v>
      </c>
      <c r="O53" s="177">
        <f>ROUND(E53*N53,2)</f>
        <v>0.03</v>
      </c>
      <c r="P53" s="177">
        <v>0</v>
      </c>
      <c r="Q53" s="177">
        <f>ROUND(E53*P53,2)</f>
        <v>0</v>
      </c>
      <c r="R53" s="179" t="s">
        <v>191</v>
      </c>
      <c r="S53" s="179" t="s">
        <v>138</v>
      </c>
      <c r="T53" s="180" t="s">
        <v>138</v>
      </c>
      <c r="U53" s="165">
        <v>0.54290000000000005</v>
      </c>
      <c r="V53" s="165">
        <f>ROUND(E53*U53,2)</f>
        <v>4.34</v>
      </c>
      <c r="W53" s="165"/>
      <c r="X53" s="165" t="s">
        <v>139</v>
      </c>
      <c r="Y53" s="154"/>
      <c r="Z53" s="154"/>
      <c r="AA53" s="154"/>
      <c r="AB53" s="154"/>
      <c r="AC53" s="154"/>
      <c r="AD53" s="154"/>
      <c r="AE53" s="154"/>
      <c r="AF53" s="154"/>
      <c r="AG53" s="154" t="s">
        <v>140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256" t="s">
        <v>209</v>
      </c>
      <c r="D54" s="257"/>
      <c r="E54" s="257"/>
      <c r="F54" s="257"/>
      <c r="G54" s="257"/>
      <c r="H54" s="165"/>
      <c r="I54" s="165"/>
      <c r="J54" s="165"/>
      <c r="K54" s="165"/>
      <c r="L54" s="165"/>
      <c r="M54" s="165"/>
      <c r="N54" s="164"/>
      <c r="O54" s="164"/>
      <c r="P54" s="164"/>
      <c r="Q54" s="164"/>
      <c r="R54" s="165"/>
      <c r="S54" s="165"/>
      <c r="T54" s="165"/>
      <c r="U54" s="165"/>
      <c r="V54" s="165"/>
      <c r="W54" s="165"/>
      <c r="X54" s="165"/>
      <c r="Y54" s="154"/>
      <c r="Z54" s="154"/>
      <c r="AA54" s="154"/>
      <c r="AB54" s="154"/>
      <c r="AC54" s="154"/>
      <c r="AD54" s="154"/>
      <c r="AE54" s="154"/>
      <c r="AF54" s="154"/>
      <c r="AG54" s="154" t="s">
        <v>142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/>
      <c r="B55" s="162"/>
      <c r="C55" s="258" t="s">
        <v>210</v>
      </c>
      <c r="D55" s="259"/>
      <c r="E55" s="259"/>
      <c r="F55" s="259"/>
      <c r="G55" s="259"/>
      <c r="H55" s="165"/>
      <c r="I55" s="165"/>
      <c r="J55" s="165"/>
      <c r="K55" s="165"/>
      <c r="L55" s="165"/>
      <c r="M55" s="165"/>
      <c r="N55" s="164"/>
      <c r="O55" s="164"/>
      <c r="P55" s="164"/>
      <c r="Q55" s="164"/>
      <c r="R55" s="165"/>
      <c r="S55" s="165"/>
      <c r="T55" s="165"/>
      <c r="U55" s="165"/>
      <c r="V55" s="165"/>
      <c r="W55" s="165"/>
      <c r="X55" s="165"/>
      <c r="Y55" s="154"/>
      <c r="Z55" s="154"/>
      <c r="AA55" s="154"/>
      <c r="AB55" s="154"/>
      <c r="AC55" s="154"/>
      <c r="AD55" s="154"/>
      <c r="AE55" s="154"/>
      <c r="AF55" s="154"/>
      <c r="AG55" s="154" t="s">
        <v>197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58" t="s">
        <v>211</v>
      </c>
      <c r="D56" s="259"/>
      <c r="E56" s="259"/>
      <c r="F56" s="259"/>
      <c r="G56" s="259"/>
      <c r="H56" s="165"/>
      <c r="I56" s="165"/>
      <c r="J56" s="165"/>
      <c r="K56" s="165"/>
      <c r="L56" s="165"/>
      <c r="M56" s="165"/>
      <c r="N56" s="164"/>
      <c r="O56" s="164"/>
      <c r="P56" s="164"/>
      <c r="Q56" s="164"/>
      <c r="R56" s="165"/>
      <c r="S56" s="165"/>
      <c r="T56" s="165"/>
      <c r="U56" s="165"/>
      <c r="V56" s="165"/>
      <c r="W56" s="165"/>
      <c r="X56" s="165"/>
      <c r="Y56" s="154"/>
      <c r="Z56" s="154"/>
      <c r="AA56" s="154"/>
      <c r="AB56" s="154"/>
      <c r="AC56" s="154"/>
      <c r="AD56" s="154"/>
      <c r="AE56" s="154"/>
      <c r="AF56" s="154"/>
      <c r="AG56" s="154" t="s">
        <v>197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ht="22.5" outlineLevel="1" x14ac:dyDescent="0.2">
      <c r="A57" s="174">
        <v>22</v>
      </c>
      <c r="B57" s="175" t="s">
        <v>212</v>
      </c>
      <c r="C57" s="192" t="s">
        <v>213</v>
      </c>
      <c r="D57" s="176" t="s">
        <v>190</v>
      </c>
      <c r="E57" s="177">
        <v>8</v>
      </c>
      <c r="F57" s="178">
        <v>500</v>
      </c>
      <c r="G57" s="179">
        <f>ROUND(E57*F57,2)</f>
        <v>4000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15</v>
      </c>
      <c r="M57" s="179">
        <f>G57*(1+L57/100)</f>
        <v>4600</v>
      </c>
      <c r="N57" s="177">
        <v>4.0099999999999997E-3</v>
      </c>
      <c r="O57" s="177">
        <f>ROUND(E57*N57,2)</f>
        <v>0.03</v>
      </c>
      <c r="P57" s="177">
        <v>0</v>
      </c>
      <c r="Q57" s="177">
        <f>ROUND(E57*P57,2)</f>
        <v>0</v>
      </c>
      <c r="R57" s="179" t="s">
        <v>191</v>
      </c>
      <c r="S57" s="179" t="s">
        <v>138</v>
      </c>
      <c r="T57" s="180" t="s">
        <v>138</v>
      </c>
      <c r="U57" s="165">
        <v>0.54290000000000005</v>
      </c>
      <c r="V57" s="165">
        <f>ROUND(E57*U57,2)</f>
        <v>4.34</v>
      </c>
      <c r="W57" s="165"/>
      <c r="X57" s="165" t="s">
        <v>139</v>
      </c>
      <c r="Y57" s="154"/>
      <c r="Z57" s="154"/>
      <c r="AA57" s="154"/>
      <c r="AB57" s="154"/>
      <c r="AC57" s="154"/>
      <c r="AD57" s="154"/>
      <c r="AE57" s="154"/>
      <c r="AF57" s="154"/>
      <c r="AG57" s="154" t="s">
        <v>140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256" t="s">
        <v>209</v>
      </c>
      <c r="D58" s="257"/>
      <c r="E58" s="257"/>
      <c r="F58" s="257"/>
      <c r="G58" s="257"/>
      <c r="H58" s="165"/>
      <c r="I58" s="165"/>
      <c r="J58" s="165"/>
      <c r="K58" s="165"/>
      <c r="L58" s="165"/>
      <c r="M58" s="165"/>
      <c r="N58" s="164"/>
      <c r="O58" s="164"/>
      <c r="P58" s="164"/>
      <c r="Q58" s="164"/>
      <c r="R58" s="165"/>
      <c r="S58" s="165"/>
      <c r="T58" s="165"/>
      <c r="U58" s="165"/>
      <c r="V58" s="165"/>
      <c r="W58" s="165"/>
      <c r="X58" s="165"/>
      <c r="Y58" s="154"/>
      <c r="Z58" s="154"/>
      <c r="AA58" s="154"/>
      <c r="AB58" s="154"/>
      <c r="AC58" s="154"/>
      <c r="AD58" s="154"/>
      <c r="AE58" s="154"/>
      <c r="AF58" s="154"/>
      <c r="AG58" s="154" t="s">
        <v>142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258" t="s">
        <v>210</v>
      </c>
      <c r="D59" s="259"/>
      <c r="E59" s="259"/>
      <c r="F59" s="259"/>
      <c r="G59" s="259"/>
      <c r="H59" s="165"/>
      <c r="I59" s="165"/>
      <c r="J59" s="165"/>
      <c r="K59" s="165"/>
      <c r="L59" s="165"/>
      <c r="M59" s="165"/>
      <c r="N59" s="164"/>
      <c r="O59" s="164"/>
      <c r="P59" s="164"/>
      <c r="Q59" s="164"/>
      <c r="R59" s="165"/>
      <c r="S59" s="165"/>
      <c r="T59" s="165"/>
      <c r="U59" s="165"/>
      <c r="V59" s="165"/>
      <c r="W59" s="165"/>
      <c r="X59" s="165"/>
      <c r="Y59" s="154"/>
      <c r="Z59" s="154"/>
      <c r="AA59" s="154"/>
      <c r="AB59" s="154"/>
      <c r="AC59" s="154"/>
      <c r="AD59" s="154"/>
      <c r="AE59" s="154"/>
      <c r="AF59" s="154"/>
      <c r="AG59" s="154" t="s">
        <v>197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1"/>
      <c r="B60" s="162"/>
      <c r="C60" s="258" t="s">
        <v>211</v>
      </c>
      <c r="D60" s="259"/>
      <c r="E60" s="259"/>
      <c r="F60" s="259"/>
      <c r="G60" s="259"/>
      <c r="H60" s="165"/>
      <c r="I60" s="165"/>
      <c r="J60" s="165"/>
      <c r="K60" s="165"/>
      <c r="L60" s="165"/>
      <c r="M60" s="165"/>
      <c r="N60" s="164"/>
      <c r="O60" s="164"/>
      <c r="P60" s="164"/>
      <c r="Q60" s="164"/>
      <c r="R60" s="165"/>
      <c r="S60" s="165"/>
      <c r="T60" s="165"/>
      <c r="U60" s="165"/>
      <c r="V60" s="165"/>
      <c r="W60" s="165"/>
      <c r="X60" s="165"/>
      <c r="Y60" s="154"/>
      <c r="Z60" s="154"/>
      <c r="AA60" s="154"/>
      <c r="AB60" s="154"/>
      <c r="AC60" s="154"/>
      <c r="AD60" s="154"/>
      <c r="AE60" s="154"/>
      <c r="AF60" s="154"/>
      <c r="AG60" s="154" t="s">
        <v>197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74">
        <v>23</v>
      </c>
      <c r="B61" s="175" t="s">
        <v>214</v>
      </c>
      <c r="C61" s="192" t="s">
        <v>215</v>
      </c>
      <c r="D61" s="176" t="s">
        <v>216</v>
      </c>
      <c r="E61" s="177">
        <v>1</v>
      </c>
      <c r="F61" s="178">
        <v>1200</v>
      </c>
      <c r="G61" s="179">
        <f>ROUND(E61*F61,2)</f>
        <v>1200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15</v>
      </c>
      <c r="M61" s="179">
        <f>G61*(1+L61/100)</f>
        <v>1380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 t="s">
        <v>191</v>
      </c>
      <c r="S61" s="179" t="s">
        <v>138</v>
      </c>
      <c r="T61" s="180" t="s">
        <v>138</v>
      </c>
      <c r="U61" s="165">
        <v>0.65566000000000002</v>
      </c>
      <c r="V61" s="165">
        <f>ROUND(E61*U61,2)</f>
        <v>0.66</v>
      </c>
      <c r="W61" s="165"/>
      <c r="X61" s="165" t="s">
        <v>139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140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>
        <v>24</v>
      </c>
      <c r="B62" s="162" t="s">
        <v>217</v>
      </c>
      <c r="C62" s="194" t="s">
        <v>218</v>
      </c>
      <c r="D62" s="163" t="s">
        <v>0</v>
      </c>
      <c r="E62" s="189">
        <v>500</v>
      </c>
      <c r="F62" s="166">
        <v>0.3</v>
      </c>
      <c r="G62" s="165">
        <f>ROUND(E62*F62,2)</f>
        <v>150</v>
      </c>
      <c r="H62" s="166"/>
      <c r="I62" s="165">
        <f>ROUND(E62*H62,2)</f>
        <v>0</v>
      </c>
      <c r="J62" s="166"/>
      <c r="K62" s="165">
        <f>ROUND(E62*J62,2)</f>
        <v>0</v>
      </c>
      <c r="L62" s="165">
        <v>15</v>
      </c>
      <c r="M62" s="165">
        <f>G62*(1+L62/100)</f>
        <v>172.5</v>
      </c>
      <c r="N62" s="164">
        <v>0</v>
      </c>
      <c r="O62" s="164">
        <f>ROUND(E62*N62,2)</f>
        <v>0</v>
      </c>
      <c r="P62" s="164">
        <v>0</v>
      </c>
      <c r="Q62" s="164">
        <f>ROUND(E62*P62,2)</f>
        <v>0</v>
      </c>
      <c r="R62" s="165" t="s">
        <v>191</v>
      </c>
      <c r="S62" s="165" t="s">
        <v>138</v>
      </c>
      <c r="T62" s="165" t="s">
        <v>138</v>
      </c>
      <c r="U62" s="165">
        <v>0</v>
      </c>
      <c r="V62" s="165">
        <f>ROUND(E62*U62,2)</f>
        <v>0</v>
      </c>
      <c r="W62" s="165"/>
      <c r="X62" s="165" t="s">
        <v>185</v>
      </c>
      <c r="Y62" s="154"/>
      <c r="Z62" s="154"/>
      <c r="AA62" s="154"/>
      <c r="AB62" s="154"/>
      <c r="AC62" s="154"/>
      <c r="AD62" s="154"/>
      <c r="AE62" s="154"/>
      <c r="AF62" s="154"/>
      <c r="AG62" s="154" t="s">
        <v>186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260" t="s">
        <v>219</v>
      </c>
      <c r="D63" s="261"/>
      <c r="E63" s="261"/>
      <c r="F63" s="261"/>
      <c r="G63" s="261"/>
      <c r="H63" s="165"/>
      <c r="I63" s="165"/>
      <c r="J63" s="165"/>
      <c r="K63" s="165"/>
      <c r="L63" s="165"/>
      <c r="M63" s="165"/>
      <c r="N63" s="164"/>
      <c r="O63" s="164"/>
      <c r="P63" s="164"/>
      <c r="Q63" s="164"/>
      <c r="R63" s="165"/>
      <c r="S63" s="165"/>
      <c r="T63" s="165"/>
      <c r="U63" s="165"/>
      <c r="V63" s="165"/>
      <c r="W63" s="165"/>
      <c r="X63" s="165"/>
      <c r="Y63" s="154"/>
      <c r="Z63" s="154"/>
      <c r="AA63" s="154"/>
      <c r="AB63" s="154"/>
      <c r="AC63" s="154"/>
      <c r="AD63" s="154"/>
      <c r="AE63" s="154"/>
      <c r="AF63" s="154"/>
      <c r="AG63" s="154" t="s">
        <v>142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x14ac:dyDescent="0.2">
      <c r="A64" s="168" t="s">
        <v>132</v>
      </c>
      <c r="B64" s="169" t="s">
        <v>83</v>
      </c>
      <c r="C64" s="191" t="s">
        <v>84</v>
      </c>
      <c r="D64" s="170"/>
      <c r="E64" s="171"/>
      <c r="F64" s="172"/>
      <c r="G64" s="172">
        <f>SUMIF(AG65:AG86,"&lt;&gt;NOR",G65:G86)</f>
        <v>27150</v>
      </c>
      <c r="H64" s="172"/>
      <c r="I64" s="172">
        <f>SUM(I65:I86)</f>
        <v>0</v>
      </c>
      <c r="J64" s="172"/>
      <c r="K64" s="172">
        <f>SUM(K65:K86)</f>
        <v>0</v>
      </c>
      <c r="L64" s="172"/>
      <c r="M64" s="172">
        <f>SUM(M65:M86)</f>
        <v>31222.5</v>
      </c>
      <c r="N64" s="171"/>
      <c r="O64" s="171">
        <f>SUM(O65:O86)</f>
        <v>0.06</v>
      </c>
      <c r="P64" s="171"/>
      <c r="Q64" s="171">
        <f>SUM(Q65:Q86)</f>
        <v>7.0000000000000007E-2</v>
      </c>
      <c r="R64" s="172"/>
      <c r="S64" s="172"/>
      <c r="T64" s="173"/>
      <c r="U64" s="167"/>
      <c r="V64" s="167">
        <f>SUM(V65:V86)</f>
        <v>9.58</v>
      </c>
      <c r="W64" s="167"/>
      <c r="X64" s="167"/>
      <c r="AG64" t="s">
        <v>133</v>
      </c>
    </row>
    <row r="65" spans="1:60" outlineLevel="1" x14ac:dyDescent="0.2">
      <c r="A65" s="181">
        <v>25</v>
      </c>
      <c r="B65" s="182" t="s">
        <v>220</v>
      </c>
      <c r="C65" s="193" t="s">
        <v>221</v>
      </c>
      <c r="D65" s="183" t="s">
        <v>216</v>
      </c>
      <c r="E65" s="184">
        <v>1</v>
      </c>
      <c r="F65" s="185">
        <v>200</v>
      </c>
      <c r="G65" s="186">
        <f>ROUND(E65*F65,2)</f>
        <v>200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15</v>
      </c>
      <c r="M65" s="186">
        <f>G65*(1+L65/100)</f>
        <v>229.99999999999997</v>
      </c>
      <c r="N65" s="184">
        <v>0</v>
      </c>
      <c r="O65" s="184">
        <f>ROUND(E65*N65,2)</f>
        <v>0</v>
      </c>
      <c r="P65" s="184">
        <v>1.933E-2</v>
      </c>
      <c r="Q65" s="184">
        <f>ROUND(E65*P65,2)</f>
        <v>0.02</v>
      </c>
      <c r="R65" s="186" t="s">
        <v>191</v>
      </c>
      <c r="S65" s="186" t="s">
        <v>138</v>
      </c>
      <c r="T65" s="187" t="s">
        <v>138</v>
      </c>
      <c r="U65" s="165">
        <v>0.59</v>
      </c>
      <c r="V65" s="165">
        <f>ROUND(E65*U65,2)</f>
        <v>0.59</v>
      </c>
      <c r="W65" s="165"/>
      <c r="X65" s="165" t="s">
        <v>139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140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81">
        <v>26</v>
      </c>
      <c r="B66" s="182" t="s">
        <v>222</v>
      </c>
      <c r="C66" s="193" t="s">
        <v>223</v>
      </c>
      <c r="D66" s="183" t="s">
        <v>216</v>
      </c>
      <c r="E66" s="184">
        <v>1</v>
      </c>
      <c r="F66" s="185">
        <v>500</v>
      </c>
      <c r="G66" s="186">
        <f>ROUND(E66*F66,2)</f>
        <v>500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15</v>
      </c>
      <c r="M66" s="186">
        <f>G66*(1+L66/100)</f>
        <v>575</v>
      </c>
      <c r="N66" s="184">
        <v>1.8600000000000001E-3</v>
      </c>
      <c r="O66" s="184">
        <f>ROUND(E66*N66,2)</f>
        <v>0</v>
      </c>
      <c r="P66" s="184">
        <v>0</v>
      </c>
      <c r="Q66" s="184">
        <f>ROUND(E66*P66,2)</f>
        <v>0</v>
      </c>
      <c r="R66" s="186" t="s">
        <v>191</v>
      </c>
      <c r="S66" s="186" t="s">
        <v>138</v>
      </c>
      <c r="T66" s="187" t="s">
        <v>138</v>
      </c>
      <c r="U66" s="165">
        <v>1.3340000000000001</v>
      </c>
      <c r="V66" s="165">
        <f>ROUND(E66*U66,2)</f>
        <v>1.33</v>
      </c>
      <c r="W66" s="165"/>
      <c r="X66" s="165" t="s">
        <v>139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140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81">
        <v>27</v>
      </c>
      <c r="B67" s="182" t="s">
        <v>224</v>
      </c>
      <c r="C67" s="193" t="s">
        <v>225</v>
      </c>
      <c r="D67" s="183" t="s">
        <v>216</v>
      </c>
      <c r="E67" s="184">
        <v>1</v>
      </c>
      <c r="F67" s="185">
        <v>200</v>
      </c>
      <c r="G67" s="186">
        <f>ROUND(E67*F67,2)</f>
        <v>200</v>
      </c>
      <c r="H67" s="185"/>
      <c r="I67" s="186">
        <f>ROUND(E67*H67,2)</f>
        <v>0</v>
      </c>
      <c r="J67" s="185"/>
      <c r="K67" s="186">
        <f>ROUND(E67*J67,2)</f>
        <v>0</v>
      </c>
      <c r="L67" s="186">
        <v>15</v>
      </c>
      <c r="M67" s="186">
        <f>G67*(1+L67/100)</f>
        <v>229.99999999999997</v>
      </c>
      <c r="N67" s="184">
        <v>0</v>
      </c>
      <c r="O67" s="184">
        <f>ROUND(E67*N67,2)</f>
        <v>0</v>
      </c>
      <c r="P67" s="184">
        <v>1.9460000000000002E-2</v>
      </c>
      <c r="Q67" s="184">
        <f>ROUND(E67*P67,2)</f>
        <v>0.02</v>
      </c>
      <c r="R67" s="186" t="s">
        <v>191</v>
      </c>
      <c r="S67" s="186" t="s">
        <v>138</v>
      </c>
      <c r="T67" s="187" t="s">
        <v>138</v>
      </c>
      <c r="U67" s="165">
        <v>0.38200000000000001</v>
      </c>
      <c r="V67" s="165">
        <f>ROUND(E67*U67,2)</f>
        <v>0.38</v>
      </c>
      <c r="W67" s="165"/>
      <c r="X67" s="165" t="s">
        <v>139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140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74">
        <v>28</v>
      </c>
      <c r="B68" s="175" t="s">
        <v>226</v>
      </c>
      <c r="C68" s="192" t="s">
        <v>227</v>
      </c>
      <c r="D68" s="176" t="s">
        <v>216</v>
      </c>
      <c r="E68" s="177">
        <v>1</v>
      </c>
      <c r="F68" s="178">
        <v>500</v>
      </c>
      <c r="G68" s="179">
        <f>ROUND(E68*F68,2)</f>
        <v>500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15</v>
      </c>
      <c r="M68" s="179">
        <f>G68*(1+L68/100)</f>
        <v>575</v>
      </c>
      <c r="N68" s="177">
        <v>1.41E-3</v>
      </c>
      <c r="O68" s="177">
        <f>ROUND(E68*N68,2)</f>
        <v>0</v>
      </c>
      <c r="P68" s="177">
        <v>0</v>
      </c>
      <c r="Q68" s="177">
        <f>ROUND(E68*P68,2)</f>
        <v>0</v>
      </c>
      <c r="R68" s="179" t="s">
        <v>191</v>
      </c>
      <c r="S68" s="179" t="s">
        <v>138</v>
      </c>
      <c r="T68" s="180" t="s">
        <v>138</v>
      </c>
      <c r="U68" s="165">
        <v>1.575</v>
      </c>
      <c r="V68" s="165">
        <f>ROUND(E68*U68,2)</f>
        <v>1.58</v>
      </c>
      <c r="W68" s="165"/>
      <c r="X68" s="165" t="s">
        <v>139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140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61"/>
      <c r="B69" s="162"/>
      <c r="C69" s="254" t="s">
        <v>228</v>
      </c>
      <c r="D69" s="255"/>
      <c r="E69" s="255"/>
      <c r="F69" s="255"/>
      <c r="G69" s="255"/>
      <c r="H69" s="165"/>
      <c r="I69" s="165"/>
      <c r="J69" s="165"/>
      <c r="K69" s="165"/>
      <c r="L69" s="165"/>
      <c r="M69" s="165"/>
      <c r="N69" s="164"/>
      <c r="O69" s="164"/>
      <c r="P69" s="164"/>
      <c r="Q69" s="164"/>
      <c r="R69" s="165"/>
      <c r="S69" s="165"/>
      <c r="T69" s="165"/>
      <c r="U69" s="165"/>
      <c r="V69" s="165"/>
      <c r="W69" s="165"/>
      <c r="X69" s="165"/>
      <c r="Y69" s="154"/>
      <c r="Z69" s="154"/>
      <c r="AA69" s="154"/>
      <c r="AB69" s="154"/>
      <c r="AC69" s="154"/>
      <c r="AD69" s="154"/>
      <c r="AE69" s="154"/>
      <c r="AF69" s="154"/>
      <c r="AG69" s="154" t="s">
        <v>197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81">
        <v>29</v>
      </c>
      <c r="B70" s="182" t="s">
        <v>229</v>
      </c>
      <c r="C70" s="193" t="s">
        <v>230</v>
      </c>
      <c r="D70" s="183" t="s">
        <v>216</v>
      </c>
      <c r="E70" s="184">
        <v>1</v>
      </c>
      <c r="F70" s="185">
        <v>500</v>
      </c>
      <c r="G70" s="186">
        <f>ROUND(E70*F70,2)</f>
        <v>500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15</v>
      </c>
      <c r="M70" s="186">
        <f>G70*(1+L70/100)</f>
        <v>575</v>
      </c>
      <c r="N70" s="184">
        <v>0</v>
      </c>
      <c r="O70" s="184">
        <f>ROUND(E70*N70,2)</f>
        <v>0</v>
      </c>
      <c r="P70" s="184">
        <v>3.2899999999999999E-2</v>
      </c>
      <c r="Q70" s="184">
        <f>ROUND(E70*P70,2)</f>
        <v>0.03</v>
      </c>
      <c r="R70" s="186" t="s">
        <v>191</v>
      </c>
      <c r="S70" s="186" t="s">
        <v>138</v>
      </c>
      <c r="T70" s="187" t="s">
        <v>138</v>
      </c>
      <c r="U70" s="165">
        <v>0.432</v>
      </c>
      <c r="V70" s="165">
        <f>ROUND(E70*U70,2)</f>
        <v>0.43</v>
      </c>
      <c r="W70" s="165"/>
      <c r="X70" s="165" t="s">
        <v>139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140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74">
        <v>30</v>
      </c>
      <c r="B71" s="175" t="s">
        <v>231</v>
      </c>
      <c r="C71" s="192" t="s">
        <v>232</v>
      </c>
      <c r="D71" s="176" t="s">
        <v>216</v>
      </c>
      <c r="E71" s="177">
        <v>1</v>
      </c>
      <c r="F71" s="178">
        <v>1500</v>
      </c>
      <c r="G71" s="179">
        <f>ROUND(E71*F71,2)</f>
        <v>1500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15</v>
      </c>
      <c r="M71" s="179">
        <f>G71*(1+L71/100)</f>
        <v>1724.9999999999998</v>
      </c>
      <c r="N71" s="177">
        <v>5.1999999999999995E-4</v>
      </c>
      <c r="O71" s="177">
        <f>ROUND(E71*N71,2)</f>
        <v>0</v>
      </c>
      <c r="P71" s="177">
        <v>0</v>
      </c>
      <c r="Q71" s="177">
        <f>ROUND(E71*P71,2)</f>
        <v>0</v>
      </c>
      <c r="R71" s="179" t="s">
        <v>191</v>
      </c>
      <c r="S71" s="179" t="s">
        <v>138</v>
      </c>
      <c r="T71" s="180" t="s">
        <v>138</v>
      </c>
      <c r="U71" s="165">
        <v>2.6890000000000001</v>
      </c>
      <c r="V71" s="165">
        <f>ROUND(E71*U71,2)</f>
        <v>2.69</v>
      </c>
      <c r="W71" s="165"/>
      <c r="X71" s="165" t="s">
        <v>139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140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1"/>
      <c r="B72" s="162"/>
      <c r="C72" s="254" t="s">
        <v>228</v>
      </c>
      <c r="D72" s="255"/>
      <c r="E72" s="255"/>
      <c r="F72" s="255"/>
      <c r="G72" s="255"/>
      <c r="H72" s="165"/>
      <c r="I72" s="165"/>
      <c r="J72" s="165"/>
      <c r="K72" s="165"/>
      <c r="L72" s="165"/>
      <c r="M72" s="165"/>
      <c r="N72" s="164"/>
      <c r="O72" s="164"/>
      <c r="P72" s="164"/>
      <c r="Q72" s="164"/>
      <c r="R72" s="165"/>
      <c r="S72" s="165"/>
      <c r="T72" s="165"/>
      <c r="U72" s="165"/>
      <c r="V72" s="165"/>
      <c r="W72" s="165"/>
      <c r="X72" s="165"/>
      <c r="Y72" s="154"/>
      <c r="Z72" s="154"/>
      <c r="AA72" s="154"/>
      <c r="AB72" s="154"/>
      <c r="AC72" s="154"/>
      <c r="AD72" s="154"/>
      <c r="AE72" s="154"/>
      <c r="AF72" s="154"/>
      <c r="AG72" s="154" t="s">
        <v>197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81">
        <v>31</v>
      </c>
      <c r="B73" s="182" t="s">
        <v>233</v>
      </c>
      <c r="C73" s="193" t="s">
        <v>234</v>
      </c>
      <c r="D73" s="183" t="s">
        <v>216</v>
      </c>
      <c r="E73" s="184">
        <v>3</v>
      </c>
      <c r="F73" s="185">
        <v>100</v>
      </c>
      <c r="G73" s="186">
        <f t="shared" ref="G73:G86" si="0">ROUND(E73*F73,2)</f>
        <v>300</v>
      </c>
      <c r="H73" s="185"/>
      <c r="I73" s="186">
        <f t="shared" ref="I73:I86" si="1">ROUND(E73*H73,2)</f>
        <v>0</v>
      </c>
      <c r="J73" s="185"/>
      <c r="K73" s="186">
        <f t="shared" ref="K73:K86" si="2">ROUND(E73*J73,2)</f>
        <v>0</v>
      </c>
      <c r="L73" s="186">
        <v>15</v>
      </c>
      <c r="M73" s="186">
        <f t="shared" ref="M73:M86" si="3">G73*(1+L73/100)</f>
        <v>345</v>
      </c>
      <c r="N73" s="184">
        <v>0</v>
      </c>
      <c r="O73" s="184">
        <f t="shared" ref="O73:O86" si="4">ROUND(E73*N73,2)</f>
        <v>0</v>
      </c>
      <c r="P73" s="184">
        <v>1.56E-3</v>
      </c>
      <c r="Q73" s="184">
        <f t="shared" ref="Q73:Q86" si="5">ROUND(E73*P73,2)</f>
        <v>0</v>
      </c>
      <c r="R73" s="186" t="s">
        <v>191</v>
      </c>
      <c r="S73" s="186" t="s">
        <v>138</v>
      </c>
      <c r="T73" s="187" t="s">
        <v>138</v>
      </c>
      <c r="U73" s="165">
        <v>0.217</v>
      </c>
      <c r="V73" s="165">
        <f t="shared" ref="V73:V86" si="6">ROUND(E73*U73,2)</f>
        <v>0.65</v>
      </c>
      <c r="W73" s="165"/>
      <c r="X73" s="165" t="s">
        <v>139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140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81">
        <v>32</v>
      </c>
      <c r="B74" s="182" t="s">
        <v>235</v>
      </c>
      <c r="C74" s="193" t="s">
        <v>236</v>
      </c>
      <c r="D74" s="183" t="s">
        <v>167</v>
      </c>
      <c r="E74" s="184">
        <v>3</v>
      </c>
      <c r="F74" s="185">
        <v>200</v>
      </c>
      <c r="G74" s="186">
        <f t="shared" si="0"/>
        <v>600</v>
      </c>
      <c r="H74" s="185"/>
      <c r="I74" s="186">
        <f t="shared" si="1"/>
        <v>0</v>
      </c>
      <c r="J74" s="185"/>
      <c r="K74" s="186">
        <f t="shared" si="2"/>
        <v>0</v>
      </c>
      <c r="L74" s="186">
        <v>15</v>
      </c>
      <c r="M74" s="186">
        <f t="shared" si="3"/>
        <v>690</v>
      </c>
      <c r="N74" s="184">
        <v>1.2E-4</v>
      </c>
      <c r="O74" s="184">
        <f t="shared" si="4"/>
        <v>0</v>
      </c>
      <c r="P74" s="184">
        <v>0</v>
      </c>
      <c r="Q74" s="184">
        <f t="shared" si="5"/>
        <v>0</v>
      </c>
      <c r="R74" s="186" t="s">
        <v>191</v>
      </c>
      <c r="S74" s="186" t="s">
        <v>138</v>
      </c>
      <c r="T74" s="187" t="s">
        <v>138</v>
      </c>
      <c r="U74" s="165">
        <v>0.47599999999999998</v>
      </c>
      <c r="V74" s="165">
        <f t="shared" si="6"/>
        <v>1.43</v>
      </c>
      <c r="W74" s="165"/>
      <c r="X74" s="165" t="s">
        <v>139</v>
      </c>
      <c r="Y74" s="154"/>
      <c r="Z74" s="154"/>
      <c r="AA74" s="154"/>
      <c r="AB74" s="154"/>
      <c r="AC74" s="154"/>
      <c r="AD74" s="154"/>
      <c r="AE74" s="154"/>
      <c r="AF74" s="154"/>
      <c r="AG74" s="154" t="s">
        <v>140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81">
        <v>33</v>
      </c>
      <c r="B75" s="182" t="s">
        <v>237</v>
      </c>
      <c r="C75" s="193" t="s">
        <v>238</v>
      </c>
      <c r="D75" s="183" t="s">
        <v>167</v>
      </c>
      <c r="E75" s="184">
        <v>1</v>
      </c>
      <c r="F75" s="185">
        <v>150</v>
      </c>
      <c r="G75" s="186">
        <f t="shared" si="0"/>
        <v>150</v>
      </c>
      <c r="H75" s="185"/>
      <c r="I75" s="186">
        <f t="shared" si="1"/>
        <v>0</v>
      </c>
      <c r="J75" s="185"/>
      <c r="K75" s="186">
        <f t="shared" si="2"/>
        <v>0</v>
      </c>
      <c r="L75" s="186">
        <v>15</v>
      </c>
      <c r="M75" s="186">
        <f t="shared" si="3"/>
        <v>172.5</v>
      </c>
      <c r="N75" s="184">
        <v>1E-4</v>
      </c>
      <c r="O75" s="184">
        <f t="shared" si="4"/>
        <v>0</v>
      </c>
      <c r="P75" s="184">
        <v>0</v>
      </c>
      <c r="Q75" s="184">
        <f t="shared" si="5"/>
        <v>0</v>
      </c>
      <c r="R75" s="186" t="s">
        <v>191</v>
      </c>
      <c r="S75" s="186" t="s">
        <v>138</v>
      </c>
      <c r="T75" s="187" t="s">
        <v>138</v>
      </c>
      <c r="U75" s="165">
        <v>0.246</v>
      </c>
      <c r="V75" s="165">
        <f t="shared" si="6"/>
        <v>0.25</v>
      </c>
      <c r="W75" s="165"/>
      <c r="X75" s="165" t="s">
        <v>139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140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81">
        <v>34</v>
      </c>
      <c r="B76" s="182" t="s">
        <v>239</v>
      </c>
      <c r="C76" s="193" t="s">
        <v>240</v>
      </c>
      <c r="D76" s="183" t="s">
        <v>167</v>
      </c>
      <c r="E76" s="184">
        <v>1</v>
      </c>
      <c r="F76" s="185">
        <v>150</v>
      </c>
      <c r="G76" s="186">
        <f t="shared" si="0"/>
        <v>150</v>
      </c>
      <c r="H76" s="185"/>
      <c r="I76" s="186">
        <f t="shared" si="1"/>
        <v>0</v>
      </c>
      <c r="J76" s="185"/>
      <c r="K76" s="186">
        <f t="shared" si="2"/>
        <v>0</v>
      </c>
      <c r="L76" s="186">
        <v>15</v>
      </c>
      <c r="M76" s="186">
        <f t="shared" si="3"/>
        <v>172.5</v>
      </c>
      <c r="N76" s="184">
        <v>1.4999999999999999E-4</v>
      </c>
      <c r="O76" s="184">
        <f t="shared" si="4"/>
        <v>0</v>
      </c>
      <c r="P76" s="184">
        <v>0</v>
      </c>
      <c r="Q76" s="184">
        <f t="shared" si="5"/>
        <v>0</v>
      </c>
      <c r="R76" s="186" t="s">
        <v>191</v>
      </c>
      <c r="S76" s="186" t="s">
        <v>138</v>
      </c>
      <c r="T76" s="187" t="s">
        <v>138</v>
      </c>
      <c r="U76" s="165">
        <v>0.25</v>
      </c>
      <c r="V76" s="165">
        <f t="shared" si="6"/>
        <v>0.25</v>
      </c>
      <c r="W76" s="165"/>
      <c r="X76" s="165" t="s">
        <v>139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140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 x14ac:dyDescent="0.2">
      <c r="A77" s="181">
        <v>35</v>
      </c>
      <c r="B77" s="182" t="s">
        <v>241</v>
      </c>
      <c r="C77" s="193" t="s">
        <v>242</v>
      </c>
      <c r="D77" s="183" t="s">
        <v>167</v>
      </c>
      <c r="E77" s="184">
        <v>5</v>
      </c>
      <c r="F77" s="185">
        <v>350</v>
      </c>
      <c r="G77" s="186">
        <f t="shared" si="0"/>
        <v>1750</v>
      </c>
      <c r="H77" s="185"/>
      <c r="I77" s="186">
        <f t="shared" si="1"/>
        <v>0</v>
      </c>
      <c r="J77" s="185"/>
      <c r="K77" s="186">
        <f t="shared" si="2"/>
        <v>0</v>
      </c>
      <c r="L77" s="186">
        <v>15</v>
      </c>
      <c r="M77" s="186">
        <f t="shared" si="3"/>
        <v>2012.4999999999998</v>
      </c>
      <c r="N77" s="184">
        <v>2.0000000000000001E-4</v>
      </c>
      <c r="O77" s="184">
        <f t="shared" si="4"/>
        <v>0</v>
      </c>
      <c r="P77" s="184">
        <v>0</v>
      </c>
      <c r="Q77" s="184">
        <f t="shared" si="5"/>
        <v>0</v>
      </c>
      <c r="R77" s="186" t="s">
        <v>170</v>
      </c>
      <c r="S77" s="186" t="s">
        <v>138</v>
      </c>
      <c r="T77" s="187" t="s">
        <v>138</v>
      </c>
      <c r="U77" s="165">
        <v>0</v>
      </c>
      <c r="V77" s="165">
        <f t="shared" si="6"/>
        <v>0</v>
      </c>
      <c r="W77" s="165"/>
      <c r="X77" s="165" t="s">
        <v>171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172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81">
        <v>36</v>
      </c>
      <c r="B78" s="182" t="s">
        <v>243</v>
      </c>
      <c r="C78" s="193" t="s">
        <v>244</v>
      </c>
      <c r="D78" s="183" t="s">
        <v>167</v>
      </c>
      <c r="E78" s="184">
        <v>1</v>
      </c>
      <c r="F78" s="185">
        <v>2000</v>
      </c>
      <c r="G78" s="186">
        <f t="shared" si="0"/>
        <v>2000</v>
      </c>
      <c r="H78" s="185"/>
      <c r="I78" s="186">
        <f t="shared" si="1"/>
        <v>0</v>
      </c>
      <c r="J78" s="185"/>
      <c r="K78" s="186">
        <f t="shared" si="2"/>
        <v>0</v>
      </c>
      <c r="L78" s="186">
        <v>15</v>
      </c>
      <c r="M78" s="186">
        <f t="shared" si="3"/>
        <v>2300</v>
      </c>
      <c r="N78" s="184">
        <v>0</v>
      </c>
      <c r="O78" s="184">
        <f t="shared" si="4"/>
        <v>0</v>
      </c>
      <c r="P78" s="184">
        <v>0</v>
      </c>
      <c r="Q78" s="184">
        <f t="shared" si="5"/>
        <v>0</v>
      </c>
      <c r="R78" s="186" t="s">
        <v>170</v>
      </c>
      <c r="S78" s="186" t="s">
        <v>245</v>
      </c>
      <c r="T78" s="187" t="s">
        <v>246</v>
      </c>
      <c r="U78" s="165">
        <v>0</v>
      </c>
      <c r="V78" s="165">
        <f t="shared" si="6"/>
        <v>0</v>
      </c>
      <c r="W78" s="165"/>
      <c r="X78" s="165" t="s">
        <v>171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172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22.5" outlineLevel="1" x14ac:dyDescent="0.2">
      <c r="A79" s="181">
        <v>37</v>
      </c>
      <c r="B79" s="182" t="s">
        <v>247</v>
      </c>
      <c r="C79" s="193" t="s">
        <v>248</v>
      </c>
      <c r="D79" s="183" t="s">
        <v>167</v>
      </c>
      <c r="E79" s="184">
        <v>1</v>
      </c>
      <c r="F79" s="185">
        <v>2500</v>
      </c>
      <c r="G79" s="186">
        <f t="shared" si="0"/>
        <v>2500</v>
      </c>
      <c r="H79" s="185"/>
      <c r="I79" s="186">
        <f t="shared" si="1"/>
        <v>0</v>
      </c>
      <c r="J79" s="185"/>
      <c r="K79" s="186">
        <f t="shared" si="2"/>
        <v>0</v>
      </c>
      <c r="L79" s="186">
        <v>15</v>
      </c>
      <c r="M79" s="186">
        <f t="shared" si="3"/>
        <v>2875</v>
      </c>
      <c r="N79" s="184">
        <v>0</v>
      </c>
      <c r="O79" s="184">
        <f t="shared" si="4"/>
        <v>0</v>
      </c>
      <c r="P79" s="184">
        <v>0</v>
      </c>
      <c r="Q79" s="184">
        <f t="shared" si="5"/>
        <v>0</v>
      </c>
      <c r="R79" s="186" t="s">
        <v>170</v>
      </c>
      <c r="S79" s="186" t="s">
        <v>138</v>
      </c>
      <c r="T79" s="187" t="s">
        <v>138</v>
      </c>
      <c r="U79" s="165">
        <v>0</v>
      </c>
      <c r="V79" s="165">
        <f t="shared" si="6"/>
        <v>0</v>
      </c>
      <c r="W79" s="165"/>
      <c r="X79" s="165" t="s">
        <v>171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172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ht="22.5" outlineLevel="1" x14ac:dyDescent="0.2">
      <c r="A80" s="181">
        <v>38</v>
      </c>
      <c r="B80" s="182" t="s">
        <v>249</v>
      </c>
      <c r="C80" s="193" t="s">
        <v>250</v>
      </c>
      <c r="D80" s="183" t="s">
        <v>167</v>
      </c>
      <c r="E80" s="184">
        <v>1</v>
      </c>
      <c r="F80" s="185">
        <v>3000</v>
      </c>
      <c r="G80" s="186">
        <f t="shared" si="0"/>
        <v>3000</v>
      </c>
      <c r="H80" s="185"/>
      <c r="I80" s="186">
        <f t="shared" si="1"/>
        <v>0</v>
      </c>
      <c r="J80" s="185"/>
      <c r="K80" s="186">
        <f t="shared" si="2"/>
        <v>0</v>
      </c>
      <c r="L80" s="186">
        <v>15</v>
      </c>
      <c r="M80" s="186">
        <f t="shared" si="3"/>
        <v>3449.9999999999995</v>
      </c>
      <c r="N80" s="184">
        <v>1.4E-3</v>
      </c>
      <c r="O80" s="184">
        <f t="shared" si="4"/>
        <v>0</v>
      </c>
      <c r="P80" s="184">
        <v>0</v>
      </c>
      <c r="Q80" s="184">
        <f t="shared" si="5"/>
        <v>0</v>
      </c>
      <c r="R80" s="186" t="s">
        <v>170</v>
      </c>
      <c r="S80" s="186" t="s">
        <v>251</v>
      </c>
      <c r="T80" s="187" t="s">
        <v>246</v>
      </c>
      <c r="U80" s="165">
        <v>0</v>
      </c>
      <c r="V80" s="165">
        <f t="shared" si="6"/>
        <v>0</v>
      </c>
      <c r="W80" s="165"/>
      <c r="X80" s="165" t="s">
        <v>171</v>
      </c>
      <c r="Y80" s="154"/>
      <c r="Z80" s="154"/>
      <c r="AA80" s="154"/>
      <c r="AB80" s="154"/>
      <c r="AC80" s="154"/>
      <c r="AD80" s="154"/>
      <c r="AE80" s="154"/>
      <c r="AF80" s="154"/>
      <c r="AG80" s="154" t="s">
        <v>172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81">
        <v>39</v>
      </c>
      <c r="B81" s="182" t="s">
        <v>252</v>
      </c>
      <c r="C81" s="193" t="s">
        <v>253</v>
      </c>
      <c r="D81" s="183" t="s">
        <v>167</v>
      </c>
      <c r="E81" s="184">
        <v>1</v>
      </c>
      <c r="F81" s="185">
        <v>600</v>
      </c>
      <c r="G81" s="186">
        <f t="shared" si="0"/>
        <v>600</v>
      </c>
      <c r="H81" s="185"/>
      <c r="I81" s="186">
        <f t="shared" si="1"/>
        <v>0</v>
      </c>
      <c r="J81" s="185"/>
      <c r="K81" s="186">
        <f t="shared" si="2"/>
        <v>0</v>
      </c>
      <c r="L81" s="186">
        <v>15</v>
      </c>
      <c r="M81" s="186">
        <f t="shared" si="3"/>
        <v>690</v>
      </c>
      <c r="N81" s="184">
        <v>3.1E-4</v>
      </c>
      <c r="O81" s="184">
        <f t="shared" si="4"/>
        <v>0</v>
      </c>
      <c r="P81" s="184">
        <v>0</v>
      </c>
      <c r="Q81" s="184">
        <f t="shared" si="5"/>
        <v>0</v>
      </c>
      <c r="R81" s="186" t="s">
        <v>170</v>
      </c>
      <c r="S81" s="186" t="s">
        <v>138</v>
      </c>
      <c r="T81" s="187" t="s">
        <v>138</v>
      </c>
      <c r="U81" s="165">
        <v>0</v>
      </c>
      <c r="V81" s="165">
        <f t="shared" si="6"/>
        <v>0</v>
      </c>
      <c r="W81" s="165"/>
      <c r="X81" s="165" t="s">
        <v>171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172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81">
        <v>40</v>
      </c>
      <c r="B82" s="182" t="s">
        <v>254</v>
      </c>
      <c r="C82" s="193" t="s">
        <v>255</v>
      </c>
      <c r="D82" s="183" t="s">
        <v>167</v>
      </c>
      <c r="E82" s="184">
        <v>1</v>
      </c>
      <c r="F82" s="185">
        <v>600</v>
      </c>
      <c r="G82" s="186">
        <f t="shared" si="0"/>
        <v>600</v>
      </c>
      <c r="H82" s="185"/>
      <c r="I82" s="186">
        <f t="shared" si="1"/>
        <v>0</v>
      </c>
      <c r="J82" s="185"/>
      <c r="K82" s="186">
        <f t="shared" si="2"/>
        <v>0</v>
      </c>
      <c r="L82" s="186">
        <v>15</v>
      </c>
      <c r="M82" s="186">
        <f t="shared" si="3"/>
        <v>690</v>
      </c>
      <c r="N82" s="184">
        <v>4.4999999999999999E-4</v>
      </c>
      <c r="O82" s="184">
        <f t="shared" si="4"/>
        <v>0</v>
      </c>
      <c r="P82" s="184">
        <v>0</v>
      </c>
      <c r="Q82" s="184">
        <f t="shared" si="5"/>
        <v>0</v>
      </c>
      <c r="R82" s="186" t="s">
        <v>170</v>
      </c>
      <c r="S82" s="186" t="s">
        <v>138</v>
      </c>
      <c r="T82" s="187" t="s">
        <v>138</v>
      </c>
      <c r="U82" s="165">
        <v>0</v>
      </c>
      <c r="V82" s="165">
        <f t="shared" si="6"/>
        <v>0</v>
      </c>
      <c r="W82" s="165"/>
      <c r="X82" s="165" t="s">
        <v>171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172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81">
        <v>41</v>
      </c>
      <c r="B83" s="182" t="s">
        <v>256</v>
      </c>
      <c r="C83" s="193" t="s">
        <v>257</v>
      </c>
      <c r="D83" s="183" t="s">
        <v>167</v>
      </c>
      <c r="E83" s="184">
        <v>1</v>
      </c>
      <c r="F83" s="185">
        <v>600</v>
      </c>
      <c r="G83" s="186">
        <f t="shared" si="0"/>
        <v>600</v>
      </c>
      <c r="H83" s="185"/>
      <c r="I83" s="186">
        <f t="shared" si="1"/>
        <v>0</v>
      </c>
      <c r="J83" s="185"/>
      <c r="K83" s="186">
        <f t="shared" si="2"/>
        <v>0</v>
      </c>
      <c r="L83" s="186">
        <v>15</v>
      </c>
      <c r="M83" s="186">
        <f t="shared" si="3"/>
        <v>690</v>
      </c>
      <c r="N83" s="184">
        <v>2.2000000000000001E-4</v>
      </c>
      <c r="O83" s="184">
        <f t="shared" si="4"/>
        <v>0</v>
      </c>
      <c r="P83" s="184">
        <v>0</v>
      </c>
      <c r="Q83" s="184">
        <f t="shared" si="5"/>
        <v>0</v>
      </c>
      <c r="R83" s="186" t="s">
        <v>170</v>
      </c>
      <c r="S83" s="186" t="s">
        <v>138</v>
      </c>
      <c r="T83" s="187" t="s">
        <v>138</v>
      </c>
      <c r="U83" s="165">
        <v>0</v>
      </c>
      <c r="V83" s="165">
        <f t="shared" si="6"/>
        <v>0</v>
      </c>
      <c r="W83" s="165"/>
      <c r="X83" s="165" t="s">
        <v>171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172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ht="22.5" outlineLevel="1" x14ac:dyDescent="0.2">
      <c r="A84" s="181">
        <v>42</v>
      </c>
      <c r="B84" s="182" t="s">
        <v>258</v>
      </c>
      <c r="C84" s="193" t="s">
        <v>259</v>
      </c>
      <c r="D84" s="183" t="s">
        <v>167</v>
      </c>
      <c r="E84" s="184">
        <v>1</v>
      </c>
      <c r="F84" s="185">
        <v>3000</v>
      </c>
      <c r="G84" s="186">
        <f t="shared" si="0"/>
        <v>3000</v>
      </c>
      <c r="H84" s="185"/>
      <c r="I84" s="186">
        <f t="shared" si="1"/>
        <v>0</v>
      </c>
      <c r="J84" s="185"/>
      <c r="K84" s="186">
        <f t="shared" si="2"/>
        <v>0</v>
      </c>
      <c r="L84" s="186">
        <v>15</v>
      </c>
      <c r="M84" s="186">
        <f t="shared" si="3"/>
        <v>3449.9999999999995</v>
      </c>
      <c r="N84" s="184">
        <v>1.6E-2</v>
      </c>
      <c r="O84" s="184">
        <f t="shared" si="4"/>
        <v>0.02</v>
      </c>
      <c r="P84" s="184">
        <v>0</v>
      </c>
      <c r="Q84" s="184">
        <f t="shared" si="5"/>
        <v>0</v>
      </c>
      <c r="R84" s="186" t="s">
        <v>170</v>
      </c>
      <c r="S84" s="186" t="s">
        <v>138</v>
      </c>
      <c r="T84" s="187" t="s">
        <v>138</v>
      </c>
      <c r="U84" s="165">
        <v>0</v>
      </c>
      <c r="V84" s="165">
        <f t="shared" si="6"/>
        <v>0</v>
      </c>
      <c r="W84" s="165"/>
      <c r="X84" s="165" t="s">
        <v>171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172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81">
        <v>43</v>
      </c>
      <c r="B85" s="182" t="s">
        <v>260</v>
      </c>
      <c r="C85" s="193" t="s">
        <v>261</v>
      </c>
      <c r="D85" s="183" t="s">
        <v>167</v>
      </c>
      <c r="E85" s="184">
        <v>1</v>
      </c>
      <c r="F85" s="185">
        <v>2500</v>
      </c>
      <c r="G85" s="186">
        <f t="shared" si="0"/>
        <v>2500</v>
      </c>
      <c r="H85" s="185"/>
      <c r="I85" s="186">
        <f t="shared" si="1"/>
        <v>0</v>
      </c>
      <c r="J85" s="185"/>
      <c r="K85" s="186">
        <f t="shared" si="2"/>
        <v>0</v>
      </c>
      <c r="L85" s="186">
        <v>15</v>
      </c>
      <c r="M85" s="186">
        <f t="shared" si="3"/>
        <v>2875</v>
      </c>
      <c r="N85" s="184">
        <v>1.2999999999999999E-2</v>
      </c>
      <c r="O85" s="184">
        <f t="shared" si="4"/>
        <v>0.01</v>
      </c>
      <c r="P85" s="184">
        <v>0</v>
      </c>
      <c r="Q85" s="184">
        <f t="shared" si="5"/>
        <v>0</v>
      </c>
      <c r="R85" s="186" t="s">
        <v>170</v>
      </c>
      <c r="S85" s="186" t="s">
        <v>262</v>
      </c>
      <c r="T85" s="187" t="s">
        <v>246</v>
      </c>
      <c r="U85" s="165">
        <v>0</v>
      </c>
      <c r="V85" s="165">
        <f t="shared" si="6"/>
        <v>0</v>
      </c>
      <c r="W85" s="165"/>
      <c r="X85" s="165" t="s">
        <v>171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172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33.75" outlineLevel="1" x14ac:dyDescent="0.2">
      <c r="A86" s="181">
        <v>44</v>
      </c>
      <c r="B86" s="182" t="s">
        <v>263</v>
      </c>
      <c r="C86" s="193" t="s">
        <v>264</v>
      </c>
      <c r="D86" s="183" t="s">
        <v>167</v>
      </c>
      <c r="E86" s="184">
        <v>1</v>
      </c>
      <c r="F86" s="185">
        <v>6000</v>
      </c>
      <c r="G86" s="186">
        <f t="shared" si="0"/>
        <v>6000</v>
      </c>
      <c r="H86" s="185"/>
      <c r="I86" s="186">
        <f t="shared" si="1"/>
        <v>0</v>
      </c>
      <c r="J86" s="185"/>
      <c r="K86" s="186">
        <f t="shared" si="2"/>
        <v>0</v>
      </c>
      <c r="L86" s="186">
        <v>15</v>
      </c>
      <c r="M86" s="186">
        <f t="shared" si="3"/>
        <v>6899.9999999999991</v>
      </c>
      <c r="N86" s="184">
        <v>2.5000000000000001E-2</v>
      </c>
      <c r="O86" s="184">
        <f t="shared" si="4"/>
        <v>0.03</v>
      </c>
      <c r="P86" s="184">
        <v>0</v>
      </c>
      <c r="Q86" s="184">
        <f t="shared" si="5"/>
        <v>0</v>
      </c>
      <c r="R86" s="186" t="s">
        <v>170</v>
      </c>
      <c r="S86" s="186" t="s">
        <v>138</v>
      </c>
      <c r="T86" s="187" t="s">
        <v>138</v>
      </c>
      <c r="U86" s="165">
        <v>0</v>
      </c>
      <c r="V86" s="165">
        <f t="shared" si="6"/>
        <v>0</v>
      </c>
      <c r="W86" s="165"/>
      <c r="X86" s="165" t="s">
        <v>171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172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x14ac:dyDescent="0.2">
      <c r="A87" s="168" t="s">
        <v>132</v>
      </c>
      <c r="B87" s="169" t="s">
        <v>85</v>
      </c>
      <c r="C87" s="191" t="s">
        <v>86</v>
      </c>
      <c r="D87" s="170"/>
      <c r="E87" s="171"/>
      <c r="F87" s="172"/>
      <c r="G87" s="172">
        <f>SUMIF(AG88:AG100,"&lt;&gt;NOR",G88:G100)</f>
        <v>101982.32</v>
      </c>
      <c r="H87" s="172"/>
      <c r="I87" s="172">
        <f>SUM(I88:I100)</f>
        <v>0</v>
      </c>
      <c r="J87" s="172"/>
      <c r="K87" s="172">
        <f>SUM(K88:K100)</f>
        <v>0</v>
      </c>
      <c r="L87" s="172"/>
      <c r="M87" s="172">
        <f>SUM(M88:M100)</f>
        <v>117279.66800000001</v>
      </c>
      <c r="N87" s="171"/>
      <c r="O87" s="171">
        <f>SUM(O88:O100)</f>
        <v>0.28000000000000003</v>
      </c>
      <c r="P87" s="171"/>
      <c r="Q87" s="171">
        <f>SUM(Q88:Q100)</f>
        <v>0.52</v>
      </c>
      <c r="R87" s="172"/>
      <c r="S87" s="172"/>
      <c r="T87" s="173"/>
      <c r="U87" s="167"/>
      <c r="V87" s="167">
        <f>SUM(V88:V100)</f>
        <v>6.83</v>
      </c>
      <c r="W87" s="167"/>
      <c r="X87" s="167"/>
      <c r="AG87" t="s">
        <v>133</v>
      </c>
    </row>
    <row r="88" spans="1:60" outlineLevel="1" x14ac:dyDescent="0.2">
      <c r="A88" s="181">
        <v>45</v>
      </c>
      <c r="B88" s="182" t="s">
        <v>265</v>
      </c>
      <c r="C88" s="193" t="s">
        <v>266</v>
      </c>
      <c r="D88" s="183" t="s">
        <v>167</v>
      </c>
      <c r="E88" s="184">
        <v>1</v>
      </c>
      <c r="F88" s="185">
        <v>1500</v>
      </c>
      <c r="G88" s="186">
        <f t="shared" ref="G88:G99" si="7">ROUND(E88*F88,2)</f>
        <v>1500</v>
      </c>
      <c r="H88" s="185"/>
      <c r="I88" s="186">
        <f t="shared" ref="I88:I99" si="8">ROUND(E88*H88,2)</f>
        <v>0</v>
      </c>
      <c r="J88" s="185"/>
      <c r="K88" s="186">
        <f t="shared" ref="K88:K99" si="9">ROUND(E88*J88,2)</f>
        <v>0</v>
      </c>
      <c r="L88" s="186">
        <v>15</v>
      </c>
      <c r="M88" s="186">
        <f t="shared" ref="M88:M99" si="10">G88*(1+L88/100)</f>
        <v>1724.9999999999998</v>
      </c>
      <c r="N88" s="184">
        <v>0</v>
      </c>
      <c r="O88" s="184">
        <f t="shared" ref="O88:O99" si="11">ROUND(E88*N88,2)</f>
        <v>0</v>
      </c>
      <c r="P88" s="184">
        <v>0</v>
      </c>
      <c r="Q88" s="184">
        <f t="shared" ref="Q88:Q99" si="12">ROUND(E88*P88,2)</f>
        <v>0</v>
      </c>
      <c r="R88" s="186" t="s">
        <v>267</v>
      </c>
      <c r="S88" s="186" t="s">
        <v>138</v>
      </c>
      <c r="T88" s="187" t="s">
        <v>138</v>
      </c>
      <c r="U88" s="165">
        <v>4.0670000000000002</v>
      </c>
      <c r="V88" s="165">
        <f t="shared" ref="V88:V99" si="13">ROUND(E88*U88,2)</f>
        <v>4.07</v>
      </c>
      <c r="W88" s="165"/>
      <c r="X88" s="165" t="s">
        <v>139</v>
      </c>
      <c r="Y88" s="154"/>
      <c r="Z88" s="154"/>
      <c r="AA88" s="154"/>
      <c r="AB88" s="154"/>
      <c r="AC88" s="154"/>
      <c r="AD88" s="154"/>
      <c r="AE88" s="154"/>
      <c r="AF88" s="154"/>
      <c r="AG88" s="154" t="s">
        <v>140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81">
        <v>46</v>
      </c>
      <c r="B89" s="182" t="s">
        <v>268</v>
      </c>
      <c r="C89" s="193" t="s">
        <v>269</v>
      </c>
      <c r="D89" s="183" t="s">
        <v>167</v>
      </c>
      <c r="E89" s="184">
        <v>1</v>
      </c>
      <c r="F89" s="185">
        <v>1402.32</v>
      </c>
      <c r="G89" s="186">
        <f t="shared" si="7"/>
        <v>1402.32</v>
      </c>
      <c r="H89" s="185"/>
      <c r="I89" s="186">
        <f t="shared" si="8"/>
        <v>0</v>
      </c>
      <c r="J89" s="185"/>
      <c r="K89" s="186">
        <f t="shared" si="9"/>
        <v>0</v>
      </c>
      <c r="L89" s="186">
        <v>15</v>
      </c>
      <c r="M89" s="186">
        <f t="shared" si="10"/>
        <v>1612.6679999999999</v>
      </c>
      <c r="N89" s="184">
        <v>0</v>
      </c>
      <c r="O89" s="184">
        <f t="shared" si="11"/>
        <v>0</v>
      </c>
      <c r="P89" s="184">
        <v>0.17399999999999999</v>
      </c>
      <c r="Q89" s="184">
        <f t="shared" si="12"/>
        <v>0.17</v>
      </c>
      <c r="R89" s="186" t="s">
        <v>267</v>
      </c>
      <c r="S89" s="186" t="s">
        <v>138</v>
      </c>
      <c r="T89" s="187" t="s">
        <v>138</v>
      </c>
      <c r="U89" s="165">
        <v>0.95</v>
      </c>
      <c r="V89" s="165">
        <f t="shared" si="13"/>
        <v>0.95</v>
      </c>
      <c r="W89" s="165"/>
      <c r="X89" s="165" t="s">
        <v>139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140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81">
        <v>47</v>
      </c>
      <c r="B90" s="182" t="s">
        <v>270</v>
      </c>
      <c r="C90" s="193" t="s">
        <v>271</v>
      </c>
      <c r="D90" s="183" t="s">
        <v>136</v>
      </c>
      <c r="E90" s="184">
        <v>15.9</v>
      </c>
      <c r="F90" s="185">
        <v>200</v>
      </c>
      <c r="G90" s="186">
        <f t="shared" si="7"/>
        <v>3180</v>
      </c>
      <c r="H90" s="185"/>
      <c r="I90" s="186">
        <f t="shared" si="8"/>
        <v>0</v>
      </c>
      <c r="J90" s="185"/>
      <c r="K90" s="186">
        <f t="shared" si="9"/>
        <v>0</v>
      </c>
      <c r="L90" s="186">
        <v>15</v>
      </c>
      <c r="M90" s="186">
        <f t="shared" si="10"/>
        <v>3656.9999999999995</v>
      </c>
      <c r="N90" s="184">
        <v>1.6000000000000001E-4</v>
      </c>
      <c r="O90" s="184">
        <f t="shared" si="11"/>
        <v>0</v>
      </c>
      <c r="P90" s="184">
        <v>2.1999999999999999E-2</v>
      </c>
      <c r="Q90" s="184">
        <f t="shared" si="12"/>
        <v>0.35</v>
      </c>
      <c r="R90" s="186"/>
      <c r="S90" s="186" t="s">
        <v>272</v>
      </c>
      <c r="T90" s="187" t="s">
        <v>246</v>
      </c>
      <c r="U90" s="165">
        <v>0.114</v>
      </c>
      <c r="V90" s="165">
        <f t="shared" si="13"/>
        <v>1.81</v>
      </c>
      <c r="W90" s="165"/>
      <c r="X90" s="165" t="s">
        <v>139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140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ht="22.5" outlineLevel="1" x14ac:dyDescent="0.2">
      <c r="A91" s="181">
        <v>48</v>
      </c>
      <c r="B91" s="182" t="s">
        <v>273</v>
      </c>
      <c r="C91" s="193" t="s">
        <v>274</v>
      </c>
      <c r="D91" s="183" t="s">
        <v>167</v>
      </c>
      <c r="E91" s="184">
        <v>6</v>
      </c>
      <c r="F91" s="185">
        <v>600</v>
      </c>
      <c r="G91" s="186">
        <f t="shared" si="7"/>
        <v>3600</v>
      </c>
      <c r="H91" s="185"/>
      <c r="I91" s="186">
        <f t="shared" si="8"/>
        <v>0</v>
      </c>
      <c r="J91" s="185"/>
      <c r="K91" s="186">
        <f t="shared" si="9"/>
        <v>0</v>
      </c>
      <c r="L91" s="186">
        <v>15</v>
      </c>
      <c r="M91" s="186">
        <f t="shared" si="10"/>
        <v>4140</v>
      </c>
      <c r="N91" s="184">
        <v>8.0000000000000004E-4</v>
      </c>
      <c r="O91" s="184">
        <f t="shared" si="11"/>
        <v>0</v>
      </c>
      <c r="P91" s="184">
        <v>0</v>
      </c>
      <c r="Q91" s="184">
        <f t="shared" si="12"/>
        <v>0</v>
      </c>
      <c r="R91" s="186" t="s">
        <v>170</v>
      </c>
      <c r="S91" s="186" t="s">
        <v>262</v>
      </c>
      <c r="T91" s="187" t="s">
        <v>246</v>
      </c>
      <c r="U91" s="165">
        <v>0</v>
      </c>
      <c r="V91" s="165">
        <f t="shared" si="13"/>
        <v>0</v>
      </c>
      <c r="W91" s="165"/>
      <c r="X91" s="165" t="s">
        <v>171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172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22.5" outlineLevel="1" x14ac:dyDescent="0.2">
      <c r="A92" s="181">
        <v>49</v>
      </c>
      <c r="B92" s="182" t="s">
        <v>275</v>
      </c>
      <c r="C92" s="193" t="s">
        <v>276</v>
      </c>
      <c r="D92" s="183" t="s">
        <v>167</v>
      </c>
      <c r="E92" s="184">
        <v>2</v>
      </c>
      <c r="F92" s="185">
        <v>8300</v>
      </c>
      <c r="G92" s="186">
        <f t="shared" si="7"/>
        <v>16600</v>
      </c>
      <c r="H92" s="185"/>
      <c r="I92" s="186">
        <f t="shared" si="8"/>
        <v>0</v>
      </c>
      <c r="J92" s="185"/>
      <c r="K92" s="186">
        <f t="shared" si="9"/>
        <v>0</v>
      </c>
      <c r="L92" s="186">
        <v>15</v>
      </c>
      <c r="M92" s="186">
        <f t="shared" si="10"/>
        <v>19090</v>
      </c>
      <c r="N92" s="184">
        <v>1.2999999999999999E-2</v>
      </c>
      <c r="O92" s="184">
        <f t="shared" si="11"/>
        <v>0.03</v>
      </c>
      <c r="P92" s="184">
        <v>0</v>
      </c>
      <c r="Q92" s="184">
        <f t="shared" si="12"/>
        <v>0</v>
      </c>
      <c r="R92" s="186" t="s">
        <v>170</v>
      </c>
      <c r="S92" s="186" t="s">
        <v>138</v>
      </c>
      <c r="T92" s="187" t="s">
        <v>138</v>
      </c>
      <c r="U92" s="165">
        <v>0</v>
      </c>
      <c r="V92" s="165">
        <f t="shared" si="13"/>
        <v>0</v>
      </c>
      <c r="W92" s="165"/>
      <c r="X92" s="165" t="s">
        <v>171</v>
      </c>
      <c r="Y92" s="154"/>
      <c r="Z92" s="154"/>
      <c r="AA92" s="154"/>
      <c r="AB92" s="154"/>
      <c r="AC92" s="154"/>
      <c r="AD92" s="154"/>
      <c r="AE92" s="154"/>
      <c r="AF92" s="154"/>
      <c r="AG92" s="154" t="s">
        <v>172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22.5" outlineLevel="1" x14ac:dyDescent="0.2">
      <c r="A93" s="181">
        <v>50</v>
      </c>
      <c r="B93" s="182" t="s">
        <v>277</v>
      </c>
      <c r="C93" s="193" t="s">
        <v>278</v>
      </c>
      <c r="D93" s="183" t="s">
        <v>167</v>
      </c>
      <c r="E93" s="184">
        <v>2</v>
      </c>
      <c r="F93" s="185">
        <v>8300</v>
      </c>
      <c r="G93" s="186">
        <f t="shared" si="7"/>
        <v>16600</v>
      </c>
      <c r="H93" s="185"/>
      <c r="I93" s="186">
        <f t="shared" si="8"/>
        <v>0</v>
      </c>
      <c r="J93" s="185"/>
      <c r="K93" s="186">
        <f t="shared" si="9"/>
        <v>0</v>
      </c>
      <c r="L93" s="186">
        <v>15</v>
      </c>
      <c r="M93" s="186">
        <f t="shared" si="10"/>
        <v>19090</v>
      </c>
      <c r="N93" s="184">
        <v>1.6E-2</v>
      </c>
      <c r="O93" s="184">
        <f t="shared" si="11"/>
        <v>0.03</v>
      </c>
      <c r="P93" s="184">
        <v>0</v>
      </c>
      <c r="Q93" s="184">
        <f t="shared" si="12"/>
        <v>0</v>
      </c>
      <c r="R93" s="186" t="s">
        <v>170</v>
      </c>
      <c r="S93" s="186" t="s">
        <v>138</v>
      </c>
      <c r="T93" s="187" t="s">
        <v>138</v>
      </c>
      <c r="U93" s="165">
        <v>0</v>
      </c>
      <c r="V93" s="165">
        <f t="shared" si="13"/>
        <v>0</v>
      </c>
      <c r="W93" s="165"/>
      <c r="X93" s="165" t="s">
        <v>171</v>
      </c>
      <c r="Y93" s="154"/>
      <c r="Z93" s="154"/>
      <c r="AA93" s="154"/>
      <c r="AB93" s="154"/>
      <c r="AC93" s="154"/>
      <c r="AD93" s="154"/>
      <c r="AE93" s="154"/>
      <c r="AF93" s="154"/>
      <c r="AG93" s="154" t="s">
        <v>172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ht="22.5" outlineLevel="1" x14ac:dyDescent="0.2">
      <c r="A94" s="181">
        <v>51</v>
      </c>
      <c r="B94" s="182" t="s">
        <v>279</v>
      </c>
      <c r="C94" s="193" t="s">
        <v>280</v>
      </c>
      <c r="D94" s="183" t="s">
        <v>167</v>
      </c>
      <c r="E94" s="184">
        <v>1</v>
      </c>
      <c r="F94" s="185">
        <v>8300</v>
      </c>
      <c r="G94" s="186">
        <f t="shared" si="7"/>
        <v>8300</v>
      </c>
      <c r="H94" s="185"/>
      <c r="I94" s="186">
        <f t="shared" si="8"/>
        <v>0</v>
      </c>
      <c r="J94" s="185"/>
      <c r="K94" s="186">
        <f t="shared" si="9"/>
        <v>0</v>
      </c>
      <c r="L94" s="186">
        <v>15</v>
      </c>
      <c r="M94" s="186">
        <f t="shared" si="10"/>
        <v>9545</v>
      </c>
      <c r="N94" s="184">
        <v>1.7999999999999999E-2</v>
      </c>
      <c r="O94" s="184">
        <f t="shared" si="11"/>
        <v>0.02</v>
      </c>
      <c r="P94" s="184">
        <v>0</v>
      </c>
      <c r="Q94" s="184">
        <f t="shared" si="12"/>
        <v>0</v>
      </c>
      <c r="R94" s="186" t="s">
        <v>170</v>
      </c>
      <c r="S94" s="186" t="s">
        <v>138</v>
      </c>
      <c r="T94" s="187" t="s">
        <v>138</v>
      </c>
      <c r="U94" s="165">
        <v>0</v>
      </c>
      <c r="V94" s="165">
        <f t="shared" si="13"/>
        <v>0</v>
      </c>
      <c r="W94" s="165"/>
      <c r="X94" s="165" t="s">
        <v>171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172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2.5" outlineLevel="1" x14ac:dyDescent="0.2">
      <c r="A95" s="181">
        <v>52</v>
      </c>
      <c r="B95" s="182" t="s">
        <v>281</v>
      </c>
      <c r="C95" s="193" t="s">
        <v>282</v>
      </c>
      <c r="D95" s="183" t="s">
        <v>167</v>
      </c>
      <c r="E95" s="184">
        <v>1</v>
      </c>
      <c r="F95" s="185">
        <v>8300</v>
      </c>
      <c r="G95" s="186">
        <f t="shared" si="7"/>
        <v>8300</v>
      </c>
      <c r="H95" s="185"/>
      <c r="I95" s="186">
        <f t="shared" si="8"/>
        <v>0</v>
      </c>
      <c r="J95" s="185"/>
      <c r="K95" s="186">
        <f t="shared" si="9"/>
        <v>0</v>
      </c>
      <c r="L95" s="186">
        <v>15</v>
      </c>
      <c r="M95" s="186">
        <f t="shared" si="10"/>
        <v>9545</v>
      </c>
      <c r="N95" s="184">
        <v>0.02</v>
      </c>
      <c r="O95" s="184">
        <f t="shared" si="11"/>
        <v>0.02</v>
      </c>
      <c r="P95" s="184">
        <v>0</v>
      </c>
      <c r="Q95" s="184">
        <f t="shared" si="12"/>
        <v>0</v>
      </c>
      <c r="R95" s="186" t="s">
        <v>170</v>
      </c>
      <c r="S95" s="186" t="s">
        <v>138</v>
      </c>
      <c r="T95" s="187" t="s">
        <v>138</v>
      </c>
      <c r="U95" s="165">
        <v>0</v>
      </c>
      <c r="V95" s="165">
        <f t="shared" si="13"/>
        <v>0</v>
      </c>
      <c r="W95" s="165"/>
      <c r="X95" s="165" t="s">
        <v>171</v>
      </c>
      <c r="Y95" s="154"/>
      <c r="Z95" s="154"/>
      <c r="AA95" s="154"/>
      <c r="AB95" s="154"/>
      <c r="AC95" s="154"/>
      <c r="AD95" s="154"/>
      <c r="AE95" s="154"/>
      <c r="AF95" s="154"/>
      <c r="AG95" s="154" t="s">
        <v>172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81">
        <v>53</v>
      </c>
      <c r="B96" s="182" t="s">
        <v>283</v>
      </c>
      <c r="C96" s="193" t="s">
        <v>284</v>
      </c>
      <c r="D96" s="183" t="s">
        <v>216</v>
      </c>
      <c r="E96" s="184">
        <v>1</v>
      </c>
      <c r="F96" s="185">
        <v>30000</v>
      </c>
      <c r="G96" s="186">
        <f t="shared" si="7"/>
        <v>30000</v>
      </c>
      <c r="H96" s="185"/>
      <c r="I96" s="186">
        <f t="shared" si="8"/>
        <v>0</v>
      </c>
      <c r="J96" s="185"/>
      <c r="K96" s="186">
        <f t="shared" si="9"/>
        <v>0</v>
      </c>
      <c r="L96" s="186">
        <v>15</v>
      </c>
      <c r="M96" s="186">
        <f t="shared" si="10"/>
        <v>34500</v>
      </c>
      <c r="N96" s="184">
        <v>0.184</v>
      </c>
      <c r="O96" s="184">
        <f t="shared" si="11"/>
        <v>0.18</v>
      </c>
      <c r="P96" s="184">
        <v>0</v>
      </c>
      <c r="Q96" s="184">
        <f t="shared" si="12"/>
        <v>0</v>
      </c>
      <c r="R96" s="186" t="s">
        <v>170</v>
      </c>
      <c r="S96" s="186" t="s">
        <v>138</v>
      </c>
      <c r="T96" s="187" t="s">
        <v>138</v>
      </c>
      <c r="U96" s="165">
        <v>0</v>
      </c>
      <c r="V96" s="165">
        <f t="shared" si="13"/>
        <v>0</v>
      </c>
      <c r="W96" s="165"/>
      <c r="X96" s="165" t="s">
        <v>171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172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81">
        <v>54</v>
      </c>
      <c r="B97" s="182" t="s">
        <v>285</v>
      </c>
      <c r="C97" s="193" t="s">
        <v>286</v>
      </c>
      <c r="D97" s="183" t="s">
        <v>287</v>
      </c>
      <c r="E97" s="184">
        <v>1</v>
      </c>
      <c r="F97" s="185">
        <v>3000</v>
      </c>
      <c r="G97" s="186">
        <f t="shared" si="7"/>
        <v>3000</v>
      </c>
      <c r="H97" s="185"/>
      <c r="I97" s="186">
        <f t="shared" si="8"/>
        <v>0</v>
      </c>
      <c r="J97" s="185"/>
      <c r="K97" s="186">
        <f t="shared" si="9"/>
        <v>0</v>
      </c>
      <c r="L97" s="186">
        <v>15</v>
      </c>
      <c r="M97" s="186">
        <f t="shared" si="10"/>
        <v>3449.9999999999995</v>
      </c>
      <c r="N97" s="184">
        <v>0</v>
      </c>
      <c r="O97" s="184">
        <f t="shared" si="11"/>
        <v>0</v>
      </c>
      <c r="P97" s="184">
        <v>0</v>
      </c>
      <c r="Q97" s="184">
        <f t="shared" si="12"/>
        <v>0</v>
      </c>
      <c r="R97" s="186"/>
      <c r="S97" s="186" t="s">
        <v>272</v>
      </c>
      <c r="T97" s="187" t="s">
        <v>246</v>
      </c>
      <c r="U97" s="165">
        <v>0</v>
      </c>
      <c r="V97" s="165">
        <f t="shared" si="13"/>
        <v>0</v>
      </c>
      <c r="W97" s="165"/>
      <c r="X97" s="165" t="s">
        <v>171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172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74">
        <v>55</v>
      </c>
      <c r="B98" s="175" t="s">
        <v>288</v>
      </c>
      <c r="C98" s="192" t="s">
        <v>289</v>
      </c>
      <c r="D98" s="176" t="s">
        <v>287</v>
      </c>
      <c r="E98" s="177">
        <v>1</v>
      </c>
      <c r="F98" s="178">
        <v>8000</v>
      </c>
      <c r="G98" s="179">
        <f t="shared" si="7"/>
        <v>8000</v>
      </c>
      <c r="H98" s="178"/>
      <c r="I98" s="179">
        <f t="shared" si="8"/>
        <v>0</v>
      </c>
      <c r="J98" s="178"/>
      <c r="K98" s="179">
        <f t="shared" si="9"/>
        <v>0</v>
      </c>
      <c r="L98" s="179">
        <v>15</v>
      </c>
      <c r="M98" s="179">
        <f t="shared" si="10"/>
        <v>9200</v>
      </c>
      <c r="N98" s="177">
        <v>0</v>
      </c>
      <c r="O98" s="177">
        <f t="shared" si="11"/>
        <v>0</v>
      </c>
      <c r="P98" s="177">
        <v>0</v>
      </c>
      <c r="Q98" s="177">
        <f t="shared" si="12"/>
        <v>0</v>
      </c>
      <c r="R98" s="179"/>
      <c r="S98" s="179" t="s">
        <v>272</v>
      </c>
      <c r="T98" s="180" t="s">
        <v>246</v>
      </c>
      <c r="U98" s="165">
        <v>0</v>
      </c>
      <c r="V98" s="165">
        <f t="shared" si="13"/>
        <v>0</v>
      </c>
      <c r="W98" s="165"/>
      <c r="X98" s="165" t="s">
        <v>171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172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1">
        <v>56</v>
      </c>
      <c r="B99" s="162" t="s">
        <v>290</v>
      </c>
      <c r="C99" s="194" t="s">
        <v>291</v>
      </c>
      <c r="D99" s="163" t="s">
        <v>0</v>
      </c>
      <c r="E99" s="189">
        <v>5000</v>
      </c>
      <c r="F99" s="166">
        <v>0.3</v>
      </c>
      <c r="G99" s="165">
        <f t="shared" si="7"/>
        <v>1500</v>
      </c>
      <c r="H99" s="166"/>
      <c r="I99" s="165">
        <f t="shared" si="8"/>
        <v>0</v>
      </c>
      <c r="J99" s="166"/>
      <c r="K99" s="165">
        <f t="shared" si="9"/>
        <v>0</v>
      </c>
      <c r="L99" s="165">
        <v>15</v>
      </c>
      <c r="M99" s="165">
        <f t="shared" si="10"/>
        <v>1724.9999999999998</v>
      </c>
      <c r="N99" s="164">
        <v>0</v>
      </c>
      <c r="O99" s="164">
        <f t="shared" si="11"/>
        <v>0</v>
      </c>
      <c r="P99" s="164">
        <v>0</v>
      </c>
      <c r="Q99" s="164">
        <f t="shared" si="12"/>
        <v>0</v>
      </c>
      <c r="R99" s="165" t="s">
        <v>267</v>
      </c>
      <c r="S99" s="165" t="s">
        <v>138</v>
      </c>
      <c r="T99" s="165" t="s">
        <v>138</v>
      </c>
      <c r="U99" s="165">
        <v>0</v>
      </c>
      <c r="V99" s="165">
        <f t="shared" si="13"/>
        <v>0</v>
      </c>
      <c r="W99" s="165"/>
      <c r="X99" s="165" t="s">
        <v>185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186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/>
      <c r="B100" s="162"/>
      <c r="C100" s="260" t="s">
        <v>292</v>
      </c>
      <c r="D100" s="261"/>
      <c r="E100" s="261"/>
      <c r="F100" s="261"/>
      <c r="G100" s="261"/>
      <c r="H100" s="165"/>
      <c r="I100" s="165"/>
      <c r="J100" s="165"/>
      <c r="K100" s="165"/>
      <c r="L100" s="165"/>
      <c r="M100" s="165"/>
      <c r="N100" s="164"/>
      <c r="O100" s="164"/>
      <c r="P100" s="164"/>
      <c r="Q100" s="164"/>
      <c r="R100" s="165"/>
      <c r="S100" s="165"/>
      <c r="T100" s="165"/>
      <c r="U100" s="165"/>
      <c r="V100" s="165"/>
      <c r="W100" s="165"/>
      <c r="X100" s="165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142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x14ac:dyDescent="0.2">
      <c r="A101" s="168" t="s">
        <v>132</v>
      </c>
      <c r="B101" s="169" t="s">
        <v>87</v>
      </c>
      <c r="C101" s="191" t="s">
        <v>88</v>
      </c>
      <c r="D101" s="170"/>
      <c r="E101" s="171"/>
      <c r="F101" s="172"/>
      <c r="G101" s="172">
        <f>SUMIF(AG102:AG109,"&lt;&gt;NOR",G102:G109)</f>
        <v>3898.48</v>
      </c>
      <c r="H101" s="172"/>
      <c r="I101" s="172">
        <f>SUM(I102:I109)</f>
        <v>0</v>
      </c>
      <c r="J101" s="172"/>
      <c r="K101" s="172">
        <f>SUM(K102:K109)</f>
        <v>0</v>
      </c>
      <c r="L101" s="172"/>
      <c r="M101" s="172">
        <f>SUM(M102:M109)</f>
        <v>4483.2519999999995</v>
      </c>
      <c r="N101" s="171"/>
      <c r="O101" s="171">
        <f>SUM(O102:O109)</f>
        <v>6.9999999999999993E-2</v>
      </c>
      <c r="P101" s="171"/>
      <c r="Q101" s="171">
        <f>SUM(Q102:Q109)</f>
        <v>0</v>
      </c>
      <c r="R101" s="172"/>
      <c r="S101" s="172"/>
      <c r="T101" s="173"/>
      <c r="U101" s="167"/>
      <c r="V101" s="167">
        <f>SUM(V102:V109)</f>
        <v>4.49</v>
      </c>
      <c r="W101" s="167"/>
      <c r="X101" s="167"/>
      <c r="AG101" t="s">
        <v>133</v>
      </c>
    </row>
    <row r="102" spans="1:60" outlineLevel="1" x14ac:dyDescent="0.2">
      <c r="A102" s="181">
        <v>57</v>
      </c>
      <c r="B102" s="182" t="s">
        <v>293</v>
      </c>
      <c r="C102" s="193" t="s">
        <v>294</v>
      </c>
      <c r="D102" s="183" t="s">
        <v>136</v>
      </c>
      <c r="E102" s="184">
        <v>2.6</v>
      </c>
      <c r="F102" s="185">
        <v>30</v>
      </c>
      <c r="G102" s="186">
        <f t="shared" ref="G102:G108" si="14">ROUND(E102*F102,2)</f>
        <v>78</v>
      </c>
      <c r="H102" s="185"/>
      <c r="I102" s="186">
        <f t="shared" ref="I102:I108" si="15">ROUND(E102*H102,2)</f>
        <v>0</v>
      </c>
      <c r="J102" s="185"/>
      <c r="K102" s="186">
        <f t="shared" ref="K102:K108" si="16">ROUND(E102*J102,2)</f>
        <v>0</v>
      </c>
      <c r="L102" s="186">
        <v>15</v>
      </c>
      <c r="M102" s="186">
        <f t="shared" ref="M102:M108" si="17">G102*(1+L102/100)</f>
        <v>89.699999999999989</v>
      </c>
      <c r="N102" s="184">
        <v>2.1000000000000001E-4</v>
      </c>
      <c r="O102" s="184">
        <f t="shared" ref="O102:O108" si="18">ROUND(E102*N102,2)</f>
        <v>0</v>
      </c>
      <c r="P102" s="184">
        <v>0</v>
      </c>
      <c r="Q102" s="184">
        <f t="shared" ref="Q102:Q108" si="19">ROUND(E102*P102,2)</f>
        <v>0</v>
      </c>
      <c r="R102" s="186" t="s">
        <v>295</v>
      </c>
      <c r="S102" s="186" t="s">
        <v>138</v>
      </c>
      <c r="T102" s="187" t="s">
        <v>138</v>
      </c>
      <c r="U102" s="165">
        <v>0.05</v>
      </c>
      <c r="V102" s="165">
        <f t="shared" ref="V102:V108" si="20">ROUND(E102*U102,2)</f>
        <v>0.13</v>
      </c>
      <c r="W102" s="165"/>
      <c r="X102" s="165" t="s">
        <v>139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140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ht="22.5" outlineLevel="1" x14ac:dyDescent="0.2">
      <c r="A103" s="181">
        <v>58</v>
      </c>
      <c r="B103" s="182" t="s">
        <v>296</v>
      </c>
      <c r="C103" s="193" t="s">
        <v>297</v>
      </c>
      <c r="D103" s="183" t="s">
        <v>190</v>
      </c>
      <c r="E103" s="184">
        <v>3.03</v>
      </c>
      <c r="F103" s="185">
        <v>120</v>
      </c>
      <c r="G103" s="186">
        <f t="shared" si="14"/>
        <v>363.6</v>
      </c>
      <c r="H103" s="185"/>
      <c r="I103" s="186">
        <f t="shared" si="15"/>
        <v>0</v>
      </c>
      <c r="J103" s="185"/>
      <c r="K103" s="186">
        <f t="shared" si="16"/>
        <v>0</v>
      </c>
      <c r="L103" s="186">
        <v>15</v>
      </c>
      <c r="M103" s="186">
        <f t="shared" si="17"/>
        <v>418.14</v>
      </c>
      <c r="N103" s="184">
        <v>5.1000000000000004E-4</v>
      </c>
      <c r="O103" s="184">
        <f t="shared" si="18"/>
        <v>0</v>
      </c>
      <c r="P103" s="184">
        <v>0</v>
      </c>
      <c r="Q103" s="184">
        <f t="shared" si="19"/>
        <v>0</v>
      </c>
      <c r="R103" s="186" t="s">
        <v>295</v>
      </c>
      <c r="S103" s="186" t="s">
        <v>138</v>
      </c>
      <c r="T103" s="187" t="s">
        <v>138</v>
      </c>
      <c r="U103" s="165">
        <v>0.23599999999999999</v>
      </c>
      <c r="V103" s="165">
        <f t="shared" si="20"/>
        <v>0.72</v>
      </c>
      <c r="W103" s="165"/>
      <c r="X103" s="165" t="s">
        <v>139</v>
      </c>
      <c r="Y103" s="154"/>
      <c r="Z103" s="154"/>
      <c r="AA103" s="154"/>
      <c r="AB103" s="154"/>
      <c r="AC103" s="154"/>
      <c r="AD103" s="154"/>
      <c r="AE103" s="154"/>
      <c r="AF103" s="154"/>
      <c r="AG103" s="154" t="s">
        <v>140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81">
        <v>59</v>
      </c>
      <c r="B104" s="182" t="s">
        <v>298</v>
      </c>
      <c r="C104" s="193" t="s">
        <v>299</v>
      </c>
      <c r="D104" s="183" t="s">
        <v>190</v>
      </c>
      <c r="E104" s="184">
        <v>3.03</v>
      </c>
      <c r="F104" s="185">
        <v>50</v>
      </c>
      <c r="G104" s="186">
        <f t="shared" si="14"/>
        <v>151.5</v>
      </c>
      <c r="H104" s="185"/>
      <c r="I104" s="186">
        <f t="shared" si="15"/>
        <v>0</v>
      </c>
      <c r="J104" s="185"/>
      <c r="K104" s="186">
        <f t="shared" si="16"/>
        <v>0</v>
      </c>
      <c r="L104" s="186">
        <v>15</v>
      </c>
      <c r="M104" s="186">
        <f t="shared" si="17"/>
        <v>174.22499999999999</v>
      </c>
      <c r="N104" s="184">
        <v>0</v>
      </c>
      <c r="O104" s="184">
        <f t="shared" si="18"/>
        <v>0</v>
      </c>
      <c r="P104" s="184">
        <v>0</v>
      </c>
      <c r="Q104" s="184">
        <f t="shared" si="19"/>
        <v>0</v>
      </c>
      <c r="R104" s="186" t="s">
        <v>295</v>
      </c>
      <c r="S104" s="186" t="s">
        <v>138</v>
      </c>
      <c r="T104" s="187" t="s">
        <v>138</v>
      </c>
      <c r="U104" s="165">
        <v>0.154</v>
      </c>
      <c r="V104" s="165">
        <f t="shared" si="20"/>
        <v>0.47</v>
      </c>
      <c r="W104" s="165"/>
      <c r="X104" s="165" t="s">
        <v>139</v>
      </c>
      <c r="Y104" s="154"/>
      <c r="Z104" s="154"/>
      <c r="AA104" s="154"/>
      <c r="AB104" s="154"/>
      <c r="AC104" s="154"/>
      <c r="AD104" s="154"/>
      <c r="AE104" s="154"/>
      <c r="AF104" s="154"/>
      <c r="AG104" s="154" t="s">
        <v>140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2.5" outlineLevel="1" x14ac:dyDescent="0.2">
      <c r="A105" s="181">
        <v>60</v>
      </c>
      <c r="B105" s="182" t="s">
        <v>300</v>
      </c>
      <c r="C105" s="193" t="s">
        <v>301</v>
      </c>
      <c r="D105" s="183" t="s">
        <v>136</v>
      </c>
      <c r="E105" s="184">
        <v>2.6</v>
      </c>
      <c r="F105" s="185">
        <v>100</v>
      </c>
      <c r="G105" s="186">
        <f t="shared" si="14"/>
        <v>260</v>
      </c>
      <c r="H105" s="185"/>
      <c r="I105" s="186">
        <f t="shared" si="15"/>
        <v>0</v>
      </c>
      <c r="J105" s="185"/>
      <c r="K105" s="186">
        <f t="shared" si="16"/>
        <v>0</v>
      </c>
      <c r="L105" s="186">
        <v>15</v>
      </c>
      <c r="M105" s="186">
        <f t="shared" si="17"/>
        <v>299</v>
      </c>
      <c r="N105" s="184">
        <v>0</v>
      </c>
      <c r="O105" s="184">
        <f t="shared" si="18"/>
        <v>0</v>
      </c>
      <c r="P105" s="184">
        <v>0</v>
      </c>
      <c r="Q105" s="184">
        <f t="shared" si="19"/>
        <v>0</v>
      </c>
      <c r="R105" s="186" t="s">
        <v>295</v>
      </c>
      <c r="S105" s="186" t="s">
        <v>138</v>
      </c>
      <c r="T105" s="187" t="s">
        <v>138</v>
      </c>
      <c r="U105" s="165">
        <v>0.24399999999999999</v>
      </c>
      <c r="V105" s="165">
        <f t="shared" si="20"/>
        <v>0.63</v>
      </c>
      <c r="W105" s="165"/>
      <c r="X105" s="165" t="s">
        <v>139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140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ht="22.5" outlineLevel="1" x14ac:dyDescent="0.2">
      <c r="A106" s="181">
        <v>61</v>
      </c>
      <c r="B106" s="182" t="s">
        <v>302</v>
      </c>
      <c r="C106" s="193" t="s">
        <v>303</v>
      </c>
      <c r="D106" s="183" t="s">
        <v>136</v>
      </c>
      <c r="E106" s="184">
        <v>2.6</v>
      </c>
      <c r="F106" s="185">
        <v>600</v>
      </c>
      <c r="G106" s="186">
        <f t="shared" si="14"/>
        <v>1560</v>
      </c>
      <c r="H106" s="185"/>
      <c r="I106" s="186">
        <f t="shared" si="15"/>
        <v>0</v>
      </c>
      <c r="J106" s="185"/>
      <c r="K106" s="186">
        <f t="shared" si="16"/>
        <v>0</v>
      </c>
      <c r="L106" s="186">
        <v>15</v>
      </c>
      <c r="M106" s="186">
        <f t="shared" si="17"/>
        <v>1793.9999999999998</v>
      </c>
      <c r="N106" s="184">
        <v>4.7499999999999999E-3</v>
      </c>
      <c r="O106" s="184">
        <f t="shared" si="18"/>
        <v>0.01</v>
      </c>
      <c r="P106" s="184">
        <v>0</v>
      </c>
      <c r="Q106" s="184">
        <f t="shared" si="19"/>
        <v>0</v>
      </c>
      <c r="R106" s="186" t="s">
        <v>295</v>
      </c>
      <c r="S106" s="186" t="s">
        <v>304</v>
      </c>
      <c r="T106" s="187" t="s">
        <v>305</v>
      </c>
      <c r="U106" s="165">
        <v>0.97799999999999998</v>
      </c>
      <c r="V106" s="165">
        <f t="shared" si="20"/>
        <v>2.54</v>
      </c>
      <c r="W106" s="165"/>
      <c r="X106" s="165" t="s">
        <v>139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140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74">
        <v>62</v>
      </c>
      <c r="B107" s="175" t="s">
        <v>306</v>
      </c>
      <c r="C107" s="192" t="s">
        <v>307</v>
      </c>
      <c r="D107" s="176" t="s">
        <v>136</v>
      </c>
      <c r="E107" s="177">
        <v>3.3384499999999999</v>
      </c>
      <c r="F107" s="178">
        <v>400</v>
      </c>
      <c r="G107" s="179">
        <f t="shared" si="14"/>
        <v>1335.38</v>
      </c>
      <c r="H107" s="178"/>
      <c r="I107" s="179">
        <f t="shared" si="15"/>
        <v>0</v>
      </c>
      <c r="J107" s="178"/>
      <c r="K107" s="179">
        <f t="shared" si="16"/>
        <v>0</v>
      </c>
      <c r="L107" s="179">
        <v>15</v>
      </c>
      <c r="M107" s="179">
        <f t="shared" si="17"/>
        <v>1535.6869999999999</v>
      </c>
      <c r="N107" s="177">
        <v>1.8120000000000001E-2</v>
      </c>
      <c r="O107" s="177">
        <f t="shared" si="18"/>
        <v>0.06</v>
      </c>
      <c r="P107" s="177">
        <v>0</v>
      </c>
      <c r="Q107" s="177">
        <f t="shared" si="19"/>
        <v>0</v>
      </c>
      <c r="R107" s="179" t="s">
        <v>170</v>
      </c>
      <c r="S107" s="179" t="s">
        <v>304</v>
      </c>
      <c r="T107" s="180" t="s">
        <v>305</v>
      </c>
      <c r="U107" s="165">
        <v>0</v>
      </c>
      <c r="V107" s="165">
        <f t="shared" si="20"/>
        <v>0</v>
      </c>
      <c r="W107" s="165"/>
      <c r="X107" s="165" t="s">
        <v>171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172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1">
        <v>63</v>
      </c>
      <c r="B108" s="162" t="s">
        <v>308</v>
      </c>
      <c r="C108" s="194" t="s">
        <v>309</v>
      </c>
      <c r="D108" s="163" t="s">
        <v>0</v>
      </c>
      <c r="E108" s="189">
        <v>500</v>
      </c>
      <c r="F108" s="166">
        <v>0.3</v>
      </c>
      <c r="G108" s="165">
        <f t="shared" si="14"/>
        <v>150</v>
      </c>
      <c r="H108" s="166"/>
      <c r="I108" s="165">
        <f t="shared" si="15"/>
        <v>0</v>
      </c>
      <c r="J108" s="166"/>
      <c r="K108" s="165">
        <f t="shared" si="16"/>
        <v>0</v>
      </c>
      <c r="L108" s="165">
        <v>15</v>
      </c>
      <c r="M108" s="165">
        <f t="shared" si="17"/>
        <v>172.5</v>
      </c>
      <c r="N108" s="164">
        <v>0</v>
      </c>
      <c r="O108" s="164">
        <f t="shared" si="18"/>
        <v>0</v>
      </c>
      <c r="P108" s="164">
        <v>0</v>
      </c>
      <c r="Q108" s="164">
        <f t="shared" si="19"/>
        <v>0</v>
      </c>
      <c r="R108" s="165" t="s">
        <v>295</v>
      </c>
      <c r="S108" s="165" t="s">
        <v>138</v>
      </c>
      <c r="T108" s="165" t="s">
        <v>138</v>
      </c>
      <c r="U108" s="165">
        <v>0</v>
      </c>
      <c r="V108" s="165">
        <f t="shared" si="20"/>
        <v>0</v>
      </c>
      <c r="W108" s="165"/>
      <c r="X108" s="165" t="s">
        <v>185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186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61"/>
      <c r="B109" s="162"/>
      <c r="C109" s="260" t="s">
        <v>292</v>
      </c>
      <c r="D109" s="261"/>
      <c r="E109" s="261"/>
      <c r="F109" s="261"/>
      <c r="G109" s="261"/>
      <c r="H109" s="165"/>
      <c r="I109" s="165"/>
      <c r="J109" s="165"/>
      <c r="K109" s="165"/>
      <c r="L109" s="165"/>
      <c r="M109" s="165"/>
      <c r="N109" s="164"/>
      <c r="O109" s="164"/>
      <c r="P109" s="164"/>
      <c r="Q109" s="164"/>
      <c r="R109" s="165"/>
      <c r="S109" s="165"/>
      <c r="T109" s="165"/>
      <c r="U109" s="165"/>
      <c r="V109" s="165"/>
      <c r="W109" s="165"/>
      <c r="X109" s="165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142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x14ac:dyDescent="0.2">
      <c r="A110" s="168" t="s">
        <v>132</v>
      </c>
      <c r="B110" s="169" t="s">
        <v>89</v>
      </c>
      <c r="C110" s="191" t="s">
        <v>90</v>
      </c>
      <c r="D110" s="170"/>
      <c r="E110" s="171"/>
      <c r="F110" s="172"/>
      <c r="G110" s="172">
        <f>SUMIF(AG111:AG117,"&lt;&gt;NOR",G111:G117)</f>
        <v>67045.5</v>
      </c>
      <c r="H110" s="172"/>
      <c r="I110" s="172">
        <f>SUM(I111:I117)</f>
        <v>0</v>
      </c>
      <c r="J110" s="172"/>
      <c r="K110" s="172">
        <f>SUM(K111:K117)</f>
        <v>0</v>
      </c>
      <c r="L110" s="172"/>
      <c r="M110" s="172">
        <f>SUM(M111:M117)</f>
        <v>77102.324999999997</v>
      </c>
      <c r="N110" s="171"/>
      <c r="O110" s="171">
        <f>SUM(O111:O117)</f>
        <v>0.27</v>
      </c>
      <c r="P110" s="171"/>
      <c r="Q110" s="171">
        <f>SUM(Q111:Q117)</f>
        <v>7.0000000000000007E-2</v>
      </c>
      <c r="R110" s="172"/>
      <c r="S110" s="172"/>
      <c r="T110" s="173"/>
      <c r="U110" s="167"/>
      <c r="V110" s="167">
        <f>SUM(V111:V117)</f>
        <v>45.570000000000007</v>
      </c>
      <c r="W110" s="167"/>
      <c r="X110" s="167"/>
      <c r="AG110" t="s">
        <v>133</v>
      </c>
    </row>
    <row r="111" spans="1:60" outlineLevel="1" x14ac:dyDescent="0.2">
      <c r="A111" s="174">
        <v>64</v>
      </c>
      <c r="B111" s="175" t="s">
        <v>310</v>
      </c>
      <c r="C111" s="192" t="s">
        <v>311</v>
      </c>
      <c r="D111" s="176" t="s">
        <v>136</v>
      </c>
      <c r="E111" s="177">
        <v>63.31</v>
      </c>
      <c r="F111" s="178">
        <v>30</v>
      </c>
      <c r="G111" s="179">
        <f>ROUND(E111*F111,2)</f>
        <v>1899.3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15</v>
      </c>
      <c r="M111" s="179">
        <f>G111*(1+L111/100)</f>
        <v>2184.1949999999997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 t="s">
        <v>312</v>
      </c>
      <c r="S111" s="179" t="s">
        <v>138</v>
      </c>
      <c r="T111" s="180" t="s">
        <v>138</v>
      </c>
      <c r="U111" s="165">
        <v>4.5999999999999999E-2</v>
      </c>
      <c r="V111" s="165">
        <f>ROUND(E111*U111,2)</f>
        <v>2.91</v>
      </c>
      <c r="W111" s="165"/>
      <c r="X111" s="165" t="s">
        <v>139</v>
      </c>
      <c r="Y111" s="154"/>
      <c r="Z111" s="154"/>
      <c r="AA111" s="154"/>
      <c r="AB111" s="154"/>
      <c r="AC111" s="154"/>
      <c r="AD111" s="154"/>
      <c r="AE111" s="154"/>
      <c r="AF111" s="154"/>
      <c r="AG111" s="154" t="s">
        <v>140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61"/>
      <c r="B112" s="162"/>
      <c r="C112" s="256" t="s">
        <v>313</v>
      </c>
      <c r="D112" s="257"/>
      <c r="E112" s="257"/>
      <c r="F112" s="257"/>
      <c r="G112" s="257"/>
      <c r="H112" s="165"/>
      <c r="I112" s="165"/>
      <c r="J112" s="165"/>
      <c r="K112" s="165"/>
      <c r="L112" s="165"/>
      <c r="M112" s="165"/>
      <c r="N112" s="164"/>
      <c r="O112" s="164"/>
      <c r="P112" s="164"/>
      <c r="Q112" s="164"/>
      <c r="R112" s="165"/>
      <c r="S112" s="165"/>
      <c r="T112" s="165"/>
      <c r="U112" s="165"/>
      <c r="V112" s="165"/>
      <c r="W112" s="165"/>
      <c r="X112" s="165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142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ht="22.5" outlineLevel="1" x14ac:dyDescent="0.2">
      <c r="A113" s="181">
        <v>65</v>
      </c>
      <c r="B113" s="182" t="s">
        <v>314</v>
      </c>
      <c r="C113" s="193" t="s">
        <v>315</v>
      </c>
      <c r="D113" s="183" t="s">
        <v>190</v>
      </c>
      <c r="E113" s="184">
        <v>65.31</v>
      </c>
      <c r="F113" s="185">
        <v>80</v>
      </c>
      <c r="G113" s="186">
        <f>ROUND(E113*F113,2)</f>
        <v>5224.8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15</v>
      </c>
      <c r="M113" s="186">
        <f>G113*(1+L113/100)</f>
        <v>6008.5199999999995</v>
      </c>
      <c r="N113" s="184">
        <v>5.9000000000000003E-4</v>
      </c>
      <c r="O113" s="184">
        <f>ROUND(E113*N113,2)</f>
        <v>0.04</v>
      </c>
      <c r="P113" s="184">
        <v>0</v>
      </c>
      <c r="Q113" s="184">
        <f>ROUND(E113*P113,2)</f>
        <v>0</v>
      </c>
      <c r="R113" s="186" t="s">
        <v>312</v>
      </c>
      <c r="S113" s="186" t="s">
        <v>138</v>
      </c>
      <c r="T113" s="187" t="s">
        <v>138</v>
      </c>
      <c r="U113" s="165">
        <v>0.13719999999999999</v>
      </c>
      <c r="V113" s="165">
        <f>ROUND(E113*U113,2)</f>
        <v>8.9600000000000009</v>
      </c>
      <c r="W113" s="165"/>
      <c r="X113" s="165" t="s">
        <v>139</v>
      </c>
      <c r="Y113" s="154"/>
      <c r="Z113" s="154"/>
      <c r="AA113" s="154"/>
      <c r="AB113" s="154"/>
      <c r="AC113" s="154"/>
      <c r="AD113" s="154"/>
      <c r="AE113" s="154"/>
      <c r="AF113" s="154"/>
      <c r="AG113" s="154" t="s">
        <v>140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ht="22.5" outlineLevel="1" x14ac:dyDescent="0.2">
      <c r="A114" s="181">
        <v>66</v>
      </c>
      <c r="B114" s="182" t="s">
        <v>316</v>
      </c>
      <c r="C114" s="193" t="s">
        <v>317</v>
      </c>
      <c r="D114" s="183" t="s">
        <v>136</v>
      </c>
      <c r="E114" s="184">
        <v>65.91</v>
      </c>
      <c r="F114" s="185">
        <v>100</v>
      </c>
      <c r="G114" s="186">
        <f>ROUND(E114*F114,2)</f>
        <v>6591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15</v>
      </c>
      <c r="M114" s="186">
        <f>G114*(1+L114/100)</f>
        <v>7579.65</v>
      </c>
      <c r="N114" s="184">
        <v>0</v>
      </c>
      <c r="O114" s="184">
        <f>ROUND(E114*N114,2)</f>
        <v>0</v>
      </c>
      <c r="P114" s="184">
        <v>1E-3</v>
      </c>
      <c r="Q114" s="184">
        <f>ROUND(E114*P114,2)</f>
        <v>7.0000000000000007E-2</v>
      </c>
      <c r="R114" s="186" t="s">
        <v>312</v>
      </c>
      <c r="S114" s="186" t="s">
        <v>138</v>
      </c>
      <c r="T114" s="187" t="s">
        <v>138</v>
      </c>
      <c r="U114" s="165">
        <v>0.128</v>
      </c>
      <c r="V114" s="165">
        <f>ROUND(E114*U114,2)</f>
        <v>8.44</v>
      </c>
      <c r="W114" s="165"/>
      <c r="X114" s="165" t="s">
        <v>139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140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22.5" outlineLevel="1" x14ac:dyDescent="0.2">
      <c r="A115" s="174">
        <v>67</v>
      </c>
      <c r="B115" s="175" t="s">
        <v>318</v>
      </c>
      <c r="C115" s="192" t="s">
        <v>319</v>
      </c>
      <c r="D115" s="176" t="s">
        <v>136</v>
      </c>
      <c r="E115" s="177">
        <v>66.475499999999997</v>
      </c>
      <c r="F115" s="178">
        <v>800</v>
      </c>
      <c r="G115" s="179">
        <f>ROUND(E115*F115,2)</f>
        <v>53180.4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15</v>
      </c>
      <c r="M115" s="179">
        <f>G115*(1+L115/100)</f>
        <v>61157.46</v>
      </c>
      <c r="N115" s="177">
        <v>3.47E-3</v>
      </c>
      <c r="O115" s="177">
        <f>ROUND(E115*N115,2)</f>
        <v>0.23</v>
      </c>
      <c r="P115" s="177">
        <v>0</v>
      </c>
      <c r="Q115" s="177">
        <f>ROUND(E115*P115,2)</f>
        <v>0</v>
      </c>
      <c r="R115" s="179" t="s">
        <v>312</v>
      </c>
      <c r="S115" s="179" t="s">
        <v>138</v>
      </c>
      <c r="T115" s="180" t="s">
        <v>138</v>
      </c>
      <c r="U115" s="165">
        <v>0.38</v>
      </c>
      <c r="V115" s="165">
        <f>ROUND(E115*U115,2)</f>
        <v>25.26</v>
      </c>
      <c r="W115" s="165"/>
      <c r="X115" s="165" t="s">
        <v>139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140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1">
        <v>68</v>
      </c>
      <c r="B116" s="162" t="s">
        <v>320</v>
      </c>
      <c r="C116" s="194" t="s">
        <v>321</v>
      </c>
      <c r="D116" s="163" t="s">
        <v>0</v>
      </c>
      <c r="E116" s="189">
        <v>500</v>
      </c>
      <c r="F116" s="166">
        <v>0.3</v>
      </c>
      <c r="G116" s="165">
        <f>ROUND(E116*F116,2)</f>
        <v>150</v>
      </c>
      <c r="H116" s="166"/>
      <c r="I116" s="165">
        <f>ROUND(E116*H116,2)</f>
        <v>0</v>
      </c>
      <c r="J116" s="166"/>
      <c r="K116" s="165">
        <f>ROUND(E116*J116,2)</f>
        <v>0</v>
      </c>
      <c r="L116" s="165">
        <v>15</v>
      </c>
      <c r="M116" s="165">
        <f>G116*(1+L116/100)</f>
        <v>172.5</v>
      </c>
      <c r="N116" s="164">
        <v>0</v>
      </c>
      <c r="O116" s="164">
        <f>ROUND(E116*N116,2)</f>
        <v>0</v>
      </c>
      <c r="P116" s="164">
        <v>0</v>
      </c>
      <c r="Q116" s="164">
        <f>ROUND(E116*P116,2)</f>
        <v>0</v>
      </c>
      <c r="R116" s="165" t="s">
        <v>312</v>
      </c>
      <c r="S116" s="165" t="s">
        <v>138</v>
      </c>
      <c r="T116" s="165" t="s">
        <v>138</v>
      </c>
      <c r="U116" s="165">
        <v>0</v>
      </c>
      <c r="V116" s="165">
        <f>ROUND(E116*U116,2)</f>
        <v>0</v>
      </c>
      <c r="W116" s="165"/>
      <c r="X116" s="165" t="s">
        <v>185</v>
      </c>
      <c r="Y116" s="154"/>
      <c r="Z116" s="154"/>
      <c r="AA116" s="154"/>
      <c r="AB116" s="154"/>
      <c r="AC116" s="154"/>
      <c r="AD116" s="154"/>
      <c r="AE116" s="154"/>
      <c r="AF116" s="154"/>
      <c r="AG116" s="154" t="s">
        <v>186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61"/>
      <c r="B117" s="162"/>
      <c r="C117" s="260" t="s">
        <v>219</v>
      </c>
      <c r="D117" s="261"/>
      <c r="E117" s="261"/>
      <c r="F117" s="261"/>
      <c r="G117" s="261"/>
      <c r="H117" s="165"/>
      <c r="I117" s="165"/>
      <c r="J117" s="165"/>
      <c r="K117" s="165"/>
      <c r="L117" s="165"/>
      <c r="M117" s="165"/>
      <c r="N117" s="164"/>
      <c r="O117" s="164"/>
      <c r="P117" s="164"/>
      <c r="Q117" s="164"/>
      <c r="R117" s="165"/>
      <c r="S117" s="165"/>
      <c r="T117" s="165"/>
      <c r="U117" s="165"/>
      <c r="V117" s="165"/>
      <c r="W117" s="165"/>
      <c r="X117" s="165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142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x14ac:dyDescent="0.2">
      <c r="A118" s="168" t="s">
        <v>132</v>
      </c>
      <c r="B118" s="169" t="s">
        <v>91</v>
      </c>
      <c r="C118" s="191" t="s">
        <v>92</v>
      </c>
      <c r="D118" s="170"/>
      <c r="E118" s="171"/>
      <c r="F118" s="172"/>
      <c r="G118" s="172">
        <f>SUMIF(AG119:AG120,"&lt;&gt;NOR",G119:G120)</f>
        <v>20432.099999999999</v>
      </c>
      <c r="H118" s="172"/>
      <c r="I118" s="172">
        <f>SUM(I119:I120)</f>
        <v>0</v>
      </c>
      <c r="J118" s="172"/>
      <c r="K118" s="172">
        <f>SUM(K119:K120)</f>
        <v>0</v>
      </c>
      <c r="L118" s="172"/>
      <c r="M118" s="172">
        <f>SUM(M119:M120)</f>
        <v>23496.914999999997</v>
      </c>
      <c r="N118" s="171"/>
      <c r="O118" s="171">
        <f>SUM(O119:O120)</f>
        <v>0.64</v>
      </c>
      <c r="P118" s="171"/>
      <c r="Q118" s="171">
        <f>SUM(Q119:Q120)</f>
        <v>0</v>
      </c>
      <c r="R118" s="172"/>
      <c r="S118" s="172"/>
      <c r="T118" s="173"/>
      <c r="U118" s="167"/>
      <c r="V118" s="167">
        <f>SUM(V119:V120)</f>
        <v>29</v>
      </c>
      <c r="W118" s="167"/>
      <c r="X118" s="167"/>
      <c r="AG118" t="s">
        <v>133</v>
      </c>
    </row>
    <row r="119" spans="1:60" outlineLevel="1" x14ac:dyDescent="0.2">
      <c r="A119" s="174">
        <v>69</v>
      </c>
      <c r="B119" s="175" t="s">
        <v>322</v>
      </c>
      <c r="C119" s="192" t="s">
        <v>323</v>
      </c>
      <c r="D119" s="176" t="s">
        <v>136</v>
      </c>
      <c r="E119" s="177">
        <v>65.91</v>
      </c>
      <c r="F119" s="178">
        <v>310</v>
      </c>
      <c r="G119" s="179">
        <f>ROUND(E119*F119,2)</f>
        <v>20432.099999999999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15</v>
      </c>
      <c r="M119" s="179">
        <f>G119*(1+L119/100)</f>
        <v>23496.914999999997</v>
      </c>
      <c r="N119" s="177">
        <v>9.7099999999999999E-3</v>
      </c>
      <c r="O119" s="177">
        <f>ROUND(E119*N119,2)</f>
        <v>0.64</v>
      </c>
      <c r="P119" s="177">
        <v>0</v>
      </c>
      <c r="Q119" s="177">
        <f>ROUND(E119*P119,2)</f>
        <v>0</v>
      </c>
      <c r="R119" s="179" t="s">
        <v>324</v>
      </c>
      <c r="S119" s="179" t="s">
        <v>138</v>
      </c>
      <c r="T119" s="180" t="s">
        <v>138</v>
      </c>
      <c r="U119" s="165">
        <v>0.44</v>
      </c>
      <c r="V119" s="165">
        <f>ROUND(E119*U119,2)</f>
        <v>29</v>
      </c>
      <c r="W119" s="165"/>
      <c r="X119" s="165" t="s">
        <v>139</v>
      </c>
      <c r="Y119" s="154"/>
      <c r="Z119" s="154"/>
      <c r="AA119" s="154"/>
      <c r="AB119" s="154"/>
      <c r="AC119" s="154"/>
      <c r="AD119" s="154"/>
      <c r="AE119" s="154"/>
      <c r="AF119" s="154"/>
      <c r="AG119" s="154" t="s">
        <v>140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61"/>
      <c r="B120" s="162"/>
      <c r="C120" s="256" t="s">
        <v>325</v>
      </c>
      <c r="D120" s="257"/>
      <c r="E120" s="257"/>
      <c r="F120" s="257"/>
      <c r="G120" s="257"/>
      <c r="H120" s="165"/>
      <c r="I120" s="165"/>
      <c r="J120" s="165"/>
      <c r="K120" s="165"/>
      <c r="L120" s="165"/>
      <c r="M120" s="165"/>
      <c r="N120" s="164"/>
      <c r="O120" s="164"/>
      <c r="P120" s="164"/>
      <c r="Q120" s="164"/>
      <c r="R120" s="165"/>
      <c r="S120" s="165"/>
      <c r="T120" s="165"/>
      <c r="U120" s="165"/>
      <c r="V120" s="165"/>
      <c r="W120" s="165"/>
      <c r="X120" s="165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142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x14ac:dyDescent="0.2">
      <c r="A121" s="168" t="s">
        <v>132</v>
      </c>
      <c r="B121" s="169" t="s">
        <v>93</v>
      </c>
      <c r="C121" s="191" t="s">
        <v>94</v>
      </c>
      <c r="D121" s="170"/>
      <c r="E121" s="171"/>
      <c r="F121" s="172"/>
      <c r="G121" s="172">
        <f>SUMIF(AG122:AG130,"&lt;&gt;NOR",G122:G130)</f>
        <v>19849.409999999996</v>
      </c>
      <c r="H121" s="172"/>
      <c r="I121" s="172">
        <f>SUM(I122:I130)</f>
        <v>0</v>
      </c>
      <c r="J121" s="172"/>
      <c r="K121" s="172">
        <f>SUM(K122:K130)</f>
        <v>0</v>
      </c>
      <c r="L121" s="172"/>
      <c r="M121" s="172">
        <f>SUM(M122:M130)</f>
        <v>22826.821499999998</v>
      </c>
      <c r="N121" s="171"/>
      <c r="O121" s="171">
        <f>SUM(O122:O130)</f>
        <v>0.51</v>
      </c>
      <c r="P121" s="171"/>
      <c r="Q121" s="171">
        <f>SUM(Q122:Q130)</f>
        <v>0</v>
      </c>
      <c r="R121" s="172"/>
      <c r="S121" s="172"/>
      <c r="T121" s="173"/>
      <c r="U121" s="167"/>
      <c r="V121" s="167">
        <f>SUM(V122:V130)</f>
        <v>16.73</v>
      </c>
      <c r="W121" s="167"/>
      <c r="X121" s="167"/>
      <c r="AG121" t="s">
        <v>133</v>
      </c>
    </row>
    <row r="122" spans="1:60" outlineLevel="1" x14ac:dyDescent="0.2">
      <c r="A122" s="174">
        <v>70</v>
      </c>
      <c r="B122" s="175" t="s">
        <v>326</v>
      </c>
      <c r="C122" s="192" t="s">
        <v>327</v>
      </c>
      <c r="D122" s="176" t="s">
        <v>136</v>
      </c>
      <c r="E122" s="177">
        <v>11.337999999999999</v>
      </c>
      <c r="F122" s="178">
        <v>30</v>
      </c>
      <c r="G122" s="179">
        <f>ROUND(E122*F122,2)</f>
        <v>340.14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15</v>
      </c>
      <c r="M122" s="179">
        <f>G122*(1+L122/100)</f>
        <v>391.16099999999994</v>
      </c>
      <c r="N122" s="177">
        <v>3.0000000000000001E-5</v>
      </c>
      <c r="O122" s="177">
        <f>ROUND(E122*N122,2)</f>
        <v>0</v>
      </c>
      <c r="P122" s="177">
        <v>0</v>
      </c>
      <c r="Q122" s="177">
        <f>ROUND(E122*P122,2)</f>
        <v>0</v>
      </c>
      <c r="R122" s="179" t="s">
        <v>295</v>
      </c>
      <c r="S122" s="179" t="s">
        <v>138</v>
      </c>
      <c r="T122" s="180" t="s">
        <v>138</v>
      </c>
      <c r="U122" s="165">
        <v>0.05</v>
      </c>
      <c r="V122" s="165">
        <f>ROUND(E122*U122,2)</f>
        <v>0.56999999999999995</v>
      </c>
      <c r="W122" s="165"/>
      <c r="X122" s="165" t="s">
        <v>139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140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61"/>
      <c r="B123" s="162"/>
      <c r="C123" s="254" t="s">
        <v>328</v>
      </c>
      <c r="D123" s="255"/>
      <c r="E123" s="255"/>
      <c r="F123" s="255"/>
      <c r="G123" s="255"/>
      <c r="H123" s="165"/>
      <c r="I123" s="165"/>
      <c r="J123" s="165"/>
      <c r="K123" s="165"/>
      <c r="L123" s="165"/>
      <c r="M123" s="165"/>
      <c r="N123" s="164"/>
      <c r="O123" s="164"/>
      <c r="P123" s="164"/>
      <c r="Q123" s="164"/>
      <c r="R123" s="165"/>
      <c r="S123" s="165"/>
      <c r="T123" s="165"/>
      <c r="U123" s="165"/>
      <c r="V123" s="165"/>
      <c r="W123" s="165"/>
      <c r="X123" s="165"/>
      <c r="Y123" s="154"/>
      <c r="Z123" s="154"/>
      <c r="AA123" s="154"/>
      <c r="AB123" s="154"/>
      <c r="AC123" s="154"/>
      <c r="AD123" s="154"/>
      <c r="AE123" s="154"/>
      <c r="AF123" s="154"/>
      <c r="AG123" s="154" t="s">
        <v>197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81">
        <v>71</v>
      </c>
      <c r="B124" s="182" t="s">
        <v>329</v>
      </c>
      <c r="C124" s="193" t="s">
        <v>330</v>
      </c>
      <c r="D124" s="183" t="s">
        <v>190</v>
      </c>
      <c r="E124" s="184">
        <v>24.86</v>
      </c>
      <c r="F124" s="185">
        <v>80</v>
      </c>
      <c r="G124" s="186">
        <f>ROUND(E124*F124,2)</f>
        <v>1988.8</v>
      </c>
      <c r="H124" s="185"/>
      <c r="I124" s="186">
        <f>ROUND(E124*H124,2)</f>
        <v>0</v>
      </c>
      <c r="J124" s="185"/>
      <c r="K124" s="186">
        <f>ROUND(E124*J124,2)</f>
        <v>0</v>
      </c>
      <c r="L124" s="186">
        <v>15</v>
      </c>
      <c r="M124" s="186">
        <f>G124*(1+L124/100)</f>
        <v>2287.12</v>
      </c>
      <c r="N124" s="184">
        <v>0</v>
      </c>
      <c r="O124" s="184">
        <f>ROUND(E124*N124,2)</f>
        <v>0</v>
      </c>
      <c r="P124" s="184">
        <v>0</v>
      </c>
      <c r="Q124" s="184">
        <f>ROUND(E124*P124,2)</f>
        <v>0</v>
      </c>
      <c r="R124" s="186" t="s">
        <v>295</v>
      </c>
      <c r="S124" s="186" t="s">
        <v>138</v>
      </c>
      <c r="T124" s="187" t="s">
        <v>138</v>
      </c>
      <c r="U124" s="165">
        <v>0.13</v>
      </c>
      <c r="V124" s="165">
        <f>ROUND(E124*U124,2)</f>
        <v>3.23</v>
      </c>
      <c r="W124" s="165"/>
      <c r="X124" s="165" t="s">
        <v>139</v>
      </c>
      <c r="Y124" s="154"/>
      <c r="Z124" s="154"/>
      <c r="AA124" s="154"/>
      <c r="AB124" s="154"/>
      <c r="AC124" s="154"/>
      <c r="AD124" s="154"/>
      <c r="AE124" s="154"/>
      <c r="AF124" s="154"/>
      <c r="AG124" s="154" t="s">
        <v>140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ht="22.5" outlineLevel="1" x14ac:dyDescent="0.2">
      <c r="A125" s="174">
        <v>72</v>
      </c>
      <c r="B125" s="175" t="s">
        <v>331</v>
      </c>
      <c r="C125" s="192" t="s">
        <v>332</v>
      </c>
      <c r="D125" s="176" t="s">
        <v>136</v>
      </c>
      <c r="E125" s="177">
        <v>11.337999999999999</v>
      </c>
      <c r="F125" s="178">
        <v>600</v>
      </c>
      <c r="G125" s="179">
        <f>ROUND(E125*F125,2)</f>
        <v>6802.8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15</v>
      </c>
      <c r="M125" s="179">
        <f>G125*(1+L125/100)</f>
        <v>7823.2199999999993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9" t="s">
        <v>295</v>
      </c>
      <c r="S125" s="179" t="s">
        <v>138</v>
      </c>
      <c r="T125" s="180" t="s">
        <v>138</v>
      </c>
      <c r="U125" s="165">
        <v>1.1399999999999999</v>
      </c>
      <c r="V125" s="165">
        <f>ROUND(E125*U125,2)</f>
        <v>12.93</v>
      </c>
      <c r="W125" s="165"/>
      <c r="X125" s="165" t="s">
        <v>139</v>
      </c>
      <c r="Y125" s="154"/>
      <c r="Z125" s="154"/>
      <c r="AA125" s="154"/>
      <c r="AB125" s="154"/>
      <c r="AC125" s="154"/>
      <c r="AD125" s="154"/>
      <c r="AE125" s="154"/>
      <c r="AF125" s="154"/>
      <c r="AG125" s="154" t="s">
        <v>140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61"/>
      <c r="B126" s="162"/>
      <c r="C126" s="256" t="s">
        <v>333</v>
      </c>
      <c r="D126" s="257"/>
      <c r="E126" s="257"/>
      <c r="F126" s="257"/>
      <c r="G126" s="257"/>
      <c r="H126" s="165"/>
      <c r="I126" s="165"/>
      <c r="J126" s="165"/>
      <c r="K126" s="165"/>
      <c r="L126" s="165"/>
      <c r="M126" s="165"/>
      <c r="N126" s="164"/>
      <c r="O126" s="164"/>
      <c r="P126" s="164"/>
      <c r="Q126" s="164"/>
      <c r="R126" s="165"/>
      <c r="S126" s="165"/>
      <c r="T126" s="165"/>
      <c r="U126" s="165"/>
      <c r="V126" s="165"/>
      <c r="W126" s="165"/>
      <c r="X126" s="165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142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ht="33.75" outlineLevel="1" x14ac:dyDescent="0.2">
      <c r="A127" s="181">
        <v>73</v>
      </c>
      <c r="B127" s="182" t="s">
        <v>334</v>
      </c>
      <c r="C127" s="193" t="s">
        <v>335</v>
      </c>
      <c r="D127" s="183" t="s">
        <v>167</v>
      </c>
      <c r="E127" s="184">
        <v>9.7566000000000006</v>
      </c>
      <c r="F127" s="185">
        <v>120</v>
      </c>
      <c r="G127" s="186">
        <f>ROUND(E127*F127,2)</f>
        <v>1170.79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15</v>
      </c>
      <c r="M127" s="186">
        <f>G127*(1+L127/100)</f>
        <v>1346.4084999999998</v>
      </c>
      <c r="N127" s="184">
        <v>2E-3</v>
      </c>
      <c r="O127" s="184">
        <f>ROUND(E127*N127,2)</f>
        <v>0.02</v>
      </c>
      <c r="P127" s="184">
        <v>0</v>
      </c>
      <c r="Q127" s="184">
        <f>ROUND(E127*P127,2)</f>
        <v>0</v>
      </c>
      <c r="R127" s="186" t="s">
        <v>170</v>
      </c>
      <c r="S127" s="186" t="s">
        <v>138</v>
      </c>
      <c r="T127" s="187" t="s">
        <v>138</v>
      </c>
      <c r="U127" s="165">
        <v>0</v>
      </c>
      <c r="V127" s="165">
        <f>ROUND(E127*U127,2)</f>
        <v>0</v>
      </c>
      <c r="W127" s="165"/>
      <c r="X127" s="165" t="s">
        <v>171</v>
      </c>
      <c r="Y127" s="154"/>
      <c r="Z127" s="154"/>
      <c r="AA127" s="154"/>
      <c r="AB127" s="154"/>
      <c r="AC127" s="154"/>
      <c r="AD127" s="154"/>
      <c r="AE127" s="154"/>
      <c r="AF127" s="154"/>
      <c r="AG127" s="154" t="s">
        <v>172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ht="22.5" outlineLevel="1" x14ac:dyDescent="0.2">
      <c r="A128" s="181">
        <v>74</v>
      </c>
      <c r="B128" s="182" t="s">
        <v>336</v>
      </c>
      <c r="C128" s="193" t="s">
        <v>337</v>
      </c>
      <c r="D128" s="183" t="s">
        <v>338</v>
      </c>
      <c r="E128" s="184">
        <v>348.45</v>
      </c>
      <c r="F128" s="185">
        <v>12</v>
      </c>
      <c r="G128" s="186">
        <f>ROUND(E128*F128,2)</f>
        <v>4181.3999999999996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15</v>
      </c>
      <c r="M128" s="186">
        <f>G128*(1+L128/100)</f>
        <v>4808.6099999999988</v>
      </c>
      <c r="N128" s="184">
        <v>1E-3</v>
      </c>
      <c r="O128" s="184">
        <f>ROUND(E128*N128,2)</f>
        <v>0.35</v>
      </c>
      <c r="P128" s="184">
        <v>0</v>
      </c>
      <c r="Q128" s="184">
        <f>ROUND(E128*P128,2)</f>
        <v>0</v>
      </c>
      <c r="R128" s="186" t="s">
        <v>170</v>
      </c>
      <c r="S128" s="186" t="s">
        <v>138</v>
      </c>
      <c r="T128" s="187" t="s">
        <v>138</v>
      </c>
      <c r="U128" s="165">
        <v>0</v>
      </c>
      <c r="V128" s="165">
        <f>ROUND(E128*U128,2)</f>
        <v>0</v>
      </c>
      <c r="W128" s="165"/>
      <c r="X128" s="165" t="s">
        <v>171</v>
      </c>
      <c r="Y128" s="154"/>
      <c r="Z128" s="154"/>
      <c r="AA128" s="154"/>
      <c r="AB128" s="154"/>
      <c r="AC128" s="154"/>
      <c r="AD128" s="154"/>
      <c r="AE128" s="154"/>
      <c r="AF128" s="154"/>
      <c r="AG128" s="154" t="s">
        <v>172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74">
        <v>75</v>
      </c>
      <c r="B129" s="175" t="s">
        <v>339</v>
      </c>
      <c r="C129" s="192" t="s">
        <v>340</v>
      </c>
      <c r="D129" s="176" t="s">
        <v>136</v>
      </c>
      <c r="E129" s="177">
        <v>13.0387</v>
      </c>
      <c r="F129" s="178">
        <v>400</v>
      </c>
      <c r="G129" s="179">
        <f>ROUND(E129*F129,2)</f>
        <v>5215.4799999999996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15</v>
      </c>
      <c r="M129" s="179">
        <f>G129*(1+L129/100)</f>
        <v>5997.8019999999988</v>
      </c>
      <c r="N129" s="177">
        <v>1.0500000000000001E-2</v>
      </c>
      <c r="O129" s="177">
        <f>ROUND(E129*N129,2)</f>
        <v>0.14000000000000001</v>
      </c>
      <c r="P129" s="177">
        <v>0</v>
      </c>
      <c r="Q129" s="177">
        <f>ROUND(E129*P129,2)</f>
        <v>0</v>
      </c>
      <c r="R129" s="179" t="s">
        <v>170</v>
      </c>
      <c r="S129" s="179" t="s">
        <v>138</v>
      </c>
      <c r="T129" s="180" t="s">
        <v>138</v>
      </c>
      <c r="U129" s="165">
        <v>0</v>
      </c>
      <c r="V129" s="165">
        <f>ROUND(E129*U129,2)</f>
        <v>0</v>
      </c>
      <c r="W129" s="165"/>
      <c r="X129" s="165" t="s">
        <v>171</v>
      </c>
      <c r="Y129" s="154"/>
      <c r="Z129" s="154"/>
      <c r="AA129" s="154"/>
      <c r="AB129" s="154"/>
      <c r="AC129" s="154"/>
      <c r="AD129" s="154"/>
      <c r="AE129" s="154"/>
      <c r="AF129" s="154"/>
      <c r="AG129" s="154" t="s">
        <v>172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61">
        <v>76</v>
      </c>
      <c r="B130" s="162" t="s">
        <v>341</v>
      </c>
      <c r="C130" s="194" t="s">
        <v>342</v>
      </c>
      <c r="D130" s="163" t="s">
        <v>0</v>
      </c>
      <c r="E130" s="189">
        <v>500</v>
      </c>
      <c r="F130" s="166">
        <v>0.3</v>
      </c>
      <c r="G130" s="165">
        <f>ROUND(E130*F130,2)</f>
        <v>150</v>
      </c>
      <c r="H130" s="166"/>
      <c r="I130" s="165">
        <f>ROUND(E130*H130,2)</f>
        <v>0</v>
      </c>
      <c r="J130" s="166"/>
      <c r="K130" s="165">
        <f>ROUND(E130*J130,2)</f>
        <v>0</v>
      </c>
      <c r="L130" s="165">
        <v>15</v>
      </c>
      <c r="M130" s="165">
        <f>G130*(1+L130/100)</f>
        <v>172.5</v>
      </c>
      <c r="N130" s="164">
        <v>0</v>
      </c>
      <c r="O130" s="164">
        <f>ROUND(E130*N130,2)</f>
        <v>0</v>
      </c>
      <c r="P130" s="164">
        <v>0</v>
      </c>
      <c r="Q130" s="164">
        <f>ROUND(E130*P130,2)</f>
        <v>0</v>
      </c>
      <c r="R130" s="165" t="s">
        <v>295</v>
      </c>
      <c r="S130" s="165" t="s">
        <v>138</v>
      </c>
      <c r="T130" s="165" t="s">
        <v>138</v>
      </c>
      <c r="U130" s="165">
        <v>0</v>
      </c>
      <c r="V130" s="165">
        <f>ROUND(E130*U130,2)</f>
        <v>0</v>
      </c>
      <c r="W130" s="165"/>
      <c r="X130" s="165" t="s">
        <v>185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186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x14ac:dyDescent="0.2">
      <c r="A131" s="168" t="s">
        <v>132</v>
      </c>
      <c r="B131" s="169" t="s">
        <v>95</v>
      </c>
      <c r="C131" s="191" t="s">
        <v>96</v>
      </c>
      <c r="D131" s="170"/>
      <c r="E131" s="171"/>
      <c r="F131" s="172"/>
      <c r="G131" s="172">
        <f>SUMIF(AG132:AG136,"&lt;&gt;NOR",G132:G136)</f>
        <v>11990.65</v>
      </c>
      <c r="H131" s="172"/>
      <c r="I131" s="172">
        <f>SUM(I132:I136)</f>
        <v>0</v>
      </c>
      <c r="J131" s="172"/>
      <c r="K131" s="172">
        <f>SUM(K132:K136)</f>
        <v>0</v>
      </c>
      <c r="L131" s="172"/>
      <c r="M131" s="172">
        <f>SUM(M132:M136)</f>
        <v>13789.247499999998</v>
      </c>
      <c r="N131" s="171"/>
      <c r="O131" s="171">
        <f>SUM(O132:O136)</f>
        <v>0</v>
      </c>
      <c r="P131" s="171"/>
      <c r="Q131" s="171">
        <f>SUM(Q132:Q136)</f>
        <v>0</v>
      </c>
      <c r="R131" s="172"/>
      <c r="S131" s="172"/>
      <c r="T131" s="173"/>
      <c r="U131" s="167"/>
      <c r="V131" s="167">
        <f>SUM(V132:V136)</f>
        <v>24</v>
      </c>
      <c r="W131" s="167"/>
      <c r="X131" s="167"/>
      <c r="AG131" t="s">
        <v>133</v>
      </c>
    </row>
    <row r="132" spans="1:60" outlineLevel="1" x14ac:dyDescent="0.2">
      <c r="A132" s="174">
        <v>77</v>
      </c>
      <c r="B132" s="175" t="s">
        <v>343</v>
      </c>
      <c r="C132" s="192" t="s">
        <v>344</v>
      </c>
      <c r="D132" s="176" t="s">
        <v>136</v>
      </c>
      <c r="E132" s="177">
        <v>7.641</v>
      </c>
      <c r="F132" s="178">
        <v>300</v>
      </c>
      <c r="G132" s="179">
        <f>ROUND(E132*F132,2)</f>
        <v>2292.3000000000002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15</v>
      </c>
      <c r="M132" s="179">
        <f>G132*(1+L132/100)</f>
        <v>2636.145</v>
      </c>
      <c r="N132" s="177">
        <v>3.1E-4</v>
      </c>
      <c r="O132" s="177">
        <f>ROUND(E132*N132,2)</f>
        <v>0</v>
      </c>
      <c r="P132" s="177">
        <v>0</v>
      </c>
      <c r="Q132" s="177">
        <f>ROUND(E132*P132,2)</f>
        <v>0</v>
      </c>
      <c r="R132" s="179" t="s">
        <v>345</v>
      </c>
      <c r="S132" s="179" t="s">
        <v>138</v>
      </c>
      <c r="T132" s="180" t="s">
        <v>138</v>
      </c>
      <c r="U132" s="165">
        <v>0.40300000000000002</v>
      </c>
      <c r="V132" s="165">
        <f>ROUND(E132*U132,2)</f>
        <v>3.08</v>
      </c>
      <c r="W132" s="165"/>
      <c r="X132" s="165" t="s">
        <v>139</v>
      </c>
      <c r="Y132" s="154"/>
      <c r="Z132" s="154"/>
      <c r="AA132" s="154"/>
      <c r="AB132" s="154"/>
      <c r="AC132" s="154"/>
      <c r="AD132" s="154"/>
      <c r="AE132" s="154"/>
      <c r="AF132" s="154"/>
      <c r="AG132" s="154" t="s">
        <v>140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61"/>
      <c r="B133" s="162"/>
      <c r="C133" s="254" t="s">
        <v>346</v>
      </c>
      <c r="D133" s="255"/>
      <c r="E133" s="255"/>
      <c r="F133" s="255"/>
      <c r="G133" s="255"/>
      <c r="H133" s="165"/>
      <c r="I133" s="165"/>
      <c r="J133" s="165"/>
      <c r="K133" s="165"/>
      <c r="L133" s="165"/>
      <c r="M133" s="165"/>
      <c r="N133" s="164"/>
      <c r="O133" s="164"/>
      <c r="P133" s="164"/>
      <c r="Q133" s="164"/>
      <c r="R133" s="165"/>
      <c r="S133" s="165"/>
      <c r="T133" s="165"/>
      <c r="U133" s="165"/>
      <c r="V133" s="165"/>
      <c r="W133" s="165"/>
      <c r="X133" s="165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197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ht="22.5" outlineLevel="1" x14ac:dyDescent="0.2">
      <c r="A134" s="181">
        <v>78</v>
      </c>
      <c r="B134" s="182" t="s">
        <v>347</v>
      </c>
      <c r="C134" s="193" t="s">
        <v>348</v>
      </c>
      <c r="D134" s="183" t="s">
        <v>136</v>
      </c>
      <c r="E134" s="184">
        <v>9.08</v>
      </c>
      <c r="F134" s="185">
        <v>300</v>
      </c>
      <c r="G134" s="186">
        <f>ROUND(E134*F134,2)</f>
        <v>2724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15</v>
      </c>
      <c r="M134" s="186">
        <f>G134*(1+L134/100)</f>
        <v>3132.6</v>
      </c>
      <c r="N134" s="184">
        <v>2.4000000000000001E-4</v>
      </c>
      <c r="O134" s="184">
        <f>ROUND(E134*N134,2)</f>
        <v>0</v>
      </c>
      <c r="P134" s="184">
        <v>0</v>
      </c>
      <c r="Q134" s="184">
        <f>ROUND(E134*P134,2)</f>
        <v>0</v>
      </c>
      <c r="R134" s="186" t="s">
        <v>345</v>
      </c>
      <c r="S134" s="186" t="s">
        <v>138</v>
      </c>
      <c r="T134" s="187" t="s">
        <v>138</v>
      </c>
      <c r="U134" s="165">
        <v>0.17</v>
      </c>
      <c r="V134" s="165">
        <f>ROUND(E134*U134,2)</f>
        <v>1.54</v>
      </c>
      <c r="W134" s="165"/>
      <c r="X134" s="165" t="s">
        <v>139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140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81">
        <v>79</v>
      </c>
      <c r="B135" s="182" t="s">
        <v>349</v>
      </c>
      <c r="C135" s="193" t="s">
        <v>350</v>
      </c>
      <c r="D135" s="183" t="s">
        <v>136</v>
      </c>
      <c r="E135" s="184">
        <v>66.239999999999995</v>
      </c>
      <c r="F135" s="185">
        <v>30</v>
      </c>
      <c r="G135" s="186">
        <f>ROUND(E135*F135,2)</f>
        <v>1987.2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15</v>
      </c>
      <c r="M135" s="186">
        <f>G135*(1+L135/100)</f>
        <v>2285.2799999999997</v>
      </c>
      <c r="N135" s="184">
        <v>1.0000000000000001E-5</v>
      </c>
      <c r="O135" s="184">
        <f>ROUND(E135*N135,2)</f>
        <v>0</v>
      </c>
      <c r="P135" s="184">
        <v>0</v>
      </c>
      <c r="Q135" s="184">
        <f>ROUND(E135*P135,2)</f>
        <v>0</v>
      </c>
      <c r="R135" s="186" t="s">
        <v>345</v>
      </c>
      <c r="S135" s="186" t="s">
        <v>138</v>
      </c>
      <c r="T135" s="187" t="s">
        <v>138</v>
      </c>
      <c r="U135" s="165">
        <v>0.122</v>
      </c>
      <c r="V135" s="165">
        <f>ROUND(E135*U135,2)</f>
        <v>8.08</v>
      </c>
      <c r="W135" s="165"/>
      <c r="X135" s="165" t="s">
        <v>139</v>
      </c>
      <c r="Y135" s="154"/>
      <c r="Z135" s="154"/>
      <c r="AA135" s="154"/>
      <c r="AB135" s="154"/>
      <c r="AC135" s="154"/>
      <c r="AD135" s="154"/>
      <c r="AE135" s="154"/>
      <c r="AF135" s="154"/>
      <c r="AG135" s="154" t="s">
        <v>140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81">
        <v>80</v>
      </c>
      <c r="B136" s="182" t="s">
        <v>351</v>
      </c>
      <c r="C136" s="193" t="s">
        <v>352</v>
      </c>
      <c r="D136" s="183" t="s">
        <v>136</v>
      </c>
      <c r="E136" s="184">
        <v>166.23840000000001</v>
      </c>
      <c r="F136" s="185">
        <v>30</v>
      </c>
      <c r="G136" s="186">
        <f>ROUND(E136*F136,2)</f>
        <v>4987.1499999999996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15</v>
      </c>
      <c r="M136" s="186">
        <f>G136*(1+L136/100)</f>
        <v>5735.2224999999989</v>
      </c>
      <c r="N136" s="184">
        <v>1.0000000000000001E-5</v>
      </c>
      <c r="O136" s="184">
        <f>ROUND(E136*N136,2)</f>
        <v>0</v>
      </c>
      <c r="P136" s="184">
        <v>0</v>
      </c>
      <c r="Q136" s="184">
        <f>ROUND(E136*P136,2)</f>
        <v>0</v>
      </c>
      <c r="R136" s="186" t="s">
        <v>345</v>
      </c>
      <c r="S136" s="186" t="s">
        <v>138</v>
      </c>
      <c r="T136" s="187" t="s">
        <v>138</v>
      </c>
      <c r="U136" s="165">
        <v>6.8000000000000005E-2</v>
      </c>
      <c r="V136" s="165">
        <f>ROUND(E136*U136,2)</f>
        <v>11.3</v>
      </c>
      <c r="W136" s="165"/>
      <c r="X136" s="165" t="s">
        <v>139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140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x14ac:dyDescent="0.2">
      <c r="A137" s="168" t="s">
        <v>132</v>
      </c>
      <c r="B137" s="169" t="s">
        <v>97</v>
      </c>
      <c r="C137" s="191" t="s">
        <v>98</v>
      </c>
      <c r="D137" s="170"/>
      <c r="E137" s="171"/>
      <c r="F137" s="172"/>
      <c r="G137" s="172">
        <f>SUMIF(AG138:AG139,"&lt;&gt;NOR",G138:G139)</f>
        <v>18903.87</v>
      </c>
      <c r="H137" s="172"/>
      <c r="I137" s="172">
        <f>SUM(I138:I139)</f>
        <v>0</v>
      </c>
      <c r="J137" s="172"/>
      <c r="K137" s="172">
        <f>SUM(K138:K139)</f>
        <v>0</v>
      </c>
      <c r="L137" s="172"/>
      <c r="M137" s="172">
        <f>SUM(M138:M139)</f>
        <v>21739.450499999999</v>
      </c>
      <c r="N137" s="171"/>
      <c r="O137" s="171">
        <f>SUM(O138:O139)</f>
        <v>0.05</v>
      </c>
      <c r="P137" s="171"/>
      <c r="Q137" s="171">
        <f>SUM(Q138:Q139)</f>
        <v>0</v>
      </c>
      <c r="R137" s="172"/>
      <c r="S137" s="172"/>
      <c r="T137" s="173"/>
      <c r="U137" s="167"/>
      <c r="V137" s="167">
        <f>SUM(V138:V139)</f>
        <v>31.75</v>
      </c>
      <c r="W137" s="167"/>
      <c r="X137" s="167"/>
      <c r="AG137" t="s">
        <v>133</v>
      </c>
    </row>
    <row r="138" spans="1:60" outlineLevel="1" x14ac:dyDescent="0.2">
      <c r="A138" s="181">
        <v>81</v>
      </c>
      <c r="B138" s="182" t="s">
        <v>353</v>
      </c>
      <c r="C138" s="193" t="s">
        <v>354</v>
      </c>
      <c r="D138" s="183" t="s">
        <v>136</v>
      </c>
      <c r="E138" s="184">
        <v>236.29839999999999</v>
      </c>
      <c r="F138" s="185">
        <v>30</v>
      </c>
      <c r="G138" s="186">
        <f>ROUND(E138*F138,2)</f>
        <v>7088.95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15</v>
      </c>
      <c r="M138" s="186">
        <f>G138*(1+L138/100)</f>
        <v>8152.2924999999996</v>
      </c>
      <c r="N138" s="184">
        <v>6.9999999999999994E-5</v>
      </c>
      <c r="O138" s="184">
        <f>ROUND(E138*N138,2)</f>
        <v>0.02</v>
      </c>
      <c r="P138" s="184">
        <v>0</v>
      </c>
      <c r="Q138" s="184">
        <f>ROUND(E138*P138,2)</f>
        <v>0</v>
      </c>
      <c r="R138" s="186" t="s">
        <v>355</v>
      </c>
      <c r="S138" s="186" t="s">
        <v>138</v>
      </c>
      <c r="T138" s="187" t="s">
        <v>138</v>
      </c>
      <c r="U138" s="165">
        <v>3.2480000000000002E-2</v>
      </c>
      <c r="V138" s="165">
        <f>ROUND(E138*U138,2)</f>
        <v>7.67</v>
      </c>
      <c r="W138" s="165"/>
      <c r="X138" s="165" t="s">
        <v>139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140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81">
        <v>82</v>
      </c>
      <c r="B139" s="182" t="s">
        <v>356</v>
      </c>
      <c r="C139" s="193" t="s">
        <v>357</v>
      </c>
      <c r="D139" s="183" t="s">
        <v>136</v>
      </c>
      <c r="E139" s="184">
        <v>236.29839999999999</v>
      </c>
      <c r="F139" s="185">
        <v>50</v>
      </c>
      <c r="G139" s="186">
        <f>ROUND(E139*F139,2)</f>
        <v>11814.92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15</v>
      </c>
      <c r="M139" s="186">
        <f>G139*(1+L139/100)</f>
        <v>13587.157999999999</v>
      </c>
      <c r="N139" s="184">
        <v>1.3999999999999999E-4</v>
      </c>
      <c r="O139" s="184">
        <f>ROUND(E139*N139,2)</f>
        <v>0.03</v>
      </c>
      <c r="P139" s="184">
        <v>0</v>
      </c>
      <c r="Q139" s="184">
        <f>ROUND(E139*P139,2)</f>
        <v>0</v>
      </c>
      <c r="R139" s="186" t="s">
        <v>355</v>
      </c>
      <c r="S139" s="186" t="s">
        <v>138</v>
      </c>
      <c r="T139" s="187" t="s">
        <v>138</v>
      </c>
      <c r="U139" s="165">
        <v>0.10191</v>
      </c>
      <c r="V139" s="165">
        <f>ROUND(E139*U139,2)</f>
        <v>24.08</v>
      </c>
      <c r="W139" s="165"/>
      <c r="X139" s="165" t="s">
        <v>139</v>
      </c>
      <c r="Y139" s="154"/>
      <c r="Z139" s="154"/>
      <c r="AA139" s="154"/>
      <c r="AB139" s="154"/>
      <c r="AC139" s="154"/>
      <c r="AD139" s="154"/>
      <c r="AE139" s="154"/>
      <c r="AF139" s="154"/>
      <c r="AG139" s="154" t="s">
        <v>140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x14ac:dyDescent="0.2">
      <c r="A140" s="168" t="s">
        <v>132</v>
      </c>
      <c r="B140" s="169" t="s">
        <v>99</v>
      </c>
      <c r="C140" s="191" t="s">
        <v>100</v>
      </c>
      <c r="D140" s="170"/>
      <c r="E140" s="171"/>
      <c r="F140" s="172"/>
      <c r="G140" s="172">
        <f>SUMIF(AG141:AG141,"&lt;&gt;NOR",G141:G141)</f>
        <v>50000</v>
      </c>
      <c r="H140" s="172"/>
      <c r="I140" s="172">
        <f>SUM(I141:I141)</f>
        <v>0</v>
      </c>
      <c r="J140" s="172"/>
      <c r="K140" s="172">
        <f>SUM(K141:K141)</f>
        <v>0</v>
      </c>
      <c r="L140" s="172"/>
      <c r="M140" s="172">
        <f>SUM(M141:M141)</f>
        <v>57499.999999999993</v>
      </c>
      <c r="N140" s="171"/>
      <c r="O140" s="171">
        <f>SUM(O141:O141)</f>
        <v>0</v>
      </c>
      <c r="P140" s="171"/>
      <c r="Q140" s="171">
        <f>SUM(Q141:Q141)</f>
        <v>0</v>
      </c>
      <c r="R140" s="172"/>
      <c r="S140" s="172"/>
      <c r="T140" s="173"/>
      <c r="U140" s="167"/>
      <c r="V140" s="167">
        <f>SUM(V141:V141)</f>
        <v>0</v>
      </c>
      <c r="W140" s="167"/>
      <c r="X140" s="167"/>
      <c r="AG140" t="s">
        <v>133</v>
      </c>
    </row>
    <row r="141" spans="1:60" outlineLevel="1" x14ac:dyDescent="0.2">
      <c r="A141" s="181">
        <v>83</v>
      </c>
      <c r="B141" s="182" t="s">
        <v>358</v>
      </c>
      <c r="C141" s="193" t="s">
        <v>359</v>
      </c>
      <c r="D141" s="183" t="s">
        <v>360</v>
      </c>
      <c r="E141" s="184">
        <v>1</v>
      </c>
      <c r="F141" s="185">
        <v>50000</v>
      </c>
      <c r="G141" s="186">
        <f>ROUND(E141*F141,2)</f>
        <v>50000</v>
      </c>
      <c r="H141" s="185"/>
      <c r="I141" s="186">
        <f>ROUND(E141*H141,2)</f>
        <v>0</v>
      </c>
      <c r="J141" s="185"/>
      <c r="K141" s="186">
        <f>ROUND(E141*J141,2)</f>
        <v>0</v>
      </c>
      <c r="L141" s="186">
        <v>15</v>
      </c>
      <c r="M141" s="186">
        <f>G141*(1+L141/100)</f>
        <v>57499.999999999993</v>
      </c>
      <c r="N141" s="184">
        <v>0</v>
      </c>
      <c r="O141" s="184">
        <f>ROUND(E141*N141,2)</f>
        <v>0</v>
      </c>
      <c r="P141" s="184">
        <v>0</v>
      </c>
      <c r="Q141" s="184">
        <f>ROUND(E141*P141,2)</f>
        <v>0</v>
      </c>
      <c r="R141" s="186"/>
      <c r="S141" s="186" t="s">
        <v>272</v>
      </c>
      <c r="T141" s="187" t="s">
        <v>246</v>
      </c>
      <c r="U141" s="165">
        <v>0</v>
      </c>
      <c r="V141" s="165">
        <f>ROUND(E141*U141,2)</f>
        <v>0</v>
      </c>
      <c r="W141" s="165"/>
      <c r="X141" s="165" t="s">
        <v>139</v>
      </c>
      <c r="Y141" s="154"/>
      <c r="Z141" s="154"/>
      <c r="AA141" s="154"/>
      <c r="AB141" s="154"/>
      <c r="AC141" s="154"/>
      <c r="AD141" s="154"/>
      <c r="AE141" s="154"/>
      <c r="AF141" s="154"/>
      <c r="AG141" s="154" t="s">
        <v>140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x14ac:dyDescent="0.2">
      <c r="A142" s="168" t="s">
        <v>132</v>
      </c>
      <c r="B142" s="169" t="s">
        <v>101</v>
      </c>
      <c r="C142" s="191" t="s">
        <v>102</v>
      </c>
      <c r="D142" s="170"/>
      <c r="E142" s="171"/>
      <c r="F142" s="172"/>
      <c r="G142" s="172">
        <f>SUMIF(AG143:AG151,"&lt;&gt;NOR",G143:G151)</f>
        <v>3582.67</v>
      </c>
      <c r="H142" s="172"/>
      <c r="I142" s="172">
        <f>SUM(I143:I151)</f>
        <v>0</v>
      </c>
      <c r="J142" s="172"/>
      <c r="K142" s="172">
        <f>SUM(K143:K151)</f>
        <v>0</v>
      </c>
      <c r="L142" s="172"/>
      <c r="M142" s="172">
        <f>SUM(M143:M151)</f>
        <v>4120.0704999999998</v>
      </c>
      <c r="N142" s="171"/>
      <c r="O142" s="171">
        <f>SUM(O143:O151)</f>
        <v>0</v>
      </c>
      <c r="P142" s="171"/>
      <c r="Q142" s="171">
        <f>SUM(Q143:Q151)</f>
        <v>0</v>
      </c>
      <c r="R142" s="172"/>
      <c r="S142" s="172"/>
      <c r="T142" s="173"/>
      <c r="U142" s="167"/>
      <c r="V142" s="167">
        <f>SUM(V143:V151)</f>
        <v>13.87</v>
      </c>
      <c r="W142" s="167"/>
      <c r="X142" s="167"/>
      <c r="AG142" t="s">
        <v>133</v>
      </c>
    </row>
    <row r="143" spans="1:60" outlineLevel="1" x14ac:dyDescent="0.2">
      <c r="A143" s="174">
        <v>84</v>
      </c>
      <c r="B143" s="175" t="s">
        <v>361</v>
      </c>
      <c r="C143" s="192" t="s">
        <v>362</v>
      </c>
      <c r="D143" s="176" t="s">
        <v>184</v>
      </c>
      <c r="E143" s="177">
        <v>1.53105</v>
      </c>
      <c r="F143" s="178">
        <v>300</v>
      </c>
      <c r="G143" s="179">
        <f>ROUND(E143*F143,2)</f>
        <v>459.32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15</v>
      </c>
      <c r="M143" s="179">
        <f>G143*(1+L143/100)</f>
        <v>528.21799999999996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9" t="s">
        <v>363</v>
      </c>
      <c r="S143" s="179" t="s">
        <v>138</v>
      </c>
      <c r="T143" s="180" t="s">
        <v>138</v>
      </c>
      <c r="U143" s="165">
        <v>0.16400000000000001</v>
      </c>
      <c r="V143" s="165">
        <f>ROUND(E143*U143,2)</f>
        <v>0.25</v>
      </c>
      <c r="W143" s="165"/>
      <c r="X143" s="165" t="s">
        <v>364</v>
      </c>
      <c r="Y143" s="154"/>
      <c r="Z143" s="154"/>
      <c r="AA143" s="154"/>
      <c r="AB143" s="154"/>
      <c r="AC143" s="154"/>
      <c r="AD143" s="154"/>
      <c r="AE143" s="154"/>
      <c r="AF143" s="154"/>
      <c r="AG143" s="154" t="s">
        <v>365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ht="22.5" outlineLevel="1" x14ac:dyDescent="0.2">
      <c r="A144" s="161"/>
      <c r="B144" s="162"/>
      <c r="C144" s="256" t="s">
        <v>366</v>
      </c>
      <c r="D144" s="257"/>
      <c r="E144" s="257"/>
      <c r="F144" s="257"/>
      <c r="G144" s="257"/>
      <c r="H144" s="165"/>
      <c r="I144" s="165"/>
      <c r="J144" s="165"/>
      <c r="K144" s="165"/>
      <c r="L144" s="165"/>
      <c r="M144" s="165"/>
      <c r="N144" s="164"/>
      <c r="O144" s="164"/>
      <c r="P144" s="164"/>
      <c r="Q144" s="164"/>
      <c r="R144" s="165"/>
      <c r="S144" s="165"/>
      <c r="T144" s="165"/>
      <c r="U144" s="165"/>
      <c r="V144" s="165"/>
      <c r="W144" s="165"/>
      <c r="X144" s="165"/>
      <c r="Y144" s="154"/>
      <c r="Z144" s="154"/>
      <c r="AA144" s="154"/>
      <c r="AB144" s="154"/>
      <c r="AC144" s="154"/>
      <c r="AD144" s="154"/>
      <c r="AE144" s="154"/>
      <c r="AF144" s="154"/>
      <c r="AG144" s="154" t="s">
        <v>142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88" t="str">
        <f>C144</f>
        <v>se složením a hrubým urovnáním nebo s přeložením na jiný dopravní prostředek kromě lodi, vč. příplatku za každých dalších i započatých 1000 m přes 1000 m,</v>
      </c>
      <c r="BB144" s="154"/>
      <c r="BC144" s="154"/>
      <c r="BD144" s="154"/>
      <c r="BE144" s="154"/>
      <c r="BF144" s="154"/>
      <c r="BG144" s="154"/>
      <c r="BH144" s="154"/>
    </row>
    <row r="145" spans="1:60" ht="22.5" outlineLevel="1" x14ac:dyDescent="0.2">
      <c r="A145" s="181">
        <v>85</v>
      </c>
      <c r="B145" s="182" t="s">
        <v>367</v>
      </c>
      <c r="C145" s="193" t="s">
        <v>368</v>
      </c>
      <c r="D145" s="183" t="s">
        <v>184</v>
      </c>
      <c r="E145" s="184">
        <v>1.53105</v>
      </c>
      <c r="F145" s="185">
        <v>150</v>
      </c>
      <c r="G145" s="186">
        <f>ROUND(E145*F145,2)</f>
        <v>229.66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15</v>
      </c>
      <c r="M145" s="186">
        <f>G145*(1+L145/100)</f>
        <v>264.10899999999998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6" t="s">
        <v>175</v>
      </c>
      <c r="S145" s="186" t="s">
        <v>138</v>
      </c>
      <c r="T145" s="187" t="s">
        <v>138</v>
      </c>
      <c r="U145" s="165">
        <v>0.93300000000000005</v>
      </c>
      <c r="V145" s="165">
        <f>ROUND(E145*U145,2)</f>
        <v>1.43</v>
      </c>
      <c r="W145" s="165"/>
      <c r="X145" s="165" t="s">
        <v>364</v>
      </c>
      <c r="Y145" s="154"/>
      <c r="Z145" s="154"/>
      <c r="AA145" s="154"/>
      <c r="AB145" s="154"/>
      <c r="AC145" s="154"/>
      <c r="AD145" s="154"/>
      <c r="AE145" s="154"/>
      <c r="AF145" s="154"/>
      <c r="AG145" s="154" t="s">
        <v>365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81">
        <v>86</v>
      </c>
      <c r="B146" s="182" t="s">
        <v>369</v>
      </c>
      <c r="C146" s="193" t="s">
        <v>370</v>
      </c>
      <c r="D146" s="183" t="s">
        <v>184</v>
      </c>
      <c r="E146" s="184">
        <v>15.31048</v>
      </c>
      <c r="F146" s="185">
        <v>20</v>
      </c>
      <c r="G146" s="186">
        <f>ROUND(E146*F146,2)</f>
        <v>306.20999999999998</v>
      </c>
      <c r="H146" s="185"/>
      <c r="I146" s="186">
        <f>ROUND(E146*H146,2)</f>
        <v>0</v>
      </c>
      <c r="J146" s="185"/>
      <c r="K146" s="186">
        <f>ROUND(E146*J146,2)</f>
        <v>0</v>
      </c>
      <c r="L146" s="186">
        <v>15</v>
      </c>
      <c r="M146" s="186">
        <f>G146*(1+L146/100)</f>
        <v>352.14149999999995</v>
      </c>
      <c r="N146" s="184">
        <v>0</v>
      </c>
      <c r="O146" s="184">
        <f>ROUND(E146*N146,2)</f>
        <v>0</v>
      </c>
      <c r="P146" s="184">
        <v>0</v>
      </c>
      <c r="Q146" s="184">
        <f>ROUND(E146*P146,2)</f>
        <v>0</v>
      </c>
      <c r="R146" s="186" t="s">
        <v>175</v>
      </c>
      <c r="S146" s="186" t="s">
        <v>138</v>
      </c>
      <c r="T146" s="187" t="s">
        <v>138</v>
      </c>
      <c r="U146" s="165">
        <v>0.65300000000000002</v>
      </c>
      <c r="V146" s="165">
        <f>ROUND(E146*U146,2)</f>
        <v>10</v>
      </c>
      <c r="W146" s="165"/>
      <c r="X146" s="165" t="s">
        <v>364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365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74">
        <v>87</v>
      </c>
      <c r="B147" s="175" t="s">
        <v>371</v>
      </c>
      <c r="C147" s="192" t="s">
        <v>372</v>
      </c>
      <c r="D147" s="176" t="s">
        <v>184</v>
      </c>
      <c r="E147" s="177">
        <v>1.53105</v>
      </c>
      <c r="F147" s="178">
        <v>250</v>
      </c>
      <c r="G147" s="179">
        <f>ROUND(E147*F147,2)</f>
        <v>382.76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15</v>
      </c>
      <c r="M147" s="179">
        <f>G147*(1+L147/100)</f>
        <v>440.17399999999998</v>
      </c>
      <c r="N147" s="177">
        <v>0</v>
      </c>
      <c r="O147" s="177">
        <f>ROUND(E147*N147,2)</f>
        <v>0</v>
      </c>
      <c r="P147" s="177">
        <v>0</v>
      </c>
      <c r="Q147" s="177">
        <f>ROUND(E147*P147,2)</f>
        <v>0</v>
      </c>
      <c r="R147" s="179" t="s">
        <v>175</v>
      </c>
      <c r="S147" s="179" t="s">
        <v>138</v>
      </c>
      <c r="T147" s="180" t="s">
        <v>138</v>
      </c>
      <c r="U147" s="165">
        <v>0.49</v>
      </c>
      <c r="V147" s="165">
        <f>ROUND(E147*U147,2)</f>
        <v>0.75</v>
      </c>
      <c r="W147" s="165"/>
      <c r="X147" s="165" t="s">
        <v>364</v>
      </c>
      <c r="Y147" s="154"/>
      <c r="Z147" s="154"/>
      <c r="AA147" s="154"/>
      <c r="AB147" s="154"/>
      <c r="AC147" s="154"/>
      <c r="AD147" s="154"/>
      <c r="AE147" s="154"/>
      <c r="AF147" s="154"/>
      <c r="AG147" s="154" t="s">
        <v>365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61"/>
      <c r="B148" s="162"/>
      <c r="C148" s="254" t="s">
        <v>373</v>
      </c>
      <c r="D148" s="255"/>
      <c r="E148" s="255"/>
      <c r="F148" s="255"/>
      <c r="G148" s="255"/>
      <c r="H148" s="165"/>
      <c r="I148" s="165"/>
      <c r="J148" s="165"/>
      <c r="K148" s="165"/>
      <c r="L148" s="165"/>
      <c r="M148" s="165"/>
      <c r="N148" s="164"/>
      <c r="O148" s="164"/>
      <c r="P148" s="164"/>
      <c r="Q148" s="164"/>
      <c r="R148" s="165"/>
      <c r="S148" s="165"/>
      <c r="T148" s="165"/>
      <c r="U148" s="165"/>
      <c r="V148" s="165"/>
      <c r="W148" s="165"/>
      <c r="X148" s="165"/>
      <c r="Y148" s="154"/>
      <c r="Z148" s="154"/>
      <c r="AA148" s="154"/>
      <c r="AB148" s="154"/>
      <c r="AC148" s="154"/>
      <c r="AD148" s="154"/>
      <c r="AE148" s="154"/>
      <c r="AF148" s="154"/>
      <c r="AG148" s="154" t="s">
        <v>197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81">
        <v>88</v>
      </c>
      <c r="B149" s="182" t="s">
        <v>374</v>
      </c>
      <c r="C149" s="193" t="s">
        <v>375</v>
      </c>
      <c r="D149" s="183" t="s">
        <v>184</v>
      </c>
      <c r="E149" s="184">
        <v>10.71734</v>
      </c>
      <c r="F149" s="185">
        <v>20</v>
      </c>
      <c r="G149" s="186">
        <f>ROUND(E149*F149,2)</f>
        <v>214.35</v>
      </c>
      <c r="H149" s="185"/>
      <c r="I149" s="186">
        <f>ROUND(E149*H149,2)</f>
        <v>0</v>
      </c>
      <c r="J149" s="185"/>
      <c r="K149" s="186">
        <f>ROUND(E149*J149,2)</f>
        <v>0</v>
      </c>
      <c r="L149" s="186">
        <v>15</v>
      </c>
      <c r="M149" s="186">
        <f>G149*(1+L149/100)</f>
        <v>246.50249999999997</v>
      </c>
      <c r="N149" s="184">
        <v>0</v>
      </c>
      <c r="O149" s="184">
        <f>ROUND(E149*N149,2)</f>
        <v>0</v>
      </c>
      <c r="P149" s="184">
        <v>0</v>
      </c>
      <c r="Q149" s="184">
        <f>ROUND(E149*P149,2)</f>
        <v>0</v>
      </c>
      <c r="R149" s="186" t="s">
        <v>175</v>
      </c>
      <c r="S149" s="186" t="s">
        <v>138</v>
      </c>
      <c r="T149" s="187" t="s">
        <v>138</v>
      </c>
      <c r="U149" s="165">
        <v>0</v>
      </c>
      <c r="V149" s="165">
        <f>ROUND(E149*U149,2)</f>
        <v>0</v>
      </c>
      <c r="W149" s="165"/>
      <c r="X149" s="165" t="s">
        <v>364</v>
      </c>
      <c r="Y149" s="154"/>
      <c r="Z149" s="154"/>
      <c r="AA149" s="154"/>
      <c r="AB149" s="154"/>
      <c r="AC149" s="154"/>
      <c r="AD149" s="154"/>
      <c r="AE149" s="154"/>
      <c r="AF149" s="154"/>
      <c r="AG149" s="154" t="s">
        <v>365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81">
        <v>89</v>
      </c>
      <c r="B150" s="182" t="s">
        <v>376</v>
      </c>
      <c r="C150" s="193" t="s">
        <v>377</v>
      </c>
      <c r="D150" s="183" t="s">
        <v>184</v>
      </c>
      <c r="E150" s="184">
        <v>1.53105</v>
      </c>
      <c r="F150" s="185">
        <v>100</v>
      </c>
      <c r="G150" s="186">
        <f>ROUND(E150*F150,2)</f>
        <v>153.11000000000001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15</v>
      </c>
      <c r="M150" s="186">
        <f>G150*(1+L150/100)</f>
        <v>176.07650000000001</v>
      </c>
      <c r="N150" s="184">
        <v>0</v>
      </c>
      <c r="O150" s="184">
        <f>ROUND(E150*N150,2)</f>
        <v>0</v>
      </c>
      <c r="P150" s="184">
        <v>0</v>
      </c>
      <c r="Q150" s="184">
        <f>ROUND(E150*P150,2)</f>
        <v>0</v>
      </c>
      <c r="R150" s="186" t="s">
        <v>175</v>
      </c>
      <c r="S150" s="186" t="s">
        <v>138</v>
      </c>
      <c r="T150" s="187" t="s">
        <v>138</v>
      </c>
      <c r="U150" s="165">
        <v>0.94199999999999995</v>
      </c>
      <c r="V150" s="165">
        <f>ROUND(E150*U150,2)</f>
        <v>1.44</v>
      </c>
      <c r="W150" s="165"/>
      <c r="X150" s="165" t="s">
        <v>364</v>
      </c>
      <c r="Y150" s="154"/>
      <c r="Z150" s="154"/>
      <c r="AA150" s="154"/>
      <c r="AB150" s="154"/>
      <c r="AC150" s="154"/>
      <c r="AD150" s="154"/>
      <c r="AE150" s="154"/>
      <c r="AF150" s="154"/>
      <c r="AG150" s="154" t="s">
        <v>365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ht="22.5" outlineLevel="1" x14ac:dyDescent="0.2">
      <c r="A151" s="174">
        <v>90</v>
      </c>
      <c r="B151" s="175" t="s">
        <v>378</v>
      </c>
      <c r="C151" s="192" t="s">
        <v>379</v>
      </c>
      <c r="D151" s="176" t="s">
        <v>184</v>
      </c>
      <c r="E151" s="177">
        <v>1.53105</v>
      </c>
      <c r="F151" s="178">
        <v>1200</v>
      </c>
      <c r="G151" s="179">
        <f>ROUND(E151*F151,2)</f>
        <v>1837.26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15</v>
      </c>
      <c r="M151" s="179">
        <f>G151*(1+L151/100)</f>
        <v>2112.8489999999997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 t="s">
        <v>175</v>
      </c>
      <c r="S151" s="179" t="s">
        <v>138</v>
      </c>
      <c r="T151" s="180" t="s">
        <v>138</v>
      </c>
      <c r="U151" s="165">
        <v>0</v>
      </c>
      <c r="V151" s="165">
        <f>ROUND(E151*U151,2)</f>
        <v>0</v>
      </c>
      <c r="W151" s="165"/>
      <c r="X151" s="165" t="s">
        <v>364</v>
      </c>
      <c r="Y151" s="154"/>
      <c r="Z151" s="154"/>
      <c r="AA151" s="154"/>
      <c r="AB151" s="154"/>
      <c r="AC151" s="154"/>
      <c r="AD151" s="154"/>
      <c r="AE151" s="154"/>
      <c r="AF151" s="154"/>
      <c r="AG151" s="154" t="s">
        <v>365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x14ac:dyDescent="0.2">
      <c r="A152" s="3"/>
      <c r="B152" s="4"/>
      <c r="C152" s="19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119</v>
      </c>
    </row>
    <row r="153" spans="1:60" x14ac:dyDescent="0.2">
      <c r="A153" s="157"/>
      <c r="B153" s="158" t="s">
        <v>29</v>
      </c>
      <c r="C153" s="196"/>
      <c r="D153" s="159"/>
      <c r="E153" s="160"/>
      <c r="F153" s="160"/>
      <c r="G153" s="190">
        <f>G8+G12+G25+G28+G34+G37+G52+G64+G87+G101+G110+G118+G121+G131+G137+G140+G142</f>
        <v>499999.99999999988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499999.99999999988</v>
      </c>
      <c r="AF153">
        <f>SUMIF(L7:L151,AF152,G7:G151)</f>
        <v>0</v>
      </c>
      <c r="AG153" t="s">
        <v>380</v>
      </c>
    </row>
    <row r="154" spans="1:60" x14ac:dyDescent="0.2">
      <c r="C154" s="197"/>
      <c r="D154" s="10"/>
      <c r="AG154" t="s">
        <v>381</v>
      </c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qKe9JYq0+qOCn3cli4hf8RgwkiTKmsIJXhOujR0QsfL/kF+29TucsNWpa1ni5TxfU0LodWEn8Hv3oIRtVMDaw==" saltValue="Di+JXlYqHqYcgawSrg7k+w==" spinCount="100000" sheet="1"/>
  <mergeCells count="41">
    <mergeCell ref="C33:G33"/>
    <mergeCell ref="A1:G1"/>
    <mergeCell ref="C2:G2"/>
    <mergeCell ref="C3:G3"/>
    <mergeCell ref="C4:G4"/>
    <mergeCell ref="C10:G10"/>
    <mergeCell ref="C14:G14"/>
    <mergeCell ref="C16:G16"/>
    <mergeCell ref="C18:G18"/>
    <mergeCell ref="C22:G22"/>
    <mergeCell ref="C24:G24"/>
    <mergeCell ref="C30:G30"/>
    <mergeCell ref="C55:G55"/>
    <mergeCell ref="C36:G36"/>
    <mergeCell ref="C39:G39"/>
    <mergeCell ref="C41:G41"/>
    <mergeCell ref="C42:G42"/>
    <mergeCell ref="C44:G44"/>
    <mergeCell ref="C45:G45"/>
    <mergeCell ref="C47:G47"/>
    <mergeCell ref="C48:G48"/>
    <mergeCell ref="C49:G49"/>
    <mergeCell ref="C51:G51"/>
    <mergeCell ref="C54:G54"/>
    <mergeCell ref="C120:G120"/>
    <mergeCell ref="C56:G56"/>
    <mergeCell ref="C58:G58"/>
    <mergeCell ref="C59:G59"/>
    <mergeCell ref="C60:G60"/>
    <mergeCell ref="C63:G63"/>
    <mergeCell ref="C69:G69"/>
    <mergeCell ref="C72:G72"/>
    <mergeCell ref="C100:G100"/>
    <mergeCell ref="C109:G109"/>
    <mergeCell ref="C112:G112"/>
    <mergeCell ref="C117:G117"/>
    <mergeCell ref="C123:G123"/>
    <mergeCell ref="C126:G126"/>
    <mergeCell ref="C133:G133"/>
    <mergeCell ref="C144:G144"/>
    <mergeCell ref="C148:G1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Tomáš VEČEŘA</cp:lastModifiedBy>
  <cp:lastPrinted>2019-03-19T12:27:02Z</cp:lastPrinted>
  <dcterms:created xsi:type="dcterms:W3CDTF">2009-04-08T07:15:50Z</dcterms:created>
  <dcterms:modified xsi:type="dcterms:W3CDTF">2022-08-08T12:14:59Z</dcterms:modified>
</cp:coreProperties>
</file>