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inova\Documents\PD\Zámecké náměstí 1257 - oprava fasády\"/>
    </mc:Choice>
  </mc:AlternateContent>
  <xr:revisionPtr revIDLastSave="0" documentId="8_{A94BAAD0-6F69-4A1C-919B-20EA6DED54BA}" xr6:coauthVersionLast="47" xr6:coauthVersionMax="47" xr10:uidLastSave="{00000000-0000-0000-0000-000000000000}"/>
  <bookViews>
    <workbookView xWindow="8235" yWindow="2310" windowWidth="20295" windowHeight="1309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Pol'!$A$1:$X$50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G42" i="1"/>
  <c r="F42" i="1"/>
  <c r="G41" i="1"/>
  <c r="I41" i="1" s="1"/>
  <c r="F41" i="1"/>
  <c r="G39" i="1"/>
  <c r="F39" i="1"/>
  <c r="G49" i="12"/>
  <c r="BA14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0" i="12"/>
  <c r="K10" i="12"/>
  <c r="O10" i="12"/>
  <c r="V10" i="12"/>
  <c r="G11" i="12"/>
  <c r="I11" i="12"/>
  <c r="I10" i="12" s="1"/>
  <c r="K11" i="12"/>
  <c r="M11" i="12"/>
  <c r="M10" i="12" s="1"/>
  <c r="O11" i="12"/>
  <c r="Q11" i="12"/>
  <c r="Q10" i="12" s="1"/>
  <c r="V11" i="12"/>
  <c r="G13" i="12"/>
  <c r="I13" i="12"/>
  <c r="I12" i="12" s="1"/>
  <c r="K13" i="12"/>
  <c r="M13" i="12"/>
  <c r="O13" i="12"/>
  <c r="Q13" i="12"/>
  <c r="Q12" i="12" s="1"/>
  <c r="V13" i="12"/>
  <c r="G15" i="12"/>
  <c r="G12" i="12" s="1"/>
  <c r="I15" i="12"/>
  <c r="K15" i="12"/>
  <c r="O15" i="12"/>
  <c r="O12" i="12" s="1"/>
  <c r="Q15" i="12"/>
  <c r="V15" i="12"/>
  <c r="G17" i="12"/>
  <c r="I17" i="12"/>
  <c r="K17" i="12"/>
  <c r="M17" i="12"/>
  <c r="O17" i="12"/>
  <c r="Q17" i="12"/>
  <c r="V17" i="12"/>
  <c r="G18" i="12"/>
  <c r="M18" i="12" s="1"/>
  <c r="I18" i="12"/>
  <c r="K18" i="12"/>
  <c r="K12" i="12" s="1"/>
  <c r="O18" i="12"/>
  <c r="Q18" i="12"/>
  <c r="V18" i="12"/>
  <c r="V12" i="12" s="1"/>
  <c r="G20" i="12"/>
  <c r="G19" i="12" s="1"/>
  <c r="I20" i="12"/>
  <c r="K20" i="12"/>
  <c r="K19" i="12" s="1"/>
  <c r="O20" i="12"/>
  <c r="O19" i="12" s="1"/>
  <c r="Q20" i="12"/>
  <c r="V20" i="12"/>
  <c r="V19" i="12" s="1"/>
  <c r="G21" i="12"/>
  <c r="I21" i="12"/>
  <c r="I19" i="12" s="1"/>
  <c r="K21" i="12"/>
  <c r="M21" i="12"/>
  <c r="O21" i="12"/>
  <c r="Q21" i="12"/>
  <c r="Q19" i="12" s="1"/>
  <c r="V21" i="12"/>
  <c r="G23" i="12"/>
  <c r="I23" i="12"/>
  <c r="I22" i="12" s="1"/>
  <c r="K23" i="12"/>
  <c r="M23" i="12"/>
  <c r="O23" i="12"/>
  <c r="Q23" i="12"/>
  <c r="Q22" i="12" s="1"/>
  <c r="V23" i="12"/>
  <c r="G25" i="12"/>
  <c r="G22" i="12" s="1"/>
  <c r="I25" i="12"/>
  <c r="K25" i="12"/>
  <c r="O25" i="12"/>
  <c r="O22" i="12" s="1"/>
  <c r="Q25" i="12"/>
  <c r="V25" i="12"/>
  <c r="G27" i="12"/>
  <c r="I27" i="12"/>
  <c r="K27" i="12"/>
  <c r="M27" i="12"/>
  <c r="O27" i="12"/>
  <c r="Q27" i="12"/>
  <c r="V27" i="12"/>
  <c r="G28" i="12"/>
  <c r="M28" i="12" s="1"/>
  <c r="I28" i="12"/>
  <c r="K28" i="12"/>
  <c r="K22" i="12" s="1"/>
  <c r="O28" i="12"/>
  <c r="Q28" i="12"/>
  <c r="V28" i="12"/>
  <c r="V22" i="12" s="1"/>
  <c r="G29" i="12"/>
  <c r="I29" i="12"/>
  <c r="K29" i="12"/>
  <c r="M29" i="12"/>
  <c r="O29" i="12"/>
  <c r="Q29" i="12"/>
  <c r="V29" i="12"/>
  <c r="G30" i="12"/>
  <c r="K30" i="12"/>
  <c r="O30" i="12"/>
  <c r="V30" i="12"/>
  <c r="G31" i="12"/>
  <c r="I31" i="12"/>
  <c r="I30" i="12" s="1"/>
  <c r="K31" i="12"/>
  <c r="M31" i="12"/>
  <c r="M30" i="12" s="1"/>
  <c r="O31" i="12"/>
  <c r="Q31" i="12"/>
  <c r="Q30" i="12" s="1"/>
  <c r="V31" i="12"/>
  <c r="K32" i="12"/>
  <c r="V32" i="12"/>
  <c r="G33" i="12"/>
  <c r="I33" i="12"/>
  <c r="I32" i="12" s="1"/>
  <c r="K33" i="12"/>
  <c r="M33" i="12"/>
  <c r="O33" i="12"/>
  <c r="Q33" i="12"/>
  <c r="Q32" i="12" s="1"/>
  <c r="V33" i="12"/>
  <c r="G35" i="12"/>
  <c r="G32" i="12" s="1"/>
  <c r="I35" i="12"/>
  <c r="K35" i="12"/>
  <c r="O35" i="12"/>
  <c r="O32" i="12" s="1"/>
  <c r="Q35" i="12"/>
  <c r="V35" i="12"/>
  <c r="G37" i="12"/>
  <c r="M37" i="12" s="1"/>
  <c r="I37" i="12"/>
  <c r="K37" i="12"/>
  <c r="K36" i="12" s="1"/>
  <c r="O37" i="12"/>
  <c r="O36" i="12" s="1"/>
  <c r="Q37" i="12"/>
  <c r="V37" i="12"/>
  <c r="V36" i="12" s="1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I36" i="12" s="1"/>
  <c r="K40" i="12"/>
  <c r="M40" i="12"/>
  <c r="O40" i="12"/>
  <c r="Q40" i="12"/>
  <c r="Q36" i="12" s="1"/>
  <c r="V40" i="12"/>
  <c r="G41" i="12"/>
  <c r="M41" i="12" s="1"/>
  <c r="I41" i="12"/>
  <c r="K41" i="12"/>
  <c r="O41" i="12"/>
  <c r="Q41" i="12"/>
  <c r="V41" i="12"/>
  <c r="G44" i="12"/>
  <c r="G43" i="12" s="1"/>
  <c r="I44" i="12"/>
  <c r="K44" i="12"/>
  <c r="K43" i="12" s="1"/>
  <c r="O44" i="12"/>
  <c r="O43" i="12" s="1"/>
  <c r="Q44" i="12"/>
  <c r="V44" i="12"/>
  <c r="V43" i="12" s="1"/>
  <c r="G45" i="12"/>
  <c r="I45" i="12"/>
  <c r="I43" i="12" s="1"/>
  <c r="K45" i="12"/>
  <c r="M45" i="12"/>
  <c r="O45" i="12"/>
  <c r="Q45" i="12"/>
  <c r="Q43" i="12" s="1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AE49" i="12"/>
  <c r="AF49" i="12"/>
  <c r="I20" i="1"/>
  <c r="I19" i="1"/>
  <c r="I18" i="1"/>
  <c r="I17" i="1"/>
  <c r="I16" i="1"/>
  <c r="I61" i="1"/>
  <c r="J60" i="1" s="1"/>
  <c r="F43" i="1"/>
  <c r="G23" i="1" s="1"/>
  <c r="G43" i="1"/>
  <c r="G25" i="1" s="1"/>
  <c r="H43" i="1"/>
  <c r="J53" i="1" l="1"/>
  <c r="J54" i="1"/>
  <c r="J56" i="1"/>
  <c r="J58" i="1"/>
  <c r="J55" i="1"/>
  <c r="J57" i="1"/>
  <c r="I42" i="1"/>
  <c r="I39" i="1"/>
  <c r="I43" i="1" s="1"/>
  <c r="J42" i="1" s="1"/>
  <c r="A27" i="1"/>
  <c r="A28" i="1" s="1"/>
  <c r="G28" i="1" s="1"/>
  <c r="G27" i="1" s="1"/>
  <c r="G29" i="1" s="1"/>
  <c r="M36" i="12"/>
  <c r="M44" i="12"/>
  <c r="M43" i="12" s="1"/>
  <c r="G36" i="12"/>
  <c r="M35" i="12"/>
  <c r="M32" i="12" s="1"/>
  <c r="M25" i="12"/>
  <c r="M22" i="12" s="1"/>
  <c r="M20" i="12"/>
  <c r="M19" i="12" s="1"/>
  <c r="M15" i="12"/>
  <c r="M12" i="12" s="1"/>
  <c r="J59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J39" i="1"/>
  <c r="J43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17054919-B041-4573-8E61-7038A1E504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742686-C48C-404E-8D84-AEB1F0A0D3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<sst xmlns="http://schemas.openxmlformats.org/spreadsheetml/2006/main" count="400" uniqueCount="194">
  <si>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</si>
  <si>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</si>
  <si>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</si>
  <si>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</si>
  <si>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</si>
  <si>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</si>
  <si>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</si>
  <si>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</si>
  <si>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</si>
  <si>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</si>
  <si>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</si>
  <si>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</si>
  <si>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</si>
  <si>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</si>
  <si>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</si>
  <si>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</si>
  <si>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</si>
  <si>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</si>
  <si>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</si>
  <si>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</si>
  <si>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</si>
  <si>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</si>
  <si>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</si>
  <si>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</si>
  <si>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</si>
  <si>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</si>
  <si>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</si>
  <si>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</si>
  <si>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</si>
  <si>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</si>
  <si>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</si>
  <si>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</si>
  <si>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</si>
  <si>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</si>
  <si>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</si>
  <si>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</si>
  <si>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</si>
  <si>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</si>
  <si>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</si>
  <si>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</si>
  <si>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</si>
  <si>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</si>
  <si>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</si>
  <si>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</si>
  <si>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Oprava fasády </t>
  </si>
  <si>
    <t>SO01</t>
  </si>
  <si>
    <t>Objekt:</t>
  </si>
  <si>
    <t>Rozpočet:</t>
  </si>
  <si>
    <t>B0021/2021</t>
  </si>
  <si>
    <t xml:space="preserve">Oprava fasády domu Zámecké náměstí 1257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</si>
  <si>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</si>
  <si>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</si>
  <si>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</si>
  <si>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</si>
  <si>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</si>
  <si>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</si>
  <si>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</si>
  <si>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</si>
  <si>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</si>
  <si>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</si>
  <si>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</si>
  <si>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B0021/2021 - Oprava fasády domu Zámecké náměstí 1257 Frýdek-Místek </t>
  </si>
  <si>
    <t>#POPO</t>
  </si>
  <si>
    <t xml:space="preserve">Popis objektu: SO01 - Oprava fasády </t>
  </si>
  <si>
    <t>#POPR</t>
  </si>
  <si>
    <t xml:space="preserve">Popis rozpočtu: 1 - Oprava fasády </t>
  </si>
  <si>
    <t>Rekapitulace dílů</t>
  </si>
  <si>
    <t>Typ dílu</t>
  </si>
  <si>
    <t>6</t>
  </si>
  <si>
    <t>Úpravy povrchu, podlahy</t>
  </si>
  <si>
    <t>61</t>
  </si>
  <si>
    <t>Úpravy povrchů vnitřní</t>
  </si>
  <si>
    <t>62</t>
  </si>
  <si>
    <t>Úpravy povrchů vnější</t>
  </si>
  <si>
    <t>94</t>
  </si>
  <si>
    <t>Lešení a stavební výtahy</t>
  </si>
  <si>
    <t>96</t>
  </si>
  <si>
    <t>Bourání konstrukcí</t>
  </si>
  <si>
    <t>764</t>
  </si>
  <si>
    <t>Konstrukce klempířské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</si>
  <si>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</si>
  <si>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</si>
  <si>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</si>
  <si>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</si>
  <si>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</si>
  <si>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</si>
  <si>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</si>
  <si>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</si>
  <si>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</si>
  <si>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</si>
  <si>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</si>
  <si>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</si>
  <si>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</si>
  <si>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</si>
  <si>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</si>
  <si>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</si>
  <si>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</si>
  <si>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</si>
  <si>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</si>
  <si>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</si>
  <si>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</si>
  <si>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</si>
  <si>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</si>
  <si>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</si>
  <si>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</si>
  <si>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</si>
  <si>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</si>
  <si>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</si>
  <si>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</si>
  <si>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</si>
  <si>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</si>
  <si>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</si>
  <si>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</si>
  <si>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602016193RV1</t>
  </si>
  <si>
    <t>Penetrace hloubková stěn</t>
  </si>
  <si>
    <t>m2</t>
  </si>
  <si>
    <t>Vlastní</t>
  </si>
  <si>
    <t>Kalkul</t>
  </si>
  <si>
    <t>Práce</t>
  </si>
  <si>
    <t>POL1_</t>
  </si>
  <si>
    <t>612434133RT1</t>
  </si>
  <si>
    <t xml:space="preserve">Omítkový sanační systém pro vnitřní zdivo sanační podhoz, sanační omítka vyrovnávací tl. 20 mm, sanační omítka tl. 20 mm,  </t>
  </si>
  <si>
    <t>801-4</t>
  </si>
  <si>
    <t>RTS 22/ I</t>
  </si>
  <si>
    <t>RTS 21/ I</t>
  </si>
  <si>
    <t>620991121R00</t>
  </si>
  <si>
    <t>Zakrývání výplní vnějších otvorů z postaveného lešení</t>
  </si>
  <si>
    <t>801-1</t>
  </si>
  <si>
    <t>RTS 21/ II</t>
  </si>
  <si>
    <t>s rámy a zárubněmi, zábradlí, předmětů oplechování apod., které se zřizují ještě před úpravami povrchu, před jejich znečištěním při úpravách povrchu nástřikem plastických (lepivých) maltovin</t>
  </si>
  <si>
    <t>SPI</t>
  </si>
  <si>
    <t>622412323RT2</t>
  </si>
  <si>
    <t xml:space="preserve">Nátěr vnějsích omítek stěn silikonový, složitost 3-4,  </t>
  </si>
  <si>
    <t>Penetrace + 2 x krycí nátěr.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</si>
  <si>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</si>
  <si>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</si>
  <si>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</si>
  <si>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</si>
  <si>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622401971RZ1</t>
  </si>
  <si>
    <t>Příplatky k omítce vnějších stěn a štítů za přísadu pro zvýšení přilnavosti postřiku (pod jádro omítky k hladkému podkladu) nebo vyspravení nebo do štukové vrstvy (zde neplatí 620 99 Zakrývání otvorů) akrylátovou</t>
  </si>
  <si>
    <t>622473186R00</t>
  </si>
  <si>
    <t>Příplatek za rohovník - dodávka materiálu</t>
  </si>
  <si>
    <t>m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</si>
  <si>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</si>
  <si>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</si>
  <si>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</si>
  <si>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</si>
  <si>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</si>
  <si>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</si>
  <si>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</si>
  <si>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</si>
  <si>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</si>
  <si>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</si>
  <si>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</si>
  <si>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</si>
  <si>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978015291R00</t>
  </si>
  <si>
    <t>Otlučení omítek vápenných nebo vápenocementových vnějších s vyškrabáním spár, s očištěním zdiva_x000D_
 1. až 4. stupni složitosti, v rozsahu do 100 %</t>
  </si>
  <si>
    <t>801-3</t>
  </si>
  <si>
    <t>764410280RT2</t>
  </si>
  <si>
    <t>Oplechování parapetů z pozinkovaného plechu výroba a montáž _x000D_
 rš 600 mm</t>
  </si>
  <si>
    <t>800-764</t>
  </si>
  <si>
    <t>včetně rohů</t>
  </si>
  <si>
    <t>764410850R00</t>
  </si>
  <si>
    <t>Demontáž oplechování parapetů rš od 100 do 330 mm</t>
  </si>
  <si>
    <t>979081111RT2</t>
  </si>
  <si>
    <t>Odvoz suti a vybouraných hmot na skládku do 1 km</t>
  </si>
  <si>
    <t>t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</si>
  <si>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</si>
  <si>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</si>
  <si>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</si>
  <si>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</si>
  <si>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</si>
  <si>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</si>
  <si>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</si>
  <si>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skládku směs betonu,cihel a dřeva,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</si>
  <si>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</si>
  <si>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</si>
  <si>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</si>
  <si>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</si>
  <si>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</si>
  <si>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</si>
  <si>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</si>
  <si>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Indiv</t>
  </si>
  <si>
    <t>VRN</t>
  </si>
  <si>
    <t>POL99_2</t>
  </si>
  <si>
    <t>005211010R</t>
  </si>
  <si>
    <t>Předání a převzetí staveniště</t>
  </si>
  <si>
    <t>POL99_8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</si>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</sst>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sXdEeadl1G/2VSDwzTO2I4SqTsD72yRngavQWIwIMu3dlqKhTT4rvfjiVPI1mMukGIeVT5YgF1l4Cv0KDk1KGg==" saltValue="KRw7muv7Sp3vjyIsGw+1U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48</v>
      </c>
      <c r="E2" s="235" t="s">
        <v>49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2367</v>
      </c>
      <c r="B4" s="83" t="s">
        <v>47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50</v>
      </c>
      <c r="E5" s="224"/>
      <c r="F5" s="224"/>
      <c r="G5" s="224"/>
      <c r="H5" s="18" t="s">
        <v>40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5" t="s">
        <v>51</v>
      </c>
      <c r="E6" s="226"/>
      <c r="F6" s="226"/>
      <c r="G6" s="226"/>
      <c r="H6" s="18" t="s">
        <v>34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27" t="s">
        <v>52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SUMIF(F53:F60,A16,I53:I60)+SUMIF(F53:F60,"PSU",I53:I60)</f>
        <v>0</v>
      </c>
      <c r="J16" s="208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SUMIF(F53:F60,A17,I53:I60)</f>
        <v>0</v>
      </c>
      <c r="J17" s="208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SUMIF(F53:F60,A18,I53:I60)</f>
        <v>0</v>
      </c>
      <c r="J18" s="208"/>
    </row>
    <row r="19" spans="1:10" ht="23.25" customHeight="1" x14ac:dyDescent="0.2">
      <c r="A19" s="145" t="s">
        <v>84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SUMIF(F53:F60,A19,I53:I60)</f>
        <v>0</v>
      </c>
      <c r="J19" s="208"/>
    </row>
    <row r="20" spans="1:10" ht="23.25" customHeight="1" x14ac:dyDescent="0.2">
      <c r="A20" s="145" t="s">
        <v>83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SUMIF(F53:F60,A20,I53:I60)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212">
        <f>IF(A28&gt;50, ROUNDUP(A27, 0), ROUNDDOWN(A27, 0))</f>
        <v>0</v>
      </c>
      <c r="H28" s="212"/>
      <c r="I28" s="212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1">
        <f>ZakladDPHSni+DPHSni+ZakladDPHZakl+DPHZakl+Zaokrouhleni</f>
        <v>0</v>
      </c>
      <c r="H29" s="211"/>
      <c r="I29" s="211"/>
      <c r="J29" s="12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56</v>
      </c>
      <c r="C39" s="197"/>
      <c r="D39" s="197"/>
      <c r="E39" s="197"/>
      <c r="F39" s="103">
        <f>'SO01 1 Pol'!AE49</f>
        <v>0</v>
      </c>
      <c r="G39" s="104">
        <f>'SO01 1 Pol'!AF49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/>
      <c r="C40" s="198" t="s">
        <v>57</v>
      </c>
      <c r="D40" s="198"/>
      <c r="E40" s="198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198" t="s">
        <v>44</v>
      </c>
      <c r="D41" s="198"/>
      <c r="E41" s="198"/>
      <c r="F41" s="109">
        <f>'SO01 1 Pol'!AE49</f>
        <v>0</v>
      </c>
      <c r="G41" s="110">
        <f>'SO01 1 Pol'!AF49</f>
        <v>0</v>
      </c>
      <c r="H41" s="110"/>
      <c r="I41" s="111">
        <f>F41+G41+H41</f>
        <v>0</v>
      </c>
      <c r="J41" s="112" t="str">
        <f>IF(CenaCelkemVypocet=0,"",I41/CenaCelkemVypocet*100)</f>
        <v/>
      </c>
    </row>
    <row r="42" spans="1:10" ht="25.5" hidden="1" customHeight="1" x14ac:dyDescent="0.2">
      <c r="A42" s="91">
        <v>3</v>
      </c>
      <c r="B42" s="113" t="s">
        <v>43</v>
      </c>
      <c r="C42" s="197" t="s">
        <v>44</v>
      </c>
      <c r="D42" s="197"/>
      <c r="E42" s="197"/>
      <c r="F42" s="114">
        <f>'SO01 1 Pol'!AE49</f>
        <v>0</v>
      </c>
      <c r="G42" s="105">
        <f>'SO01 1 Pol'!AF49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hidden="1" customHeight="1" x14ac:dyDescent="0.2">
      <c r="A43" s="91"/>
      <c r="B43" s="199" t="s">
        <v>58</v>
      </c>
      <c r="C43" s="200"/>
      <c r="D43" s="200"/>
      <c r="E43" s="200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27" t="s">
        <v>66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67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68</v>
      </c>
      <c r="C53" s="195" t="s">
        <v>69</v>
      </c>
      <c r="D53" s="196"/>
      <c r="E53" s="196"/>
      <c r="F53" s="141" t="s">
        <v>24</v>
      </c>
      <c r="G53" s="142"/>
      <c r="H53" s="142"/>
      <c r="I53" s="142">
        <f>'SO01 1 Pol'!G8</f>
        <v>0</v>
      </c>
      <c r="J53" s="139" t="str">
        <f>IF(I61=0,"",I53/I61*100)</f>
        <v/>
      </c>
    </row>
    <row r="54" spans="1:10" ht="36.75" customHeight="1" x14ac:dyDescent="0.2">
      <c r="A54" s="130"/>
      <c r="B54" s="135" t="s">
        <v>70</v>
      </c>
      <c r="C54" s="195" t="s">
        <v>71</v>
      </c>
      <c r="D54" s="196"/>
      <c r="E54" s="196"/>
      <c r="F54" s="141" t="s">
        <v>24</v>
      </c>
      <c r="G54" s="142"/>
      <c r="H54" s="142"/>
      <c r="I54" s="142">
        <f>'SO01 1 Pol'!G10</f>
        <v>0</v>
      </c>
      <c r="J54" s="139" t="str">
        <f>IF(I61=0,"",I54/I61*100)</f>
        <v/>
      </c>
    </row>
    <row r="55" spans="1:10" ht="36.75" customHeight="1" x14ac:dyDescent="0.2">
      <c r="A55" s="130"/>
      <c r="B55" s="135" t="s">
        <v>72</v>
      </c>
      <c r="C55" s="195" t="s">
        <v>73</v>
      </c>
      <c r="D55" s="196"/>
      <c r="E55" s="196"/>
      <c r="F55" s="141" t="s">
        <v>24</v>
      </c>
      <c r="G55" s="142"/>
      <c r="H55" s="142"/>
      <c r="I55" s="142">
        <f>'SO01 1 Pol'!G12+'SO01 1 Pol'!G19</f>
        <v>0</v>
      </c>
      <c r="J55" s="139" t="str">
        <f>IF(I61=0,"",I55/I61*100)</f>
        <v/>
      </c>
    </row>
    <row r="56" spans="1:10" ht="36.75" customHeight="1" x14ac:dyDescent="0.2">
      <c r="A56" s="130"/>
      <c r="B56" s="135" t="s">
        <v>74</v>
      </c>
      <c r="C56" s="195" t="s">
        <v>75</v>
      </c>
      <c r="D56" s="196"/>
      <c r="E56" s="196"/>
      <c r="F56" s="141" t="s">
        <v>24</v>
      </c>
      <c r="G56" s="142"/>
      <c r="H56" s="142"/>
      <c r="I56" s="142">
        <f>'SO01 1 Pol'!G22</f>
        <v>0</v>
      </c>
      <c r="J56" s="139" t="str">
        <f>IF(I61=0,"",I56/I61*100)</f>
        <v/>
      </c>
    </row>
    <row r="57" spans="1:10" ht="36.75" customHeight="1" x14ac:dyDescent="0.2">
      <c r="A57" s="130"/>
      <c r="B57" s="135" t="s">
        <v>76</v>
      </c>
      <c r="C57" s="195" t="s">
        <v>77</v>
      </c>
      <c r="D57" s="196"/>
      <c r="E57" s="196"/>
      <c r="F57" s="141" t="s">
        <v>24</v>
      </c>
      <c r="G57" s="142"/>
      <c r="H57" s="142"/>
      <c r="I57" s="142">
        <f>'SO01 1 Pol'!G30</f>
        <v>0</v>
      </c>
      <c r="J57" s="139" t="str">
        <f>IF(I61=0,"",I57/I61*100)</f>
        <v/>
      </c>
    </row>
    <row r="58" spans="1:10" ht="36.75" customHeight="1" x14ac:dyDescent="0.2">
      <c r="A58" s="130"/>
      <c r="B58" s="135" t="s">
        <v>78</v>
      </c>
      <c r="C58" s="195" t="s">
        <v>79</v>
      </c>
      <c r="D58" s="196"/>
      <c r="E58" s="196"/>
      <c r="F58" s="141" t="s">
        <v>25</v>
      </c>
      <c r="G58" s="142"/>
      <c r="H58" s="142"/>
      <c r="I58" s="142">
        <f>'SO01 1 Pol'!G32</f>
        <v>0</v>
      </c>
      <c r="J58" s="139" t="str">
        <f>IF(I61=0,"",I58/I61*100)</f>
        <v/>
      </c>
    </row>
    <row r="59" spans="1:10" ht="36.75" customHeight="1" x14ac:dyDescent="0.2">
      <c r="A59" s="130"/>
      <c r="B59" s="135" t="s">
        <v>80</v>
      </c>
      <c r="C59" s="195" t="s">
        <v>81</v>
      </c>
      <c r="D59" s="196"/>
      <c r="E59" s="196"/>
      <c r="F59" s="141" t="s">
        <v>82</v>
      </c>
      <c r="G59" s="142"/>
      <c r="H59" s="142"/>
      <c r="I59" s="142">
        <f>'SO01 1 Pol'!G36</f>
        <v>0</v>
      </c>
      <c r="J59" s="139" t="str">
        <f>IF(I61=0,"",I59/I61*100)</f>
        <v/>
      </c>
    </row>
    <row r="60" spans="1:10" ht="36.75" customHeight="1" x14ac:dyDescent="0.2">
      <c r="A60" s="130"/>
      <c r="B60" s="135" t="s">
        <v>83</v>
      </c>
      <c r="C60" s="195" t="s">
        <v>28</v>
      </c>
      <c r="D60" s="196"/>
      <c r="E60" s="196"/>
      <c r="F60" s="141" t="s">
        <v>83</v>
      </c>
      <c r="G60" s="142"/>
      <c r="H60" s="142"/>
      <c r="I60" s="142">
        <f>'SO01 1 Pol'!G43</f>
        <v>0</v>
      </c>
      <c r="J60" s="139" t="str">
        <f>IF(I61=0,"",I60/I61*100)</f>
        <v/>
      </c>
    </row>
    <row r="61" spans="1:10" ht="25.5" customHeight="1" x14ac:dyDescent="0.2">
      <c r="A61" s="131"/>
      <c r="B61" s="136" t="s">
        <v>1</v>
      </c>
      <c r="C61" s="137"/>
      <c r="D61" s="138"/>
      <c r="E61" s="138"/>
      <c r="F61" s="143"/>
      <c r="G61" s="144"/>
      <c r="H61" s="144"/>
      <c r="I61" s="144">
        <f>SUM(I53:I60)</f>
        <v>0</v>
      </c>
      <c r="J61" s="140">
        <f>SUM(J53:J60)</f>
        <v>0</v>
      </c>
    </row>
    <row r="62" spans="1:10" x14ac:dyDescent="0.2">
      <c r="F62" s="89"/>
      <c r="G62" s="89"/>
      <c r="H62" s="89"/>
      <c r="I62" s="89"/>
      <c r="J62" s="90"/>
    </row>
    <row r="63" spans="1:10" x14ac:dyDescent="0.2">
      <c r="F63" s="89"/>
      <c r="G63" s="89"/>
      <c r="H63" s="89"/>
      <c r="I63" s="89"/>
      <c r="J63" s="90"/>
    </row>
    <row r="64" spans="1:10" x14ac:dyDescent="0.2">
      <c r="F64" s="89"/>
      <c r="G64" s="89"/>
      <c r="H64" s="89"/>
      <c r="I64" s="89"/>
      <c r="J64" s="90"/>
    </row>
  </sheetData>
  <sheetProtection algorithmName="SHA-512" hashValue="LqJt+LN62CcYYYfFc91rL+CTGdDwU3mvPuAeyE6TuDjFeXOuxQXjvkqPHLCiez4gQxsy+TfGmI3nbRiokrt6ag==" saltValue="lIzTeA4xFVGPAXEvuZkZS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dg6sFOCi/Uig6jbe19XPnE08IpqcN457/swAs+j1WvGmYvN/12QWm53rF76VKpjTI116dmQjzMOFhu8hVBbk6Q==" saltValue="f8vc3YXK+6X8tudMF1SAV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B11A-5580-417E-BA0C-57FB90B9658A}">
  <sheetPr>
    <outlinePr summaryBelow="0"/>
  </sheetPr>
  <dimension ref="A1:BH5000"/>
  <sheetViews>
    <sheetView workbookViewId="0">
      <pane ySplit="7" topLeftCell="A8" activePane="bottomLeft" state="frozen"/>
      <selection pane="bottomLeft" activeCell="AA5" sqref="AA5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85</v>
      </c>
      <c r="B1" s="252"/>
      <c r="C1" s="252"/>
      <c r="D1" s="252"/>
      <c r="E1" s="252"/>
      <c r="F1" s="252"/>
      <c r="G1" s="252"/>
      <c r="AG1" t="s">
        <v>86</v>
      </c>
    </row>
    <row r="2" spans="1:60" ht="25.15" customHeight="1" x14ac:dyDescent="0.2">
      <c r="A2" s="146" t="s">
        <v>7</v>
      </c>
      <c r="B2" s="49" t="s">
        <v>48</v>
      </c>
      <c r="C2" s="253" t="s">
        <v>49</v>
      </c>
      <c r="D2" s="254"/>
      <c r="E2" s="254"/>
      <c r="F2" s="254"/>
      <c r="G2" s="255"/>
      <c r="AG2" t="s">
        <v>87</v>
      </c>
    </row>
    <row r="3" spans="1:60" ht="25.15" customHeight="1" x14ac:dyDescent="0.2">
      <c r="A3" s="146" t="s">
        <v>8</v>
      </c>
      <c r="B3" s="49" t="s">
        <v>45</v>
      </c>
      <c r="C3" s="253" t="s">
        <v>44</v>
      </c>
      <c r="D3" s="254"/>
      <c r="E3" s="254"/>
      <c r="F3" s="254"/>
      <c r="G3" s="255"/>
      <c r="AC3" s="128" t="s">
        <v>87</v>
      </c>
      <c r="AG3" t="s">
        <v>88</v>
      </c>
    </row>
    <row r="4" spans="1:60" ht="25.15" customHeight="1" x14ac:dyDescent="0.2">
      <c r="A4" s="147" t="s">
        <v>9</v>
      </c>
      <c r="B4" s="148" t="s">
        <v>43</v>
      </c>
      <c r="C4" s="256" t="s">
        <v>44</v>
      </c>
      <c r="D4" s="257"/>
      <c r="E4" s="257"/>
      <c r="F4" s="257"/>
      <c r="G4" s="258"/>
      <c r="AG4" t="s">
        <v>89</v>
      </c>
    </row>
    <row r="5" spans="1:60" x14ac:dyDescent="0.2">
      <c r="D5" s="10"/>
    </row>
    <row r="6" spans="1:60" ht="38.25" x14ac:dyDescent="0.2">
      <c r="A6" s="150" t="s">
        <v>90</v>
      </c>
      <c r="B6" s="152" t="s">
        <v>91</v>
      </c>
      <c r="C6" s="152" t="s">
        <v>92</v>
      </c>
      <c r="D6" s="151" t="s">
        <v>93</v>
      </c>
      <c r="E6" s="150" t="s">
        <v>94</v>
      </c>
      <c r="F6" s="149" t="s">
        <v>95</v>
      </c>
      <c r="G6" s="150" t="s">
        <v>29</v>
      </c>
      <c r="H6" s="153" t="s">
        <v>30</v>
      </c>
      <c r="I6" s="153" t="s">
        <v>96</v>
      </c>
      <c r="J6" s="153" t="s">
        <v>31</v>
      </c>
      <c r="K6" s="153" t="s">
        <v>97</v>
      </c>
      <c r="L6" s="153" t="s">
        <v>98</v>
      </c>
      <c r="M6" s="153" t="s">
        <v>99</v>
      </c>
      <c r="N6" s="153" t="s">
        <v>100</v>
      </c>
      <c r="O6" s="153" t="s">
        <v>101</v>
      </c>
      <c r="P6" s="153" t="s">
        <v>102</v>
      </c>
      <c r="Q6" s="153" t="s">
        <v>103</v>
      </c>
      <c r="R6" s="153" t="s">
        <v>104</v>
      </c>
      <c r="S6" s="153" t="s">
        <v>105</v>
      </c>
      <c r="T6" s="153" t="s">
        <v>106</v>
      </c>
      <c r="U6" s="153" t="s">
        <v>107</v>
      </c>
      <c r="V6" s="153" t="s">
        <v>108</v>
      </c>
      <c r="W6" s="153" t="s">
        <v>109</v>
      </c>
      <c r="X6" s="153" t="s">
        <v>110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6" t="s">
        <v>111</v>
      </c>
      <c r="B8" s="167" t="s">
        <v>68</v>
      </c>
      <c r="C8" s="188" t="s">
        <v>69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0.04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7.83</v>
      </c>
      <c r="W8" s="165"/>
      <c r="X8" s="165"/>
      <c r="AG8" t="s">
        <v>112</v>
      </c>
    </row>
    <row r="9" spans="1:60" outlineLevel="1" x14ac:dyDescent="0.2">
      <c r="A9" s="180">
        <v>1</v>
      </c>
      <c r="B9" s="181" t="s">
        <v>113</v>
      </c>
      <c r="C9" s="189" t="s">
        <v>114</v>
      </c>
      <c r="D9" s="182" t="s">
        <v>115</v>
      </c>
      <c r="E9" s="183">
        <v>111.875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3">
        <v>3.2000000000000003E-4</v>
      </c>
      <c r="O9" s="183">
        <f>ROUND(E9*N9,2)</f>
        <v>0.04</v>
      </c>
      <c r="P9" s="183">
        <v>0</v>
      </c>
      <c r="Q9" s="183">
        <f>ROUND(E9*P9,2)</f>
        <v>0</v>
      </c>
      <c r="R9" s="185"/>
      <c r="S9" s="185" t="s">
        <v>116</v>
      </c>
      <c r="T9" s="186" t="s">
        <v>117</v>
      </c>
      <c r="U9" s="164">
        <v>7.0000000000000007E-2</v>
      </c>
      <c r="V9" s="164">
        <f>ROUND(E9*U9,2)</f>
        <v>7.83</v>
      </c>
      <c r="W9" s="164"/>
      <c r="X9" s="164" t="s">
        <v>118</v>
      </c>
      <c r="Y9" s="154"/>
      <c r="Z9" s="154"/>
      <c r="AA9" s="154"/>
      <c r="AB9" s="154"/>
      <c r="AC9" s="154"/>
      <c r="AD9" s="154"/>
      <c r="AE9" s="154"/>
      <c r="AF9" s="154"/>
      <c r="AG9" s="154" t="s">
        <v>119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66" t="s">
        <v>111</v>
      </c>
      <c r="B10" s="167" t="s">
        <v>70</v>
      </c>
      <c r="C10" s="188" t="s">
        <v>71</v>
      </c>
      <c r="D10" s="168"/>
      <c r="E10" s="169"/>
      <c r="F10" s="170"/>
      <c r="G10" s="170">
        <f>SUMIF(AG11:AG11,"&lt;&gt;NOR",G11:G11)</f>
        <v>0</v>
      </c>
      <c r="H10" s="170"/>
      <c r="I10" s="170">
        <f>SUM(I11:I11)</f>
        <v>0</v>
      </c>
      <c r="J10" s="170"/>
      <c r="K10" s="170">
        <f>SUM(K11:K11)</f>
        <v>0</v>
      </c>
      <c r="L10" s="170"/>
      <c r="M10" s="170">
        <f>SUM(M11:M11)</f>
        <v>0</v>
      </c>
      <c r="N10" s="169"/>
      <c r="O10" s="169">
        <f>SUM(O11:O11)</f>
        <v>7.86</v>
      </c>
      <c r="P10" s="169"/>
      <c r="Q10" s="169">
        <f>SUM(Q11:Q11)</f>
        <v>0</v>
      </c>
      <c r="R10" s="170"/>
      <c r="S10" s="170"/>
      <c r="T10" s="171"/>
      <c r="U10" s="165"/>
      <c r="V10" s="165">
        <f>SUM(V11:V11)</f>
        <v>77.2</v>
      </c>
      <c r="W10" s="165"/>
      <c r="X10" s="165"/>
      <c r="AG10" t="s">
        <v>112</v>
      </c>
    </row>
    <row r="11" spans="1:60" ht="22.5" outlineLevel="1" x14ac:dyDescent="0.2">
      <c r="A11" s="180">
        <v>2</v>
      </c>
      <c r="B11" s="181" t="s">
        <v>120</v>
      </c>
      <c r="C11" s="189" t="s">
        <v>121</v>
      </c>
      <c r="D11" s="182" t="s">
        <v>115</v>
      </c>
      <c r="E11" s="183">
        <v>105.395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15</v>
      </c>
      <c r="M11" s="185">
        <f>G11*(1+L11/100)</f>
        <v>0</v>
      </c>
      <c r="N11" s="183">
        <v>7.4550000000000005E-2</v>
      </c>
      <c r="O11" s="183">
        <f>ROUND(E11*N11,2)</f>
        <v>7.86</v>
      </c>
      <c r="P11" s="183">
        <v>0</v>
      </c>
      <c r="Q11" s="183">
        <f>ROUND(E11*P11,2)</f>
        <v>0</v>
      </c>
      <c r="R11" s="185" t="s">
        <v>122</v>
      </c>
      <c r="S11" s="185" t="s">
        <v>123</v>
      </c>
      <c r="T11" s="186" t="s">
        <v>124</v>
      </c>
      <c r="U11" s="164">
        <v>0.73243999999999998</v>
      </c>
      <c r="V11" s="164">
        <f>ROUND(E11*U11,2)</f>
        <v>77.2</v>
      </c>
      <c r="W11" s="164"/>
      <c r="X11" s="164" t="s">
        <v>118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119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x14ac:dyDescent="0.2">
      <c r="A12" s="166" t="s">
        <v>111</v>
      </c>
      <c r="B12" s="167" t="s">
        <v>72</v>
      </c>
      <c r="C12" s="188" t="s">
        <v>73</v>
      </c>
      <c r="D12" s="168"/>
      <c r="E12" s="169"/>
      <c r="F12" s="170"/>
      <c r="G12" s="170">
        <f>SUMIF(AG13:AG18,"&lt;&gt;NOR",G13:G18)</f>
        <v>0</v>
      </c>
      <c r="H12" s="170"/>
      <c r="I12" s="170">
        <f>SUM(I13:I18)</f>
        <v>0</v>
      </c>
      <c r="J12" s="170"/>
      <c r="K12" s="170">
        <f>SUM(K13:K18)</f>
        <v>0</v>
      </c>
      <c r="L12" s="170"/>
      <c r="M12" s="170">
        <f>SUM(M13:M18)</f>
        <v>0</v>
      </c>
      <c r="N12" s="169"/>
      <c r="O12" s="169">
        <f>SUM(O13:O18)</f>
        <v>0.06</v>
      </c>
      <c r="P12" s="169"/>
      <c r="Q12" s="169">
        <f>SUM(Q13:Q18)</f>
        <v>0</v>
      </c>
      <c r="R12" s="170"/>
      <c r="S12" s="170"/>
      <c r="T12" s="171"/>
      <c r="U12" s="165"/>
      <c r="V12" s="165">
        <f>SUM(V13:V18)</f>
        <v>84.25</v>
      </c>
      <c r="W12" s="165"/>
      <c r="X12" s="165"/>
      <c r="AG12" t="s">
        <v>112</v>
      </c>
    </row>
    <row r="13" spans="1:60" outlineLevel="1" x14ac:dyDescent="0.2">
      <c r="A13" s="173">
        <v>3</v>
      </c>
      <c r="B13" s="174" t="s">
        <v>125</v>
      </c>
      <c r="C13" s="190" t="s">
        <v>126</v>
      </c>
      <c r="D13" s="175" t="s">
        <v>115</v>
      </c>
      <c r="E13" s="176">
        <v>23.45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6">
        <v>4.0000000000000003E-5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127</v>
      </c>
      <c r="S13" s="178" t="s">
        <v>123</v>
      </c>
      <c r="T13" s="179" t="s">
        <v>128</v>
      </c>
      <c r="U13" s="164">
        <v>7.8E-2</v>
      </c>
      <c r="V13" s="164">
        <f>ROUND(E13*U13,2)</f>
        <v>1.83</v>
      </c>
      <c r="W13" s="164"/>
      <c r="X13" s="164" t="s">
        <v>118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119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61"/>
      <c r="B14" s="162"/>
      <c r="C14" s="250" t="s">
        <v>129</v>
      </c>
      <c r="D14" s="251"/>
      <c r="E14" s="251"/>
      <c r="F14" s="251"/>
      <c r="G14" s="251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54"/>
      <c r="Z14" s="154"/>
      <c r="AA14" s="154"/>
      <c r="AB14" s="154"/>
      <c r="AC14" s="154"/>
      <c r="AD14" s="154"/>
      <c r="AE14" s="154"/>
      <c r="AF14" s="154"/>
      <c r="AG14" s="154" t="s">
        <v>130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87" t="str">
        <f>C14</f>
        <v>s rámy a zárubněmi, zábradlí, předmětů oplechování apod., které se zřizují ještě před úpravami povrchu, před jejich znečištěním při úpravách povrchu nástřikem plastických (lepivých) maltovin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73">
        <v>4</v>
      </c>
      <c r="B15" s="174" t="s">
        <v>131</v>
      </c>
      <c r="C15" s="190" t="s">
        <v>132</v>
      </c>
      <c r="D15" s="175" t="s">
        <v>115</v>
      </c>
      <c r="E15" s="176">
        <v>105.395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6">
        <v>6.0999999999999997E-4</v>
      </c>
      <c r="O15" s="176">
        <f>ROUND(E15*N15,2)</f>
        <v>0.06</v>
      </c>
      <c r="P15" s="176">
        <v>0</v>
      </c>
      <c r="Q15" s="176">
        <f>ROUND(E15*P15,2)</f>
        <v>0</v>
      </c>
      <c r="R15" s="178" t="s">
        <v>127</v>
      </c>
      <c r="S15" s="178" t="s">
        <v>123</v>
      </c>
      <c r="T15" s="179" t="s">
        <v>128</v>
      </c>
      <c r="U15" s="164">
        <v>0.24199999999999999</v>
      </c>
      <c r="V15" s="164">
        <f>ROUND(E15*U15,2)</f>
        <v>25.51</v>
      </c>
      <c r="W15" s="164"/>
      <c r="X15" s="164" t="s">
        <v>118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119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250" t="s">
        <v>133</v>
      </c>
      <c r="D16" s="251"/>
      <c r="E16" s="251"/>
      <c r="F16" s="251"/>
      <c r="G16" s="251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4"/>
      <c r="Z16" s="154"/>
      <c r="AA16" s="154"/>
      <c r="AB16" s="154"/>
      <c r="AC16" s="154"/>
      <c r="AD16" s="154"/>
      <c r="AE16" s="154"/>
      <c r="AF16" s="154"/>
      <c r="AG16" s="154" t="s">
        <v>130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80">
        <v>5</v>
      </c>
      <c r="B17" s="181" t="s">
        <v>134</v>
      </c>
      <c r="C17" s="189" t="s">
        <v>135</v>
      </c>
      <c r="D17" s="182" t="s">
        <v>115</v>
      </c>
      <c r="E17" s="183">
        <v>105.395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15</v>
      </c>
      <c r="M17" s="185">
        <f>G17*(1+L17/100)</f>
        <v>0</v>
      </c>
      <c r="N17" s="183">
        <v>2.0000000000000002E-5</v>
      </c>
      <c r="O17" s="183">
        <f>ROUND(E17*N17,2)</f>
        <v>0</v>
      </c>
      <c r="P17" s="183">
        <v>0</v>
      </c>
      <c r="Q17" s="183">
        <f>ROUND(E17*P17,2)</f>
        <v>0</v>
      </c>
      <c r="R17" s="185" t="s">
        <v>127</v>
      </c>
      <c r="S17" s="185" t="s">
        <v>123</v>
      </c>
      <c r="T17" s="186" t="s">
        <v>128</v>
      </c>
      <c r="U17" s="164">
        <v>0.11</v>
      </c>
      <c r="V17" s="164">
        <f>ROUND(E17*U17,2)</f>
        <v>11.59</v>
      </c>
      <c r="W17" s="164"/>
      <c r="X17" s="164" t="s">
        <v>118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119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80">
        <v>6</v>
      </c>
      <c r="B18" s="181" t="s">
        <v>136</v>
      </c>
      <c r="C18" s="189" t="s">
        <v>137</v>
      </c>
      <c r="D18" s="182" t="s">
        <v>115</v>
      </c>
      <c r="E18" s="183">
        <v>105.395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3">
        <v>0</v>
      </c>
      <c r="O18" s="183">
        <f>ROUND(E18*N18,2)</f>
        <v>0</v>
      </c>
      <c r="P18" s="183">
        <v>0</v>
      </c>
      <c r="Q18" s="183">
        <f>ROUND(E18*P18,2)</f>
        <v>0</v>
      </c>
      <c r="R18" s="185" t="s">
        <v>127</v>
      </c>
      <c r="S18" s="185" t="s">
        <v>123</v>
      </c>
      <c r="T18" s="186" t="s">
        <v>128</v>
      </c>
      <c r="U18" s="164">
        <v>0.43</v>
      </c>
      <c r="V18" s="164">
        <f>ROUND(E18*U18,2)</f>
        <v>45.32</v>
      </c>
      <c r="W18" s="164"/>
      <c r="X18" s="164" t="s">
        <v>118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119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x14ac:dyDescent="0.2">
      <c r="A19" s="166" t="s">
        <v>111</v>
      </c>
      <c r="B19" s="167" t="s">
        <v>72</v>
      </c>
      <c r="C19" s="188" t="s">
        <v>73</v>
      </c>
      <c r="D19" s="168"/>
      <c r="E19" s="169"/>
      <c r="F19" s="170"/>
      <c r="G19" s="170">
        <f>SUMIF(AG20:AG21,"&lt;&gt;NOR",G20:G21)</f>
        <v>0</v>
      </c>
      <c r="H19" s="170"/>
      <c r="I19" s="170">
        <f>SUM(I20:I21)</f>
        <v>0</v>
      </c>
      <c r="J19" s="170"/>
      <c r="K19" s="170">
        <f>SUM(K20:K21)</f>
        <v>0</v>
      </c>
      <c r="L19" s="170"/>
      <c r="M19" s="170">
        <f>SUM(M20:M21)</f>
        <v>0</v>
      </c>
      <c r="N19" s="169"/>
      <c r="O19" s="169">
        <f>SUM(O20:O21)</f>
        <v>0.04</v>
      </c>
      <c r="P19" s="169"/>
      <c r="Q19" s="169">
        <f>SUM(Q20:Q21)</f>
        <v>0</v>
      </c>
      <c r="R19" s="170"/>
      <c r="S19" s="170"/>
      <c r="T19" s="171"/>
      <c r="U19" s="165"/>
      <c r="V19" s="165">
        <f>SUM(V20:V21)</f>
        <v>3.16</v>
      </c>
      <c r="W19" s="165"/>
      <c r="X19" s="165"/>
      <c r="AG19" t="s">
        <v>112</v>
      </c>
    </row>
    <row r="20" spans="1:60" ht="33.75" outlineLevel="1" x14ac:dyDescent="0.2">
      <c r="A20" s="180">
        <v>7</v>
      </c>
      <c r="B20" s="181" t="s">
        <v>138</v>
      </c>
      <c r="C20" s="189" t="s">
        <v>139</v>
      </c>
      <c r="D20" s="182" t="s">
        <v>115</v>
      </c>
      <c r="E20" s="183">
        <v>105.395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3">
        <v>1.8000000000000001E-4</v>
      </c>
      <c r="O20" s="183">
        <f>ROUND(E20*N20,2)</f>
        <v>0.02</v>
      </c>
      <c r="P20" s="183">
        <v>0</v>
      </c>
      <c r="Q20" s="183">
        <f>ROUND(E20*P20,2)</f>
        <v>0</v>
      </c>
      <c r="R20" s="185" t="s">
        <v>127</v>
      </c>
      <c r="S20" s="185" t="s">
        <v>123</v>
      </c>
      <c r="T20" s="186" t="s">
        <v>128</v>
      </c>
      <c r="U20" s="164">
        <v>0.03</v>
      </c>
      <c r="V20" s="164">
        <f>ROUND(E20*U20,2)</f>
        <v>3.16</v>
      </c>
      <c r="W20" s="164"/>
      <c r="X20" s="164" t="s">
        <v>118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119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80">
        <v>8</v>
      </c>
      <c r="B21" s="181" t="s">
        <v>140</v>
      </c>
      <c r="C21" s="189" t="s">
        <v>141</v>
      </c>
      <c r="D21" s="182" t="s">
        <v>142</v>
      </c>
      <c r="E21" s="183">
        <v>42.5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3">
        <v>4.4999999999999999E-4</v>
      </c>
      <c r="O21" s="183">
        <f>ROUND(E21*N21,2)</f>
        <v>0.02</v>
      </c>
      <c r="P21" s="183">
        <v>0</v>
      </c>
      <c r="Q21" s="183">
        <f>ROUND(E21*P21,2)</f>
        <v>0</v>
      </c>
      <c r="R21" s="185" t="s">
        <v>127</v>
      </c>
      <c r="S21" s="185" t="s">
        <v>123</v>
      </c>
      <c r="T21" s="186" t="s">
        <v>128</v>
      </c>
      <c r="U21" s="164">
        <v>0</v>
      </c>
      <c r="V21" s="164">
        <f>ROUND(E21*U21,2)</f>
        <v>0</v>
      </c>
      <c r="W21" s="164"/>
      <c r="X21" s="164" t="s">
        <v>118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119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6" t="s">
        <v>111</v>
      </c>
      <c r="B22" s="167" t="s">
        <v>74</v>
      </c>
      <c r="C22" s="188" t="s">
        <v>75</v>
      </c>
      <c r="D22" s="168"/>
      <c r="E22" s="169"/>
      <c r="F22" s="170"/>
      <c r="G22" s="170">
        <f>SUMIF(AG23:AG29,"&lt;&gt;NOR",G23:G29)</f>
        <v>0</v>
      </c>
      <c r="H22" s="170"/>
      <c r="I22" s="170">
        <f>SUM(I23:I29)</f>
        <v>0</v>
      </c>
      <c r="J22" s="170"/>
      <c r="K22" s="170">
        <f>SUM(K23:K29)</f>
        <v>0</v>
      </c>
      <c r="L22" s="170"/>
      <c r="M22" s="170">
        <f>SUM(M23:M29)</f>
        <v>0</v>
      </c>
      <c r="N22" s="169"/>
      <c r="O22" s="169">
        <f>SUM(O23:O29)</f>
        <v>2.21</v>
      </c>
      <c r="P22" s="169"/>
      <c r="Q22" s="169">
        <f>SUM(Q23:Q29)</f>
        <v>0</v>
      </c>
      <c r="R22" s="170"/>
      <c r="S22" s="170"/>
      <c r="T22" s="171"/>
      <c r="U22" s="165"/>
      <c r="V22" s="165">
        <f>SUM(V23:V29)</f>
        <v>29.729999999999997</v>
      </c>
      <c r="W22" s="165"/>
      <c r="X22" s="165"/>
      <c r="AG22" t="s">
        <v>112</v>
      </c>
    </row>
    <row r="23" spans="1:60" ht="22.5" outlineLevel="1" x14ac:dyDescent="0.2">
      <c r="A23" s="173">
        <v>9</v>
      </c>
      <c r="B23" s="174" t="s">
        <v>143</v>
      </c>
      <c r="C23" s="190" t="s">
        <v>144</v>
      </c>
      <c r="D23" s="175" t="s">
        <v>115</v>
      </c>
      <c r="E23" s="176">
        <v>110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6">
        <v>1.8380000000000001E-2</v>
      </c>
      <c r="O23" s="176">
        <f>ROUND(E23*N23,2)</f>
        <v>2.02</v>
      </c>
      <c r="P23" s="176">
        <v>0</v>
      </c>
      <c r="Q23" s="176">
        <f>ROUND(E23*P23,2)</f>
        <v>0</v>
      </c>
      <c r="R23" s="178" t="s">
        <v>145</v>
      </c>
      <c r="S23" s="178" t="s">
        <v>123</v>
      </c>
      <c r="T23" s="179" t="s">
        <v>128</v>
      </c>
      <c r="U23" s="164">
        <v>0.123</v>
      </c>
      <c r="V23" s="164">
        <f>ROUND(E23*U23,2)</f>
        <v>13.53</v>
      </c>
      <c r="W23" s="164"/>
      <c r="X23" s="164" t="s">
        <v>118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119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250" t="s">
        <v>146</v>
      </c>
      <c r="D24" s="251"/>
      <c r="E24" s="251"/>
      <c r="F24" s="251"/>
      <c r="G24" s="251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130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33.75" outlineLevel="1" x14ac:dyDescent="0.2">
      <c r="A25" s="173">
        <v>10</v>
      </c>
      <c r="B25" s="174" t="s">
        <v>147</v>
      </c>
      <c r="C25" s="190" t="s">
        <v>148</v>
      </c>
      <c r="D25" s="175" t="s">
        <v>115</v>
      </c>
      <c r="E25" s="176">
        <v>220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6">
        <v>8.1999999999999998E-4</v>
      </c>
      <c r="O25" s="176">
        <f>ROUND(E25*N25,2)</f>
        <v>0.18</v>
      </c>
      <c r="P25" s="176">
        <v>0</v>
      </c>
      <c r="Q25" s="176">
        <f>ROUND(E25*P25,2)</f>
        <v>0</v>
      </c>
      <c r="R25" s="178" t="s">
        <v>145</v>
      </c>
      <c r="S25" s="178" t="s">
        <v>123</v>
      </c>
      <c r="T25" s="179" t="s">
        <v>128</v>
      </c>
      <c r="U25" s="164">
        <v>6.0000000000000001E-3</v>
      </c>
      <c r="V25" s="164">
        <f>ROUND(E25*U25,2)</f>
        <v>1.32</v>
      </c>
      <c r="W25" s="164"/>
      <c r="X25" s="164" t="s">
        <v>118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119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50" t="s">
        <v>146</v>
      </c>
      <c r="D26" s="251"/>
      <c r="E26" s="251"/>
      <c r="F26" s="251"/>
      <c r="G26" s="251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130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1" x14ac:dyDescent="0.2">
      <c r="A27" s="180">
        <v>11</v>
      </c>
      <c r="B27" s="181" t="s">
        <v>149</v>
      </c>
      <c r="C27" s="189" t="s">
        <v>150</v>
      </c>
      <c r="D27" s="182" t="s">
        <v>115</v>
      </c>
      <c r="E27" s="183">
        <v>110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15</v>
      </c>
      <c r="M27" s="185">
        <f>G27*(1+L27/100)</f>
        <v>0</v>
      </c>
      <c r="N27" s="183">
        <v>0</v>
      </c>
      <c r="O27" s="183">
        <f>ROUND(E27*N27,2)</f>
        <v>0</v>
      </c>
      <c r="P27" s="183">
        <v>0</v>
      </c>
      <c r="Q27" s="183">
        <f>ROUND(E27*P27,2)</f>
        <v>0</v>
      </c>
      <c r="R27" s="185" t="s">
        <v>145</v>
      </c>
      <c r="S27" s="185" t="s">
        <v>123</v>
      </c>
      <c r="T27" s="186" t="s">
        <v>128</v>
      </c>
      <c r="U27" s="164">
        <v>0.105</v>
      </c>
      <c r="V27" s="164">
        <f>ROUND(E27*U27,2)</f>
        <v>11.55</v>
      </c>
      <c r="W27" s="164"/>
      <c r="X27" s="164" t="s">
        <v>118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119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80">
        <v>12</v>
      </c>
      <c r="B28" s="181" t="s">
        <v>151</v>
      </c>
      <c r="C28" s="189" t="s">
        <v>152</v>
      </c>
      <c r="D28" s="182" t="s">
        <v>115</v>
      </c>
      <c r="E28" s="183">
        <v>110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15</v>
      </c>
      <c r="M28" s="185">
        <f>G28*(1+L28/100)</f>
        <v>0</v>
      </c>
      <c r="N28" s="183">
        <v>0</v>
      </c>
      <c r="O28" s="183">
        <f>ROUND(E28*N28,2)</f>
        <v>0</v>
      </c>
      <c r="P28" s="183">
        <v>0</v>
      </c>
      <c r="Q28" s="183">
        <f>ROUND(E28*P28,2)</f>
        <v>0</v>
      </c>
      <c r="R28" s="185" t="s">
        <v>145</v>
      </c>
      <c r="S28" s="185" t="s">
        <v>123</v>
      </c>
      <c r="T28" s="186" t="s">
        <v>128</v>
      </c>
      <c r="U28" s="164">
        <v>3.0300000000000001E-2</v>
      </c>
      <c r="V28" s="164">
        <f>ROUND(E28*U28,2)</f>
        <v>3.33</v>
      </c>
      <c r="W28" s="164"/>
      <c r="X28" s="164" t="s">
        <v>118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119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33.75" outlineLevel="1" x14ac:dyDescent="0.2">
      <c r="A29" s="180">
        <v>13</v>
      </c>
      <c r="B29" s="181" t="s">
        <v>153</v>
      </c>
      <c r="C29" s="189" t="s">
        <v>154</v>
      </c>
      <c r="D29" s="182" t="s">
        <v>115</v>
      </c>
      <c r="E29" s="183">
        <v>220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15</v>
      </c>
      <c r="M29" s="185">
        <f>G29*(1+L29/100)</f>
        <v>0</v>
      </c>
      <c r="N29" s="183">
        <v>5.0000000000000002E-5</v>
      </c>
      <c r="O29" s="183">
        <f>ROUND(E29*N29,2)</f>
        <v>0.01</v>
      </c>
      <c r="P29" s="183">
        <v>0</v>
      </c>
      <c r="Q29" s="183">
        <f>ROUND(E29*P29,2)</f>
        <v>0</v>
      </c>
      <c r="R29" s="185" t="s">
        <v>145</v>
      </c>
      <c r="S29" s="185" t="s">
        <v>123</v>
      </c>
      <c r="T29" s="186" t="s">
        <v>128</v>
      </c>
      <c r="U29" s="164">
        <v>0</v>
      </c>
      <c r="V29" s="164">
        <f>ROUND(E29*U29,2)</f>
        <v>0</v>
      </c>
      <c r="W29" s="164"/>
      <c r="X29" s="164" t="s">
        <v>118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119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66" t="s">
        <v>111</v>
      </c>
      <c r="B30" s="167" t="s">
        <v>76</v>
      </c>
      <c r="C30" s="188" t="s">
        <v>77</v>
      </c>
      <c r="D30" s="168"/>
      <c r="E30" s="169"/>
      <c r="F30" s="170"/>
      <c r="G30" s="170">
        <f>SUMIF(AG31:AG31,"&lt;&gt;NOR",G31:G31)</f>
        <v>0</v>
      </c>
      <c r="H30" s="170"/>
      <c r="I30" s="170">
        <f>SUM(I31:I31)</f>
        <v>0</v>
      </c>
      <c r="J30" s="170"/>
      <c r="K30" s="170">
        <f>SUM(K31:K31)</f>
        <v>0</v>
      </c>
      <c r="L30" s="170"/>
      <c r="M30" s="170">
        <f>SUM(M31:M31)</f>
        <v>0</v>
      </c>
      <c r="N30" s="169"/>
      <c r="O30" s="169">
        <f>SUM(O31:O31)</f>
        <v>0</v>
      </c>
      <c r="P30" s="169"/>
      <c r="Q30" s="169">
        <f>SUM(Q31:Q31)</f>
        <v>6.22</v>
      </c>
      <c r="R30" s="170"/>
      <c r="S30" s="170"/>
      <c r="T30" s="171"/>
      <c r="U30" s="165"/>
      <c r="V30" s="165">
        <f>SUM(V31:V31)</f>
        <v>21.08</v>
      </c>
      <c r="W30" s="165"/>
      <c r="X30" s="165"/>
      <c r="AG30" t="s">
        <v>112</v>
      </c>
    </row>
    <row r="31" spans="1:60" ht="33.75" outlineLevel="1" x14ac:dyDescent="0.2">
      <c r="A31" s="180">
        <v>14</v>
      </c>
      <c r="B31" s="181" t="s">
        <v>155</v>
      </c>
      <c r="C31" s="189" t="s">
        <v>156</v>
      </c>
      <c r="D31" s="182" t="s">
        <v>115</v>
      </c>
      <c r="E31" s="183">
        <v>105.395</v>
      </c>
      <c r="F31" s="184"/>
      <c r="G31" s="185">
        <f>ROUND(E31*F31,2)</f>
        <v>0</v>
      </c>
      <c r="H31" s="184"/>
      <c r="I31" s="185">
        <f>ROUND(E31*H31,2)</f>
        <v>0</v>
      </c>
      <c r="J31" s="184"/>
      <c r="K31" s="185">
        <f>ROUND(E31*J31,2)</f>
        <v>0</v>
      </c>
      <c r="L31" s="185">
        <v>15</v>
      </c>
      <c r="M31" s="185">
        <f>G31*(1+L31/100)</f>
        <v>0</v>
      </c>
      <c r="N31" s="183">
        <v>0</v>
      </c>
      <c r="O31" s="183">
        <f>ROUND(E31*N31,2)</f>
        <v>0</v>
      </c>
      <c r="P31" s="183">
        <v>5.8999999999999997E-2</v>
      </c>
      <c r="Q31" s="183">
        <f>ROUND(E31*P31,2)</f>
        <v>6.22</v>
      </c>
      <c r="R31" s="185" t="s">
        <v>157</v>
      </c>
      <c r="S31" s="185" t="s">
        <v>123</v>
      </c>
      <c r="T31" s="186" t="s">
        <v>128</v>
      </c>
      <c r="U31" s="164">
        <v>0.2</v>
      </c>
      <c r="V31" s="164">
        <f>ROUND(E31*U31,2)</f>
        <v>21.08</v>
      </c>
      <c r="W31" s="164"/>
      <c r="X31" s="164" t="s">
        <v>118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119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166" t="s">
        <v>111</v>
      </c>
      <c r="B32" s="167" t="s">
        <v>78</v>
      </c>
      <c r="C32" s="188" t="s">
        <v>79</v>
      </c>
      <c r="D32" s="168"/>
      <c r="E32" s="169"/>
      <c r="F32" s="170"/>
      <c r="G32" s="170">
        <f>SUMIF(AG33:AG35,"&lt;&gt;NOR",G33:G35)</f>
        <v>0</v>
      </c>
      <c r="H32" s="170"/>
      <c r="I32" s="170">
        <f>SUM(I33:I35)</f>
        <v>0</v>
      </c>
      <c r="J32" s="170"/>
      <c r="K32" s="170">
        <f>SUM(K33:K35)</f>
        <v>0</v>
      </c>
      <c r="L32" s="170"/>
      <c r="M32" s="170">
        <f>SUM(M33:M35)</f>
        <v>0</v>
      </c>
      <c r="N32" s="169"/>
      <c r="O32" s="169">
        <f>SUM(O33:O35)</f>
        <v>0.06</v>
      </c>
      <c r="P32" s="169"/>
      <c r="Q32" s="169">
        <f>SUM(Q33:Q35)</f>
        <v>0.02</v>
      </c>
      <c r="R32" s="170"/>
      <c r="S32" s="170"/>
      <c r="T32" s="171"/>
      <c r="U32" s="165"/>
      <c r="V32" s="165">
        <f>SUM(V33:V35)</f>
        <v>12.799999999999999</v>
      </c>
      <c r="W32" s="165"/>
      <c r="X32" s="165"/>
      <c r="AG32" t="s">
        <v>112</v>
      </c>
    </row>
    <row r="33" spans="1:60" ht="22.5" outlineLevel="1" x14ac:dyDescent="0.2">
      <c r="A33" s="173">
        <v>15</v>
      </c>
      <c r="B33" s="174" t="s">
        <v>158</v>
      </c>
      <c r="C33" s="190" t="s">
        <v>159</v>
      </c>
      <c r="D33" s="175" t="s">
        <v>142</v>
      </c>
      <c r="E33" s="176">
        <v>12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6">
        <v>5.2500000000000003E-3</v>
      </c>
      <c r="O33" s="176">
        <f>ROUND(E33*N33,2)</f>
        <v>0.06</v>
      </c>
      <c r="P33" s="176">
        <v>0</v>
      </c>
      <c r="Q33" s="176">
        <f>ROUND(E33*P33,2)</f>
        <v>0</v>
      </c>
      <c r="R33" s="178" t="s">
        <v>160</v>
      </c>
      <c r="S33" s="178" t="s">
        <v>123</v>
      </c>
      <c r="T33" s="179" t="s">
        <v>128</v>
      </c>
      <c r="U33" s="164">
        <v>0.97519999999999996</v>
      </c>
      <c r="V33" s="164">
        <f>ROUND(E33*U33,2)</f>
        <v>11.7</v>
      </c>
      <c r="W33" s="164"/>
      <c r="X33" s="164" t="s">
        <v>118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119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250" t="s">
        <v>161</v>
      </c>
      <c r="D34" s="251"/>
      <c r="E34" s="251"/>
      <c r="F34" s="251"/>
      <c r="G34" s="251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54"/>
      <c r="Z34" s="154"/>
      <c r="AA34" s="154"/>
      <c r="AB34" s="154"/>
      <c r="AC34" s="154"/>
      <c r="AD34" s="154"/>
      <c r="AE34" s="154"/>
      <c r="AF34" s="154"/>
      <c r="AG34" s="154" t="s">
        <v>130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80">
        <v>16</v>
      </c>
      <c r="B35" s="181" t="s">
        <v>162</v>
      </c>
      <c r="C35" s="189" t="s">
        <v>163</v>
      </c>
      <c r="D35" s="182" t="s">
        <v>142</v>
      </c>
      <c r="E35" s="183">
        <v>12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15</v>
      </c>
      <c r="M35" s="185">
        <f>G35*(1+L35/100)</f>
        <v>0</v>
      </c>
      <c r="N35" s="183">
        <v>0</v>
      </c>
      <c r="O35" s="183">
        <f>ROUND(E35*N35,2)</f>
        <v>0</v>
      </c>
      <c r="P35" s="183">
        <v>1.3500000000000001E-3</v>
      </c>
      <c r="Q35" s="183">
        <f>ROUND(E35*P35,2)</f>
        <v>0.02</v>
      </c>
      <c r="R35" s="185" t="s">
        <v>160</v>
      </c>
      <c r="S35" s="185" t="s">
        <v>123</v>
      </c>
      <c r="T35" s="186" t="s">
        <v>128</v>
      </c>
      <c r="U35" s="164">
        <v>9.1999999999999998E-2</v>
      </c>
      <c r="V35" s="164">
        <f>ROUND(E35*U35,2)</f>
        <v>1.1000000000000001</v>
      </c>
      <c r="W35" s="164"/>
      <c r="X35" s="164" t="s">
        <v>118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119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x14ac:dyDescent="0.2">
      <c r="A36" s="166" t="s">
        <v>111</v>
      </c>
      <c r="B36" s="167" t="s">
        <v>80</v>
      </c>
      <c r="C36" s="188" t="s">
        <v>81</v>
      </c>
      <c r="D36" s="168"/>
      <c r="E36" s="169"/>
      <c r="F36" s="170"/>
      <c r="G36" s="170">
        <f>SUMIF(AG37:AG42,"&lt;&gt;NOR",G37:G42)</f>
        <v>0</v>
      </c>
      <c r="H36" s="170"/>
      <c r="I36" s="170">
        <f>SUM(I37:I42)</f>
        <v>0</v>
      </c>
      <c r="J36" s="170"/>
      <c r="K36" s="170">
        <f>SUM(K37:K42)</f>
        <v>0</v>
      </c>
      <c r="L36" s="170"/>
      <c r="M36" s="170">
        <f>SUM(M37:M42)</f>
        <v>0</v>
      </c>
      <c r="N36" s="169"/>
      <c r="O36" s="169">
        <f>SUM(O37:O42)</f>
        <v>0</v>
      </c>
      <c r="P36" s="169"/>
      <c r="Q36" s="169">
        <f>SUM(Q37:Q42)</f>
        <v>0</v>
      </c>
      <c r="R36" s="170"/>
      <c r="S36" s="170"/>
      <c r="T36" s="171"/>
      <c r="U36" s="165"/>
      <c r="V36" s="165">
        <f>SUM(V37:V42)</f>
        <v>8.9599999999999991</v>
      </c>
      <c r="W36" s="165"/>
      <c r="X36" s="165"/>
      <c r="AG36" t="s">
        <v>112</v>
      </c>
    </row>
    <row r="37" spans="1:60" outlineLevel="1" x14ac:dyDescent="0.2">
      <c r="A37" s="180">
        <v>17</v>
      </c>
      <c r="B37" s="181" t="s">
        <v>164</v>
      </c>
      <c r="C37" s="189" t="s">
        <v>165</v>
      </c>
      <c r="D37" s="182" t="s">
        <v>166</v>
      </c>
      <c r="E37" s="183">
        <v>6.2345100000000002</v>
      </c>
      <c r="F37" s="184"/>
      <c r="G37" s="185">
        <f>ROUND(E37*F37,2)</f>
        <v>0</v>
      </c>
      <c r="H37" s="184"/>
      <c r="I37" s="185">
        <f>ROUND(E37*H37,2)</f>
        <v>0</v>
      </c>
      <c r="J37" s="184"/>
      <c r="K37" s="185">
        <f>ROUND(E37*J37,2)</f>
        <v>0</v>
      </c>
      <c r="L37" s="185">
        <v>15</v>
      </c>
      <c r="M37" s="185">
        <f>G37*(1+L37/100)</f>
        <v>0</v>
      </c>
      <c r="N37" s="183">
        <v>0</v>
      </c>
      <c r="O37" s="183">
        <f>ROUND(E37*N37,2)</f>
        <v>0</v>
      </c>
      <c r="P37" s="183">
        <v>0</v>
      </c>
      <c r="Q37" s="183">
        <f>ROUND(E37*P37,2)</f>
        <v>0</v>
      </c>
      <c r="R37" s="185" t="s">
        <v>157</v>
      </c>
      <c r="S37" s="185" t="s">
        <v>123</v>
      </c>
      <c r="T37" s="186" t="s">
        <v>128</v>
      </c>
      <c r="U37" s="164">
        <v>0.49</v>
      </c>
      <c r="V37" s="164">
        <f>ROUND(E37*U37,2)</f>
        <v>3.05</v>
      </c>
      <c r="W37" s="164"/>
      <c r="X37" s="164" t="s">
        <v>167</v>
      </c>
      <c r="Y37" s="154"/>
      <c r="Z37" s="154"/>
      <c r="AA37" s="154"/>
      <c r="AB37" s="154"/>
      <c r="AC37" s="154"/>
      <c r="AD37" s="154"/>
      <c r="AE37" s="154"/>
      <c r="AF37" s="154"/>
      <c r="AG37" s="154" t="s">
        <v>168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80">
        <v>18</v>
      </c>
      <c r="B38" s="181" t="s">
        <v>169</v>
      </c>
      <c r="C38" s="189" t="s">
        <v>170</v>
      </c>
      <c r="D38" s="182" t="s">
        <v>166</v>
      </c>
      <c r="E38" s="183">
        <v>31.172519999999999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15</v>
      </c>
      <c r="M38" s="185">
        <f>G38*(1+L38/100)</f>
        <v>0</v>
      </c>
      <c r="N38" s="183">
        <v>0</v>
      </c>
      <c r="O38" s="183">
        <f>ROUND(E38*N38,2)</f>
        <v>0</v>
      </c>
      <c r="P38" s="183">
        <v>0</v>
      </c>
      <c r="Q38" s="183">
        <f>ROUND(E38*P38,2)</f>
        <v>0</v>
      </c>
      <c r="R38" s="185" t="s">
        <v>157</v>
      </c>
      <c r="S38" s="185" t="s">
        <v>123</v>
      </c>
      <c r="T38" s="186" t="s">
        <v>128</v>
      </c>
      <c r="U38" s="164">
        <v>0</v>
      </c>
      <c r="V38" s="164">
        <f>ROUND(E38*U38,2)</f>
        <v>0</v>
      </c>
      <c r="W38" s="164"/>
      <c r="X38" s="164" t="s">
        <v>167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168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80">
        <v>19</v>
      </c>
      <c r="B39" s="181" t="s">
        <v>171</v>
      </c>
      <c r="C39" s="189" t="s">
        <v>172</v>
      </c>
      <c r="D39" s="182" t="s">
        <v>166</v>
      </c>
      <c r="E39" s="183">
        <v>6.2345100000000002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15</v>
      </c>
      <c r="M39" s="185">
        <f>G39*(1+L39/100)</f>
        <v>0</v>
      </c>
      <c r="N39" s="183">
        <v>0</v>
      </c>
      <c r="O39" s="183">
        <f>ROUND(E39*N39,2)</f>
        <v>0</v>
      </c>
      <c r="P39" s="183">
        <v>0</v>
      </c>
      <c r="Q39" s="183">
        <f>ROUND(E39*P39,2)</f>
        <v>0</v>
      </c>
      <c r="R39" s="185" t="s">
        <v>157</v>
      </c>
      <c r="S39" s="185" t="s">
        <v>123</v>
      </c>
      <c r="T39" s="186" t="s">
        <v>128</v>
      </c>
      <c r="U39" s="164">
        <v>0.94199999999999995</v>
      </c>
      <c r="V39" s="164">
        <f>ROUND(E39*U39,2)</f>
        <v>5.87</v>
      </c>
      <c r="W39" s="164"/>
      <c r="X39" s="164" t="s">
        <v>167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168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80">
        <v>20</v>
      </c>
      <c r="B40" s="181" t="s">
        <v>173</v>
      </c>
      <c r="C40" s="189" t="s">
        <v>174</v>
      </c>
      <c r="D40" s="182" t="s">
        <v>166</v>
      </c>
      <c r="E40" s="183">
        <v>6.2345100000000002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15</v>
      </c>
      <c r="M40" s="185">
        <f>G40*(1+L40/100)</f>
        <v>0</v>
      </c>
      <c r="N40" s="183">
        <v>0</v>
      </c>
      <c r="O40" s="183">
        <f>ROUND(E40*N40,2)</f>
        <v>0</v>
      </c>
      <c r="P40" s="183">
        <v>0</v>
      </c>
      <c r="Q40" s="183">
        <f>ROUND(E40*P40,2)</f>
        <v>0</v>
      </c>
      <c r="R40" s="185" t="s">
        <v>157</v>
      </c>
      <c r="S40" s="185" t="s">
        <v>123</v>
      </c>
      <c r="T40" s="186" t="s">
        <v>128</v>
      </c>
      <c r="U40" s="164">
        <v>0</v>
      </c>
      <c r="V40" s="164">
        <f>ROUND(E40*U40,2)</f>
        <v>0</v>
      </c>
      <c r="W40" s="164"/>
      <c r="X40" s="164" t="s">
        <v>167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168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73">
        <v>21</v>
      </c>
      <c r="B41" s="174" t="s">
        <v>175</v>
      </c>
      <c r="C41" s="190" t="s">
        <v>176</v>
      </c>
      <c r="D41" s="175" t="s">
        <v>166</v>
      </c>
      <c r="E41" s="176">
        <v>6.2345100000000002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 t="s">
        <v>177</v>
      </c>
      <c r="S41" s="178" t="s">
        <v>123</v>
      </c>
      <c r="T41" s="179" t="s">
        <v>128</v>
      </c>
      <c r="U41" s="164">
        <v>6.0000000000000001E-3</v>
      </c>
      <c r="V41" s="164">
        <f>ROUND(E41*U41,2)</f>
        <v>0.04</v>
      </c>
      <c r="W41" s="164"/>
      <c r="X41" s="164" t="s">
        <v>167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168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50" t="s">
        <v>178</v>
      </c>
      <c r="D42" s="251"/>
      <c r="E42" s="251"/>
      <c r="F42" s="251"/>
      <c r="G42" s="251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4"/>
      <c r="Z42" s="154"/>
      <c r="AA42" s="154"/>
      <c r="AB42" s="154"/>
      <c r="AC42" s="154"/>
      <c r="AD42" s="154"/>
      <c r="AE42" s="154"/>
      <c r="AF42" s="154"/>
      <c r="AG42" s="154" t="s">
        <v>130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6" t="s">
        <v>111</v>
      </c>
      <c r="B43" s="167" t="s">
        <v>83</v>
      </c>
      <c r="C43" s="188" t="s">
        <v>28</v>
      </c>
      <c r="D43" s="168"/>
      <c r="E43" s="169"/>
      <c r="F43" s="170"/>
      <c r="G43" s="170">
        <f>SUMIF(AG44:AG47,"&lt;&gt;NOR",G44:G47)</f>
        <v>0</v>
      </c>
      <c r="H43" s="170"/>
      <c r="I43" s="170">
        <f>SUM(I44:I47)</f>
        <v>0</v>
      </c>
      <c r="J43" s="170"/>
      <c r="K43" s="170">
        <f>SUM(K44:K47)</f>
        <v>0</v>
      </c>
      <c r="L43" s="170"/>
      <c r="M43" s="170">
        <f>SUM(M44:M47)</f>
        <v>0</v>
      </c>
      <c r="N43" s="169"/>
      <c r="O43" s="169">
        <f>SUM(O44:O47)</f>
        <v>0</v>
      </c>
      <c r="P43" s="169"/>
      <c r="Q43" s="169">
        <f>SUM(Q44:Q47)</f>
        <v>0</v>
      </c>
      <c r="R43" s="170"/>
      <c r="S43" s="170"/>
      <c r="T43" s="171"/>
      <c r="U43" s="165"/>
      <c r="V43" s="165">
        <f>SUM(V44:V47)</f>
        <v>0</v>
      </c>
      <c r="W43" s="165"/>
      <c r="X43" s="165"/>
      <c r="AG43" t="s">
        <v>112</v>
      </c>
    </row>
    <row r="44" spans="1:60" outlineLevel="1" x14ac:dyDescent="0.2">
      <c r="A44" s="180">
        <v>22</v>
      </c>
      <c r="B44" s="181" t="s">
        <v>179</v>
      </c>
      <c r="C44" s="189" t="s">
        <v>180</v>
      </c>
      <c r="D44" s="182" t="s">
        <v>181</v>
      </c>
      <c r="E44" s="183">
        <v>1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15</v>
      </c>
      <c r="M44" s="185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5"/>
      <c r="S44" s="185" t="s">
        <v>123</v>
      </c>
      <c r="T44" s="186" t="s">
        <v>182</v>
      </c>
      <c r="U44" s="164">
        <v>0</v>
      </c>
      <c r="V44" s="164">
        <f>ROUND(E44*U44,2)</f>
        <v>0</v>
      </c>
      <c r="W44" s="164"/>
      <c r="X44" s="164" t="s">
        <v>183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184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80">
        <v>23</v>
      </c>
      <c r="B45" s="181" t="s">
        <v>185</v>
      </c>
      <c r="C45" s="189" t="s">
        <v>186</v>
      </c>
      <c r="D45" s="182" t="s">
        <v>181</v>
      </c>
      <c r="E45" s="183">
        <v>1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15</v>
      </c>
      <c r="M45" s="185">
        <f>G45*(1+L45/100)</f>
        <v>0</v>
      </c>
      <c r="N45" s="183">
        <v>0</v>
      </c>
      <c r="O45" s="183">
        <f>ROUND(E45*N45,2)</f>
        <v>0</v>
      </c>
      <c r="P45" s="183">
        <v>0</v>
      </c>
      <c r="Q45" s="183">
        <f>ROUND(E45*P45,2)</f>
        <v>0</v>
      </c>
      <c r="R45" s="185"/>
      <c r="S45" s="185" t="s">
        <v>123</v>
      </c>
      <c r="T45" s="186" t="s">
        <v>182</v>
      </c>
      <c r="U45" s="164">
        <v>0</v>
      </c>
      <c r="V45" s="164">
        <f>ROUND(E45*U45,2)</f>
        <v>0</v>
      </c>
      <c r="W45" s="164"/>
      <c r="X45" s="164" t="s">
        <v>183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187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80">
        <v>24</v>
      </c>
      <c r="B46" s="181" t="s">
        <v>188</v>
      </c>
      <c r="C46" s="189" t="s">
        <v>189</v>
      </c>
      <c r="D46" s="182" t="s">
        <v>181</v>
      </c>
      <c r="E46" s="183">
        <v>1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15</v>
      </c>
      <c r="M46" s="185">
        <f>G46*(1+L46/100)</f>
        <v>0</v>
      </c>
      <c r="N46" s="183">
        <v>0</v>
      </c>
      <c r="O46" s="183">
        <f>ROUND(E46*N46,2)</f>
        <v>0</v>
      </c>
      <c r="P46" s="183">
        <v>0</v>
      </c>
      <c r="Q46" s="183">
        <f>ROUND(E46*P46,2)</f>
        <v>0</v>
      </c>
      <c r="R46" s="185"/>
      <c r="S46" s="185" t="s">
        <v>123</v>
      </c>
      <c r="T46" s="186" t="s">
        <v>182</v>
      </c>
      <c r="U46" s="164">
        <v>0</v>
      </c>
      <c r="V46" s="164">
        <f>ROUND(E46*U46,2)</f>
        <v>0</v>
      </c>
      <c r="W46" s="164"/>
      <c r="X46" s="164" t="s">
        <v>183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187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3">
        <v>25</v>
      </c>
      <c r="B47" s="174" t="s">
        <v>190</v>
      </c>
      <c r="C47" s="190" t="s">
        <v>191</v>
      </c>
      <c r="D47" s="175" t="s">
        <v>181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123</v>
      </c>
      <c r="T47" s="179" t="s">
        <v>182</v>
      </c>
      <c r="U47" s="164">
        <v>0</v>
      </c>
      <c r="V47" s="164">
        <f>ROUND(E47*U47,2)</f>
        <v>0</v>
      </c>
      <c r="W47" s="164"/>
      <c r="X47" s="164" t="s">
        <v>183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184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x14ac:dyDescent="0.2">
      <c r="A48" s="3"/>
      <c r="B48" s="4"/>
      <c r="C48" s="19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98</v>
      </c>
    </row>
    <row r="49" spans="1:33" x14ac:dyDescent="0.2">
      <c r="A49" s="157"/>
      <c r="B49" s="158" t="s">
        <v>29</v>
      </c>
      <c r="C49" s="192"/>
      <c r="D49" s="159"/>
      <c r="E49" s="160"/>
      <c r="F49" s="160"/>
      <c r="G49" s="172">
        <f>G8+G10+G12+G19+G22+G30+G32+G36+G43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192</v>
      </c>
    </row>
    <row r="50" spans="1:33" x14ac:dyDescent="0.2">
      <c r="C50" s="193"/>
      <c r="D50" s="10"/>
      <c r="AG50" t="s">
        <v>193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/no4RzJZ1oSUvr1uKW5fOcvhFoP+ITDBEB5lCrOOGgMmtFiVu3+qPyRVlxj0ibToaxpNKWVO/NL0Jzvzvq+Q==" saltValue="Pm0yqIC21EtW43brP9YSeQ==" spinCount="100000" sheet="1"/>
  <mergeCells count="10">
    <mergeCell ref="C24:G24"/>
    <mergeCell ref="C26:G26"/>
    <mergeCell ref="C34:G34"/>
    <mergeCell ref="C42:G42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Dagmar Horinová</cp:lastModifiedBy>
  <cp:lastPrinted>2019-03-19T12:27:02Z</cp:lastPrinted>
  <dcterms:created xsi:type="dcterms:W3CDTF">2009-04-08T07:15:50Z</dcterms:created>
  <dcterms:modified xsi:type="dcterms:W3CDTF">2022-05-26T12:11:49Z</dcterms:modified>
</cp:coreProperties>
</file>