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65431" yWindow="65431" windowWidth="23250" windowHeight="12450" activeTab="1"/>
  </bookViews>
  <sheets>
    <sheet name="Rekapitulace stavby" sheetId="1" r:id="rId1"/>
    <sheet name="5 - Provedení hydroizolac..." sheetId="2" r:id="rId2"/>
    <sheet name="Pokyny pro vyplnění" sheetId="3" r:id="rId3"/>
  </sheets>
  <definedNames>
    <definedName name="_xlnm._FilterDatabase" localSheetId="1" hidden="1">'5 - Provedení hydroizolac...'!$C$91:$K$326</definedName>
    <definedName name="_xlnm.Print_Area" localSheetId="1">'5 - Provedení hydroizolac...'!$C$4:$J$39,'5 - Provedení hydroizolac...'!$C$45:$J$73,'5 - Provedení hydroizolac...'!$C$79:$K$326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'5 - Provedení hydroizolac...'!$91:$91</definedName>
  </definedNames>
  <calcPr calcId="191029"/>
  <extLst/>
</workbook>
</file>

<file path=xl/sharedStrings.xml><?xml version="1.0" encoding="utf-8"?>
<sst xmlns="http://schemas.openxmlformats.org/spreadsheetml/2006/main" count="2647" uniqueCount="668">
  <si>
    <t>Export Komplet</t>
  </si>
  <si>
    <t>VZ</t>
  </si>
  <si>
    <t>2.0</t>
  </si>
  <si>
    <t>ZAMOK</t>
  </si>
  <si>
    <t>False</t>
  </si>
  <si>
    <t>{4ad94731-5de2-49dc-8403-2430c4042c57}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</si>
  <si>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</si>
  <si>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</si>
  <si>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</si>
  <si>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</si>
  <si>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</si>
  <si>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</si>
  <si>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</si>
  <si>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</si>
  <si>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06102020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</si>
  <si>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</si>
  <si>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</si>
  <si>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Výzva PD-Čp. 3276, ul. Horní, sportovní areál Stovky-stavební úpravy sociálních zařízení</t>
  </si>
  <si>
    <t>KSO:</t>
  </si>
  <si>
    <t/>
  </si>
  <si>
    <t>CC-CZ:</t>
  </si>
  <si>
    <t>Místo:</t>
  </si>
  <si>
    <t>areál Stovky</t>
  </si>
  <si>
    <t>Datum:</t>
  </si>
  <si>
    <t>30. 12. 2022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</si>
  <si>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</si>
  <si>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</si>
  <si>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</si>
  <si>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</si>
  <si>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</si>
  <si>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</si>
  <si>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</si>
  <si>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Made 4 BIM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</si>
  <si>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</si>
  <si>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</si>
  <si>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</si>
  <si>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</si>
  <si>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</si>
  <si>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</si>
  <si>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</si>
  <si>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</si>
  <si>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</si>
  <si>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</si>
  <si>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</si>
  <si>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</si>
  <si>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</si>
  <si>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</si>
  <si>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</si>
  <si>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</si>
  <si>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</si>
  <si>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</si>
  <si>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</si>
  <si>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</si>
  <si>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</si>
  <si>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</si>
  <si>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</si>
  <si>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</si>
  <si>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</si>
  <si>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</si>
  <si>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</si>
  <si>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</si>
  <si>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</si>
  <si>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</si>
  <si>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</si>
  <si>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</si>
  <si>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</si>
  <si>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</si>
  <si>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</si>
  <si>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</si>
  <si>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</si>
  <si>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</si>
  <si>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</si>
  <si>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</si>
  <si>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</si>
  <si>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</si>
  <si>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</si>
  <si>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</t>
  </si>
  <si>
    <t>Provedení hydroizolace soc. zař. na p.č. 5260/21 v rámci akce Č.p. 3276, ul. Horní, s. areál Stovky</t>
  </si>
  <si>
    <t>STA</t>
  </si>
  <si>
    <t>1</t>
  </si>
  <si>
    <t>{5206a78f-a67b-42eb-9f5c-67149035ad57}</t>
  </si>
  <si>
    <t>2</t>
  </si>
  <si>
    <t>KRYCÍ LIST SOUPISU PRACÍ</t>
  </si>
  <si>
    <t>Objekt:</t>
  </si>
  <si>
    <t>5 - Provedení hydroizolace soc. zař. na p.č. 5260/21 v rámci akce Č.p. 3276, ul. Horní, s. areál Stovky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</si>
  <si>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</si>
  <si>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</si>
  <si>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</si>
  <si>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</si>
  <si>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</si>
  <si>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</si>
  <si>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</si>
  <si>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</si>
  <si>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</si>
  <si>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</si>
  <si>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</si>
  <si>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</si>
  <si>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</si>
  <si>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</si>
  <si>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</si>
  <si>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</si>
  <si>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</si>
  <si>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</si>
  <si>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</si>
  <si>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</si>
  <si>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</si>
  <si>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</si>
  <si>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</si>
  <si>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</si>
  <si>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</si>
  <si>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</si>
  <si>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</si>
  <si>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</si>
  <si>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</si>
  <si>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</si>
  <si>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</si>
  <si>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</si>
  <si>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</si>
  <si>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</si>
  <si>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</si>
  <si>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</si>
  <si>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</si>
  <si>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</si>
  <si>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2023 01</t>
  </si>
  <si>
    <t>4</t>
  </si>
  <si>
    <t>490786632</t>
  </si>
  <si>
    <t>PP</t>
  </si>
  <si>
    <t>Rozebrání dlažeb vozovek a ploch s přemístěním hmot na skládku na vzdálenost do 3 m nebo s naložením na dopravní prostředek, s jakoukoliv výplní spár ručně ze zámkové dlažby s ložem z kameniva</t>
  </si>
  <si>
    <t>Online PSC</t>
  </si>
  <si>
    <t>https://podminky.urs.cz/item/CS_URS_2023_01/113106171</t>
  </si>
  <si>
    <t>VV</t>
  </si>
  <si>
    <t>napojení drenáže</t>
  </si>
  <si>
    <t>19*1</t>
  </si>
  <si>
    <t>113107131</t>
  </si>
  <si>
    <t>Odstranění podkladu z betonu prostého tl přes 100 do 150 mm ručně</t>
  </si>
  <si>
    <t>-545210373</t>
  </si>
  <si>
    <t>Odstranění podkladů nebo krytů ručně s přemístěním hmot na skládku na vzdálenost do 3 m nebo s naložením na dopravní prostředek z betonu prostého, o tl. vrstvy přes 100 do 150 mm</t>
  </si>
  <si>
    <t>https://podminky.urs.cz/item/CS_URS_2023_01/113107131</t>
  </si>
  <si>
    <t>vstup do socialek</t>
  </si>
  <si>
    <t>1*8</t>
  </si>
  <si>
    <t>3</t>
  </si>
  <si>
    <t>132112121</t>
  </si>
  <si>
    <t>Hloubení zapažených rýh šířky do 800 mm v soudržných horninách třídy těžitelnosti I skupiny 1 a 2 ručně</t>
  </si>
  <si>
    <t>m3</t>
  </si>
  <si>
    <t>-157526345</t>
  </si>
  <si>
    <t>Hloubení zapažených rýh šířky do 800 mm ručně s urovnáním dna do předepsaného profilu a spádu v hornině třídy těžitelnosti I skupiny 1 a 2 soudržných</t>
  </si>
  <si>
    <t>https://podminky.urs.cz/item/CS_URS_2023_01/132112121</t>
  </si>
  <si>
    <t>hydroizolace</t>
  </si>
  <si>
    <t>80,7*0,9</t>
  </si>
  <si>
    <t>19*1,2</t>
  </si>
  <si>
    <t>Součet</t>
  </si>
  <si>
    <t>151101101</t>
  </si>
  <si>
    <t>Zřízení příložného pažení a rozepření stěn rýh hl do 2 m</t>
  </si>
  <si>
    <t>-1008512011</t>
  </si>
  <si>
    <t>Zřízení pažení a rozepření stěn rýh pro podzemní vedení příložné pro jakoukoliv mezerovitost, hloubky do 2 m</t>
  </si>
  <si>
    <t>https://podminky.urs.cz/item/CS_URS_2023_01/151101101</t>
  </si>
  <si>
    <t>80,7*1,4</t>
  </si>
  <si>
    <t>151101111</t>
  </si>
  <si>
    <t>Odstranění příložného pažení a rozepření stěn rýh hl do 2 m</t>
  </si>
  <si>
    <t>1745176435</t>
  </si>
  <si>
    <t>Odstranění pažení a rozepření stěn rýh pro podzemní vedení s uložením materiálu na vzdálenost do 3 m od kraje výkopu příložné, hloubky do 2 m</t>
  </si>
  <si>
    <t>https://podminky.urs.cz/item/CS_URS_2023_01/151101111</t>
  </si>
  <si>
    <t>6</t>
  </si>
  <si>
    <t>162751117</t>
  </si>
  <si>
    <t>Vodorovné přemístění přes 9 000 do 10000 m výkopku/sypaniny z horniny třídy těžitelnosti I skupiny 1 až 3</t>
  </si>
  <si>
    <t>345045092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</si>
  <si>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</si>
  <si>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</si>
  <si>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80,7*0,3</t>
  </si>
  <si>
    <t>7</t>
  </si>
  <si>
    <t>162751119</t>
  </si>
  <si>
    <t>Příplatek k vodorovnému přemístění výkopku/sypaniny z horniny třídy těžitelnosti I skupiny 1 až 3 ZKD 1000 m přes 10000 m</t>
  </si>
  <si>
    <t>1733285500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</si>
  <si>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</si>
  <si>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</si>
  <si>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24,21*5 'Přepočtené koeficientem množství</t>
  </si>
  <si>
    <t>8</t>
  </si>
  <si>
    <t>171201231</t>
  </si>
  <si>
    <t>Poplatek za uložení zeminy a kamení na recyklační skládce (skládkovné) kód odpadu 17 05 04</t>
  </si>
  <si>
    <t>t</t>
  </si>
  <si>
    <t>-1549571880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</si>
  <si>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</si>
  <si>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</si>
  <si>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24,21*1,8 'Přepočtené koeficientem množství</t>
  </si>
  <si>
    <t>9</t>
  </si>
  <si>
    <t>174111101</t>
  </si>
  <si>
    <t>Zásyp jam, šachet rýh nebo kolem objektů sypaninou se zhutněním ručně</t>
  </si>
  <si>
    <t>-1868213241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</si>
  <si>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</si>
  <si>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</si>
  <si>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80,7*0,6</t>
  </si>
  <si>
    <t>15*1,2</t>
  </si>
  <si>
    <t>10</t>
  </si>
  <si>
    <t>175111101</t>
  </si>
  <si>
    <t>Obsypání potrubí ručně sypaninou bez prohození, uloženou do 3 m</t>
  </si>
  <si>
    <t>1013269048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</si>
  <si>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</si>
  <si>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https://podminky.urs.cz/item/CS_URS_2023_01/175111101</t>
  </si>
  <si>
    <t>15*0,3</t>
  </si>
  <si>
    <t>11</t>
  </si>
  <si>
    <t>M</t>
  </si>
  <si>
    <t>58337303</t>
  </si>
  <si>
    <t>štěrkopísek frakce 0/8</t>
  </si>
  <si>
    <t>-1193727411</t>
  </si>
  <si>
    <t>4,5*2 'Přepočtené koeficientem množství</t>
  </si>
  <si>
    <t>12</t>
  </si>
  <si>
    <t>181411131</t>
  </si>
  <si>
    <t>Založení parkového trávníku výsevem pl do 1000 m2 v rovině a ve svahu do 1:5</t>
  </si>
  <si>
    <t>1255686629</t>
  </si>
  <si>
    <t>Založení trávníku na půdě předem připravené plochy do 1000 m2 výsevem včetně utažení parkového v rovině nebo na svahu do 1:5</t>
  </si>
  <si>
    <t>https://podminky.urs.cz/item/CS_URS_2023_01/181411131</t>
  </si>
  <si>
    <t>81*2</t>
  </si>
  <si>
    <t>13</t>
  </si>
  <si>
    <t>00572410</t>
  </si>
  <si>
    <t>osivo směs travní parková</t>
  </si>
  <si>
    <t>kg</t>
  </si>
  <si>
    <t>1035457363</t>
  </si>
  <si>
    <t>162*0,02 'Přepočtené koeficientem množství</t>
  </si>
  <si>
    <t>Zakládání</t>
  </si>
  <si>
    <t>14</t>
  </si>
  <si>
    <t>211531111</t>
  </si>
  <si>
    <t>Výplň odvodňovacích žeber nebo trativodů kamenivem hrubým drceným frakce 16 až 63 mm</t>
  </si>
  <si>
    <t>677184356</t>
  </si>
  <si>
    <t>Výplň kamenivem do rýh odvodňovacích žeber nebo trativodů bez zhutnění, s úpravou povrchu výplně kamenivem hrubým drceným frakce 16 až 63 mm</t>
  </si>
  <si>
    <t>https://podminky.urs.cz/item/CS_URS_2023_01/211531111</t>
  </si>
  <si>
    <t>80,7*0,12</t>
  </si>
  <si>
    <t>211971110</t>
  </si>
  <si>
    <t>Zřízení opláštění žeber nebo trativodů geotextilií v rýze nebo zářezu sklonu do 1:2</t>
  </si>
  <si>
    <t>-1785031149</t>
  </si>
  <si>
    <t>Zřízení opláštění výplně z geotextilie odvodňovacích žeber nebo trativodů v rýze nebo zářezu se stěnami šikmými o sklonu do 1:2</t>
  </si>
  <si>
    <t>https://podminky.urs.cz/item/CS_URS_2023_01/211971110</t>
  </si>
  <si>
    <t>drenaž</t>
  </si>
  <si>
    <t>80,7*1,6</t>
  </si>
  <si>
    <t>16</t>
  </si>
  <si>
    <t>69311199</t>
  </si>
  <si>
    <t>geotextilie netkaná separační, ochranná, filtrační, drenážní PES(70%)+PP(30%) 300g/m2</t>
  </si>
  <si>
    <t>277759010</t>
  </si>
  <si>
    <t>129,12*1,1 'Přepočtené koeficientem množství</t>
  </si>
  <si>
    <t>17</t>
  </si>
  <si>
    <t>212312111</t>
  </si>
  <si>
    <t>Lože pro trativody z betonu prostého</t>
  </si>
  <si>
    <t>773327317</t>
  </si>
  <si>
    <t>https://podminky.urs.cz/item/CS_URS_2023_01/212312111</t>
  </si>
  <si>
    <t>80,7*0,1</t>
  </si>
  <si>
    <t>18</t>
  </si>
  <si>
    <t>212755216</t>
  </si>
  <si>
    <t>Trativody z drenážních trubek plastových flexibilních D 160 mm bez lože</t>
  </si>
  <si>
    <t>m</t>
  </si>
  <si>
    <t>666281800</t>
  </si>
  <si>
    <t>Trativody bez lože z drenážních trubek plastových flexibilních D 160 mm</t>
  </si>
  <si>
    <t>https://podminky.urs.cz/item/CS_URS_2023_01/212755216</t>
  </si>
  <si>
    <t>drenáž</t>
  </si>
  <si>
    <t>81</t>
  </si>
  <si>
    <t>Svislé a kompletní konstrukce</t>
  </si>
  <si>
    <t>19</t>
  </si>
  <si>
    <t>319202212</t>
  </si>
  <si>
    <t>Dodatečná izolace zdiva tl přes 150 do 300 mm beztlakou injektáží silikonovou mikroemulzí</t>
  </si>
  <si>
    <t>-1545182723</t>
  </si>
  <si>
    <t>Dodatečná izolace zdiva injektáží beztlakovou infuzí silikonovou mikroemulzí, tloušťka zdiva přes 150 do 300 mm</t>
  </si>
  <si>
    <t>https://podminky.urs.cz/item/CS_URS_2023_01/319202212</t>
  </si>
  <si>
    <t>inj socialky</t>
  </si>
  <si>
    <t>30</t>
  </si>
  <si>
    <t>Komunikace pozemní</t>
  </si>
  <si>
    <t>20</t>
  </si>
  <si>
    <t>564251011</t>
  </si>
  <si>
    <t>Podklad nebo podsyp ze štěrkopísku ŠP plochy do 100 m2 tl 150 mm</t>
  </si>
  <si>
    <t>-108519202</t>
  </si>
  <si>
    <t>Podklad nebo podsyp ze štěrkopísku ŠP s rozprostřením, vlhčením a zhutněním plochy jednotlivě do 100 m2, po zhutnění tl. 150 mm</t>
  </si>
  <si>
    <t>https://podminky.urs.cz/item/CS_URS_2023_01/564251011</t>
  </si>
  <si>
    <t>okap chodnik</t>
  </si>
  <si>
    <t>81*0,5</t>
  </si>
  <si>
    <t>596212210</t>
  </si>
  <si>
    <t>Kladení zámkové dlažby pozemních komunikací ručně tl 80 mm skupiny A pl do 50 m2</t>
  </si>
  <si>
    <t>-910043764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</si>
  <si>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</si>
  <si>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</si>
  <si>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15*1</t>
  </si>
  <si>
    <t>22</t>
  </si>
  <si>
    <t>596811220</t>
  </si>
  <si>
    <t>Kladení betonové dlažby komunikací pro pěší do lože z kameniva velikosti přes 0,09 do 0,25 m2 pl do 50 m2</t>
  </si>
  <si>
    <t>-1174477078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</si>
  <si>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</si>
  <si>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https://podminky.urs.cz/item/CS_URS_2023_01/596811220</t>
  </si>
  <si>
    <t>23</t>
  </si>
  <si>
    <t>59245601</t>
  </si>
  <si>
    <t>dlažba desková betonová tl 50mm přírodní</t>
  </si>
  <si>
    <t>-348755966</t>
  </si>
  <si>
    <t>Úpravy povrchů, podlahy a osazování výplní</t>
  </si>
  <si>
    <t>24</t>
  </si>
  <si>
    <t>612326121</t>
  </si>
  <si>
    <t>Sanační omítka jednovrstvá vnitřních stěn nanášená ručně</t>
  </si>
  <si>
    <t>515913101</t>
  </si>
  <si>
    <t>Omítka sanační vnitřních ploch jednovrstvá jednovrstvá, tloušťky do 20 mm nanášená ručně svislých konstrukcí stěn</t>
  </si>
  <si>
    <t>https://podminky.urs.cz/item/CS_URS_2023_01/612326121</t>
  </si>
  <si>
    <t>zapravení injektáže</t>
  </si>
  <si>
    <t>28,6*0,3</t>
  </si>
  <si>
    <t>25</t>
  </si>
  <si>
    <t>612328131</t>
  </si>
  <si>
    <t>Potažení vnitřních stěn sanačním štukem tloušťky do 3 mm</t>
  </si>
  <si>
    <t>-1993155771</t>
  </si>
  <si>
    <t>Potažení vnitřních ploch sanačním štukem tloušťky do 3 mm svislých konstrukcí stěn</t>
  </si>
  <si>
    <t>https://podminky.urs.cz/item/CS_URS_2023_01/612328131</t>
  </si>
  <si>
    <t>26</t>
  </si>
  <si>
    <t>622131121</t>
  </si>
  <si>
    <t>Penetrační nátěr vnějších stěn nanášený ručně</t>
  </si>
  <si>
    <t>-2019801070</t>
  </si>
  <si>
    <t>Podkladní a spojovací vrstva vnějších omítaných ploch penetrace nanášená ručně stěn</t>
  </si>
  <si>
    <t>https://podminky.urs.cz/item/CS_URS_2023_01/622131121</t>
  </si>
  <si>
    <t>27</t>
  </si>
  <si>
    <t>622321121</t>
  </si>
  <si>
    <t>Vápenocementová omítka hladká jednovrstvá vnějších stěn nanášená ručně</t>
  </si>
  <si>
    <t>1171815028</t>
  </si>
  <si>
    <t>Omítka vápenocementová vnějších ploch nanášená ručně jednovrstvá, tloušťky do 15 mm hladká stěn</t>
  </si>
  <si>
    <t>https://podminky.urs.cz/item/CS_URS_2023_01/622321121</t>
  </si>
  <si>
    <t>sokly zapravení</t>
  </si>
  <si>
    <t>80,7*1,3</t>
  </si>
  <si>
    <t>Trubní vedení</t>
  </si>
  <si>
    <t>28</t>
  </si>
  <si>
    <t>80001</t>
  </si>
  <si>
    <t>kpl</t>
  </si>
  <si>
    <t>-791097367</t>
  </si>
  <si>
    <t>Napojení drenáže na stávající kan. šachtice</t>
  </si>
  <si>
    <t>29</t>
  </si>
  <si>
    <t>871315221</t>
  </si>
  <si>
    <t>Kanalizační potrubí z tvrdého PVC jednovrstvé tuhost třídy SN8 DN 160</t>
  </si>
  <si>
    <t>1925592574</t>
  </si>
  <si>
    <t>Kanalizační potrubí z tvrdého PVC v otevřeném výkopu ve sklonu do 20 %, hladkého plnostěnného jednovrstvého, tuhost třídy SN 8 DN 160</t>
  </si>
  <si>
    <t>https://podminky.urs.cz/item/CS_URS_2023_01/871315221</t>
  </si>
  <si>
    <t>napojení drenáže na kanalizaci</t>
  </si>
  <si>
    <t>895270001</t>
  </si>
  <si>
    <t>Proplachovací a kontrolní šachta z PVC-U vnější průměr 315 mm pro drenáže budov s lapačem písku užitné výšky 350 mm</t>
  </si>
  <si>
    <t>kus</t>
  </si>
  <si>
    <t>-524523533</t>
  </si>
  <si>
    <t>Proplachovací a kontrolní šachta z PVC-U pro drenáže budov vnějšího průměru 315 mm pro napojení potrubí DN 200 s lapačem písku užitné výšky 350 mm</t>
  </si>
  <si>
    <t>https://podminky.urs.cz/item/CS_URS_2023_01/895270001</t>
  </si>
  <si>
    <t>31</t>
  </si>
  <si>
    <t>895270021</t>
  </si>
  <si>
    <t>Proplachovací a kontrolní šachta z PVC-U vnější průměr 315 mm pro drenáže budov šachtové prodloužení světlé hloubky 800 mm</t>
  </si>
  <si>
    <t>-1258874310</t>
  </si>
  <si>
    <t>Proplachovací a kontrolní šachta z PVC-U pro drenáže budov vnějšího průměru 315 mm šachtové prodloužení světlé hloubky 800 mm</t>
  </si>
  <si>
    <t>https://podminky.urs.cz/item/CS_URS_2023_01/895270021</t>
  </si>
  <si>
    <t>32</t>
  </si>
  <si>
    <t>895270031</t>
  </si>
  <si>
    <t>Proplachovací a kontrolní šachta z PVC-U vnější průměr 315 mm pro drenáže budov redukce DN 200/100-150</t>
  </si>
  <si>
    <t>795952125</t>
  </si>
  <si>
    <t>Proplachovací a kontrolní šachta z PVC-U pro drenáže budov vnějšího průměru 315 mm redukce DN 200/100-150</t>
  </si>
  <si>
    <t>https://podminky.urs.cz/item/CS_URS_2023_01/895270031</t>
  </si>
  <si>
    <t>33</t>
  </si>
  <si>
    <t>895270041</t>
  </si>
  <si>
    <t>Proplachovací a kontrolní šachta z PVC-U vnější průměr 315 mm pro drenáže budov poklop hlinikový s aretací</t>
  </si>
  <si>
    <t>-1484754666</t>
  </si>
  <si>
    <t>Proplachovací a kontrolní šachta z PVC-U pro drenáže budov vnějšího průměru 315 mm poklop hliníkový s aretací</t>
  </si>
  <si>
    <t>https://podminky.urs.cz/item/CS_URS_2023_01/895270041</t>
  </si>
  <si>
    <t>34</t>
  </si>
  <si>
    <t>895270067</t>
  </si>
  <si>
    <t>Příplatek k rourám proplachovací a kontrolní šachty z PVC-U vnější průměr 315 mm pro drenáže budov za uříznutí šachtové roury</t>
  </si>
  <si>
    <t>58425878</t>
  </si>
  <si>
    <t>Proplachovací a kontrolní šachta z PVC-U pro drenáže budov vnějšího průměru 315 mm Příplatek k ceně -0021 za uříznutí šachtového prodloužení</t>
  </si>
  <si>
    <t>https://podminky.urs.cz/item/CS_URS_2023_01/895270067</t>
  </si>
  <si>
    <t>Ostatní konstrukce a práce, bourání</t>
  </si>
  <si>
    <t>35</t>
  </si>
  <si>
    <t>978059641</t>
  </si>
  <si>
    <t>Odsekání a odebrání obkladů stěn z vnějších obkládaček plochy přes 1 m2</t>
  </si>
  <si>
    <t>-1839701506</t>
  </si>
  <si>
    <t>Odsekání obkladů stěn včetně otlučení podkladní omítky až na zdivo z obkládaček vnějších, z jakýchkoliv materiálů, plochy přes 1 m2</t>
  </si>
  <si>
    <t>https://podminky.urs.cz/item/CS_URS_2023_01/978059641</t>
  </si>
  <si>
    <t xml:space="preserve">stáv obklad </t>
  </si>
  <si>
    <t>36</t>
  </si>
  <si>
    <t>985131111</t>
  </si>
  <si>
    <t>Očištění ploch stěn, rubu kleneb a podlah tlakovou vodou</t>
  </si>
  <si>
    <t>-554027145</t>
  </si>
  <si>
    <t>https://podminky.urs.cz/item/CS_URS_2023_01/985131111</t>
  </si>
  <si>
    <t>37</t>
  </si>
  <si>
    <t>985131311</t>
  </si>
  <si>
    <t>Ruční dočištění ploch stěn, rubu kleneb a podlah ocelových kartáči</t>
  </si>
  <si>
    <t>-1698145052</t>
  </si>
  <si>
    <t>Očištění ploch stěn, rubu kleneb a podlah ruční dočištění ocelovými kartáči</t>
  </si>
  <si>
    <t>https://podminky.urs.cz/item/CS_URS_2023_01/985131311</t>
  </si>
  <si>
    <t>997</t>
  </si>
  <si>
    <t>Přesun sutě</t>
  </si>
  <si>
    <t>38</t>
  </si>
  <si>
    <t>997013212</t>
  </si>
  <si>
    <t>Vnitrostaveništní doprava suti a vybouraných hmot pro budovy v přes 6 do 9 m ručně</t>
  </si>
  <si>
    <t>-856388645</t>
  </si>
  <si>
    <t>Vnitrostaveništní doprava suti a vybouraných hmot vodorovně do 50 m svisle ručně pro budovy a haly výšky přes 6 do 9 m</t>
  </si>
  <si>
    <t>https://podminky.urs.cz/item/CS_URS_2023_01/997013212</t>
  </si>
  <si>
    <t>39</t>
  </si>
  <si>
    <t>997013501</t>
  </si>
  <si>
    <t>Odvoz suti a vybouraných hmot na skládku nebo meziskládku do 1 km se složením</t>
  </si>
  <si>
    <t>-1027136363</t>
  </si>
  <si>
    <t>Odvoz suti a vybouraných hmot na skládku nebo meziskládku se složením, na vzdálenost do 1 km</t>
  </si>
  <si>
    <t>https://podminky.urs.cz/item/CS_URS_2023_01/997013501</t>
  </si>
  <si>
    <t>40</t>
  </si>
  <si>
    <t>997013509</t>
  </si>
  <si>
    <t>Příplatek k odvozu suti a vybouraných hmot na skládku ZKD 1 km přes 1 km</t>
  </si>
  <si>
    <t>392697548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</si>
  <si>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</si>
  <si>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</si>
  <si>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17,543*14 'Přepočtené koeficientem množství</t>
  </si>
  <si>
    <t>41</t>
  </si>
  <si>
    <t>997013871</t>
  </si>
  <si>
    <t>Poplatek za uložení stavebního odpadu na recyklační skládce (skládkovné) směsného stavebního a demoličního kód odpadu 17 09 04</t>
  </si>
  <si>
    <t>433305713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</si>
  <si>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</si>
  <si>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</si>
  <si>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998</t>
  </si>
  <si>
    <t>Přesun hmot</t>
  </si>
  <si>
    <t>42</t>
  </si>
  <si>
    <t>998011001</t>
  </si>
  <si>
    <t>Přesun hmot pro budovy zděné v do 6 m</t>
  </si>
  <si>
    <t>470290822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</si>
  <si>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</si>
  <si>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</si>
  <si>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</si>
  <si>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</si>
  <si>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</si>
  <si>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</si>
  <si>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43</t>
  </si>
  <si>
    <t>711112001</t>
  </si>
  <si>
    <t>Provedení izolace proti zemní vlhkosti svislé za studena nátěrem penetračním</t>
  </si>
  <si>
    <t>2132005272</t>
  </si>
  <si>
    <t>Provedení izolace proti zemní vlhkosti natěradly a tmely za studena na ploše svislé S nátěrem penetračním</t>
  </si>
  <si>
    <t>https://podminky.urs.cz/item/CS_URS_2023_01/711112001</t>
  </si>
  <si>
    <t>44</t>
  </si>
  <si>
    <t>11163150</t>
  </si>
  <si>
    <t>lak penetrační asfaltový</t>
  </si>
  <si>
    <t>-543618181</t>
  </si>
  <si>
    <t>112,98*0,00034 'Přepočtené koeficientem množství</t>
  </si>
  <si>
    <t>45</t>
  </si>
  <si>
    <t>711142559</t>
  </si>
  <si>
    <t>Provedení izolace proti zemní vlhkosti pásy přitavením svislé NAIP</t>
  </si>
  <si>
    <t>-757926038</t>
  </si>
  <si>
    <t>Provedení izolace proti zemní vlhkosti pásy přitavením NAIP na ploše svislé S</t>
  </si>
  <si>
    <t>https://podminky.urs.cz/item/CS_URS_2023_01/711142559</t>
  </si>
  <si>
    <t>46</t>
  </si>
  <si>
    <t>62853004</t>
  </si>
  <si>
    <t>pás asfaltový natavitelný modifikovaný SBS tl 4,0mm s vložkou ze skleněné tkaniny a spalitelnou PE fólií nebo jemnozrnným minerálním posypem na horním povrchu</t>
  </si>
  <si>
    <t>-1422298180</t>
  </si>
  <si>
    <t>112,98*1,221 'Přepočtené koeficientem množství</t>
  </si>
  <si>
    <t>47</t>
  </si>
  <si>
    <t>-1014718163</t>
  </si>
  <si>
    <t>48</t>
  </si>
  <si>
    <t>62855001</t>
  </si>
  <si>
    <t>pás asfaltový natavitelný modifikovaný SBS tl 4,0mm s vložkou z polyesterové rohože a spalitelnou PE fólií nebo jemnozrnným minerálním posypem na horním povrchu</t>
  </si>
  <si>
    <t>1022895003</t>
  </si>
  <si>
    <t>49</t>
  </si>
  <si>
    <t>711161273</t>
  </si>
  <si>
    <t>Provedení izolace proti zemní vlhkosti svislé z nopové fólie</t>
  </si>
  <si>
    <t>27797273</t>
  </si>
  <si>
    <t>Provedení izolace proti zemní vlhkosti nopovou fólií na ploše svislé S z nopové fólie</t>
  </si>
  <si>
    <t>https://podminky.urs.cz/item/CS_URS_2023_01/711161273</t>
  </si>
  <si>
    <t>80,7*2</t>
  </si>
  <si>
    <t>50</t>
  </si>
  <si>
    <t>28323005</t>
  </si>
  <si>
    <t>fólie profilovaná (nopová) drenážní HDPE s výškou nopů 8mm</t>
  </si>
  <si>
    <t>1745396096</t>
  </si>
  <si>
    <t>161,4*1,221 'Přepočtené koeficientem množství</t>
  </si>
  <si>
    <t>51</t>
  </si>
  <si>
    <t>711161384</t>
  </si>
  <si>
    <t>Izolace proti zemní vlhkosti nopovou fólií ukončení provětrávací lištou</t>
  </si>
  <si>
    <t>1027838360</t>
  </si>
  <si>
    <t>Izolace proti zemní vlhkosti a beztlakové vodě nopovými fóliemi ostatní ukončení izolace provětrávací lištou</t>
  </si>
  <si>
    <t>https://podminky.urs.cz/item/CS_URS_2023_01/711161384</t>
  </si>
  <si>
    <t>52</t>
  </si>
  <si>
    <t>998711101</t>
  </si>
  <si>
    <t>Přesun hmot tonážní pro izolace proti vodě, vlhkosti a plynům v objektech v do 6 m</t>
  </si>
  <si>
    <t>807068251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</si>
  <si>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</si>
  <si>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</si>
  <si>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VRN</t>
  </si>
  <si>
    <t>Vedlejší rozpočtové náklady</t>
  </si>
  <si>
    <t>53</t>
  </si>
  <si>
    <t>VRN001</t>
  </si>
  <si>
    <t>Vytyčení inženýrských sítí</t>
  </si>
  <si>
    <t>soubor</t>
  </si>
  <si>
    <t>-960662927</t>
  </si>
  <si>
    <t>54</t>
  </si>
  <si>
    <t>VRN002</t>
  </si>
  <si>
    <t>Zařízení staveniště</t>
  </si>
  <si>
    <t>-1978840257</t>
  </si>
  <si>
    <t>P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</si>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</sst>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71" TargetMode="External" /><Relationship Id="rId2" Type="http://schemas.openxmlformats.org/officeDocument/2006/relationships/hyperlink" Target="https://podminky.urs.cz/item/CS_URS_2023_01/113107131" TargetMode="External" /><Relationship Id="rId3" Type="http://schemas.openxmlformats.org/officeDocument/2006/relationships/hyperlink" Target="https://podminky.urs.cz/item/CS_URS_2023_01/132112121" TargetMode="External" /><Relationship Id="rId4" Type="http://schemas.openxmlformats.org/officeDocument/2006/relationships/hyperlink" Target="https://podminky.urs.cz/item/CS_URS_2023_01/151101101" TargetMode="External" /><Relationship Id="rId5" Type="http://schemas.openxmlformats.org/officeDocument/2006/relationships/hyperlink" Target="https://podminky.urs.cz/item/CS_URS_2023_01/15110111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4111101" TargetMode="External" /><Relationship Id="rId10" Type="http://schemas.openxmlformats.org/officeDocument/2006/relationships/hyperlink" Target="https://podminky.urs.cz/item/CS_URS_2023_01/175111101" TargetMode="External" /><Relationship Id="rId11" Type="http://schemas.openxmlformats.org/officeDocument/2006/relationships/hyperlink" Target="https://podminky.urs.cz/item/CS_URS_2023_01/181411131" TargetMode="External" /><Relationship Id="rId12" Type="http://schemas.openxmlformats.org/officeDocument/2006/relationships/hyperlink" Target="https://podminky.urs.cz/item/CS_URS_2023_01/211531111" TargetMode="External" /><Relationship Id="rId13" Type="http://schemas.openxmlformats.org/officeDocument/2006/relationships/hyperlink" Target="https://podminky.urs.cz/item/CS_URS_2023_01/211971110" TargetMode="External" /><Relationship Id="rId14" Type="http://schemas.openxmlformats.org/officeDocument/2006/relationships/hyperlink" Target="https://podminky.urs.cz/item/CS_URS_2023_01/212312111" TargetMode="External" /><Relationship Id="rId15" Type="http://schemas.openxmlformats.org/officeDocument/2006/relationships/hyperlink" Target="https://podminky.urs.cz/item/CS_URS_2023_01/212755216" TargetMode="External" /><Relationship Id="rId16" Type="http://schemas.openxmlformats.org/officeDocument/2006/relationships/hyperlink" Target="https://podminky.urs.cz/item/CS_URS_2023_01/319202212" TargetMode="External" /><Relationship Id="rId17" Type="http://schemas.openxmlformats.org/officeDocument/2006/relationships/hyperlink" Target="https://podminky.urs.cz/item/CS_URS_2023_01/564251011" TargetMode="External" /><Relationship Id="rId18" Type="http://schemas.openxmlformats.org/officeDocument/2006/relationships/hyperlink" Target="https://podminky.urs.cz/item/CS_URS_2023_01/596212210" TargetMode="External" /><Relationship Id="rId19" Type="http://schemas.openxmlformats.org/officeDocument/2006/relationships/hyperlink" Target="https://podminky.urs.cz/item/CS_URS_2023_01/596811220" TargetMode="External" /><Relationship Id="rId20" Type="http://schemas.openxmlformats.org/officeDocument/2006/relationships/hyperlink" Target="https://podminky.urs.cz/item/CS_URS_2023_01/612326121" TargetMode="External" /><Relationship Id="rId21" Type="http://schemas.openxmlformats.org/officeDocument/2006/relationships/hyperlink" Target="https://podminky.urs.cz/item/CS_URS_2023_01/612328131" TargetMode="External" /><Relationship Id="rId22" Type="http://schemas.openxmlformats.org/officeDocument/2006/relationships/hyperlink" Target="https://podminky.urs.cz/item/CS_URS_2023_01/622131121" TargetMode="External" /><Relationship Id="rId23" Type="http://schemas.openxmlformats.org/officeDocument/2006/relationships/hyperlink" Target="https://podminky.urs.cz/item/CS_URS_2023_01/622321121" TargetMode="External" /><Relationship Id="rId24" Type="http://schemas.openxmlformats.org/officeDocument/2006/relationships/hyperlink" Target="https://podminky.urs.cz/item/CS_URS_2023_01/871315221" TargetMode="External" /><Relationship Id="rId25" Type="http://schemas.openxmlformats.org/officeDocument/2006/relationships/hyperlink" Target="https://podminky.urs.cz/item/CS_URS_2023_01/895270001" TargetMode="External" /><Relationship Id="rId26" Type="http://schemas.openxmlformats.org/officeDocument/2006/relationships/hyperlink" Target="https://podminky.urs.cz/item/CS_URS_2023_01/895270021" TargetMode="External" /><Relationship Id="rId27" Type="http://schemas.openxmlformats.org/officeDocument/2006/relationships/hyperlink" Target="https://podminky.urs.cz/item/CS_URS_2023_01/895270031" TargetMode="External" /><Relationship Id="rId28" Type="http://schemas.openxmlformats.org/officeDocument/2006/relationships/hyperlink" Target="https://podminky.urs.cz/item/CS_URS_2023_01/895270041" TargetMode="External" /><Relationship Id="rId29" Type="http://schemas.openxmlformats.org/officeDocument/2006/relationships/hyperlink" Target="https://podminky.urs.cz/item/CS_URS_2023_01/895270067" TargetMode="External" /><Relationship Id="rId30" Type="http://schemas.openxmlformats.org/officeDocument/2006/relationships/hyperlink" Target="https://podminky.urs.cz/item/CS_URS_2023_01/978059641" TargetMode="External" /><Relationship Id="rId31" Type="http://schemas.openxmlformats.org/officeDocument/2006/relationships/hyperlink" Target="https://podminky.urs.cz/item/CS_URS_2023_01/985131111" TargetMode="External" /><Relationship Id="rId32" Type="http://schemas.openxmlformats.org/officeDocument/2006/relationships/hyperlink" Target="https://podminky.urs.cz/item/CS_URS_2023_01/985131311" TargetMode="External" /><Relationship Id="rId33" Type="http://schemas.openxmlformats.org/officeDocument/2006/relationships/hyperlink" Target="https://podminky.urs.cz/item/CS_URS_2023_01/997013212" TargetMode="External" /><Relationship Id="rId34" Type="http://schemas.openxmlformats.org/officeDocument/2006/relationships/hyperlink" Target="https://podminky.urs.cz/item/CS_URS_2023_01/997013501" TargetMode="External" /><Relationship Id="rId35" Type="http://schemas.openxmlformats.org/officeDocument/2006/relationships/hyperlink" Target="https://podminky.urs.cz/item/CS_URS_2023_01/997013509" TargetMode="External" /><Relationship Id="rId36" Type="http://schemas.openxmlformats.org/officeDocument/2006/relationships/hyperlink" Target="https://podminky.urs.cz/item/CS_URS_2023_01/997013871" TargetMode="External" /><Relationship Id="rId37" Type="http://schemas.openxmlformats.org/officeDocument/2006/relationships/hyperlink" Target="https://podminky.urs.cz/item/CS_URS_2023_01/998011001" TargetMode="External" /><Relationship Id="rId38" Type="http://schemas.openxmlformats.org/officeDocument/2006/relationships/hyperlink" Target="https://podminky.urs.cz/item/CS_URS_2023_01/711112001" TargetMode="External" /><Relationship Id="rId39" Type="http://schemas.openxmlformats.org/officeDocument/2006/relationships/hyperlink" Target="https://podminky.urs.cz/item/CS_URS_2023_01/711142559" TargetMode="External" /><Relationship Id="rId40" Type="http://schemas.openxmlformats.org/officeDocument/2006/relationships/hyperlink" Target="https://podminky.urs.cz/item/CS_URS_2023_01/711142559" TargetMode="External" /><Relationship Id="rId41" Type="http://schemas.openxmlformats.org/officeDocument/2006/relationships/hyperlink" Target="https://podminky.urs.cz/item/CS_URS_2023_01/711161273" TargetMode="External" /><Relationship Id="rId42" Type="http://schemas.openxmlformats.org/officeDocument/2006/relationships/hyperlink" Target="https://podminky.urs.cz/item/CS_URS_2023_01/711161384" TargetMode="External" /><Relationship Id="rId43" Type="http://schemas.openxmlformats.org/officeDocument/2006/relationships/hyperlink" Target="https://podminky.urs.cz/item/CS_URS_2023_01/998711101" TargetMode="External" /><Relationship Id="rId44" Type="http://schemas.openxmlformats.org/officeDocument/2006/relationships/drawing" Target="../drawings/drawing2.xm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view="pageBreakPreview" zoomScale="60" workbookViewId="0" topLeftCell="A2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4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R5" s="20"/>
      <c r="BE5" s="281" t="s">
        <v>15</v>
      </c>
      <c r="BS5" s="17" t="s">
        <v>6</v>
      </c>
    </row>
    <row r="6" spans="2:71" ht="36.95" customHeight="1">
      <c r="B6" s="20"/>
      <c r="D6" s="26" t="s">
        <v>16</v>
      </c>
      <c r="K6" s="285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R6" s="20"/>
      <c r="BE6" s="282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2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2"/>
      <c r="BS8" s="17" t="s">
        <v>6</v>
      </c>
    </row>
    <row r="9" spans="2:71" ht="14.45" customHeight="1">
      <c r="B9" s="20"/>
      <c r="AR9" s="20"/>
      <c r="BE9" s="282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2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2"/>
      <c r="BS11" s="17" t="s">
        <v>6</v>
      </c>
    </row>
    <row r="12" spans="2:71" ht="6.95" customHeight="1">
      <c r="B12" s="20"/>
      <c r="AR12" s="20"/>
      <c r="BE12" s="282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2"/>
      <c r="BS13" s="17" t="s">
        <v>6</v>
      </c>
    </row>
    <row r="14" spans="2:71" ht="12.75">
      <c r="B14" s="20"/>
      <c r="E14" s="286" t="s">
        <v>30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7" t="s">
        <v>28</v>
      </c>
      <c r="AN14" s="29" t="s">
        <v>30</v>
      </c>
      <c r="AR14" s="20"/>
      <c r="BE14" s="282"/>
      <c r="BS14" s="17" t="s">
        <v>6</v>
      </c>
    </row>
    <row r="15" spans="2:71" ht="6.95" customHeight="1">
      <c r="B15" s="20"/>
      <c r="AR15" s="20"/>
      <c r="BE15" s="282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2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2"/>
      <c r="BS17" s="17" t="s">
        <v>33</v>
      </c>
    </row>
    <row r="18" spans="2:71" ht="6.95" customHeight="1">
      <c r="B18" s="20"/>
      <c r="AR18" s="20"/>
      <c r="BE18" s="282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2"/>
      <c r="BS19" s="17" t="s">
        <v>6</v>
      </c>
    </row>
    <row r="20" spans="2:71" ht="18.4" customHeight="1">
      <c r="B20" s="20"/>
      <c r="E20" s="25" t="s">
        <v>32</v>
      </c>
      <c r="AK20" s="27" t="s">
        <v>28</v>
      </c>
      <c r="AN20" s="25" t="s">
        <v>19</v>
      </c>
      <c r="AR20" s="20"/>
      <c r="BE20" s="282"/>
      <c r="BS20" s="17" t="s">
        <v>33</v>
      </c>
    </row>
    <row r="21" spans="2:57" ht="6.95" customHeight="1">
      <c r="B21" s="20"/>
      <c r="AR21" s="20"/>
      <c r="BE21" s="282"/>
    </row>
    <row r="22" spans="2:57" ht="12" customHeight="1">
      <c r="B22" s="20"/>
      <c r="D22" s="27" t="s">
        <v>35</v>
      </c>
      <c r="AR22" s="20"/>
      <c r="BE22" s="282"/>
    </row>
    <row r="23" spans="2:57" ht="47.25" customHeight="1">
      <c r="B23" s="20"/>
      <c r="E23" s="288" t="s">
        <v>36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R23" s="20"/>
      <c r="BE23" s="282"/>
    </row>
    <row r="24" spans="2:57" ht="6.95" customHeight="1">
      <c r="B24" s="20"/>
      <c r="AR24" s="20"/>
      <c r="BE24" s="282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2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9">
        <f>ROUND(AG54,2)</f>
        <v>800000</v>
      </c>
      <c r="AL26" s="290"/>
      <c r="AM26" s="290"/>
      <c r="AN26" s="290"/>
      <c r="AO26" s="290"/>
      <c r="AR26" s="32"/>
      <c r="BE26" s="282"/>
    </row>
    <row r="27" spans="2:57" s="1" customFormat="1" ht="6.95" customHeight="1">
      <c r="B27" s="32"/>
      <c r="AR27" s="32"/>
      <c r="BE27" s="282"/>
    </row>
    <row r="28" spans="2:57" s="1" customFormat="1" ht="12.75">
      <c r="B28" s="32"/>
      <c r="L28" s="291" t="s">
        <v>38</v>
      </c>
      <c r="M28" s="291"/>
      <c r="N28" s="291"/>
      <c r="O28" s="291"/>
      <c r="P28" s="291"/>
      <c r="W28" s="291" t="s">
        <v>39</v>
      </c>
      <c r="X28" s="291"/>
      <c r="Y28" s="291"/>
      <c r="Z28" s="291"/>
      <c r="AA28" s="291"/>
      <c r="AB28" s="291"/>
      <c r="AC28" s="291"/>
      <c r="AD28" s="291"/>
      <c r="AE28" s="291"/>
      <c r="AK28" s="291" t="s">
        <v>40</v>
      </c>
      <c r="AL28" s="291"/>
      <c r="AM28" s="291"/>
      <c r="AN28" s="291"/>
      <c r="AO28" s="291"/>
      <c r="AR28" s="32"/>
      <c r="BE28" s="282"/>
    </row>
    <row r="29" spans="2:57" s="2" customFormat="1" ht="14.45" customHeight="1">
      <c r="B29" s="35"/>
      <c r="D29" s="27" t="s">
        <v>41</v>
      </c>
      <c r="F29" s="27" t="s">
        <v>42</v>
      </c>
      <c r="L29" s="274">
        <v>0.21</v>
      </c>
      <c r="M29" s="273"/>
      <c r="N29" s="273"/>
      <c r="O29" s="273"/>
      <c r="P29" s="273"/>
      <c r="W29" s="272">
        <f>ROUND(AZ54,2)</f>
        <v>800000</v>
      </c>
      <c r="X29" s="273"/>
      <c r="Y29" s="273"/>
      <c r="Z29" s="273"/>
      <c r="AA29" s="273"/>
      <c r="AB29" s="273"/>
      <c r="AC29" s="273"/>
      <c r="AD29" s="273"/>
      <c r="AE29" s="273"/>
      <c r="AK29" s="272">
        <f>ROUND(AV54,2)</f>
        <v>168000</v>
      </c>
      <c r="AL29" s="273"/>
      <c r="AM29" s="273"/>
      <c r="AN29" s="273"/>
      <c r="AO29" s="273"/>
      <c r="AR29" s="35"/>
      <c r="BE29" s="283"/>
    </row>
    <row r="30" spans="2:57" s="2" customFormat="1" ht="14.45" customHeight="1">
      <c r="B30" s="35"/>
      <c r="F30" s="27" t="s">
        <v>43</v>
      </c>
      <c r="L30" s="274">
        <v>0.15</v>
      </c>
      <c r="M30" s="273"/>
      <c r="N30" s="273"/>
      <c r="O30" s="273"/>
      <c r="P30" s="273"/>
      <c r="W30" s="272">
        <f>ROUND(BA54,2)</f>
        <v>0</v>
      </c>
      <c r="X30" s="273"/>
      <c r="Y30" s="273"/>
      <c r="Z30" s="273"/>
      <c r="AA30" s="273"/>
      <c r="AB30" s="273"/>
      <c r="AC30" s="273"/>
      <c r="AD30" s="273"/>
      <c r="AE30" s="273"/>
      <c r="AK30" s="272">
        <f>ROUND(AW54,2)</f>
        <v>0</v>
      </c>
      <c r="AL30" s="273"/>
      <c r="AM30" s="273"/>
      <c r="AN30" s="273"/>
      <c r="AO30" s="273"/>
      <c r="AR30" s="35"/>
      <c r="BE30" s="283"/>
    </row>
    <row r="31" spans="2:57" s="2" customFormat="1" ht="14.45" customHeight="1" hidden="1">
      <c r="B31" s="35"/>
      <c r="F31" s="27" t="s">
        <v>44</v>
      </c>
      <c r="L31" s="274">
        <v>0.21</v>
      </c>
      <c r="M31" s="273"/>
      <c r="N31" s="273"/>
      <c r="O31" s="273"/>
      <c r="P31" s="273"/>
      <c r="W31" s="272">
        <f>ROUND(BB54,2)</f>
        <v>0</v>
      </c>
      <c r="X31" s="273"/>
      <c r="Y31" s="273"/>
      <c r="Z31" s="273"/>
      <c r="AA31" s="273"/>
      <c r="AB31" s="273"/>
      <c r="AC31" s="273"/>
      <c r="AD31" s="273"/>
      <c r="AE31" s="273"/>
      <c r="AK31" s="272">
        <v>0</v>
      </c>
      <c r="AL31" s="273"/>
      <c r="AM31" s="273"/>
      <c r="AN31" s="273"/>
      <c r="AO31" s="273"/>
      <c r="AR31" s="35"/>
      <c r="BE31" s="283"/>
    </row>
    <row r="32" spans="2:57" s="2" customFormat="1" ht="14.45" customHeight="1" hidden="1">
      <c r="B32" s="35"/>
      <c r="F32" s="27" t="s">
        <v>45</v>
      </c>
      <c r="L32" s="274">
        <v>0.15</v>
      </c>
      <c r="M32" s="273"/>
      <c r="N32" s="273"/>
      <c r="O32" s="273"/>
      <c r="P32" s="273"/>
      <c r="W32" s="272">
        <f>ROUND(BC54,2)</f>
        <v>0</v>
      </c>
      <c r="X32" s="273"/>
      <c r="Y32" s="273"/>
      <c r="Z32" s="273"/>
      <c r="AA32" s="273"/>
      <c r="AB32" s="273"/>
      <c r="AC32" s="273"/>
      <c r="AD32" s="273"/>
      <c r="AE32" s="273"/>
      <c r="AK32" s="272">
        <v>0</v>
      </c>
      <c r="AL32" s="273"/>
      <c r="AM32" s="273"/>
      <c r="AN32" s="273"/>
      <c r="AO32" s="273"/>
      <c r="AR32" s="35"/>
      <c r="BE32" s="283"/>
    </row>
    <row r="33" spans="2:44" s="2" customFormat="1" ht="14.45" customHeight="1" hidden="1">
      <c r="B33" s="35"/>
      <c r="F33" s="27" t="s">
        <v>46</v>
      </c>
      <c r="L33" s="274">
        <v>0</v>
      </c>
      <c r="M33" s="273"/>
      <c r="N33" s="273"/>
      <c r="O33" s="273"/>
      <c r="P33" s="273"/>
      <c r="W33" s="272">
        <f>ROUND(BD54,2)</f>
        <v>0</v>
      </c>
      <c r="X33" s="273"/>
      <c r="Y33" s="273"/>
      <c r="Z33" s="273"/>
      <c r="AA33" s="273"/>
      <c r="AB33" s="273"/>
      <c r="AC33" s="273"/>
      <c r="AD33" s="273"/>
      <c r="AE33" s="273"/>
      <c r="AK33" s="272">
        <v>0</v>
      </c>
      <c r="AL33" s="273"/>
      <c r="AM33" s="273"/>
      <c r="AN33" s="273"/>
      <c r="AO33" s="273"/>
      <c r="AR33" s="35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77" t="s">
        <v>49</v>
      </c>
      <c r="Y35" s="278"/>
      <c r="Z35" s="278"/>
      <c r="AA35" s="278"/>
      <c r="AB35" s="278"/>
      <c r="AC35" s="38"/>
      <c r="AD35" s="38"/>
      <c r="AE35" s="38"/>
      <c r="AF35" s="38"/>
      <c r="AG35" s="38"/>
      <c r="AH35" s="38"/>
      <c r="AI35" s="38"/>
      <c r="AJ35" s="38"/>
      <c r="AK35" s="279">
        <f>SUM(AK26:AK33)</f>
        <v>968000</v>
      </c>
      <c r="AL35" s="278"/>
      <c r="AM35" s="278"/>
      <c r="AN35" s="278"/>
      <c r="AO35" s="280"/>
      <c r="AP35" s="36"/>
      <c r="AQ35" s="36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4"/>
      <c r="C44" s="27" t="s">
        <v>13</v>
      </c>
      <c r="L44" s="3" t="str">
        <f>K5</f>
        <v>06102020</v>
      </c>
      <c r="AR44" s="44"/>
    </row>
    <row r="45" spans="2:44" s="4" customFormat="1" ht="36.95" customHeight="1">
      <c r="B45" s="45"/>
      <c r="C45" s="46" t="s">
        <v>16</v>
      </c>
      <c r="L45" s="263" t="str">
        <f>K6</f>
        <v>Výzva PD-Čp. 3276, ul. Horní, sportovní areál Stovky-stavební úpravy sociálních zařízení</v>
      </c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R45" s="45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7" t="str">
        <f>IF(K8="","",K8)</f>
        <v>areál Stovky</v>
      </c>
      <c r="AI47" s="27" t="s">
        <v>23</v>
      </c>
      <c r="AM47" s="265" t="str">
        <f>IF(AN8="","",AN8)</f>
        <v>30. 12. 2022</v>
      </c>
      <c r="AN47" s="265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Frýdek-Místek</v>
      </c>
      <c r="AI49" s="27" t="s">
        <v>31</v>
      </c>
      <c r="AM49" s="266" t="str">
        <f>IF(E17="","",E17)</f>
        <v>Made 4 BIM s.r.o.</v>
      </c>
      <c r="AN49" s="267"/>
      <c r="AO49" s="267"/>
      <c r="AP49" s="267"/>
      <c r="AR49" s="32"/>
      <c r="AS49" s="268" t="s">
        <v>51</v>
      </c>
      <c r="AT49" s="269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66" t="str">
        <f>IF(E20="","",E20)</f>
        <v>Made 4 BIM s.r.o.</v>
      </c>
      <c r="AN50" s="267"/>
      <c r="AO50" s="267"/>
      <c r="AP50" s="267"/>
      <c r="AR50" s="32"/>
      <c r="AS50" s="270"/>
      <c r="AT50" s="271"/>
      <c r="BD50" s="51"/>
    </row>
    <row r="51" spans="2:56" s="1" customFormat="1" ht="10.9" customHeight="1">
      <c r="B51" s="32"/>
      <c r="AR51" s="32"/>
      <c r="AS51" s="270"/>
      <c r="AT51" s="271"/>
      <c r="BD51" s="51"/>
    </row>
    <row r="52" spans="2:56" s="1" customFormat="1" ht="29.25" customHeight="1">
      <c r="B52" s="32"/>
      <c r="C52" s="259" t="s">
        <v>52</v>
      </c>
      <c r="D52" s="260"/>
      <c r="E52" s="260"/>
      <c r="F52" s="260"/>
      <c r="G52" s="260"/>
      <c r="H52" s="52"/>
      <c r="I52" s="261" t="s">
        <v>53</v>
      </c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2" t="s">
        <v>54</v>
      </c>
      <c r="AH52" s="260"/>
      <c r="AI52" s="260"/>
      <c r="AJ52" s="260"/>
      <c r="AK52" s="260"/>
      <c r="AL52" s="260"/>
      <c r="AM52" s="260"/>
      <c r="AN52" s="261" t="s">
        <v>55</v>
      </c>
      <c r="AO52" s="260"/>
      <c r="AP52" s="260"/>
      <c r="AQ52" s="53" t="s">
        <v>56</v>
      </c>
      <c r="AR52" s="32"/>
      <c r="AS52" s="54" t="s">
        <v>57</v>
      </c>
      <c r="AT52" s="55" t="s">
        <v>58</v>
      </c>
      <c r="AU52" s="55" t="s">
        <v>59</v>
      </c>
      <c r="AV52" s="55" t="s">
        <v>60</v>
      </c>
      <c r="AW52" s="55" t="s">
        <v>61</v>
      </c>
      <c r="AX52" s="55" t="s">
        <v>62</v>
      </c>
      <c r="AY52" s="55" t="s">
        <v>63</v>
      </c>
      <c r="AZ52" s="55" t="s">
        <v>64</v>
      </c>
      <c r="BA52" s="55" t="s">
        <v>65</v>
      </c>
      <c r="BB52" s="55" t="s">
        <v>66</v>
      </c>
      <c r="BC52" s="55" t="s">
        <v>67</v>
      </c>
      <c r="BD52" s="56" t="s">
        <v>68</v>
      </c>
    </row>
    <row r="53" spans="2:56" s="1" customFormat="1" ht="10.9" customHeight="1">
      <c r="B53" s="32"/>
      <c r="AR53" s="32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8"/>
      <c r="C54" s="59" t="s">
        <v>69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56">
        <f>ROUND(AG55,2)</f>
        <v>800000</v>
      </c>
      <c r="AH54" s="256"/>
      <c r="AI54" s="256"/>
      <c r="AJ54" s="256"/>
      <c r="AK54" s="256"/>
      <c r="AL54" s="256"/>
      <c r="AM54" s="256"/>
      <c r="AN54" s="257">
        <f>SUM(AG54,AT54)</f>
        <v>968000</v>
      </c>
      <c r="AO54" s="257"/>
      <c r="AP54" s="257"/>
      <c r="AQ54" s="62" t="s">
        <v>19</v>
      </c>
      <c r="AR54" s="58"/>
      <c r="AS54" s="63">
        <f>ROUND(AS55,2)</f>
        <v>0</v>
      </c>
      <c r="AT54" s="64">
        <f>ROUND(SUM(AV54:AW54),2)</f>
        <v>168000</v>
      </c>
      <c r="AU54" s="65">
        <f>ROUND(AU55,5)</f>
        <v>0</v>
      </c>
      <c r="AV54" s="64">
        <f>ROUND(AZ54*L29,2)</f>
        <v>168000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ROUND(AZ55,2)</f>
        <v>800000</v>
      </c>
      <c r="BA54" s="64">
        <f>ROUND(BA55,2)</f>
        <v>0</v>
      </c>
      <c r="BB54" s="64">
        <f>ROUND(BB55,2)</f>
        <v>0</v>
      </c>
      <c r="BC54" s="64">
        <f>ROUND(BC55,2)</f>
        <v>0</v>
      </c>
      <c r="BD54" s="66">
        <f>ROUND(BD55,2)</f>
        <v>0</v>
      </c>
      <c r="BS54" s="67" t="s">
        <v>70</v>
      </c>
      <c r="BT54" s="67" t="s">
        <v>71</v>
      </c>
      <c r="BU54" s="68" t="s">
        <v>72</v>
      </c>
      <c r="BV54" s="67" t="s">
        <v>73</v>
      </c>
      <c r="BW54" s="67" t="s">
        <v>5</v>
      </c>
      <c r="BX54" s="67" t="s">
        <v>74</v>
      </c>
      <c r="CL54" s="67" t="s">
        <v>19</v>
      </c>
    </row>
    <row r="55" spans="1:91" s="6" customFormat="1" ht="37.5" customHeight="1">
      <c r="A55" s="69" t="s">
        <v>75</v>
      </c>
      <c r="B55" s="70"/>
      <c r="C55" s="71"/>
      <c r="D55" s="255" t="s">
        <v>76</v>
      </c>
      <c r="E55" s="255"/>
      <c r="F55" s="255"/>
      <c r="G55" s="255"/>
      <c r="H55" s="255"/>
      <c r="I55" s="72"/>
      <c r="J55" s="255" t="s">
        <v>77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75">
        <f>'5 - Provedení hydroizolac...'!J30</f>
        <v>800000</v>
      </c>
      <c r="AH55" s="276"/>
      <c r="AI55" s="276"/>
      <c r="AJ55" s="276"/>
      <c r="AK55" s="276"/>
      <c r="AL55" s="276"/>
      <c r="AM55" s="276"/>
      <c r="AN55" s="275">
        <f>SUM(AG55,AT55)</f>
        <v>968000</v>
      </c>
      <c r="AO55" s="276"/>
      <c r="AP55" s="276"/>
      <c r="AQ55" s="73" t="s">
        <v>78</v>
      </c>
      <c r="AR55" s="70"/>
      <c r="AS55" s="74">
        <v>0</v>
      </c>
      <c r="AT55" s="75">
        <f>ROUND(SUM(AV55:AW55),2)</f>
        <v>168000</v>
      </c>
      <c r="AU55" s="76">
        <f>'5 - Provedení hydroizolac...'!P92</f>
        <v>0</v>
      </c>
      <c r="AV55" s="75">
        <f>'5 - Provedení hydroizolac...'!J33</f>
        <v>168000</v>
      </c>
      <c r="AW55" s="75">
        <f>'5 - Provedení hydroizolac...'!J34</f>
        <v>0</v>
      </c>
      <c r="AX55" s="75">
        <f>'5 - Provedení hydroizolac...'!J35</f>
        <v>0</v>
      </c>
      <c r="AY55" s="75">
        <f>'5 - Provedení hydroizolac...'!J36</f>
        <v>0</v>
      </c>
      <c r="AZ55" s="75">
        <f>'5 - Provedení hydroizolac...'!F33</f>
        <v>800000</v>
      </c>
      <c r="BA55" s="75">
        <f>'5 - Provedení hydroizolac...'!F34</f>
        <v>0</v>
      </c>
      <c r="BB55" s="75">
        <f>'5 - Provedení hydroizolac...'!F35</f>
        <v>0</v>
      </c>
      <c r="BC55" s="75">
        <f>'5 - Provedení hydroizolac...'!F36</f>
        <v>0</v>
      </c>
      <c r="BD55" s="77">
        <f>'5 - Provedení hydroizolac...'!F37</f>
        <v>0</v>
      </c>
      <c r="BT55" s="78" t="s">
        <v>79</v>
      </c>
      <c r="BV55" s="78" t="s">
        <v>73</v>
      </c>
      <c r="BW55" s="78" t="s">
        <v>80</v>
      </c>
      <c r="BX55" s="78" t="s">
        <v>5</v>
      </c>
      <c r="CL55" s="78" t="s">
        <v>19</v>
      </c>
      <c r="CM55" s="78" t="s">
        <v>81</v>
      </c>
    </row>
    <row r="56" spans="2:44" s="1" customFormat="1" ht="30" customHeight="1">
      <c r="B56" s="32"/>
      <c r="AR56" s="32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2"/>
    </row>
  </sheetData>
  <sheetProtection algorithmName="SHA-512" hashValue="8FcKQ0514wQGYQzMYsY16FysOtsqu1/yyGdnW8pnLo4WsZJnOmJ2d3lZHiggBwE421RgKNLCcqwALq5HiVIiaA==" saltValue="2QxWW9tyZUGyqPRTsN48xKtSRgdTygru8oxes22LPlx4oL96bCO5b+wioLvobvwkApH8BOBz5dFGXnPrYdU32w==" spinCount="100000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5:AP55"/>
    <mergeCell ref="AG55:AM5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</mergeCells>
  <hyperlinks>
    <hyperlink ref="A55" location="'5 - Provedení hydroizola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27"/>
  <sheetViews>
    <sheetView showGridLines="0" tabSelected="1" view="pageBreakPreview" zoomScale="80" zoomScaleSheetLayoutView="80" workbookViewId="0" topLeftCell="A72">
      <selection activeCell="I325" sqref="I3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82</v>
      </c>
      <c r="L4" s="20"/>
      <c r="M4" s="79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93" t="str">
        <f>'Rekapitulace stavby'!K6</f>
        <v>Výzva PD-Čp. 3276, ul. Horní, sportovní areál Stovky-stavební úpravy sociálních zařízení</v>
      </c>
      <c r="F7" s="294"/>
      <c r="G7" s="294"/>
      <c r="H7" s="294"/>
      <c r="L7" s="20"/>
    </row>
    <row r="8" spans="2:12" s="1" customFormat="1" ht="12" customHeight="1">
      <c r="B8" s="32"/>
      <c r="D8" s="27" t="s">
        <v>83</v>
      </c>
      <c r="L8" s="32"/>
    </row>
    <row r="9" spans="2:12" s="1" customFormat="1" ht="30" customHeight="1">
      <c r="B9" s="32"/>
      <c r="E9" s="263" t="s">
        <v>84</v>
      </c>
      <c r="F9" s="292"/>
      <c r="G9" s="292"/>
      <c r="H9" s="29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30. 12. 2022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95" t="str">
        <f>'Rekapitulace stavby'!E14</f>
        <v>Vyplň údaj</v>
      </c>
      <c r="F18" s="284"/>
      <c r="G18" s="284"/>
      <c r="H18" s="28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32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0"/>
      <c r="E27" s="288" t="s">
        <v>19</v>
      </c>
      <c r="F27" s="288"/>
      <c r="G27" s="288"/>
      <c r="H27" s="288"/>
      <c r="L27" s="80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1" t="s">
        <v>37</v>
      </c>
      <c r="J30" s="61">
        <f>ROUND(J92,2)</f>
        <v>800000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2" t="s">
        <v>39</v>
      </c>
      <c r="I32" s="82" t="s">
        <v>38</v>
      </c>
      <c r="J32" s="82" t="s">
        <v>40</v>
      </c>
      <c r="L32" s="32"/>
    </row>
    <row r="33" spans="2:12" s="1" customFormat="1" ht="14.45" customHeight="1">
      <c r="B33" s="32"/>
      <c r="D33" s="83" t="s">
        <v>41</v>
      </c>
      <c r="E33" s="27" t="s">
        <v>42</v>
      </c>
      <c r="F33" s="84">
        <f>ROUND((SUM(BE92:BE326)),2)</f>
        <v>800000</v>
      </c>
      <c r="I33" s="85">
        <v>0.21</v>
      </c>
      <c r="J33" s="84">
        <f>ROUND(((SUM(BE92:BE326))*I33),2)</f>
        <v>168000</v>
      </c>
      <c r="L33" s="32"/>
    </row>
    <row r="34" spans="2:12" s="1" customFormat="1" ht="14.45" customHeight="1">
      <c r="B34" s="32"/>
      <c r="E34" s="27" t="s">
        <v>43</v>
      </c>
      <c r="F34" s="84">
        <f>ROUND((SUM(BF92:BF326)),2)</f>
        <v>0</v>
      </c>
      <c r="I34" s="85">
        <v>0.15</v>
      </c>
      <c r="J34" s="84">
        <f>ROUND(((SUM(BF92:BF326))*I34),2)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4">
        <f>ROUND((SUM(BG92:BG326)),2)</f>
        <v>0</v>
      </c>
      <c r="I35" s="85">
        <v>0.21</v>
      </c>
      <c r="J35" s="84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4">
        <f>ROUND((SUM(BH92:BH326)),2)</f>
        <v>0</v>
      </c>
      <c r="I36" s="85">
        <v>0.15</v>
      </c>
      <c r="J36" s="84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4">
        <f>ROUND((SUM(BI92:BI326)),2)</f>
        <v>0</v>
      </c>
      <c r="I37" s="85">
        <v>0</v>
      </c>
      <c r="J37" s="84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86"/>
      <c r="D39" s="87" t="s">
        <v>47</v>
      </c>
      <c r="E39" s="52"/>
      <c r="F39" s="52"/>
      <c r="G39" s="88" t="s">
        <v>48</v>
      </c>
      <c r="H39" s="89" t="s">
        <v>49</v>
      </c>
      <c r="I39" s="52"/>
      <c r="J39" s="90">
        <f>SUM(J30:J37)</f>
        <v>968000</v>
      </c>
      <c r="K39" s="91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85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26.25" customHeight="1">
      <c r="B48" s="32"/>
      <c r="E48" s="293" t="str">
        <f>E7</f>
        <v>Výzva PD-Čp. 3276, ul. Horní, sportovní areál Stovky-stavební úpravy sociálních zařízení</v>
      </c>
      <c r="F48" s="294"/>
      <c r="G48" s="294"/>
      <c r="H48" s="294"/>
      <c r="L48" s="32"/>
    </row>
    <row r="49" spans="2:12" s="1" customFormat="1" ht="12" customHeight="1">
      <c r="B49" s="32"/>
      <c r="C49" s="27" t="s">
        <v>83</v>
      </c>
      <c r="L49" s="32"/>
    </row>
    <row r="50" spans="2:12" s="1" customFormat="1" ht="30" customHeight="1">
      <c r="B50" s="32"/>
      <c r="E50" s="263" t="str">
        <f>E9</f>
        <v>5 - Provedení hydroizolace soc. zař. na p.č. 5260/21 v rámci akce Č.p. 3276, ul. Horní, s. areál Stovky</v>
      </c>
      <c r="F50" s="292"/>
      <c r="G50" s="292"/>
      <c r="H50" s="292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areál Stovky</v>
      </c>
      <c r="I52" s="27" t="s">
        <v>23</v>
      </c>
      <c r="J52" s="48" t="str">
        <f>IF(J12="","",J12)</f>
        <v>30. 12. 2022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Frýdek-Místek</v>
      </c>
      <c r="I54" s="27" t="s">
        <v>31</v>
      </c>
      <c r="J54" s="30" t="str">
        <f>E21</f>
        <v>Made 4 BIM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Made 4 BIM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2" t="s">
        <v>86</v>
      </c>
      <c r="D57" s="86"/>
      <c r="E57" s="86"/>
      <c r="F57" s="86"/>
      <c r="G57" s="86"/>
      <c r="H57" s="86"/>
      <c r="I57" s="86"/>
      <c r="J57" s="93" t="s">
        <v>87</v>
      </c>
      <c r="K57" s="86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4" t="s">
        <v>69</v>
      </c>
      <c r="J59" s="61">
        <f>J92</f>
        <v>800000</v>
      </c>
      <c r="L59" s="32"/>
      <c r="AU59" s="17" t="s">
        <v>88</v>
      </c>
    </row>
    <row r="60" spans="2:12" s="8" customFormat="1" ht="24.95" customHeight="1">
      <c r="B60" s="95"/>
      <c r="D60" s="96" t="s">
        <v>89</v>
      </c>
      <c r="E60" s="97"/>
      <c r="F60" s="97"/>
      <c r="G60" s="97"/>
      <c r="H60" s="97"/>
      <c r="I60" s="97"/>
      <c r="J60" s="98">
        <f>J93</f>
        <v>611694.71</v>
      </c>
      <c r="L60" s="95"/>
    </row>
    <row r="61" spans="2:12" s="9" customFormat="1" ht="19.9" customHeight="1">
      <c r="B61" s="99"/>
      <c r="D61" s="100" t="s">
        <v>90</v>
      </c>
      <c r="E61" s="101"/>
      <c r="F61" s="101"/>
      <c r="G61" s="101"/>
      <c r="H61" s="101"/>
      <c r="I61" s="101"/>
      <c r="J61" s="102">
        <f>J94</f>
        <v>229199.8</v>
      </c>
      <c r="L61" s="99"/>
    </row>
    <row r="62" spans="2:12" s="9" customFormat="1" ht="19.9" customHeight="1">
      <c r="B62" s="99"/>
      <c r="D62" s="100" t="s">
        <v>91</v>
      </c>
      <c r="E62" s="101"/>
      <c r="F62" s="101"/>
      <c r="G62" s="101"/>
      <c r="H62" s="101"/>
      <c r="I62" s="101"/>
      <c r="J62" s="102">
        <f>J158</f>
        <v>67008.72</v>
      </c>
      <c r="L62" s="99"/>
    </row>
    <row r="63" spans="2:12" s="9" customFormat="1" ht="19.9" customHeight="1">
      <c r="B63" s="99"/>
      <c r="D63" s="100" t="s">
        <v>92</v>
      </c>
      <c r="E63" s="101"/>
      <c r="F63" s="101"/>
      <c r="G63" s="101"/>
      <c r="H63" s="101"/>
      <c r="I63" s="101"/>
      <c r="J63" s="102">
        <f>J180</f>
        <v>72000</v>
      </c>
      <c r="L63" s="99"/>
    </row>
    <row r="64" spans="2:12" s="9" customFormat="1" ht="19.9" customHeight="1">
      <c r="B64" s="99"/>
      <c r="D64" s="100" t="s">
        <v>93</v>
      </c>
      <c r="E64" s="101"/>
      <c r="F64" s="101"/>
      <c r="G64" s="101"/>
      <c r="H64" s="101"/>
      <c r="I64" s="101"/>
      <c r="J64" s="102">
        <f>J186</f>
        <v>55425</v>
      </c>
      <c r="L64" s="99"/>
    </row>
    <row r="65" spans="2:12" s="9" customFormat="1" ht="19.9" customHeight="1">
      <c r="B65" s="99"/>
      <c r="D65" s="100" t="s">
        <v>94</v>
      </c>
      <c r="E65" s="101"/>
      <c r="F65" s="101"/>
      <c r="G65" s="101"/>
      <c r="H65" s="101"/>
      <c r="I65" s="101"/>
      <c r="J65" s="102">
        <f>J210</f>
        <v>33333.6</v>
      </c>
      <c r="L65" s="99"/>
    </row>
    <row r="66" spans="2:12" s="9" customFormat="1" ht="19.9" customHeight="1">
      <c r="B66" s="99"/>
      <c r="D66" s="100" t="s">
        <v>95</v>
      </c>
      <c r="E66" s="101"/>
      <c r="F66" s="101"/>
      <c r="G66" s="101"/>
      <c r="H66" s="101"/>
      <c r="I66" s="101"/>
      <c r="J66" s="102">
        <f>J230</f>
        <v>85800</v>
      </c>
      <c r="L66" s="99"/>
    </row>
    <row r="67" spans="2:12" s="9" customFormat="1" ht="19.9" customHeight="1">
      <c r="B67" s="99"/>
      <c r="D67" s="100" t="s">
        <v>96</v>
      </c>
      <c r="E67" s="101"/>
      <c r="F67" s="101"/>
      <c r="G67" s="101"/>
      <c r="H67" s="101"/>
      <c r="I67" s="101"/>
      <c r="J67" s="102">
        <f>J253</f>
        <v>20982</v>
      </c>
      <c r="L67" s="99"/>
    </row>
    <row r="68" spans="2:12" s="9" customFormat="1" ht="19.9" customHeight="1">
      <c r="B68" s="99"/>
      <c r="D68" s="100" t="s">
        <v>97</v>
      </c>
      <c r="E68" s="101"/>
      <c r="F68" s="101"/>
      <c r="G68" s="101"/>
      <c r="H68" s="101"/>
      <c r="I68" s="101"/>
      <c r="J68" s="102">
        <f>J267</f>
        <v>25086.489999999998</v>
      </c>
      <c r="L68" s="99"/>
    </row>
    <row r="69" spans="2:12" s="9" customFormat="1" ht="19.9" customHeight="1">
      <c r="B69" s="99"/>
      <c r="D69" s="100" t="s">
        <v>98</v>
      </c>
      <c r="E69" s="101"/>
      <c r="F69" s="101"/>
      <c r="G69" s="101"/>
      <c r="H69" s="101"/>
      <c r="I69" s="101"/>
      <c r="J69" s="102">
        <f>J281</f>
        <v>22859.1</v>
      </c>
      <c r="L69" s="99"/>
    </row>
    <row r="70" spans="2:12" s="8" customFormat="1" ht="24.95" customHeight="1">
      <c r="B70" s="95"/>
      <c r="D70" s="96" t="s">
        <v>99</v>
      </c>
      <c r="E70" s="97"/>
      <c r="F70" s="97"/>
      <c r="G70" s="97"/>
      <c r="H70" s="97"/>
      <c r="I70" s="97"/>
      <c r="J70" s="98">
        <f>J285</f>
        <v>174413.14</v>
      </c>
      <c r="L70" s="95"/>
    </row>
    <row r="71" spans="2:12" s="9" customFormat="1" ht="19.9" customHeight="1">
      <c r="B71" s="99"/>
      <c r="D71" s="100" t="s">
        <v>100</v>
      </c>
      <c r="E71" s="101"/>
      <c r="F71" s="101"/>
      <c r="G71" s="101"/>
      <c r="H71" s="101"/>
      <c r="I71" s="101"/>
      <c r="J71" s="102">
        <f>J286</f>
        <v>174413.14</v>
      </c>
      <c r="L71" s="99"/>
    </row>
    <row r="72" spans="2:12" s="8" customFormat="1" ht="24.95" customHeight="1">
      <c r="B72" s="95"/>
      <c r="D72" s="96" t="s">
        <v>101</v>
      </c>
      <c r="E72" s="97"/>
      <c r="F72" s="97"/>
      <c r="G72" s="97"/>
      <c r="H72" s="97"/>
      <c r="I72" s="97"/>
      <c r="J72" s="98">
        <f>J321</f>
        <v>13892.15</v>
      </c>
      <c r="L72" s="95"/>
    </row>
    <row r="73" spans="2:12" s="1" customFormat="1" ht="21.75" customHeight="1">
      <c r="B73" s="32"/>
      <c r="L73" s="32"/>
    </row>
    <row r="74" spans="2:12" s="1" customFormat="1" ht="6.9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2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2"/>
    </row>
    <row r="79" spans="2:12" s="1" customFormat="1" ht="24.95" customHeight="1">
      <c r="B79" s="32"/>
      <c r="C79" s="21" t="s">
        <v>102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26.25" customHeight="1">
      <c r="B82" s="32"/>
      <c r="E82" s="293" t="str">
        <f>E7</f>
        <v>Výzva PD-Čp. 3276, ul. Horní, sportovní areál Stovky-stavební úpravy sociálních zařízení</v>
      </c>
      <c r="F82" s="294"/>
      <c r="G82" s="294"/>
      <c r="H82" s="294"/>
      <c r="L82" s="32"/>
    </row>
    <row r="83" spans="2:12" s="1" customFormat="1" ht="12" customHeight="1">
      <c r="B83" s="32"/>
      <c r="C83" s="27" t="s">
        <v>83</v>
      </c>
      <c r="L83" s="32"/>
    </row>
    <row r="84" spans="2:12" s="1" customFormat="1" ht="30" customHeight="1">
      <c r="B84" s="32"/>
      <c r="E84" s="263" t="str">
        <f>E9</f>
        <v>5 - Provedení hydroizolace soc. zař. na p.č. 5260/21 v rámci akce Č.p. 3276, ul. Horní, s. areál Stovky</v>
      </c>
      <c r="F84" s="292"/>
      <c r="G84" s="292"/>
      <c r="H84" s="292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areál Stovky</v>
      </c>
      <c r="I86" s="27" t="s">
        <v>23</v>
      </c>
      <c r="J86" s="48" t="str">
        <f>IF(J12="","",J12)</f>
        <v>30. 12. 2022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Frýdek-Místek</v>
      </c>
      <c r="I88" s="27" t="s">
        <v>31</v>
      </c>
      <c r="J88" s="30" t="str">
        <f>E21</f>
        <v>Made 4 BIM s.r.o.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Made 4 BIM s.r.o.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3"/>
      <c r="C91" s="104" t="s">
        <v>103</v>
      </c>
      <c r="D91" s="105" t="s">
        <v>56</v>
      </c>
      <c r="E91" s="105" t="s">
        <v>52</v>
      </c>
      <c r="F91" s="105" t="s">
        <v>53</v>
      </c>
      <c r="G91" s="105" t="s">
        <v>104</v>
      </c>
      <c r="H91" s="105" t="s">
        <v>105</v>
      </c>
      <c r="I91" s="105" t="s">
        <v>106</v>
      </c>
      <c r="J91" s="105" t="s">
        <v>87</v>
      </c>
      <c r="K91" s="106" t="s">
        <v>107</v>
      </c>
      <c r="L91" s="103"/>
      <c r="M91" s="54" t="s">
        <v>19</v>
      </c>
      <c r="N91" s="55" t="s">
        <v>41</v>
      </c>
      <c r="O91" s="55" t="s">
        <v>108</v>
      </c>
      <c r="P91" s="55" t="s">
        <v>109</v>
      </c>
      <c r="Q91" s="55" t="s">
        <v>110</v>
      </c>
      <c r="R91" s="55" t="s">
        <v>111</v>
      </c>
      <c r="S91" s="55" t="s">
        <v>112</v>
      </c>
      <c r="T91" s="56" t="s">
        <v>113</v>
      </c>
    </row>
    <row r="92" spans="2:63" s="1" customFormat="1" ht="22.9" customHeight="1">
      <c r="B92" s="32"/>
      <c r="C92" s="59" t="s">
        <v>114</v>
      </c>
      <c r="J92" s="107">
        <f>BK92</f>
        <v>800000</v>
      </c>
      <c r="L92" s="32"/>
      <c r="M92" s="57"/>
      <c r="N92" s="49"/>
      <c r="O92" s="49"/>
      <c r="P92" s="108">
        <f>P93+P285+P321</f>
        <v>0</v>
      </c>
      <c r="Q92" s="49"/>
      <c r="R92" s="108">
        <f>R93+R285+R321</f>
        <v>77.87982539999999</v>
      </c>
      <c r="S92" s="49"/>
      <c r="T92" s="109">
        <f>T93+T285+T321</f>
        <v>17.543190000000003</v>
      </c>
      <c r="AT92" s="17" t="s">
        <v>70</v>
      </c>
      <c r="AU92" s="17" t="s">
        <v>88</v>
      </c>
      <c r="BK92" s="110">
        <f>BK93+BK285+BK321</f>
        <v>800000</v>
      </c>
    </row>
    <row r="93" spans="2:63" s="11" customFormat="1" ht="25.9" customHeight="1">
      <c r="B93" s="111"/>
      <c r="D93" s="112" t="s">
        <v>70</v>
      </c>
      <c r="E93" s="113" t="s">
        <v>115</v>
      </c>
      <c r="F93" s="113" t="s">
        <v>116</v>
      </c>
      <c r="I93" s="114"/>
      <c r="J93" s="115">
        <f>BK93</f>
        <v>611694.71</v>
      </c>
      <c r="L93" s="111"/>
      <c r="M93" s="116"/>
      <c r="P93" s="117">
        <f>P94+P158+P180+P186+P210+P230+P253+P267+P281</f>
        <v>0</v>
      </c>
      <c r="R93" s="117">
        <f>R94+R158+R180+R186+R210+R230+R253+R267+R281</f>
        <v>76.19685039999999</v>
      </c>
      <c r="T93" s="118">
        <f>T94+T158+T180+T186+T210+T230+T253+T267+T281</f>
        <v>17.543190000000003</v>
      </c>
      <c r="AR93" s="112" t="s">
        <v>79</v>
      </c>
      <c r="AT93" s="119" t="s">
        <v>70</v>
      </c>
      <c r="AU93" s="119" t="s">
        <v>71</v>
      </c>
      <c r="AY93" s="112" t="s">
        <v>117</v>
      </c>
      <c r="BK93" s="120">
        <f>BK94+BK158+BK180+BK186+BK210+BK230+BK253+BK267+BK281</f>
        <v>611694.71</v>
      </c>
    </row>
    <row r="94" spans="2:63" s="11" customFormat="1" ht="22.9" customHeight="1">
      <c r="B94" s="111"/>
      <c r="D94" s="112" t="s">
        <v>70</v>
      </c>
      <c r="E94" s="121" t="s">
        <v>79</v>
      </c>
      <c r="F94" s="121" t="s">
        <v>118</v>
      </c>
      <c r="I94" s="114"/>
      <c r="J94" s="122">
        <f>BK94</f>
        <v>229199.8</v>
      </c>
      <c r="L94" s="111"/>
      <c r="M94" s="116"/>
      <c r="P94" s="117">
        <f>SUM(P95:P157)</f>
        <v>0</v>
      </c>
      <c r="R94" s="117">
        <f>SUM(R95:R157)</f>
        <v>9.098143199999999</v>
      </c>
      <c r="T94" s="118">
        <f>SUM(T95:T157)</f>
        <v>8.205</v>
      </c>
      <c r="AR94" s="112" t="s">
        <v>79</v>
      </c>
      <c r="AT94" s="119" t="s">
        <v>70</v>
      </c>
      <c r="AU94" s="119" t="s">
        <v>79</v>
      </c>
      <c r="AY94" s="112" t="s">
        <v>117</v>
      </c>
      <c r="BK94" s="120">
        <f>SUM(BK95:BK157)</f>
        <v>229199.8</v>
      </c>
    </row>
    <row r="95" spans="2:65" s="1" customFormat="1" ht="24.2" customHeight="1">
      <c r="B95" s="32"/>
      <c r="C95" s="123" t="s">
        <v>79</v>
      </c>
      <c r="D95" s="123" t="s">
        <v>119</v>
      </c>
      <c r="E95" s="124" t="s">
        <v>120</v>
      </c>
      <c r="F95" s="125" t="s">
        <v>121</v>
      </c>
      <c r="G95" s="126" t="s">
        <v>122</v>
      </c>
      <c r="H95" s="127">
        <v>19</v>
      </c>
      <c r="I95" s="128">
        <v>50</v>
      </c>
      <c r="J95" s="129">
        <f>ROUND(I95*H95,2)</f>
        <v>950</v>
      </c>
      <c r="K95" s="125" t="s">
        <v>123</v>
      </c>
      <c r="L95" s="32"/>
      <c r="M95" s="130" t="s">
        <v>19</v>
      </c>
      <c r="N95" s="131" t="s">
        <v>42</v>
      </c>
      <c r="P95" s="132">
        <f>O95*H95</f>
        <v>0</v>
      </c>
      <c r="Q95" s="132">
        <v>0</v>
      </c>
      <c r="R95" s="132">
        <f>Q95*H95</f>
        <v>0</v>
      </c>
      <c r="S95" s="132">
        <v>0.295</v>
      </c>
      <c r="T95" s="133">
        <f>S95*H95</f>
        <v>5.6049999999999995</v>
      </c>
      <c r="AR95" s="134" t="s">
        <v>124</v>
      </c>
      <c r="AT95" s="134" t="s">
        <v>119</v>
      </c>
      <c r="AU95" s="134" t="s">
        <v>81</v>
      </c>
      <c r="AY95" s="17" t="s">
        <v>117</v>
      </c>
      <c r="BE95" s="135">
        <f>IF(N95="základní",J95,0)</f>
        <v>950</v>
      </c>
      <c r="BF95" s="135">
        <f>IF(N95="snížená",J95,0)</f>
        <v>0</v>
      </c>
      <c r="BG95" s="135">
        <f>IF(N95="zákl. přenesená",J95,0)</f>
        <v>0</v>
      </c>
      <c r="BH95" s="135">
        <f>IF(N95="sníž. přenesená",J95,0)</f>
        <v>0</v>
      </c>
      <c r="BI95" s="135">
        <f>IF(N95="nulová",J95,0)</f>
        <v>0</v>
      </c>
      <c r="BJ95" s="17" t="s">
        <v>79</v>
      </c>
      <c r="BK95" s="135">
        <f>ROUND(I95*H95,2)</f>
        <v>950</v>
      </c>
      <c r="BL95" s="17" t="s">
        <v>124</v>
      </c>
      <c r="BM95" s="134" t="s">
        <v>125</v>
      </c>
    </row>
    <row r="96" spans="2:47" s="1" customFormat="1" ht="39">
      <c r="B96" s="32"/>
      <c r="D96" s="136" t="s">
        <v>126</v>
      </c>
      <c r="F96" s="137" t="s">
        <v>127</v>
      </c>
      <c r="I96" s="138"/>
      <c r="L96" s="32"/>
      <c r="M96" s="139"/>
      <c r="T96" s="51"/>
      <c r="AT96" s="17" t="s">
        <v>126</v>
      </c>
      <c r="AU96" s="17" t="s">
        <v>81</v>
      </c>
    </row>
    <row r="97" spans="2:47" s="1" customFormat="1" ht="12">
      <c r="B97" s="32"/>
      <c r="D97" s="140" t="s">
        <v>128</v>
      </c>
      <c r="F97" s="141" t="s">
        <v>129</v>
      </c>
      <c r="I97" s="138"/>
      <c r="L97" s="32"/>
      <c r="M97" s="139"/>
      <c r="T97" s="51"/>
      <c r="AT97" s="17" t="s">
        <v>128</v>
      </c>
      <c r="AU97" s="17" t="s">
        <v>81</v>
      </c>
    </row>
    <row r="98" spans="2:51" s="12" customFormat="1" ht="12">
      <c r="B98" s="142"/>
      <c r="D98" s="136" t="s">
        <v>130</v>
      </c>
      <c r="E98" s="143" t="s">
        <v>19</v>
      </c>
      <c r="F98" s="144" t="s">
        <v>131</v>
      </c>
      <c r="H98" s="143" t="s">
        <v>19</v>
      </c>
      <c r="I98" s="145"/>
      <c r="L98" s="142"/>
      <c r="M98" s="146"/>
      <c r="T98" s="147"/>
      <c r="AT98" s="143" t="s">
        <v>130</v>
      </c>
      <c r="AU98" s="143" t="s">
        <v>81</v>
      </c>
      <c r="AV98" s="12" t="s">
        <v>79</v>
      </c>
      <c r="AW98" s="12" t="s">
        <v>33</v>
      </c>
      <c r="AX98" s="12" t="s">
        <v>71</v>
      </c>
      <c r="AY98" s="143" t="s">
        <v>117</v>
      </c>
    </row>
    <row r="99" spans="2:51" s="13" customFormat="1" ht="12">
      <c r="B99" s="148"/>
      <c r="D99" s="136" t="s">
        <v>130</v>
      </c>
      <c r="E99" s="149" t="s">
        <v>19</v>
      </c>
      <c r="F99" s="150" t="s">
        <v>132</v>
      </c>
      <c r="H99" s="151">
        <v>19</v>
      </c>
      <c r="I99" s="152"/>
      <c r="L99" s="148"/>
      <c r="M99" s="153"/>
      <c r="T99" s="154"/>
      <c r="AT99" s="149" t="s">
        <v>130</v>
      </c>
      <c r="AU99" s="149" t="s">
        <v>81</v>
      </c>
      <c r="AV99" s="13" t="s">
        <v>81</v>
      </c>
      <c r="AW99" s="13" t="s">
        <v>33</v>
      </c>
      <c r="AX99" s="13" t="s">
        <v>79</v>
      </c>
      <c r="AY99" s="149" t="s">
        <v>117</v>
      </c>
    </row>
    <row r="100" spans="2:65" s="1" customFormat="1" ht="24.2" customHeight="1">
      <c r="B100" s="32"/>
      <c r="C100" s="123" t="s">
        <v>81</v>
      </c>
      <c r="D100" s="123" t="s">
        <v>119</v>
      </c>
      <c r="E100" s="124" t="s">
        <v>133</v>
      </c>
      <c r="F100" s="125" t="s">
        <v>134</v>
      </c>
      <c r="G100" s="126" t="s">
        <v>122</v>
      </c>
      <c r="H100" s="127">
        <v>8</v>
      </c>
      <c r="I100" s="128">
        <v>100</v>
      </c>
      <c r="J100" s="129">
        <f>ROUND(I100*H100,2)</f>
        <v>800</v>
      </c>
      <c r="K100" s="125" t="s">
        <v>123</v>
      </c>
      <c r="L100" s="32"/>
      <c r="M100" s="130" t="s">
        <v>19</v>
      </c>
      <c r="N100" s="131" t="s">
        <v>42</v>
      </c>
      <c r="P100" s="132">
        <f>O100*H100</f>
        <v>0</v>
      </c>
      <c r="Q100" s="132">
        <v>0</v>
      </c>
      <c r="R100" s="132">
        <f>Q100*H100</f>
        <v>0</v>
      </c>
      <c r="S100" s="132">
        <v>0.325</v>
      </c>
      <c r="T100" s="133">
        <f>S100*H100</f>
        <v>2.6</v>
      </c>
      <c r="AR100" s="134" t="s">
        <v>124</v>
      </c>
      <c r="AT100" s="134" t="s">
        <v>119</v>
      </c>
      <c r="AU100" s="134" t="s">
        <v>81</v>
      </c>
      <c r="AY100" s="17" t="s">
        <v>117</v>
      </c>
      <c r="BE100" s="135">
        <f>IF(N100="základní",J100,0)</f>
        <v>800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17" t="s">
        <v>79</v>
      </c>
      <c r="BK100" s="135">
        <f>ROUND(I100*H100,2)</f>
        <v>800</v>
      </c>
      <c r="BL100" s="17" t="s">
        <v>124</v>
      </c>
      <c r="BM100" s="134" t="s">
        <v>135</v>
      </c>
    </row>
    <row r="101" spans="2:47" s="1" customFormat="1" ht="29.25">
      <c r="B101" s="32"/>
      <c r="D101" s="136" t="s">
        <v>126</v>
      </c>
      <c r="F101" s="137" t="s">
        <v>136</v>
      </c>
      <c r="I101" s="138"/>
      <c r="L101" s="32"/>
      <c r="M101" s="139"/>
      <c r="T101" s="51"/>
      <c r="AT101" s="17" t="s">
        <v>126</v>
      </c>
      <c r="AU101" s="17" t="s">
        <v>81</v>
      </c>
    </row>
    <row r="102" spans="2:47" s="1" customFormat="1" ht="12">
      <c r="B102" s="32"/>
      <c r="D102" s="140" t="s">
        <v>128</v>
      </c>
      <c r="F102" s="141" t="s">
        <v>137</v>
      </c>
      <c r="I102" s="138"/>
      <c r="L102" s="32"/>
      <c r="M102" s="139"/>
      <c r="T102" s="51"/>
      <c r="AT102" s="17" t="s">
        <v>128</v>
      </c>
      <c r="AU102" s="17" t="s">
        <v>81</v>
      </c>
    </row>
    <row r="103" spans="2:51" s="12" customFormat="1" ht="12">
      <c r="B103" s="142"/>
      <c r="D103" s="136" t="s">
        <v>130</v>
      </c>
      <c r="E103" s="143" t="s">
        <v>19</v>
      </c>
      <c r="F103" s="144" t="s">
        <v>138</v>
      </c>
      <c r="H103" s="143" t="s">
        <v>19</v>
      </c>
      <c r="I103" s="145"/>
      <c r="L103" s="142"/>
      <c r="M103" s="146"/>
      <c r="T103" s="147"/>
      <c r="AT103" s="143" t="s">
        <v>130</v>
      </c>
      <c r="AU103" s="143" t="s">
        <v>81</v>
      </c>
      <c r="AV103" s="12" t="s">
        <v>79</v>
      </c>
      <c r="AW103" s="12" t="s">
        <v>33</v>
      </c>
      <c r="AX103" s="12" t="s">
        <v>71</v>
      </c>
      <c r="AY103" s="143" t="s">
        <v>117</v>
      </c>
    </row>
    <row r="104" spans="2:51" s="13" customFormat="1" ht="12">
      <c r="B104" s="148"/>
      <c r="D104" s="136" t="s">
        <v>130</v>
      </c>
      <c r="E104" s="149" t="s">
        <v>19</v>
      </c>
      <c r="F104" s="150" t="s">
        <v>139</v>
      </c>
      <c r="H104" s="151">
        <v>8</v>
      </c>
      <c r="I104" s="152"/>
      <c r="L104" s="148"/>
      <c r="M104" s="153"/>
      <c r="T104" s="154"/>
      <c r="AT104" s="149" t="s">
        <v>130</v>
      </c>
      <c r="AU104" s="149" t="s">
        <v>81</v>
      </c>
      <c r="AV104" s="13" t="s">
        <v>81</v>
      </c>
      <c r="AW104" s="13" t="s">
        <v>33</v>
      </c>
      <c r="AX104" s="13" t="s">
        <v>79</v>
      </c>
      <c r="AY104" s="149" t="s">
        <v>117</v>
      </c>
    </row>
    <row r="105" spans="2:65" s="1" customFormat="1" ht="37.9" customHeight="1">
      <c r="B105" s="32"/>
      <c r="C105" s="123" t="s">
        <v>140</v>
      </c>
      <c r="D105" s="123" t="s">
        <v>119</v>
      </c>
      <c r="E105" s="124" t="s">
        <v>141</v>
      </c>
      <c r="F105" s="125" t="s">
        <v>142</v>
      </c>
      <c r="G105" s="126" t="s">
        <v>143</v>
      </c>
      <c r="H105" s="127">
        <v>95.43</v>
      </c>
      <c r="I105" s="128">
        <v>1400</v>
      </c>
      <c r="J105" s="129">
        <f>ROUND(I105*H105,2)</f>
        <v>133602</v>
      </c>
      <c r="K105" s="125" t="s">
        <v>123</v>
      </c>
      <c r="L105" s="32"/>
      <c r="M105" s="130" t="s">
        <v>19</v>
      </c>
      <c r="N105" s="131" t="s">
        <v>42</v>
      </c>
      <c r="P105" s="132">
        <f>O105*H105</f>
        <v>0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124</v>
      </c>
      <c r="AT105" s="134" t="s">
        <v>119</v>
      </c>
      <c r="AU105" s="134" t="s">
        <v>81</v>
      </c>
      <c r="AY105" s="17" t="s">
        <v>117</v>
      </c>
      <c r="BE105" s="135">
        <f>IF(N105="základní",J105,0)</f>
        <v>133602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17" t="s">
        <v>79</v>
      </c>
      <c r="BK105" s="135">
        <f>ROUND(I105*H105,2)</f>
        <v>133602</v>
      </c>
      <c r="BL105" s="17" t="s">
        <v>124</v>
      </c>
      <c r="BM105" s="134" t="s">
        <v>144</v>
      </c>
    </row>
    <row r="106" spans="2:47" s="1" customFormat="1" ht="29.25">
      <c r="B106" s="32"/>
      <c r="D106" s="136" t="s">
        <v>126</v>
      </c>
      <c r="F106" s="137" t="s">
        <v>145</v>
      </c>
      <c r="I106" s="138"/>
      <c r="L106" s="32"/>
      <c r="M106" s="139"/>
      <c r="T106" s="51"/>
      <c r="AT106" s="17" t="s">
        <v>126</v>
      </c>
      <c r="AU106" s="17" t="s">
        <v>81</v>
      </c>
    </row>
    <row r="107" spans="2:47" s="1" customFormat="1" ht="12">
      <c r="B107" s="32"/>
      <c r="D107" s="140" t="s">
        <v>128</v>
      </c>
      <c r="F107" s="141" t="s">
        <v>146</v>
      </c>
      <c r="I107" s="138"/>
      <c r="L107" s="32"/>
      <c r="M107" s="139"/>
      <c r="T107" s="51"/>
      <c r="AT107" s="17" t="s">
        <v>128</v>
      </c>
      <c r="AU107" s="17" t="s">
        <v>81</v>
      </c>
    </row>
    <row r="108" spans="2:51" s="12" customFormat="1" ht="12">
      <c r="B108" s="142"/>
      <c r="D108" s="136" t="s">
        <v>130</v>
      </c>
      <c r="E108" s="143" t="s">
        <v>19</v>
      </c>
      <c r="F108" s="144" t="s">
        <v>147</v>
      </c>
      <c r="H108" s="143" t="s">
        <v>19</v>
      </c>
      <c r="I108" s="145"/>
      <c r="L108" s="142"/>
      <c r="M108" s="146"/>
      <c r="T108" s="147"/>
      <c r="AT108" s="143" t="s">
        <v>130</v>
      </c>
      <c r="AU108" s="143" t="s">
        <v>81</v>
      </c>
      <c r="AV108" s="12" t="s">
        <v>79</v>
      </c>
      <c r="AW108" s="12" t="s">
        <v>33</v>
      </c>
      <c r="AX108" s="12" t="s">
        <v>71</v>
      </c>
      <c r="AY108" s="143" t="s">
        <v>117</v>
      </c>
    </row>
    <row r="109" spans="2:51" s="13" customFormat="1" ht="12">
      <c r="B109" s="148"/>
      <c r="D109" s="136" t="s">
        <v>130</v>
      </c>
      <c r="E109" s="149" t="s">
        <v>19</v>
      </c>
      <c r="F109" s="150" t="s">
        <v>148</v>
      </c>
      <c r="H109" s="151">
        <v>72.63</v>
      </c>
      <c r="I109" s="152"/>
      <c r="L109" s="148"/>
      <c r="M109" s="153"/>
      <c r="T109" s="154"/>
      <c r="AT109" s="149" t="s">
        <v>130</v>
      </c>
      <c r="AU109" s="149" t="s">
        <v>81</v>
      </c>
      <c r="AV109" s="13" t="s">
        <v>81</v>
      </c>
      <c r="AW109" s="13" t="s">
        <v>33</v>
      </c>
      <c r="AX109" s="13" t="s">
        <v>71</v>
      </c>
      <c r="AY109" s="149" t="s">
        <v>117</v>
      </c>
    </row>
    <row r="110" spans="2:51" s="12" customFormat="1" ht="12">
      <c r="B110" s="142"/>
      <c r="D110" s="136" t="s">
        <v>130</v>
      </c>
      <c r="E110" s="143" t="s">
        <v>19</v>
      </c>
      <c r="F110" s="144" t="s">
        <v>131</v>
      </c>
      <c r="H110" s="143" t="s">
        <v>19</v>
      </c>
      <c r="I110" s="145"/>
      <c r="L110" s="142"/>
      <c r="M110" s="146"/>
      <c r="T110" s="147"/>
      <c r="AT110" s="143" t="s">
        <v>130</v>
      </c>
      <c r="AU110" s="143" t="s">
        <v>81</v>
      </c>
      <c r="AV110" s="12" t="s">
        <v>79</v>
      </c>
      <c r="AW110" s="12" t="s">
        <v>33</v>
      </c>
      <c r="AX110" s="12" t="s">
        <v>71</v>
      </c>
      <c r="AY110" s="143" t="s">
        <v>117</v>
      </c>
    </row>
    <row r="111" spans="2:51" s="13" customFormat="1" ht="12">
      <c r="B111" s="148"/>
      <c r="D111" s="136" t="s">
        <v>130</v>
      </c>
      <c r="E111" s="149" t="s">
        <v>19</v>
      </c>
      <c r="F111" s="150" t="s">
        <v>149</v>
      </c>
      <c r="H111" s="151">
        <v>22.8</v>
      </c>
      <c r="I111" s="152"/>
      <c r="L111" s="148"/>
      <c r="M111" s="153"/>
      <c r="T111" s="154"/>
      <c r="AT111" s="149" t="s">
        <v>130</v>
      </c>
      <c r="AU111" s="149" t="s">
        <v>81</v>
      </c>
      <c r="AV111" s="13" t="s">
        <v>81</v>
      </c>
      <c r="AW111" s="13" t="s">
        <v>33</v>
      </c>
      <c r="AX111" s="13" t="s">
        <v>71</v>
      </c>
      <c r="AY111" s="149" t="s">
        <v>117</v>
      </c>
    </row>
    <row r="112" spans="2:51" s="14" customFormat="1" ht="12">
      <c r="B112" s="155"/>
      <c r="D112" s="136" t="s">
        <v>130</v>
      </c>
      <c r="E112" s="156" t="s">
        <v>19</v>
      </c>
      <c r="F112" s="157" t="s">
        <v>150</v>
      </c>
      <c r="H112" s="158">
        <v>95.42999999999999</v>
      </c>
      <c r="I112" s="159"/>
      <c r="L112" s="155"/>
      <c r="M112" s="160"/>
      <c r="T112" s="161"/>
      <c r="AT112" s="156" t="s">
        <v>130</v>
      </c>
      <c r="AU112" s="156" t="s">
        <v>81</v>
      </c>
      <c r="AV112" s="14" t="s">
        <v>124</v>
      </c>
      <c r="AW112" s="14" t="s">
        <v>33</v>
      </c>
      <c r="AX112" s="14" t="s">
        <v>79</v>
      </c>
      <c r="AY112" s="156" t="s">
        <v>117</v>
      </c>
    </row>
    <row r="113" spans="2:65" s="1" customFormat="1" ht="21.75" customHeight="1">
      <c r="B113" s="32"/>
      <c r="C113" s="123" t="s">
        <v>124</v>
      </c>
      <c r="D113" s="123" t="s">
        <v>119</v>
      </c>
      <c r="E113" s="124" t="s">
        <v>151</v>
      </c>
      <c r="F113" s="125" t="s">
        <v>152</v>
      </c>
      <c r="G113" s="126" t="s">
        <v>122</v>
      </c>
      <c r="H113" s="127">
        <v>112.98</v>
      </c>
      <c r="I113" s="128">
        <v>300</v>
      </c>
      <c r="J113" s="129">
        <f>ROUND(I113*H113,2)</f>
        <v>33894</v>
      </c>
      <c r="K113" s="125" t="s">
        <v>123</v>
      </c>
      <c r="L113" s="32"/>
      <c r="M113" s="130" t="s">
        <v>19</v>
      </c>
      <c r="N113" s="131" t="s">
        <v>42</v>
      </c>
      <c r="P113" s="132">
        <f>O113*H113</f>
        <v>0</v>
      </c>
      <c r="Q113" s="132">
        <v>0.00084</v>
      </c>
      <c r="R113" s="132">
        <f>Q113*H113</f>
        <v>0.09490320000000001</v>
      </c>
      <c r="S113" s="132">
        <v>0</v>
      </c>
      <c r="T113" s="133">
        <f>S113*H113</f>
        <v>0</v>
      </c>
      <c r="AR113" s="134" t="s">
        <v>124</v>
      </c>
      <c r="AT113" s="134" t="s">
        <v>119</v>
      </c>
      <c r="AU113" s="134" t="s">
        <v>81</v>
      </c>
      <c r="AY113" s="17" t="s">
        <v>117</v>
      </c>
      <c r="BE113" s="135">
        <f>IF(N113="základní",J113,0)</f>
        <v>33894</v>
      </c>
      <c r="BF113" s="135">
        <f>IF(N113="snížená",J113,0)</f>
        <v>0</v>
      </c>
      <c r="BG113" s="135">
        <f>IF(N113="zákl. přenesená",J113,0)</f>
        <v>0</v>
      </c>
      <c r="BH113" s="135">
        <f>IF(N113="sníž. přenesená",J113,0)</f>
        <v>0</v>
      </c>
      <c r="BI113" s="135">
        <f>IF(N113="nulová",J113,0)</f>
        <v>0</v>
      </c>
      <c r="BJ113" s="17" t="s">
        <v>79</v>
      </c>
      <c r="BK113" s="135">
        <f>ROUND(I113*H113,2)</f>
        <v>33894</v>
      </c>
      <c r="BL113" s="17" t="s">
        <v>124</v>
      </c>
      <c r="BM113" s="134" t="s">
        <v>153</v>
      </c>
    </row>
    <row r="114" spans="2:47" s="1" customFormat="1" ht="19.5">
      <c r="B114" s="32"/>
      <c r="D114" s="136" t="s">
        <v>126</v>
      </c>
      <c r="F114" s="137" t="s">
        <v>154</v>
      </c>
      <c r="I114" s="138"/>
      <c r="L114" s="32"/>
      <c r="M114" s="139"/>
      <c r="T114" s="51"/>
      <c r="AT114" s="17" t="s">
        <v>126</v>
      </c>
      <c r="AU114" s="17" t="s">
        <v>81</v>
      </c>
    </row>
    <row r="115" spans="2:47" s="1" customFormat="1" ht="12">
      <c r="B115" s="32"/>
      <c r="D115" s="140" t="s">
        <v>128</v>
      </c>
      <c r="F115" s="141" t="s">
        <v>155</v>
      </c>
      <c r="I115" s="138"/>
      <c r="L115" s="32"/>
      <c r="M115" s="139"/>
      <c r="T115" s="51"/>
      <c r="AT115" s="17" t="s">
        <v>128</v>
      </c>
      <c r="AU115" s="17" t="s">
        <v>81</v>
      </c>
    </row>
    <row r="116" spans="2:51" s="13" customFormat="1" ht="12">
      <c r="B116" s="148"/>
      <c r="D116" s="136" t="s">
        <v>130</v>
      </c>
      <c r="E116" s="149" t="s">
        <v>19</v>
      </c>
      <c r="F116" s="150" t="s">
        <v>156</v>
      </c>
      <c r="H116" s="151">
        <v>112.98</v>
      </c>
      <c r="I116" s="152"/>
      <c r="L116" s="148"/>
      <c r="M116" s="153"/>
      <c r="T116" s="154"/>
      <c r="AT116" s="149" t="s">
        <v>130</v>
      </c>
      <c r="AU116" s="149" t="s">
        <v>81</v>
      </c>
      <c r="AV116" s="13" t="s">
        <v>81</v>
      </c>
      <c r="AW116" s="13" t="s">
        <v>33</v>
      </c>
      <c r="AX116" s="13" t="s">
        <v>79</v>
      </c>
      <c r="AY116" s="149" t="s">
        <v>117</v>
      </c>
    </row>
    <row r="117" spans="2:65" s="1" customFormat="1" ht="24.2" customHeight="1">
      <c r="B117" s="32"/>
      <c r="C117" s="123" t="s">
        <v>76</v>
      </c>
      <c r="D117" s="123" t="s">
        <v>119</v>
      </c>
      <c r="E117" s="124" t="s">
        <v>157</v>
      </c>
      <c r="F117" s="125" t="s">
        <v>158</v>
      </c>
      <c r="G117" s="126" t="s">
        <v>122</v>
      </c>
      <c r="H117" s="127">
        <v>112.98</v>
      </c>
      <c r="I117" s="128">
        <v>100</v>
      </c>
      <c r="J117" s="129">
        <f>ROUND(I117*H117,2)</f>
        <v>11298</v>
      </c>
      <c r="K117" s="125" t="s">
        <v>123</v>
      </c>
      <c r="L117" s="32"/>
      <c r="M117" s="130" t="s">
        <v>19</v>
      </c>
      <c r="N117" s="131" t="s">
        <v>42</v>
      </c>
      <c r="P117" s="132">
        <f>O117*H117</f>
        <v>0</v>
      </c>
      <c r="Q117" s="132">
        <v>0</v>
      </c>
      <c r="R117" s="132">
        <f>Q117*H117</f>
        <v>0</v>
      </c>
      <c r="S117" s="132">
        <v>0</v>
      </c>
      <c r="T117" s="133">
        <f>S117*H117</f>
        <v>0</v>
      </c>
      <c r="AR117" s="134" t="s">
        <v>124</v>
      </c>
      <c r="AT117" s="134" t="s">
        <v>119</v>
      </c>
      <c r="AU117" s="134" t="s">
        <v>81</v>
      </c>
      <c r="AY117" s="17" t="s">
        <v>117</v>
      </c>
      <c r="BE117" s="135">
        <f>IF(N117="základní",J117,0)</f>
        <v>11298</v>
      </c>
      <c r="BF117" s="135">
        <f>IF(N117="snížená",J117,0)</f>
        <v>0</v>
      </c>
      <c r="BG117" s="135">
        <f>IF(N117="zákl. přenesená",J117,0)</f>
        <v>0</v>
      </c>
      <c r="BH117" s="135">
        <f>IF(N117="sníž. přenesená",J117,0)</f>
        <v>0</v>
      </c>
      <c r="BI117" s="135">
        <f>IF(N117="nulová",J117,0)</f>
        <v>0</v>
      </c>
      <c r="BJ117" s="17" t="s">
        <v>79</v>
      </c>
      <c r="BK117" s="135">
        <f>ROUND(I117*H117,2)</f>
        <v>11298</v>
      </c>
      <c r="BL117" s="17" t="s">
        <v>124</v>
      </c>
      <c r="BM117" s="134" t="s">
        <v>159</v>
      </c>
    </row>
    <row r="118" spans="2:47" s="1" customFormat="1" ht="29.25">
      <c r="B118" s="32"/>
      <c r="D118" s="136" t="s">
        <v>126</v>
      </c>
      <c r="F118" s="137" t="s">
        <v>160</v>
      </c>
      <c r="I118" s="138"/>
      <c r="L118" s="32"/>
      <c r="M118" s="139"/>
      <c r="T118" s="51"/>
      <c r="AT118" s="17" t="s">
        <v>126</v>
      </c>
      <c r="AU118" s="17" t="s">
        <v>81</v>
      </c>
    </row>
    <row r="119" spans="2:47" s="1" customFormat="1" ht="12">
      <c r="B119" s="32"/>
      <c r="D119" s="140" t="s">
        <v>128</v>
      </c>
      <c r="F119" s="141" t="s">
        <v>161</v>
      </c>
      <c r="I119" s="138"/>
      <c r="L119" s="32"/>
      <c r="M119" s="139"/>
      <c r="T119" s="51"/>
      <c r="AT119" s="17" t="s">
        <v>128</v>
      </c>
      <c r="AU119" s="17" t="s">
        <v>81</v>
      </c>
    </row>
    <row r="120" spans="2:51" s="13" customFormat="1" ht="12">
      <c r="B120" s="148"/>
      <c r="D120" s="136" t="s">
        <v>130</v>
      </c>
      <c r="E120" s="149" t="s">
        <v>19</v>
      </c>
      <c r="F120" s="150" t="s">
        <v>156</v>
      </c>
      <c r="H120" s="151">
        <v>112.98</v>
      </c>
      <c r="I120" s="152"/>
      <c r="L120" s="148"/>
      <c r="M120" s="153"/>
      <c r="T120" s="154"/>
      <c r="AT120" s="149" t="s">
        <v>130</v>
      </c>
      <c r="AU120" s="149" t="s">
        <v>81</v>
      </c>
      <c r="AV120" s="13" t="s">
        <v>81</v>
      </c>
      <c r="AW120" s="13" t="s">
        <v>33</v>
      </c>
      <c r="AX120" s="13" t="s">
        <v>79</v>
      </c>
      <c r="AY120" s="149" t="s">
        <v>117</v>
      </c>
    </row>
    <row r="121" spans="2:65" s="1" customFormat="1" ht="37.9" customHeight="1">
      <c r="B121" s="32"/>
      <c r="C121" s="123" t="s">
        <v>162</v>
      </c>
      <c r="D121" s="123" t="s">
        <v>119</v>
      </c>
      <c r="E121" s="124" t="s">
        <v>163</v>
      </c>
      <c r="F121" s="125" t="s">
        <v>164</v>
      </c>
      <c r="G121" s="126" t="s">
        <v>143</v>
      </c>
      <c r="H121" s="127">
        <v>24.21</v>
      </c>
      <c r="I121" s="128">
        <v>250</v>
      </c>
      <c r="J121" s="129">
        <f>ROUND(I121*H121,2)</f>
        <v>6052.5</v>
      </c>
      <c r="K121" s="125" t="s">
        <v>123</v>
      </c>
      <c r="L121" s="32"/>
      <c r="M121" s="130" t="s">
        <v>19</v>
      </c>
      <c r="N121" s="131" t="s">
        <v>42</v>
      </c>
      <c r="P121" s="132">
        <f>O121*H121</f>
        <v>0</v>
      </c>
      <c r="Q121" s="132">
        <v>0</v>
      </c>
      <c r="R121" s="132">
        <f>Q121*H121</f>
        <v>0</v>
      </c>
      <c r="S121" s="132">
        <v>0</v>
      </c>
      <c r="T121" s="133">
        <f>S121*H121</f>
        <v>0</v>
      </c>
      <c r="AR121" s="134" t="s">
        <v>124</v>
      </c>
      <c r="AT121" s="134" t="s">
        <v>119</v>
      </c>
      <c r="AU121" s="134" t="s">
        <v>81</v>
      </c>
      <c r="AY121" s="17" t="s">
        <v>117</v>
      </c>
      <c r="BE121" s="135">
        <f>IF(N121="základní",J121,0)</f>
        <v>6052.5</v>
      </c>
      <c r="BF121" s="135">
        <f>IF(N121="snížená",J121,0)</f>
        <v>0</v>
      </c>
      <c r="BG121" s="135">
        <f>IF(N121="zákl. přenesená",J121,0)</f>
        <v>0</v>
      </c>
      <c r="BH121" s="135">
        <f>IF(N121="sníž. přenesená",J121,0)</f>
        <v>0</v>
      </c>
      <c r="BI121" s="135">
        <f>IF(N121="nulová",J121,0)</f>
        <v>0</v>
      </c>
      <c r="BJ121" s="17" t="s">
        <v>79</v>
      </c>
      <c r="BK121" s="135">
        <f>ROUND(I121*H121,2)</f>
        <v>6052.5</v>
      </c>
      <c r="BL121" s="17" t="s">
        <v>124</v>
      </c>
      <c r="BM121" s="134" t="s">
        <v>165</v>
      </c>
    </row>
    <row r="122" spans="2:47" s="1" customFormat="1" ht="39">
      <c r="B122" s="32"/>
      <c r="D122" s="136" t="s">
        <v>126</v>
      </c>
      <c r="F122" s="137" t="s">
        <v>166</v>
      </c>
      <c r="I122" s="138"/>
      <c r="L122" s="32"/>
      <c r="M122" s="139"/>
      <c r="T122" s="51"/>
      <c r="AT122" s="17" t="s">
        <v>126</v>
      </c>
      <c r="AU122" s="17" t="s">
        <v>81</v>
      </c>
    </row>
    <row r="123" spans="2:47" s="1" customFormat="1" ht="12">
      <c r="B123" s="32"/>
      <c r="D123" s="140" t="s">
        <v>128</v>
      </c>
      <c r="F123" s="141" t="s">
        <v>167</v>
      </c>
      <c r="I123" s="138"/>
      <c r="L123" s="32"/>
      <c r="M123" s="139"/>
      <c r="T123" s="51"/>
      <c r="AT123" s="17" t="s">
        <v>128</v>
      </c>
      <c r="AU123" s="17" t="s">
        <v>81</v>
      </c>
    </row>
    <row r="124" spans="2:51" s="13" customFormat="1" ht="12">
      <c r="B124" s="148"/>
      <c r="D124" s="136" t="s">
        <v>130</v>
      </c>
      <c r="E124" s="149" t="s">
        <v>19</v>
      </c>
      <c r="F124" s="150" t="s">
        <v>168</v>
      </c>
      <c r="H124" s="151">
        <v>24.21</v>
      </c>
      <c r="I124" s="152"/>
      <c r="L124" s="148"/>
      <c r="M124" s="153"/>
      <c r="T124" s="154"/>
      <c r="AT124" s="149" t="s">
        <v>130</v>
      </c>
      <c r="AU124" s="149" t="s">
        <v>81</v>
      </c>
      <c r="AV124" s="13" t="s">
        <v>81</v>
      </c>
      <c r="AW124" s="13" t="s">
        <v>33</v>
      </c>
      <c r="AX124" s="13" t="s">
        <v>79</v>
      </c>
      <c r="AY124" s="149" t="s">
        <v>117</v>
      </c>
    </row>
    <row r="125" spans="2:65" s="1" customFormat="1" ht="37.9" customHeight="1">
      <c r="B125" s="32"/>
      <c r="C125" s="123" t="s">
        <v>169</v>
      </c>
      <c r="D125" s="123" t="s">
        <v>119</v>
      </c>
      <c r="E125" s="124" t="s">
        <v>170</v>
      </c>
      <c r="F125" s="125" t="s">
        <v>171</v>
      </c>
      <c r="G125" s="126" t="s">
        <v>143</v>
      </c>
      <c r="H125" s="127">
        <v>121.05</v>
      </c>
      <c r="I125" s="128">
        <v>20</v>
      </c>
      <c r="J125" s="129">
        <f>ROUND(I125*H125,2)</f>
        <v>2421</v>
      </c>
      <c r="K125" s="125" t="s">
        <v>123</v>
      </c>
      <c r="L125" s="32"/>
      <c r="M125" s="130" t="s">
        <v>19</v>
      </c>
      <c r="N125" s="131" t="s">
        <v>42</v>
      </c>
      <c r="P125" s="132">
        <f>O125*H125</f>
        <v>0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124</v>
      </c>
      <c r="AT125" s="134" t="s">
        <v>119</v>
      </c>
      <c r="AU125" s="134" t="s">
        <v>81</v>
      </c>
      <c r="AY125" s="17" t="s">
        <v>117</v>
      </c>
      <c r="BE125" s="135">
        <f>IF(N125="základní",J125,0)</f>
        <v>2421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7" t="s">
        <v>79</v>
      </c>
      <c r="BK125" s="135">
        <f>ROUND(I125*H125,2)</f>
        <v>2421</v>
      </c>
      <c r="BL125" s="17" t="s">
        <v>124</v>
      </c>
      <c r="BM125" s="134" t="s">
        <v>172</v>
      </c>
    </row>
    <row r="126" spans="2:47" s="1" customFormat="1" ht="48.75">
      <c r="B126" s="32"/>
      <c r="D126" s="136" t="s">
        <v>126</v>
      </c>
      <c r="F126" s="137" t="s">
        <v>173</v>
      </c>
      <c r="I126" s="138"/>
      <c r="L126" s="32"/>
      <c r="M126" s="139"/>
      <c r="T126" s="51"/>
      <c r="AT126" s="17" t="s">
        <v>126</v>
      </c>
      <c r="AU126" s="17" t="s">
        <v>81</v>
      </c>
    </row>
    <row r="127" spans="2:47" s="1" customFormat="1" ht="12">
      <c r="B127" s="32"/>
      <c r="D127" s="140" t="s">
        <v>128</v>
      </c>
      <c r="F127" s="141" t="s">
        <v>174</v>
      </c>
      <c r="I127" s="138"/>
      <c r="L127" s="32"/>
      <c r="M127" s="139"/>
      <c r="T127" s="51"/>
      <c r="AT127" s="17" t="s">
        <v>128</v>
      </c>
      <c r="AU127" s="17" t="s">
        <v>81</v>
      </c>
    </row>
    <row r="128" spans="2:51" s="13" customFormat="1" ht="12">
      <c r="B128" s="148"/>
      <c r="D128" s="136" t="s">
        <v>130</v>
      </c>
      <c r="E128" s="149" t="s">
        <v>19</v>
      </c>
      <c r="F128" s="150" t="s">
        <v>168</v>
      </c>
      <c r="H128" s="151">
        <v>24.21</v>
      </c>
      <c r="I128" s="152"/>
      <c r="L128" s="148"/>
      <c r="M128" s="153"/>
      <c r="T128" s="154"/>
      <c r="AT128" s="149" t="s">
        <v>130</v>
      </c>
      <c r="AU128" s="149" t="s">
        <v>81</v>
      </c>
      <c r="AV128" s="13" t="s">
        <v>81</v>
      </c>
      <c r="AW128" s="13" t="s">
        <v>33</v>
      </c>
      <c r="AX128" s="13" t="s">
        <v>79</v>
      </c>
      <c r="AY128" s="149" t="s">
        <v>117</v>
      </c>
    </row>
    <row r="129" spans="2:51" s="13" customFormat="1" ht="12">
      <c r="B129" s="148"/>
      <c r="D129" s="136" t="s">
        <v>130</v>
      </c>
      <c r="F129" s="150" t="s">
        <v>175</v>
      </c>
      <c r="H129" s="151">
        <v>121.05</v>
      </c>
      <c r="I129" s="152"/>
      <c r="L129" s="148"/>
      <c r="M129" s="153"/>
      <c r="T129" s="154"/>
      <c r="AT129" s="149" t="s">
        <v>130</v>
      </c>
      <c r="AU129" s="149" t="s">
        <v>81</v>
      </c>
      <c r="AV129" s="13" t="s">
        <v>81</v>
      </c>
      <c r="AW129" s="13" t="s">
        <v>4</v>
      </c>
      <c r="AX129" s="13" t="s">
        <v>79</v>
      </c>
      <c r="AY129" s="149" t="s">
        <v>117</v>
      </c>
    </row>
    <row r="130" spans="2:65" s="1" customFormat="1" ht="33" customHeight="1">
      <c r="B130" s="32"/>
      <c r="C130" s="123" t="s">
        <v>176</v>
      </c>
      <c r="D130" s="123" t="s">
        <v>119</v>
      </c>
      <c r="E130" s="124" t="s">
        <v>177</v>
      </c>
      <c r="F130" s="125" t="s">
        <v>178</v>
      </c>
      <c r="G130" s="126" t="s">
        <v>179</v>
      </c>
      <c r="H130" s="127">
        <v>43.578</v>
      </c>
      <c r="I130" s="128">
        <v>350</v>
      </c>
      <c r="J130" s="129">
        <f>ROUND(I130*H130,2)</f>
        <v>15252.3</v>
      </c>
      <c r="K130" s="125" t="s">
        <v>123</v>
      </c>
      <c r="L130" s="32"/>
      <c r="M130" s="130" t="s">
        <v>19</v>
      </c>
      <c r="N130" s="131" t="s">
        <v>42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124</v>
      </c>
      <c r="AT130" s="134" t="s">
        <v>119</v>
      </c>
      <c r="AU130" s="134" t="s">
        <v>81</v>
      </c>
      <c r="AY130" s="17" t="s">
        <v>117</v>
      </c>
      <c r="BE130" s="135">
        <f>IF(N130="základní",J130,0)</f>
        <v>15252.3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7" t="s">
        <v>79</v>
      </c>
      <c r="BK130" s="135">
        <f>ROUND(I130*H130,2)</f>
        <v>15252.3</v>
      </c>
      <c r="BL130" s="17" t="s">
        <v>124</v>
      </c>
      <c r="BM130" s="134" t="s">
        <v>180</v>
      </c>
    </row>
    <row r="131" spans="2:47" s="1" customFormat="1" ht="29.25">
      <c r="B131" s="32"/>
      <c r="D131" s="136" t="s">
        <v>126</v>
      </c>
      <c r="F131" s="137" t="s">
        <v>181</v>
      </c>
      <c r="I131" s="138"/>
      <c r="L131" s="32"/>
      <c r="M131" s="139"/>
      <c r="T131" s="51"/>
      <c r="AT131" s="17" t="s">
        <v>126</v>
      </c>
      <c r="AU131" s="17" t="s">
        <v>81</v>
      </c>
    </row>
    <row r="132" spans="2:47" s="1" customFormat="1" ht="12">
      <c r="B132" s="32"/>
      <c r="D132" s="140" t="s">
        <v>128</v>
      </c>
      <c r="F132" s="141" t="s">
        <v>182</v>
      </c>
      <c r="I132" s="138"/>
      <c r="L132" s="32"/>
      <c r="M132" s="139"/>
      <c r="T132" s="51"/>
      <c r="AT132" s="17" t="s">
        <v>128</v>
      </c>
      <c r="AU132" s="17" t="s">
        <v>81</v>
      </c>
    </row>
    <row r="133" spans="2:51" s="13" customFormat="1" ht="12">
      <c r="B133" s="148"/>
      <c r="D133" s="136" t="s">
        <v>130</v>
      </c>
      <c r="E133" s="149" t="s">
        <v>19</v>
      </c>
      <c r="F133" s="150" t="s">
        <v>168</v>
      </c>
      <c r="H133" s="151">
        <v>24.21</v>
      </c>
      <c r="I133" s="152"/>
      <c r="L133" s="148"/>
      <c r="M133" s="153"/>
      <c r="T133" s="154"/>
      <c r="AT133" s="149" t="s">
        <v>130</v>
      </c>
      <c r="AU133" s="149" t="s">
        <v>81</v>
      </c>
      <c r="AV133" s="13" t="s">
        <v>81</v>
      </c>
      <c r="AW133" s="13" t="s">
        <v>33</v>
      </c>
      <c r="AX133" s="13" t="s">
        <v>79</v>
      </c>
      <c r="AY133" s="149" t="s">
        <v>117</v>
      </c>
    </row>
    <row r="134" spans="2:51" s="13" customFormat="1" ht="12">
      <c r="B134" s="148"/>
      <c r="D134" s="136" t="s">
        <v>130</v>
      </c>
      <c r="F134" s="150" t="s">
        <v>183</v>
      </c>
      <c r="H134" s="151">
        <v>43.578</v>
      </c>
      <c r="I134" s="152"/>
      <c r="L134" s="148"/>
      <c r="M134" s="153"/>
      <c r="T134" s="154"/>
      <c r="AT134" s="149" t="s">
        <v>130</v>
      </c>
      <c r="AU134" s="149" t="s">
        <v>81</v>
      </c>
      <c r="AV134" s="13" t="s">
        <v>81</v>
      </c>
      <c r="AW134" s="13" t="s">
        <v>4</v>
      </c>
      <c r="AX134" s="13" t="s">
        <v>79</v>
      </c>
      <c r="AY134" s="149" t="s">
        <v>117</v>
      </c>
    </row>
    <row r="135" spans="2:65" s="1" customFormat="1" ht="24.2" customHeight="1">
      <c r="B135" s="32"/>
      <c r="C135" s="123" t="s">
        <v>184</v>
      </c>
      <c r="D135" s="123" t="s">
        <v>119</v>
      </c>
      <c r="E135" s="124" t="s">
        <v>185</v>
      </c>
      <c r="F135" s="125" t="s">
        <v>186</v>
      </c>
      <c r="G135" s="126" t="s">
        <v>143</v>
      </c>
      <c r="H135" s="127">
        <v>66.42</v>
      </c>
      <c r="I135" s="128">
        <v>200</v>
      </c>
      <c r="J135" s="129">
        <f>ROUND(I135*H135,2)</f>
        <v>13284</v>
      </c>
      <c r="K135" s="125" t="s">
        <v>123</v>
      </c>
      <c r="L135" s="32"/>
      <c r="M135" s="130" t="s">
        <v>19</v>
      </c>
      <c r="N135" s="131" t="s">
        <v>42</v>
      </c>
      <c r="P135" s="132">
        <f>O135*H135</f>
        <v>0</v>
      </c>
      <c r="Q135" s="132">
        <v>0</v>
      </c>
      <c r="R135" s="132">
        <f>Q135*H135</f>
        <v>0</v>
      </c>
      <c r="S135" s="132">
        <v>0</v>
      </c>
      <c r="T135" s="133">
        <f>S135*H135</f>
        <v>0</v>
      </c>
      <c r="AR135" s="134" t="s">
        <v>124</v>
      </c>
      <c r="AT135" s="134" t="s">
        <v>119</v>
      </c>
      <c r="AU135" s="134" t="s">
        <v>81</v>
      </c>
      <c r="AY135" s="17" t="s">
        <v>117</v>
      </c>
      <c r="BE135" s="135">
        <f>IF(N135="základní",J135,0)</f>
        <v>13284</v>
      </c>
      <c r="BF135" s="135">
        <f>IF(N135="snížená",J135,0)</f>
        <v>0</v>
      </c>
      <c r="BG135" s="135">
        <f>IF(N135="zákl. přenesená",J135,0)</f>
        <v>0</v>
      </c>
      <c r="BH135" s="135">
        <f>IF(N135="sníž. přenesená",J135,0)</f>
        <v>0</v>
      </c>
      <c r="BI135" s="135">
        <f>IF(N135="nulová",J135,0)</f>
        <v>0</v>
      </c>
      <c r="BJ135" s="17" t="s">
        <v>79</v>
      </c>
      <c r="BK135" s="135">
        <f>ROUND(I135*H135,2)</f>
        <v>13284</v>
      </c>
      <c r="BL135" s="17" t="s">
        <v>124</v>
      </c>
      <c r="BM135" s="134" t="s">
        <v>187</v>
      </c>
    </row>
    <row r="136" spans="2:47" s="1" customFormat="1" ht="29.25">
      <c r="B136" s="32"/>
      <c r="D136" s="136" t="s">
        <v>126</v>
      </c>
      <c r="F136" s="137" t="s">
        <v>188</v>
      </c>
      <c r="I136" s="138"/>
      <c r="L136" s="32"/>
      <c r="M136" s="139"/>
      <c r="T136" s="51"/>
      <c r="AT136" s="17" t="s">
        <v>126</v>
      </c>
      <c r="AU136" s="17" t="s">
        <v>81</v>
      </c>
    </row>
    <row r="137" spans="2:47" s="1" customFormat="1" ht="12">
      <c r="B137" s="32"/>
      <c r="D137" s="140" t="s">
        <v>128</v>
      </c>
      <c r="F137" s="141" t="s">
        <v>189</v>
      </c>
      <c r="I137" s="138"/>
      <c r="L137" s="32"/>
      <c r="M137" s="139"/>
      <c r="T137" s="51"/>
      <c r="AT137" s="17" t="s">
        <v>128</v>
      </c>
      <c r="AU137" s="17" t="s">
        <v>81</v>
      </c>
    </row>
    <row r="138" spans="2:51" s="12" customFormat="1" ht="12">
      <c r="B138" s="142"/>
      <c r="D138" s="136" t="s">
        <v>130</v>
      </c>
      <c r="E138" s="143" t="s">
        <v>19</v>
      </c>
      <c r="F138" s="144" t="s">
        <v>147</v>
      </c>
      <c r="H138" s="143" t="s">
        <v>19</v>
      </c>
      <c r="I138" s="145"/>
      <c r="L138" s="142"/>
      <c r="M138" s="146"/>
      <c r="T138" s="147"/>
      <c r="AT138" s="143" t="s">
        <v>130</v>
      </c>
      <c r="AU138" s="143" t="s">
        <v>81</v>
      </c>
      <c r="AV138" s="12" t="s">
        <v>79</v>
      </c>
      <c r="AW138" s="12" t="s">
        <v>33</v>
      </c>
      <c r="AX138" s="12" t="s">
        <v>71</v>
      </c>
      <c r="AY138" s="143" t="s">
        <v>117</v>
      </c>
    </row>
    <row r="139" spans="2:51" s="13" customFormat="1" ht="12">
      <c r="B139" s="148"/>
      <c r="D139" s="136" t="s">
        <v>130</v>
      </c>
      <c r="E139" s="149" t="s">
        <v>19</v>
      </c>
      <c r="F139" s="150" t="s">
        <v>190</v>
      </c>
      <c r="H139" s="151">
        <v>48.42</v>
      </c>
      <c r="I139" s="152"/>
      <c r="L139" s="148"/>
      <c r="M139" s="153"/>
      <c r="T139" s="154"/>
      <c r="AT139" s="149" t="s">
        <v>130</v>
      </c>
      <c r="AU139" s="149" t="s">
        <v>81</v>
      </c>
      <c r="AV139" s="13" t="s">
        <v>81</v>
      </c>
      <c r="AW139" s="13" t="s">
        <v>33</v>
      </c>
      <c r="AX139" s="13" t="s">
        <v>71</v>
      </c>
      <c r="AY139" s="149" t="s">
        <v>117</v>
      </c>
    </row>
    <row r="140" spans="2:51" s="12" customFormat="1" ht="12">
      <c r="B140" s="142"/>
      <c r="D140" s="136" t="s">
        <v>130</v>
      </c>
      <c r="E140" s="143" t="s">
        <v>19</v>
      </c>
      <c r="F140" s="144" t="s">
        <v>131</v>
      </c>
      <c r="H140" s="143" t="s">
        <v>19</v>
      </c>
      <c r="I140" s="145"/>
      <c r="L140" s="142"/>
      <c r="M140" s="146"/>
      <c r="T140" s="147"/>
      <c r="AT140" s="143" t="s">
        <v>130</v>
      </c>
      <c r="AU140" s="143" t="s">
        <v>81</v>
      </c>
      <c r="AV140" s="12" t="s">
        <v>79</v>
      </c>
      <c r="AW140" s="12" t="s">
        <v>33</v>
      </c>
      <c r="AX140" s="12" t="s">
        <v>71</v>
      </c>
      <c r="AY140" s="143" t="s">
        <v>117</v>
      </c>
    </row>
    <row r="141" spans="2:51" s="13" customFormat="1" ht="12">
      <c r="B141" s="148"/>
      <c r="D141" s="136" t="s">
        <v>130</v>
      </c>
      <c r="E141" s="149" t="s">
        <v>19</v>
      </c>
      <c r="F141" s="150" t="s">
        <v>191</v>
      </c>
      <c r="H141" s="151">
        <v>18</v>
      </c>
      <c r="I141" s="152"/>
      <c r="L141" s="148"/>
      <c r="M141" s="153"/>
      <c r="T141" s="154"/>
      <c r="AT141" s="149" t="s">
        <v>130</v>
      </c>
      <c r="AU141" s="149" t="s">
        <v>81</v>
      </c>
      <c r="AV141" s="13" t="s">
        <v>81</v>
      </c>
      <c r="AW141" s="13" t="s">
        <v>33</v>
      </c>
      <c r="AX141" s="13" t="s">
        <v>71</v>
      </c>
      <c r="AY141" s="149" t="s">
        <v>117</v>
      </c>
    </row>
    <row r="142" spans="2:51" s="14" customFormat="1" ht="12">
      <c r="B142" s="155"/>
      <c r="D142" s="136" t="s">
        <v>130</v>
      </c>
      <c r="E142" s="156" t="s">
        <v>19</v>
      </c>
      <c r="F142" s="157" t="s">
        <v>150</v>
      </c>
      <c r="H142" s="158">
        <v>66.42</v>
      </c>
      <c r="I142" s="159"/>
      <c r="L142" s="155"/>
      <c r="M142" s="160"/>
      <c r="T142" s="161"/>
      <c r="AT142" s="156" t="s">
        <v>130</v>
      </c>
      <c r="AU142" s="156" t="s">
        <v>81</v>
      </c>
      <c r="AV142" s="14" t="s">
        <v>124</v>
      </c>
      <c r="AW142" s="14" t="s">
        <v>33</v>
      </c>
      <c r="AX142" s="14" t="s">
        <v>79</v>
      </c>
      <c r="AY142" s="156" t="s">
        <v>117</v>
      </c>
    </row>
    <row r="143" spans="2:65" s="1" customFormat="1" ht="24.2" customHeight="1">
      <c r="B143" s="32"/>
      <c r="C143" s="123" t="s">
        <v>192</v>
      </c>
      <c r="D143" s="123" t="s">
        <v>119</v>
      </c>
      <c r="E143" s="124" t="s">
        <v>193</v>
      </c>
      <c r="F143" s="125" t="s">
        <v>194</v>
      </c>
      <c r="G143" s="126" t="s">
        <v>143</v>
      </c>
      <c r="H143" s="127">
        <v>4.5</v>
      </c>
      <c r="I143" s="128">
        <v>200</v>
      </c>
      <c r="J143" s="129">
        <f>ROUND(I143*H143,2)</f>
        <v>900</v>
      </c>
      <c r="K143" s="125" t="s">
        <v>123</v>
      </c>
      <c r="L143" s="32"/>
      <c r="M143" s="130" t="s">
        <v>19</v>
      </c>
      <c r="N143" s="131" t="s">
        <v>42</v>
      </c>
      <c r="P143" s="132">
        <f>O143*H143</f>
        <v>0</v>
      </c>
      <c r="Q143" s="132">
        <v>0</v>
      </c>
      <c r="R143" s="132">
        <f>Q143*H143</f>
        <v>0</v>
      </c>
      <c r="S143" s="132">
        <v>0</v>
      </c>
      <c r="T143" s="133">
        <f>S143*H143</f>
        <v>0</v>
      </c>
      <c r="AR143" s="134" t="s">
        <v>124</v>
      </c>
      <c r="AT143" s="134" t="s">
        <v>119</v>
      </c>
      <c r="AU143" s="134" t="s">
        <v>81</v>
      </c>
      <c r="AY143" s="17" t="s">
        <v>117</v>
      </c>
      <c r="BE143" s="135">
        <f>IF(N143="základní",J143,0)</f>
        <v>900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7" t="s">
        <v>79</v>
      </c>
      <c r="BK143" s="135">
        <f>ROUND(I143*H143,2)</f>
        <v>900</v>
      </c>
      <c r="BL143" s="17" t="s">
        <v>124</v>
      </c>
      <c r="BM143" s="134" t="s">
        <v>195</v>
      </c>
    </row>
    <row r="144" spans="2:47" s="1" customFormat="1" ht="39">
      <c r="B144" s="32"/>
      <c r="D144" s="136" t="s">
        <v>126</v>
      </c>
      <c r="F144" s="137" t="s">
        <v>196</v>
      </c>
      <c r="I144" s="138"/>
      <c r="L144" s="32"/>
      <c r="M144" s="139"/>
      <c r="T144" s="51"/>
      <c r="AT144" s="17" t="s">
        <v>126</v>
      </c>
      <c r="AU144" s="17" t="s">
        <v>81</v>
      </c>
    </row>
    <row r="145" spans="2:47" s="1" customFormat="1" ht="12">
      <c r="B145" s="32"/>
      <c r="D145" s="140" t="s">
        <v>128</v>
      </c>
      <c r="F145" s="141" t="s">
        <v>197</v>
      </c>
      <c r="I145" s="138"/>
      <c r="L145" s="32"/>
      <c r="M145" s="139"/>
      <c r="T145" s="51"/>
      <c r="AT145" s="17" t="s">
        <v>128</v>
      </c>
      <c r="AU145" s="17" t="s">
        <v>81</v>
      </c>
    </row>
    <row r="146" spans="2:51" s="12" customFormat="1" ht="12">
      <c r="B146" s="142"/>
      <c r="D146" s="136" t="s">
        <v>130</v>
      </c>
      <c r="E146" s="143" t="s">
        <v>19</v>
      </c>
      <c r="F146" s="144" t="s">
        <v>131</v>
      </c>
      <c r="H146" s="143" t="s">
        <v>19</v>
      </c>
      <c r="I146" s="145"/>
      <c r="L146" s="142"/>
      <c r="M146" s="146"/>
      <c r="T146" s="147"/>
      <c r="AT146" s="143" t="s">
        <v>130</v>
      </c>
      <c r="AU146" s="143" t="s">
        <v>81</v>
      </c>
      <c r="AV146" s="12" t="s">
        <v>79</v>
      </c>
      <c r="AW146" s="12" t="s">
        <v>33</v>
      </c>
      <c r="AX146" s="12" t="s">
        <v>71</v>
      </c>
      <c r="AY146" s="143" t="s">
        <v>117</v>
      </c>
    </row>
    <row r="147" spans="2:51" s="13" customFormat="1" ht="12">
      <c r="B147" s="148"/>
      <c r="D147" s="136" t="s">
        <v>130</v>
      </c>
      <c r="E147" s="149" t="s">
        <v>19</v>
      </c>
      <c r="F147" s="150" t="s">
        <v>198</v>
      </c>
      <c r="H147" s="151">
        <v>4.5</v>
      </c>
      <c r="I147" s="152"/>
      <c r="L147" s="148"/>
      <c r="M147" s="153"/>
      <c r="T147" s="154"/>
      <c r="AT147" s="149" t="s">
        <v>130</v>
      </c>
      <c r="AU147" s="149" t="s">
        <v>81</v>
      </c>
      <c r="AV147" s="13" t="s">
        <v>81</v>
      </c>
      <c r="AW147" s="13" t="s">
        <v>33</v>
      </c>
      <c r="AX147" s="13" t="s">
        <v>79</v>
      </c>
      <c r="AY147" s="149" t="s">
        <v>117</v>
      </c>
    </row>
    <row r="148" spans="2:65" s="1" customFormat="1" ht="16.5" customHeight="1">
      <c r="B148" s="32"/>
      <c r="C148" s="162" t="s">
        <v>199</v>
      </c>
      <c r="D148" s="162" t="s">
        <v>200</v>
      </c>
      <c r="E148" s="163" t="s">
        <v>201</v>
      </c>
      <c r="F148" s="164" t="s">
        <v>202</v>
      </c>
      <c r="G148" s="165" t="s">
        <v>179</v>
      </c>
      <c r="H148" s="166">
        <v>9</v>
      </c>
      <c r="I148" s="167">
        <v>600</v>
      </c>
      <c r="J148" s="168">
        <f>ROUND(I148*H148,2)</f>
        <v>5400</v>
      </c>
      <c r="K148" s="164" t="s">
        <v>123</v>
      </c>
      <c r="L148" s="169"/>
      <c r="M148" s="170" t="s">
        <v>19</v>
      </c>
      <c r="N148" s="171" t="s">
        <v>42</v>
      </c>
      <c r="P148" s="132">
        <f>O148*H148</f>
        <v>0</v>
      </c>
      <c r="Q148" s="132">
        <v>1</v>
      </c>
      <c r="R148" s="132">
        <f>Q148*H148</f>
        <v>9</v>
      </c>
      <c r="S148" s="132">
        <v>0</v>
      </c>
      <c r="T148" s="133">
        <f>S148*H148</f>
        <v>0</v>
      </c>
      <c r="AR148" s="134" t="s">
        <v>176</v>
      </c>
      <c r="AT148" s="134" t="s">
        <v>200</v>
      </c>
      <c r="AU148" s="134" t="s">
        <v>81</v>
      </c>
      <c r="AY148" s="17" t="s">
        <v>117</v>
      </c>
      <c r="BE148" s="135">
        <f>IF(N148="základní",J148,0)</f>
        <v>5400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7" t="s">
        <v>79</v>
      </c>
      <c r="BK148" s="135">
        <f>ROUND(I148*H148,2)</f>
        <v>5400</v>
      </c>
      <c r="BL148" s="17" t="s">
        <v>124</v>
      </c>
      <c r="BM148" s="134" t="s">
        <v>203</v>
      </c>
    </row>
    <row r="149" spans="2:47" s="1" customFormat="1" ht="12">
      <c r="B149" s="32"/>
      <c r="D149" s="136" t="s">
        <v>126</v>
      </c>
      <c r="F149" s="137" t="s">
        <v>202</v>
      </c>
      <c r="I149" s="138"/>
      <c r="L149" s="32"/>
      <c r="M149" s="139"/>
      <c r="T149" s="51"/>
      <c r="AT149" s="17" t="s">
        <v>126</v>
      </c>
      <c r="AU149" s="17" t="s">
        <v>81</v>
      </c>
    </row>
    <row r="150" spans="2:51" s="13" customFormat="1" ht="12">
      <c r="B150" s="148"/>
      <c r="D150" s="136" t="s">
        <v>130</v>
      </c>
      <c r="F150" s="150" t="s">
        <v>204</v>
      </c>
      <c r="H150" s="151">
        <v>9</v>
      </c>
      <c r="I150" s="152"/>
      <c r="L150" s="148"/>
      <c r="M150" s="153"/>
      <c r="T150" s="154"/>
      <c r="AT150" s="149" t="s">
        <v>130</v>
      </c>
      <c r="AU150" s="149" t="s">
        <v>81</v>
      </c>
      <c r="AV150" s="13" t="s">
        <v>81</v>
      </c>
      <c r="AW150" s="13" t="s">
        <v>4</v>
      </c>
      <c r="AX150" s="13" t="s">
        <v>79</v>
      </c>
      <c r="AY150" s="149" t="s">
        <v>117</v>
      </c>
    </row>
    <row r="151" spans="2:65" s="1" customFormat="1" ht="24.2" customHeight="1">
      <c r="B151" s="32"/>
      <c r="C151" s="123" t="s">
        <v>205</v>
      </c>
      <c r="D151" s="123" t="s">
        <v>119</v>
      </c>
      <c r="E151" s="124" t="s">
        <v>206</v>
      </c>
      <c r="F151" s="125" t="s">
        <v>207</v>
      </c>
      <c r="G151" s="126" t="s">
        <v>122</v>
      </c>
      <c r="H151" s="127">
        <v>162</v>
      </c>
      <c r="I151" s="128">
        <v>30</v>
      </c>
      <c r="J151" s="129">
        <f>ROUND(I151*H151,2)</f>
        <v>4860</v>
      </c>
      <c r="K151" s="125" t="s">
        <v>123</v>
      </c>
      <c r="L151" s="32"/>
      <c r="M151" s="130" t="s">
        <v>19</v>
      </c>
      <c r="N151" s="131" t="s">
        <v>42</v>
      </c>
      <c r="P151" s="132">
        <f>O151*H151</f>
        <v>0</v>
      </c>
      <c r="Q151" s="132">
        <v>0</v>
      </c>
      <c r="R151" s="132">
        <f>Q151*H151</f>
        <v>0</v>
      </c>
      <c r="S151" s="132">
        <v>0</v>
      </c>
      <c r="T151" s="133">
        <f>S151*H151</f>
        <v>0</v>
      </c>
      <c r="AR151" s="134" t="s">
        <v>124</v>
      </c>
      <c r="AT151" s="134" t="s">
        <v>119</v>
      </c>
      <c r="AU151" s="134" t="s">
        <v>81</v>
      </c>
      <c r="AY151" s="17" t="s">
        <v>117</v>
      </c>
      <c r="BE151" s="135">
        <f>IF(N151="základní",J151,0)</f>
        <v>4860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7" t="s">
        <v>79</v>
      </c>
      <c r="BK151" s="135">
        <f>ROUND(I151*H151,2)</f>
        <v>4860</v>
      </c>
      <c r="BL151" s="17" t="s">
        <v>124</v>
      </c>
      <c r="BM151" s="134" t="s">
        <v>208</v>
      </c>
    </row>
    <row r="152" spans="2:47" s="1" customFormat="1" ht="19.5">
      <c r="B152" s="32"/>
      <c r="D152" s="136" t="s">
        <v>126</v>
      </c>
      <c r="F152" s="137" t="s">
        <v>209</v>
      </c>
      <c r="I152" s="138"/>
      <c r="L152" s="32"/>
      <c r="M152" s="139"/>
      <c r="T152" s="51"/>
      <c r="AT152" s="17" t="s">
        <v>126</v>
      </c>
      <c r="AU152" s="17" t="s">
        <v>81</v>
      </c>
    </row>
    <row r="153" spans="2:47" s="1" customFormat="1" ht="12">
      <c r="B153" s="32"/>
      <c r="D153" s="140" t="s">
        <v>128</v>
      </c>
      <c r="F153" s="141" t="s">
        <v>210</v>
      </c>
      <c r="I153" s="138"/>
      <c r="L153" s="32"/>
      <c r="M153" s="139"/>
      <c r="T153" s="51"/>
      <c r="AT153" s="17" t="s">
        <v>128</v>
      </c>
      <c r="AU153" s="17" t="s">
        <v>81</v>
      </c>
    </row>
    <row r="154" spans="2:51" s="13" customFormat="1" ht="12">
      <c r="B154" s="148"/>
      <c r="D154" s="136" t="s">
        <v>130</v>
      </c>
      <c r="E154" s="149" t="s">
        <v>19</v>
      </c>
      <c r="F154" s="150" t="s">
        <v>211</v>
      </c>
      <c r="H154" s="151">
        <v>162</v>
      </c>
      <c r="I154" s="152"/>
      <c r="L154" s="148"/>
      <c r="M154" s="153"/>
      <c r="T154" s="154"/>
      <c r="AT154" s="149" t="s">
        <v>130</v>
      </c>
      <c r="AU154" s="149" t="s">
        <v>81</v>
      </c>
      <c r="AV154" s="13" t="s">
        <v>81</v>
      </c>
      <c r="AW154" s="13" t="s">
        <v>33</v>
      </c>
      <c r="AX154" s="13" t="s">
        <v>79</v>
      </c>
      <c r="AY154" s="149" t="s">
        <v>117</v>
      </c>
    </row>
    <row r="155" spans="2:65" s="1" customFormat="1" ht="16.5" customHeight="1">
      <c r="B155" s="32"/>
      <c r="C155" s="162" t="s">
        <v>212</v>
      </c>
      <c r="D155" s="162" t="s">
        <v>200</v>
      </c>
      <c r="E155" s="163" t="s">
        <v>213</v>
      </c>
      <c r="F155" s="164" t="s">
        <v>214</v>
      </c>
      <c r="G155" s="165" t="s">
        <v>215</v>
      </c>
      <c r="H155" s="166">
        <v>3.24</v>
      </c>
      <c r="I155" s="167">
        <v>150</v>
      </c>
      <c r="J155" s="168">
        <f>ROUND(I155*H155,2)</f>
        <v>486</v>
      </c>
      <c r="K155" s="164" t="s">
        <v>123</v>
      </c>
      <c r="L155" s="169"/>
      <c r="M155" s="170" t="s">
        <v>19</v>
      </c>
      <c r="N155" s="171" t="s">
        <v>42</v>
      </c>
      <c r="P155" s="132">
        <f>O155*H155</f>
        <v>0</v>
      </c>
      <c r="Q155" s="132">
        <v>0.001</v>
      </c>
      <c r="R155" s="132">
        <f>Q155*H155</f>
        <v>0.0032400000000000003</v>
      </c>
      <c r="S155" s="132">
        <v>0</v>
      </c>
      <c r="T155" s="133">
        <f>S155*H155</f>
        <v>0</v>
      </c>
      <c r="AR155" s="134" t="s">
        <v>176</v>
      </c>
      <c r="AT155" s="134" t="s">
        <v>200</v>
      </c>
      <c r="AU155" s="134" t="s">
        <v>81</v>
      </c>
      <c r="AY155" s="17" t="s">
        <v>117</v>
      </c>
      <c r="BE155" s="135">
        <f>IF(N155="základní",J155,0)</f>
        <v>486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7" t="s">
        <v>79</v>
      </c>
      <c r="BK155" s="135">
        <f>ROUND(I155*H155,2)</f>
        <v>486</v>
      </c>
      <c r="BL155" s="17" t="s">
        <v>124</v>
      </c>
      <c r="BM155" s="134" t="s">
        <v>216</v>
      </c>
    </row>
    <row r="156" spans="2:47" s="1" customFormat="1" ht="12">
      <c r="B156" s="32"/>
      <c r="D156" s="136" t="s">
        <v>126</v>
      </c>
      <c r="F156" s="137" t="s">
        <v>214</v>
      </c>
      <c r="I156" s="138"/>
      <c r="L156" s="32"/>
      <c r="M156" s="139"/>
      <c r="T156" s="51"/>
      <c r="AT156" s="17" t="s">
        <v>126</v>
      </c>
      <c r="AU156" s="17" t="s">
        <v>81</v>
      </c>
    </row>
    <row r="157" spans="2:51" s="13" customFormat="1" ht="12">
      <c r="B157" s="148"/>
      <c r="D157" s="136" t="s">
        <v>130</v>
      </c>
      <c r="F157" s="150" t="s">
        <v>217</v>
      </c>
      <c r="H157" s="151">
        <v>3.24</v>
      </c>
      <c r="I157" s="152"/>
      <c r="L157" s="148"/>
      <c r="M157" s="153"/>
      <c r="T157" s="154"/>
      <c r="AT157" s="149" t="s">
        <v>130</v>
      </c>
      <c r="AU157" s="149" t="s">
        <v>81</v>
      </c>
      <c r="AV157" s="13" t="s">
        <v>81</v>
      </c>
      <c r="AW157" s="13" t="s">
        <v>4</v>
      </c>
      <c r="AX157" s="13" t="s">
        <v>79</v>
      </c>
      <c r="AY157" s="149" t="s">
        <v>117</v>
      </c>
    </row>
    <row r="158" spans="2:63" s="11" customFormat="1" ht="22.9" customHeight="1">
      <c r="B158" s="111"/>
      <c r="D158" s="112" t="s">
        <v>70</v>
      </c>
      <c r="E158" s="121" t="s">
        <v>81</v>
      </c>
      <c r="F158" s="121" t="s">
        <v>218</v>
      </c>
      <c r="I158" s="114"/>
      <c r="J158" s="122">
        <f>BK158</f>
        <v>67008.72</v>
      </c>
      <c r="L158" s="111"/>
      <c r="M158" s="116"/>
      <c r="P158" s="117">
        <f>SUM(P159:P179)</f>
        <v>0</v>
      </c>
      <c r="R158" s="117">
        <f>SUM(R159:R179)</f>
        <v>34.5126714</v>
      </c>
      <c r="T158" s="118">
        <f>SUM(T159:T179)</f>
        <v>0</v>
      </c>
      <c r="AR158" s="112" t="s">
        <v>79</v>
      </c>
      <c r="AT158" s="119" t="s">
        <v>70</v>
      </c>
      <c r="AU158" s="119" t="s">
        <v>79</v>
      </c>
      <c r="AY158" s="112" t="s">
        <v>117</v>
      </c>
      <c r="BK158" s="120">
        <f>SUM(BK159:BK179)</f>
        <v>67008.72</v>
      </c>
    </row>
    <row r="159" spans="2:65" s="1" customFormat="1" ht="33" customHeight="1">
      <c r="B159" s="32"/>
      <c r="C159" s="123" t="s">
        <v>219</v>
      </c>
      <c r="D159" s="123" t="s">
        <v>119</v>
      </c>
      <c r="E159" s="124" t="s">
        <v>220</v>
      </c>
      <c r="F159" s="125" t="s">
        <v>221</v>
      </c>
      <c r="G159" s="126" t="s">
        <v>143</v>
      </c>
      <c r="H159" s="127">
        <v>9.684</v>
      </c>
      <c r="I159" s="128">
        <v>1200</v>
      </c>
      <c r="J159" s="129">
        <f>ROUND(I159*H159,2)</f>
        <v>11620.8</v>
      </c>
      <c r="K159" s="125" t="s">
        <v>123</v>
      </c>
      <c r="L159" s="32"/>
      <c r="M159" s="130" t="s">
        <v>19</v>
      </c>
      <c r="N159" s="131" t="s">
        <v>42</v>
      </c>
      <c r="P159" s="132">
        <f>O159*H159</f>
        <v>0</v>
      </c>
      <c r="Q159" s="132">
        <v>1.63</v>
      </c>
      <c r="R159" s="132">
        <f>Q159*H159</f>
        <v>15.784919999999998</v>
      </c>
      <c r="S159" s="132">
        <v>0</v>
      </c>
      <c r="T159" s="133">
        <f>S159*H159</f>
        <v>0</v>
      </c>
      <c r="AR159" s="134" t="s">
        <v>124</v>
      </c>
      <c r="AT159" s="134" t="s">
        <v>119</v>
      </c>
      <c r="AU159" s="134" t="s">
        <v>81</v>
      </c>
      <c r="AY159" s="17" t="s">
        <v>117</v>
      </c>
      <c r="BE159" s="135">
        <f>IF(N159="základní",J159,0)</f>
        <v>11620.8</v>
      </c>
      <c r="BF159" s="135">
        <f>IF(N159="snížená",J159,0)</f>
        <v>0</v>
      </c>
      <c r="BG159" s="135">
        <f>IF(N159="zákl. přenesená",J159,0)</f>
        <v>0</v>
      </c>
      <c r="BH159" s="135">
        <f>IF(N159="sníž. přenesená",J159,0)</f>
        <v>0</v>
      </c>
      <c r="BI159" s="135">
        <f>IF(N159="nulová",J159,0)</f>
        <v>0</v>
      </c>
      <c r="BJ159" s="17" t="s">
        <v>79</v>
      </c>
      <c r="BK159" s="135">
        <f>ROUND(I159*H159,2)</f>
        <v>11620.8</v>
      </c>
      <c r="BL159" s="17" t="s">
        <v>124</v>
      </c>
      <c r="BM159" s="134" t="s">
        <v>222</v>
      </c>
    </row>
    <row r="160" spans="2:47" s="1" customFormat="1" ht="29.25">
      <c r="B160" s="32"/>
      <c r="D160" s="136" t="s">
        <v>126</v>
      </c>
      <c r="F160" s="137" t="s">
        <v>223</v>
      </c>
      <c r="I160" s="138"/>
      <c r="L160" s="32"/>
      <c r="M160" s="139"/>
      <c r="T160" s="51"/>
      <c r="AT160" s="17" t="s">
        <v>126</v>
      </c>
      <c r="AU160" s="17" t="s">
        <v>81</v>
      </c>
    </row>
    <row r="161" spans="2:47" s="1" customFormat="1" ht="12">
      <c r="B161" s="32"/>
      <c r="D161" s="140" t="s">
        <v>128</v>
      </c>
      <c r="F161" s="141" t="s">
        <v>224</v>
      </c>
      <c r="I161" s="138"/>
      <c r="L161" s="32"/>
      <c r="M161" s="139"/>
      <c r="T161" s="51"/>
      <c r="AT161" s="17" t="s">
        <v>128</v>
      </c>
      <c r="AU161" s="17" t="s">
        <v>81</v>
      </c>
    </row>
    <row r="162" spans="2:51" s="13" customFormat="1" ht="12">
      <c r="B162" s="148"/>
      <c r="D162" s="136" t="s">
        <v>130</v>
      </c>
      <c r="E162" s="149" t="s">
        <v>19</v>
      </c>
      <c r="F162" s="150" t="s">
        <v>225</v>
      </c>
      <c r="H162" s="151">
        <v>9.684</v>
      </c>
      <c r="I162" s="152"/>
      <c r="L162" s="148"/>
      <c r="M162" s="153"/>
      <c r="T162" s="154"/>
      <c r="AT162" s="149" t="s">
        <v>130</v>
      </c>
      <c r="AU162" s="149" t="s">
        <v>81</v>
      </c>
      <c r="AV162" s="13" t="s">
        <v>81</v>
      </c>
      <c r="AW162" s="13" t="s">
        <v>33</v>
      </c>
      <c r="AX162" s="13" t="s">
        <v>79</v>
      </c>
      <c r="AY162" s="149" t="s">
        <v>117</v>
      </c>
    </row>
    <row r="163" spans="2:65" s="1" customFormat="1" ht="24.2" customHeight="1">
      <c r="B163" s="32"/>
      <c r="C163" s="123" t="s">
        <v>8</v>
      </c>
      <c r="D163" s="123" t="s">
        <v>119</v>
      </c>
      <c r="E163" s="124" t="s">
        <v>226</v>
      </c>
      <c r="F163" s="125" t="s">
        <v>227</v>
      </c>
      <c r="G163" s="126" t="s">
        <v>122</v>
      </c>
      <c r="H163" s="127">
        <v>129.12</v>
      </c>
      <c r="I163" s="128">
        <v>50</v>
      </c>
      <c r="J163" s="129">
        <f>ROUND(I163*H163,2)</f>
        <v>6456</v>
      </c>
      <c r="K163" s="125" t="s">
        <v>123</v>
      </c>
      <c r="L163" s="32"/>
      <c r="M163" s="130" t="s">
        <v>19</v>
      </c>
      <c r="N163" s="131" t="s">
        <v>42</v>
      </c>
      <c r="P163" s="132">
        <f>O163*H163</f>
        <v>0</v>
      </c>
      <c r="Q163" s="132">
        <v>0.00017</v>
      </c>
      <c r="R163" s="132">
        <f>Q163*H163</f>
        <v>0.021950400000000002</v>
      </c>
      <c r="S163" s="132">
        <v>0</v>
      </c>
      <c r="T163" s="133">
        <f>S163*H163</f>
        <v>0</v>
      </c>
      <c r="AR163" s="134" t="s">
        <v>124</v>
      </c>
      <c r="AT163" s="134" t="s">
        <v>119</v>
      </c>
      <c r="AU163" s="134" t="s">
        <v>81</v>
      </c>
      <c r="AY163" s="17" t="s">
        <v>117</v>
      </c>
      <c r="BE163" s="135">
        <f>IF(N163="základní",J163,0)</f>
        <v>6456</v>
      </c>
      <c r="BF163" s="135">
        <f>IF(N163="snížená",J163,0)</f>
        <v>0</v>
      </c>
      <c r="BG163" s="135">
        <f>IF(N163="zákl. přenesená",J163,0)</f>
        <v>0</v>
      </c>
      <c r="BH163" s="135">
        <f>IF(N163="sníž. přenesená",J163,0)</f>
        <v>0</v>
      </c>
      <c r="BI163" s="135">
        <f>IF(N163="nulová",J163,0)</f>
        <v>0</v>
      </c>
      <c r="BJ163" s="17" t="s">
        <v>79</v>
      </c>
      <c r="BK163" s="135">
        <f>ROUND(I163*H163,2)</f>
        <v>6456</v>
      </c>
      <c r="BL163" s="17" t="s">
        <v>124</v>
      </c>
      <c r="BM163" s="134" t="s">
        <v>228</v>
      </c>
    </row>
    <row r="164" spans="2:47" s="1" customFormat="1" ht="19.5">
      <c r="B164" s="32"/>
      <c r="D164" s="136" t="s">
        <v>126</v>
      </c>
      <c r="F164" s="137" t="s">
        <v>229</v>
      </c>
      <c r="I164" s="138"/>
      <c r="L164" s="32"/>
      <c r="M164" s="139"/>
      <c r="T164" s="51"/>
      <c r="AT164" s="17" t="s">
        <v>126</v>
      </c>
      <c r="AU164" s="17" t="s">
        <v>81</v>
      </c>
    </row>
    <row r="165" spans="2:47" s="1" customFormat="1" ht="12">
      <c r="B165" s="32"/>
      <c r="D165" s="140" t="s">
        <v>128</v>
      </c>
      <c r="F165" s="141" t="s">
        <v>230</v>
      </c>
      <c r="I165" s="138"/>
      <c r="L165" s="32"/>
      <c r="M165" s="139"/>
      <c r="T165" s="51"/>
      <c r="AT165" s="17" t="s">
        <v>128</v>
      </c>
      <c r="AU165" s="17" t="s">
        <v>81</v>
      </c>
    </row>
    <row r="166" spans="2:51" s="12" customFormat="1" ht="12">
      <c r="B166" s="142"/>
      <c r="D166" s="136" t="s">
        <v>130</v>
      </c>
      <c r="E166" s="143" t="s">
        <v>19</v>
      </c>
      <c r="F166" s="144" t="s">
        <v>231</v>
      </c>
      <c r="H166" s="143" t="s">
        <v>19</v>
      </c>
      <c r="I166" s="145"/>
      <c r="L166" s="142"/>
      <c r="M166" s="146"/>
      <c r="T166" s="147"/>
      <c r="AT166" s="143" t="s">
        <v>130</v>
      </c>
      <c r="AU166" s="143" t="s">
        <v>81</v>
      </c>
      <c r="AV166" s="12" t="s">
        <v>79</v>
      </c>
      <c r="AW166" s="12" t="s">
        <v>33</v>
      </c>
      <c r="AX166" s="12" t="s">
        <v>71</v>
      </c>
      <c r="AY166" s="143" t="s">
        <v>117</v>
      </c>
    </row>
    <row r="167" spans="2:51" s="13" customFormat="1" ht="12">
      <c r="B167" s="148"/>
      <c r="D167" s="136" t="s">
        <v>130</v>
      </c>
      <c r="E167" s="149" t="s">
        <v>19</v>
      </c>
      <c r="F167" s="150" t="s">
        <v>232</v>
      </c>
      <c r="H167" s="151">
        <v>129.12</v>
      </c>
      <c r="I167" s="152"/>
      <c r="L167" s="148"/>
      <c r="M167" s="153"/>
      <c r="T167" s="154"/>
      <c r="AT167" s="149" t="s">
        <v>130</v>
      </c>
      <c r="AU167" s="149" t="s">
        <v>81</v>
      </c>
      <c r="AV167" s="13" t="s">
        <v>81</v>
      </c>
      <c r="AW167" s="13" t="s">
        <v>33</v>
      </c>
      <c r="AX167" s="13" t="s">
        <v>79</v>
      </c>
      <c r="AY167" s="149" t="s">
        <v>117</v>
      </c>
    </row>
    <row r="168" spans="2:65" s="1" customFormat="1" ht="24.2" customHeight="1">
      <c r="B168" s="32"/>
      <c r="C168" s="162" t="s">
        <v>233</v>
      </c>
      <c r="D168" s="162" t="s">
        <v>200</v>
      </c>
      <c r="E168" s="163" t="s">
        <v>234</v>
      </c>
      <c r="F168" s="164" t="s">
        <v>235</v>
      </c>
      <c r="G168" s="165" t="s">
        <v>122</v>
      </c>
      <c r="H168" s="166">
        <v>142.032</v>
      </c>
      <c r="I168" s="167">
        <v>60</v>
      </c>
      <c r="J168" s="168">
        <f>ROUND(I168*H168,2)</f>
        <v>8521.92</v>
      </c>
      <c r="K168" s="164" t="s">
        <v>123</v>
      </c>
      <c r="L168" s="169"/>
      <c r="M168" s="170" t="s">
        <v>19</v>
      </c>
      <c r="N168" s="171" t="s">
        <v>42</v>
      </c>
      <c r="P168" s="132">
        <f>O168*H168</f>
        <v>0</v>
      </c>
      <c r="Q168" s="132">
        <v>0.0003</v>
      </c>
      <c r="R168" s="132">
        <f>Q168*H168</f>
        <v>0.0426096</v>
      </c>
      <c r="S168" s="132">
        <v>0</v>
      </c>
      <c r="T168" s="133">
        <f>S168*H168</f>
        <v>0</v>
      </c>
      <c r="AR168" s="134" t="s">
        <v>176</v>
      </c>
      <c r="AT168" s="134" t="s">
        <v>200</v>
      </c>
      <c r="AU168" s="134" t="s">
        <v>81</v>
      </c>
      <c r="AY168" s="17" t="s">
        <v>117</v>
      </c>
      <c r="BE168" s="135">
        <f>IF(N168="základní",J168,0)</f>
        <v>8521.92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7" t="s">
        <v>79</v>
      </c>
      <c r="BK168" s="135">
        <f>ROUND(I168*H168,2)</f>
        <v>8521.92</v>
      </c>
      <c r="BL168" s="17" t="s">
        <v>124</v>
      </c>
      <c r="BM168" s="134" t="s">
        <v>236</v>
      </c>
    </row>
    <row r="169" spans="2:47" s="1" customFormat="1" ht="19.5">
      <c r="B169" s="32"/>
      <c r="D169" s="136" t="s">
        <v>126</v>
      </c>
      <c r="F169" s="137" t="s">
        <v>235</v>
      </c>
      <c r="I169" s="138"/>
      <c r="L169" s="32"/>
      <c r="M169" s="139"/>
      <c r="T169" s="51"/>
      <c r="AT169" s="17" t="s">
        <v>126</v>
      </c>
      <c r="AU169" s="17" t="s">
        <v>81</v>
      </c>
    </row>
    <row r="170" spans="2:51" s="13" customFormat="1" ht="12">
      <c r="B170" s="148"/>
      <c r="D170" s="136" t="s">
        <v>130</v>
      </c>
      <c r="F170" s="150" t="s">
        <v>237</v>
      </c>
      <c r="H170" s="151">
        <v>142.032</v>
      </c>
      <c r="I170" s="152"/>
      <c r="L170" s="148"/>
      <c r="M170" s="153"/>
      <c r="T170" s="154"/>
      <c r="AT170" s="149" t="s">
        <v>130</v>
      </c>
      <c r="AU170" s="149" t="s">
        <v>81</v>
      </c>
      <c r="AV170" s="13" t="s">
        <v>81</v>
      </c>
      <c r="AW170" s="13" t="s">
        <v>4</v>
      </c>
      <c r="AX170" s="13" t="s">
        <v>79</v>
      </c>
      <c r="AY170" s="149" t="s">
        <v>117</v>
      </c>
    </row>
    <row r="171" spans="2:65" s="1" customFormat="1" ht="16.5" customHeight="1">
      <c r="B171" s="32"/>
      <c r="C171" s="123" t="s">
        <v>238</v>
      </c>
      <c r="D171" s="123" t="s">
        <v>119</v>
      </c>
      <c r="E171" s="124" t="s">
        <v>239</v>
      </c>
      <c r="F171" s="125" t="s">
        <v>240</v>
      </c>
      <c r="G171" s="126" t="s">
        <v>143</v>
      </c>
      <c r="H171" s="127">
        <v>8.07</v>
      </c>
      <c r="I171" s="128">
        <v>3000</v>
      </c>
      <c r="J171" s="129">
        <f>ROUND(I171*H171,2)</f>
        <v>24210</v>
      </c>
      <c r="K171" s="125" t="s">
        <v>123</v>
      </c>
      <c r="L171" s="32"/>
      <c r="M171" s="130" t="s">
        <v>19</v>
      </c>
      <c r="N171" s="131" t="s">
        <v>42</v>
      </c>
      <c r="P171" s="132">
        <f>O171*H171</f>
        <v>0</v>
      </c>
      <c r="Q171" s="132">
        <v>2.30102</v>
      </c>
      <c r="R171" s="132">
        <f>Q171*H171</f>
        <v>18.5692314</v>
      </c>
      <c r="S171" s="132">
        <v>0</v>
      </c>
      <c r="T171" s="133">
        <f>S171*H171</f>
        <v>0</v>
      </c>
      <c r="AR171" s="134" t="s">
        <v>124</v>
      </c>
      <c r="AT171" s="134" t="s">
        <v>119</v>
      </c>
      <c r="AU171" s="134" t="s">
        <v>81</v>
      </c>
      <c r="AY171" s="17" t="s">
        <v>117</v>
      </c>
      <c r="BE171" s="135">
        <f>IF(N171="základní",J171,0)</f>
        <v>24210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7" t="s">
        <v>79</v>
      </c>
      <c r="BK171" s="135">
        <f>ROUND(I171*H171,2)</f>
        <v>24210</v>
      </c>
      <c r="BL171" s="17" t="s">
        <v>124</v>
      </c>
      <c r="BM171" s="134" t="s">
        <v>241</v>
      </c>
    </row>
    <row r="172" spans="2:47" s="1" customFormat="1" ht="12">
      <c r="B172" s="32"/>
      <c r="D172" s="136" t="s">
        <v>126</v>
      </c>
      <c r="F172" s="137" t="s">
        <v>240</v>
      </c>
      <c r="I172" s="138"/>
      <c r="L172" s="32"/>
      <c r="M172" s="139"/>
      <c r="T172" s="51"/>
      <c r="AT172" s="17" t="s">
        <v>126</v>
      </c>
      <c r="AU172" s="17" t="s">
        <v>81</v>
      </c>
    </row>
    <row r="173" spans="2:47" s="1" customFormat="1" ht="12">
      <c r="B173" s="32"/>
      <c r="D173" s="140" t="s">
        <v>128</v>
      </c>
      <c r="F173" s="141" t="s">
        <v>242</v>
      </c>
      <c r="I173" s="138"/>
      <c r="L173" s="32"/>
      <c r="M173" s="139"/>
      <c r="T173" s="51"/>
      <c r="AT173" s="17" t="s">
        <v>128</v>
      </c>
      <c r="AU173" s="17" t="s">
        <v>81</v>
      </c>
    </row>
    <row r="174" spans="2:51" s="13" customFormat="1" ht="12">
      <c r="B174" s="148"/>
      <c r="D174" s="136" t="s">
        <v>130</v>
      </c>
      <c r="E174" s="149" t="s">
        <v>19</v>
      </c>
      <c r="F174" s="150" t="s">
        <v>243</v>
      </c>
      <c r="H174" s="151">
        <v>8.07</v>
      </c>
      <c r="I174" s="152"/>
      <c r="L174" s="148"/>
      <c r="M174" s="153"/>
      <c r="T174" s="154"/>
      <c r="AT174" s="149" t="s">
        <v>130</v>
      </c>
      <c r="AU174" s="149" t="s">
        <v>81</v>
      </c>
      <c r="AV174" s="13" t="s">
        <v>81</v>
      </c>
      <c r="AW174" s="13" t="s">
        <v>33</v>
      </c>
      <c r="AX174" s="13" t="s">
        <v>79</v>
      </c>
      <c r="AY174" s="149" t="s">
        <v>117</v>
      </c>
    </row>
    <row r="175" spans="2:65" s="1" customFormat="1" ht="24.2" customHeight="1">
      <c r="B175" s="32"/>
      <c r="C175" s="123" t="s">
        <v>244</v>
      </c>
      <c r="D175" s="123" t="s">
        <v>119</v>
      </c>
      <c r="E175" s="124" t="s">
        <v>245</v>
      </c>
      <c r="F175" s="125" t="s">
        <v>246</v>
      </c>
      <c r="G175" s="126" t="s">
        <v>247</v>
      </c>
      <c r="H175" s="127">
        <v>81</v>
      </c>
      <c r="I175" s="128">
        <v>200</v>
      </c>
      <c r="J175" s="129">
        <f>ROUND(I175*H175,2)</f>
        <v>16200</v>
      </c>
      <c r="K175" s="125" t="s">
        <v>123</v>
      </c>
      <c r="L175" s="32"/>
      <c r="M175" s="130" t="s">
        <v>19</v>
      </c>
      <c r="N175" s="131" t="s">
        <v>42</v>
      </c>
      <c r="P175" s="132">
        <f>O175*H175</f>
        <v>0</v>
      </c>
      <c r="Q175" s="132">
        <v>0.00116</v>
      </c>
      <c r="R175" s="132">
        <f>Q175*H175</f>
        <v>0.09396</v>
      </c>
      <c r="S175" s="132">
        <v>0</v>
      </c>
      <c r="T175" s="133">
        <f>S175*H175</f>
        <v>0</v>
      </c>
      <c r="AR175" s="134" t="s">
        <v>124</v>
      </c>
      <c r="AT175" s="134" t="s">
        <v>119</v>
      </c>
      <c r="AU175" s="134" t="s">
        <v>81</v>
      </c>
      <c r="AY175" s="17" t="s">
        <v>117</v>
      </c>
      <c r="BE175" s="135">
        <f>IF(N175="základní",J175,0)</f>
        <v>16200</v>
      </c>
      <c r="BF175" s="135">
        <f>IF(N175="snížená",J175,0)</f>
        <v>0</v>
      </c>
      <c r="BG175" s="135">
        <f>IF(N175="zákl. přenesená",J175,0)</f>
        <v>0</v>
      </c>
      <c r="BH175" s="135">
        <f>IF(N175="sníž. přenesená",J175,0)</f>
        <v>0</v>
      </c>
      <c r="BI175" s="135">
        <f>IF(N175="nulová",J175,0)</f>
        <v>0</v>
      </c>
      <c r="BJ175" s="17" t="s">
        <v>79</v>
      </c>
      <c r="BK175" s="135">
        <f>ROUND(I175*H175,2)</f>
        <v>16200</v>
      </c>
      <c r="BL175" s="17" t="s">
        <v>124</v>
      </c>
      <c r="BM175" s="134" t="s">
        <v>248</v>
      </c>
    </row>
    <row r="176" spans="2:47" s="1" customFormat="1" ht="19.5">
      <c r="B176" s="32"/>
      <c r="D176" s="136" t="s">
        <v>126</v>
      </c>
      <c r="F176" s="137" t="s">
        <v>249</v>
      </c>
      <c r="I176" s="138"/>
      <c r="L176" s="32"/>
      <c r="M176" s="139"/>
      <c r="T176" s="51"/>
      <c r="AT176" s="17" t="s">
        <v>126</v>
      </c>
      <c r="AU176" s="17" t="s">
        <v>81</v>
      </c>
    </row>
    <row r="177" spans="2:47" s="1" customFormat="1" ht="12">
      <c r="B177" s="32"/>
      <c r="D177" s="140" t="s">
        <v>128</v>
      </c>
      <c r="F177" s="141" t="s">
        <v>250</v>
      </c>
      <c r="I177" s="138"/>
      <c r="L177" s="32"/>
      <c r="M177" s="139"/>
      <c r="T177" s="51"/>
      <c r="AT177" s="17" t="s">
        <v>128</v>
      </c>
      <c r="AU177" s="17" t="s">
        <v>81</v>
      </c>
    </row>
    <row r="178" spans="2:51" s="12" customFormat="1" ht="12">
      <c r="B178" s="142"/>
      <c r="D178" s="136" t="s">
        <v>130</v>
      </c>
      <c r="E178" s="143" t="s">
        <v>19</v>
      </c>
      <c r="F178" s="144" t="s">
        <v>251</v>
      </c>
      <c r="H178" s="143" t="s">
        <v>19</v>
      </c>
      <c r="I178" s="145"/>
      <c r="L178" s="142"/>
      <c r="M178" s="146"/>
      <c r="T178" s="147"/>
      <c r="AT178" s="143" t="s">
        <v>130</v>
      </c>
      <c r="AU178" s="143" t="s">
        <v>81</v>
      </c>
      <c r="AV178" s="12" t="s">
        <v>79</v>
      </c>
      <c r="AW178" s="12" t="s">
        <v>33</v>
      </c>
      <c r="AX178" s="12" t="s">
        <v>71</v>
      </c>
      <c r="AY178" s="143" t="s">
        <v>117</v>
      </c>
    </row>
    <row r="179" spans="2:51" s="13" customFormat="1" ht="12">
      <c r="B179" s="148"/>
      <c r="D179" s="136" t="s">
        <v>130</v>
      </c>
      <c r="E179" s="149" t="s">
        <v>19</v>
      </c>
      <c r="F179" s="150" t="s">
        <v>252</v>
      </c>
      <c r="H179" s="151">
        <v>81</v>
      </c>
      <c r="I179" s="152"/>
      <c r="L179" s="148"/>
      <c r="M179" s="153"/>
      <c r="T179" s="154"/>
      <c r="AT179" s="149" t="s">
        <v>130</v>
      </c>
      <c r="AU179" s="149" t="s">
        <v>81</v>
      </c>
      <c r="AV179" s="13" t="s">
        <v>81</v>
      </c>
      <c r="AW179" s="13" t="s">
        <v>33</v>
      </c>
      <c r="AX179" s="13" t="s">
        <v>79</v>
      </c>
      <c r="AY179" s="149" t="s">
        <v>117</v>
      </c>
    </row>
    <row r="180" spans="2:63" s="11" customFormat="1" ht="22.9" customHeight="1">
      <c r="B180" s="111"/>
      <c r="D180" s="112" t="s">
        <v>70</v>
      </c>
      <c r="E180" s="121" t="s">
        <v>140</v>
      </c>
      <c r="F180" s="121" t="s">
        <v>253</v>
      </c>
      <c r="I180" s="114"/>
      <c r="J180" s="122">
        <f>BK180</f>
        <v>72000</v>
      </c>
      <c r="L180" s="111"/>
      <c r="M180" s="116"/>
      <c r="P180" s="117">
        <f>SUM(P181:P185)</f>
        <v>0</v>
      </c>
      <c r="R180" s="117">
        <f>SUM(R181:R185)</f>
        <v>0.018</v>
      </c>
      <c r="T180" s="118">
        <f>SUM(T181:T185)</f>
        <v>0.0012000000000000001</v>
      </c>
      <c r="AR180" s="112" t="s">
        <v>79</v>
      </c>
      <c r="AT180" s="119" t="s">
        <v>70</v>
      </c>
      <c r="AU180" s="119" t="s">
        <v>79</v>
      </c>
      <c r="AY180" s="112" t="s">
        <v>117</v>
      </c>
      <c r="BK180" s="120">
        <f>SUM(BK181:BK185)</f>
        <v>72000</v>
      </c>
    </row>
    <row r="181" spans="2:65" s="1" customFormat="1" ht="24.2" customHeight="1">
      <c r="B181" s="32"/>
      <c r="C181" s="123" t="s">
        <v>254</v>
      </c>
      <c r="D181" s="123" t="s">
        <v>119</v>
      </c>
      <c r="E181" s="124" t="s">
        <v>255</v>
      </c>
      <c r="F181" s="125" t="s">
        <v>256</v>
      </c>
      <c r="G181" s="126" t="s">
        <v>247</v>
      </c>
      <c r="H181" s="127">
        <v>30</v>
      </c>
      <c r="I181" s="128">
        <v>2400</v>
      </c>
      <c r="J181" s="129">
        <f>ROUND(I181*H181,2)</f>
        <v>72000</v>
      </c>
      <c r="K181" s="125" t="s">
        <v>123</v>
      </c>
      <c r="L181" s="32"/>
      <c r="M181" s="130" t="s">
        <v>19</v>
      </c>
      <c r="N181" s="131" t="s">
        <v>42</v>
      </c>
      <c r="P181" s="132">
        <f>O181*H181</f>
        <v>0</v>
      </c>
      <c r="Q181" s="132">
        <v>0.0006</v>
      </c>
      <c r="R181" s="132">
        <f>Q181*H181</f>
        <v>0.018</v>
      </c>
      <c r="S181" s="132">
        <v>4E-05</v>
      </c>
      <c r="T181" s="133">
        <f>S181*H181</f>
        <v>0.0012000000000000001</v>
      </c>
      <c r="AR181" s="134" t="s">
        <v>124</v>
      </c>
      <c r="AT181" s="134" t="s">
        <v>119</v>
      </c>
      <c r="AU181" s="134" t="s">
        <v>81</v>
      </c>
      <c r="AY181" s="17" t="s">
        <v>117</v>
      </c>
      <c r="BE181" s="135">
        <f>IF(N181="základní",J181,0)</f>
        <v>72000</v>
      </c>
      <c r="BF181" s="135">
        <f>IF(N181="snížená",J181,0)</f>
        <v>0</v>
      </c>
      <c r="BG181" s="135">
        <f>IF(N181="zákl. přenesená",J181,0)</f>
        <v>0</v>
      </c>
      <c r="BH181" s="135">
        <f>IF(N181="sníž. přenesená",J181,0)</f>
        <v>0</v>
      </c>
      <c r="BI181" s="135">
        <f>IF(N181="nulová",J181,0)</f>
        <v>0</v>
      </c>
      <c r="BJ181" s="17" t="s">
        <v>79</v>
      </c>
      <c r="BK181" s="135">
        <f>ROUND(I181*H181,2)</f>
        <v>72000</v>
      </c>
      <c r="BL181" s="17" t="s">
        <v>124</v>
      </c>
      <c r="BM181" s="134" t="s">
        <v>257</v>
      </c>
    </row>
    <row r="182" spans="2:47" s="1" customFormat="1" ht="19.5">
      <c r="B182" s="32"/>
      <c r="D182" s="136" t="s">
        <v>126</v>
      </c>
      <c r="F182" s="137" t="s">
        <v>258</v>
      </c>
      <c r="I182" s="138"/>
      <c r="L182" s="32"/>
      <c r="M182" s="139"/>
      <c r="T182" s="51"/>
      <c r="AT182" s="17" t="s">
        <v>126</v>
      </c>
      <c r="AU182" s="17" t="s">
        <v>81</v>
      </c>
    </row>
    <row r="183" spans="2:47" s="1" customFormat="1" ht="12">
      <c r="B183" s="32"/>
      <c r="D183" s="140" t="s">
        <v>128</v>
      </c>
      <c r="F183" s="141" t="s">
        <v>259</v>
      </c>
      <c r="I183" s="138"/>
      <c r="L183" s="32"/>
      <c r="M183" s="139"/>
      <c r="T183" s="51"/>
      <c r="AT183" s="17" t="s">
        <v>128</v>
      </c>
      <c r="AU183" s="17" t="s">
        <v>81</v>
      </c>
    </row>
    <row r="184" spans="2:51" s="12" customFormat="1" ht="12">
      <c r="B184" s="142"/>
      <c r="D184" s="136" t="s">
        <v>130</v>
      </c>
      <c r="E184" s="143" t="s">
        <v>19</v>
      </c>
      <c r="F184" s="144" t="s">
        <v>260</v>
      </c>
      <c r="H184" s="143" t="s">
        <v>19</v>
      </c>
      <c r="I184" s="145"/>
      <c r="L184" s="142"/>
      <c r="M184" s="146"/>
      <c r="T184" s="147"/>
      <c r="AT184" s="143" t="s">
        <v>130</v>
      </c>
      <c r="AU184" s="143" t="s">
        <v>81</v>
      </c>
      <c r="AV184" s="12" t="s">
        <v>79</v>
      </c>
      <c r="AW184" s="12" t="s">
        <v>33</v>
      </c>
      <c r="AX184" s="12" t="s">
        <v>71</v>
      </c>
      <c r="AY184" s="143" t="s">
        <v>117</v>
      </c>
    </row>
    <row r="185" spans="2:51" s="13" customFormat="1" ht="12">
      <c r="B185" s="148"/>
      <c r="D185" s="136" t="s">
        <v>130</v>
      </c>
      <c r="E185" s="149" t="s">
        <v>19</v>
      </c>
      <c r="F185" s="150" t="s">
        <v>261</v>
      </c>
      <c r="H185" s="151">
        <v>30</v>
      </c>
      <c r="I185" s="152"/>
      <c r="L185" s="148"/>
      <c r="M185" s="153"/>
      <c r="T185" s="154"/>
      <c r="AT185" s="149" t="s">
        <v>130</v>
      </c>
      <c r="AU185" s="149" t="s">
        <v>81</v>
      </c>
      <c r="AV185" s="13" t="s">
        <v>81</v>
      </c>
      <c r="AW185" s="13" t="s">
        <v>33</v>
      </c>
      <c r="AX185" s="13" t="s">
        <v>79</v>
      </c>
      <c r="AY185" s="149" t="s">
        <v>117</v>
      </c>
    </row>
    <row r="186" spans="2:63" s="11" customFormat="1" ht="22.9" customHeight="1">
      <c r="B186" s="111"/>
      <c r="D186" s="112" t="s">
        <v>70</v>
      </c>
      <c r="E186" s="121" t="s">
        <v>76</v>
      </c>
      <c r="F186" s="121" t="s">
        <v>262</v>
      </c>
      <c r="I186" s="114"/>
      <c r="J186" s="122">
        <f>BK186</f>
        <v>55425</v>
      </c>
      <c r="L186" s="111"/>
      <c r="M186" s="116"/>
      <c r="P186" s="117">
        <f>SUM(P187:P209)</f>
        <v>0</v>
      </c>
      <c r="R186" s="117">
        <f>SUM(R187:R209)</f>
        <v>28.543299999999995</v>
      </c>
      <c r="T186" s="118">
        <f>SUM(T187:T209)</f>
        <v>0</v>
      </c>
      <c r="AR186" s="112" t="s">
        <v>79</v>
      </c>
      <c r="AT186" s="119" t="s">
        <v>70</v>
      </c>
      <c r="AU186" s="119" t="s">
        <v>79</v>
      </c>
      <c r="AY186" s="112" t="s">
        <v>117</v>
      </c>
      <c r="BK186" s="120">
        <f>SUM(BK187:BK209)</f>
        <v>55425</v>
      </c>
    </row>
    <row r="187" spans="2:65" s="1" customFormat="1" ht="24.2" customHeight="1">
      <c r="B187" s="32"/>
      <c r="C187" s="123" t="s">
        <v>263</v>
      </c>
      <c r="D187" s="123" t="s">
        <v>119</v>
      </c>
      <c r="E187" s="124" t="s">
        <v>264</v>
      </c>
      <c r="F187" s="125" t="s">
        <v>265</v>
      </c>
      <c r="G187" s="126" t="s">
        <v>122</v>
      </c>
      <c r="H187" s="127">
        <v>48.5</v>
      </c>
      <c r="I187" s="128">
        <v>300</v>
      </c>
      <c r="J187" s="129">
        <f>ROUND(I187*H187,2)</f>
        <v>14550</v>
      </c>
      <c r="K187" s="125" t="s">
        <v>123</v>
      </c>
      <c r="L187" s="32"/>
      <c r="M187" s="130" t="s">
        <v>19</v>
      </c>
      <c r="N187" s="131" t="s">
        <v>42</v>
      </c>
      <c r="P187" s="132">
        <f>O187*H187</f>
        <v>0</v>
      </c>
      <c r="Q187" s="132">
        <v>0.345</v>
      </c>
      <c r="R187" s="132">
        <f>Q187*H187</f>
        <v>16.732499999999998</v>
      </c>
      <c r="S187" s="132">
        <v>0</v>
      </c>
      <c r="T187" s="133">
        <f>S187*H187</f>
        <v>0</v>
      </c>
      <c r="AR187" s="134" t="s">
        <v>124</v>
      </c>
      <c r="AT187" s="134" t="s">
        <v>119</v>
      </c>
      <c r="AU187" s="134" t="s">
        <v>81</v>
      </c>
      <c r="AY187" s="17" t="s">
        <v>117</v>
      </c>
      <c r="BE187" s="135">
        <f>IF(N187="základní",J187,0)</f>
        <v>14550</v>
      </c>
      <c r="BF187" s="135">
        <f>IF(N187="snížená",J187,0)</f>
        <v>0</v>
      </c>
      <c r="BG187" s="135">
        <f>IF(N187="zákl. přenesená",J187,0)</f>
        <v>0</v>
      </c>
      <c r="BH187" s="135">
        <f>IF(N187="sníž. přenesená",J187,0)</f>
        <v>0</v>
      </c>
      <c r="BI187" s="135">
        <f>IF(N187="nulová",J187,0)</f>
        <v>0</v>
      </c>
      <c r="BJ187" s="17" t="s">
        <v>79</v>
      </c>
      <c r="BK187" s="135">
        <f>ROUND(I187*H187,2)</f>
        <v>14550</v>
      </c>
      <c r="BL187" s="17" t="s">
        <v>124</v>
      </c>
      <c r="BM187" s="134" t="s">
        <v>266</v>
      </c>
    </row>
    <row r="188" spans="2:47" s="1" customFormat="1" ht="19.5">
      <c r="B188" s="32"/>
      <c r="D188" s="136" t="s">
        <v>126</v>
      </c>
      <c r="F188" s="137" t="s">
        <v>267</v>
      </c>
      <c r="I188" s="138"/>
      <c r="L188" s="32"/>
      <c r="M188" s="139"/>
      <c r="T188" s="51"/>
      <c r="AT188" s="17" t="s">
        <v>126</v>
      </c>
      <c r="AU188" s="17" t="s">
        <v>81</v>
      </c>
    </row>
    <row r="189" spans="2:47" s="1" customFormat="1" ht="12">
      <c r="B189" s="32"/>
      <c r="D189" s="140" t="s">
        <v>128</v>
      </c>
      <c r="F189" s="141" t="s">
        <v>268</v>
      </c>
      <c r="I189" s="138"/>
      <c r="L189" s="32"/>
      <c r="M189" s="139"/>
      <c r="T189" s="51"/>
      <c r="AT189" s="17" t="s">
        <v>128</v>
      </c>
      <c r="AU189" s="17" t="s">
        <v>81</v>
      </c>
    </row>
    <row r="190" spans="2:51" s="12" customFormat="1" ht="12">
      <c r="B190" s="142"/>
      <c r="D190" s="136" t="s">
        <v>130</v>
      </c>
      <c r="E190" s="143" t="s">
        <v>19</v>
      </c>
      <c r="F190" s="144" t="s">
        <v>269</v>
      </c>
      <c r="H190" s="143" t="s">
        <v>19</v>
      </c>
      <c r="I190" s="145"/>
      <c r="L190" s="142"/>
      <c r="M190" s="146"/>
      <c r="T190" s="147"/>
      <c r="AT190" s="143" t="s">
        <v>130</v>
      </c>
      <c r="AU190" s="143" t="s">
        <v>81</v>
      </c>
      <c r="AV190" s="12" t="s">
        <v>79</v>
      </c>
      <c r="AW190" s="12" t="s">
        <v>33</v>
      </c>
      <c r="AX190" s="12" t="s">
        <v>71</v>
      </c>
      <c r="AY190" s="143" t="s">
        <v>117</v>
      </c>
    </row>
    <row r="191" spans="2:51" s="13" customFormat="1" ht="12">
      <c r="B191" s="148"/>
      <c r="D191" s="136" t="s">
        <v>130</v>
      </c>
      <c r="E191" s="149" t="s">
        <v>19</v>
      </c>
      <c r="F191" s="150" t="s">
        <v>270</v>
      </c>
      <c r="H191" s="151">
        <v>40.5</v>
      </c>
      <c r="I191" s="152"/>
      <c r="L191" s="148"/>
      <c r="M191" s="153"/>
      <c r="T191" s="154"/>
      <c r="AT191" s="149" t="s">
        <v>130</v>
      </c>
      <c r="AU191" s="149" t="s">
        <v>81</v>
      </c>
      <c r="AV191" s="13" t="s">
        <v>81</v>
      </c>
      <c r="AW191" s="13" t="s">
        <v>33</v>
      </c>
      <c r="AX191" s="13" t="s">
        <v>71</v>
      </c>
      <c r="AY191" s="149" t="s">
        <v>117</v>
      </c>
    </row>
    <row r="192" spans="2:51" s="12" customFormat="1" ht="12">
      <c r="B192" s="142"/>
      <c r="D192" s="136" t="s">
        <v>130</v>
      </c>
      <c r="E192" s="143" t="s">
        <v>19</v>
      </c>
      <c r="F192" s="144" t="s">
        <v>138</v>
      </c>
      <c r="H192" s="143" t="s">
        <v>19</v>
      </c>
      <c r="I192" s="145"/>
      <c r="L192" s="142"/>
      <c r="M192" s="146"/>
      <c r="T192" s="147"/>
      <c r="AT192" s="143" t="s">
        <v>130</v>
      </c>
      <c r="AU192" s="143" t="s">
        <v>81</v>
      </c>
      <c r="AV192" s="12" t="s">
        <v>79</v>
      </c>
      <c r="AW192" s="12" t="s">
        <v>33</v>
      </c>
      <c r="AX192" s="12" t="s">
        <v>71</v>
      </c>
      <c r="AY192" s="143" t="s">
        <v>117</v>
      </c>
    </row>
    <row r="193" spans="2:51" s="13" customFormat="1" ht="12">
      <c r="B193" s="148"/>
      <c r="D193" s="136" t="s">
        <v>130</v>
      </c>
      <c r="E193" s="149" t="s">
        <v>19</v>
      </c>
      <c r="F193" s="150" t="s">
        <v>139</v>
      </c>
      <c r="H193" s="151">
        <v>8</v>
      </c>
      <c r="I193" s="152"/>
      <c r="L193" s="148"/>
      <c r="M193" s="153"/>
      <c r="T193" s="154"/>
      <c r="AT193" s="149" t="s">
        <v>130</v>
      </c>
      <c r="AU193" s="149" t="s">
        <v>81</v>
      </c>
      <c r="AV193" s="13" t="s">
        <v>81</v>
      </c>
      <c r="AW193" s="13" t="s">
        <v>33</v>
      </c>
      <c r="AX193" s="13" t="s">
        <v>71</v>
      </c>
      <c r="AY193" s="149" t="s">
        <v>117</v>
      </c>
    </row>
    <row r="194" spans="2:51" s="14" customFormat="1" ht="12">
      <c r="B194" s="155"/>
      <c r="D194" s="136" t="s">
        <v>130</v>
      </c>
      <c r="E194" s="156" t="s">
        <v>19</v>
      </c>
      <c r="F194" s="157" t="s">
        <v>150</v>
      </c>
      <c r="H194" s="158">
        <v>48.5</v>
      </c>
      <c r="I194" s="159"/>
      <c r="L194" s="155"/>
      <c r="M194" s="160"/>
      <c r="T194" s="161"/>
      <c r="AT194" s="156" t="s">
        <v>130</v>
      </c>
      <c r="AU194" s="156" t="s">
        <v>81</v>
      </c>
      <c r="AV194" s="14" t="s">
        <v>124</v>
      </c>
      <c r="AW194" s="14" t="s">
        <v>33</v>
      </c>
      <c r="AX194" s="14" t="s">
        <v>79</v>
      </c>
      <c r="AY194" s="156" t="s">
        <v>117</v>
      </c>
    </row>
    <row r="195" spans="2:65" s="1" customFormat="1" ht="24.2" customHeight="1">
      <c r="B195" s="32"/>
      <c r="C195" s="123" t="s">
        <v>7</v>
      </c>
      <c r="D195" s="123" t="s">
        <v>119</v>
      </c>
      <c r="E195" s="124" t="s">
        <v>271</v>
      </c>
      <c r="F195" s="125" t="s">
        <v>272</v>
      </c>
      <c r="G195" s="126" t="s">
        <v>122</v>
      </c>
      <c r="H195" s="127">
        <v>15</v>
      </c>
      <c r="I195" s="128">
        <v>300</v>
      </c>
      <c r="J195" s="129">
        <f>ROUND(I195*H195,2)</f>
        <v>4500</v>
      </c>
      <c r="K195" s="125" t="s">
        <v>123</v>
      </c>
      <c r="L195" s="32"/>
      <c r="M195" s="130" t="s">
        <v>19</v>
      </c>
      <c r="N195" s="131" t="s">
        <v>42</v>
      </c>
      <c r="P195" s="132">
        <f>O195*H195</f>
        <v>0</v>
      </c>
      <c r="Q195" s="132">
        <v>0.11162</v>
      </c>
      <c r="R195" s="132">
        <f>Q195*H195</f>
        <v>1.6743</v>
      </c>
      <c r="S195" s="132">
        <v>0</v>
      </c>
      <c r="T195" s="133">
        <f>S195*H195</f>
        <v>0</v>
      </c>
      <c r="AR195" s="134" t="s">
        <v>124</v>
      </c>
      <c r="AT195" s="134" t="s">
        <v>119</v>
      </c>
      <c r="AU195" s="134" t="s">
        <v>81</v>
      </c>
      <c r="AY195" s="17" t="s">
        <v>117</v>
      </c>
      <c r="BE195" s="135">
        <f>IF(N195="základní",J195,0)</f>
        <v>4500</v>
      </c>
      <c r="BF195" s="135">
        <f>IF(N195="snížená",J195,0)</f>
        <v>0</v>
      </c>
      <c r="BG195" s="135">
        <f>IF(N195="zákl. přenesená",J195,0)</f>
        <v>0</v>
      </c>
      <c r="BH195" s="135">
        <f>IF(N195="sníž. přenesená",J195,0)</f>
        <v>0</v>
      </c>
      <c r="BI195" s="135">
        <f>IF(N195="nulová",J195,0)</f>
        <v>0</v>
      </c>
      <c r="BJ195" s="17" t="s">
        <v>79</v>
      </c>
      <c r="BK195" s="135">
        <f>ROUND(I195*H195,2)</f>
        <v>4500</v>
      </c>
      <c r="BL195" s="17" t="s">
        <v>124</v>
      </c>
      <c r="BM195" s="134" t="s">
        <v>273</v>
      </c>
    </row>
    <row r="196" spans="2:47" s="1" customFormat="1" ht="48.75">
      <c r="B196" s="32"/>
      <c r="D196" s="136" t="s">
        <v>126</v>
      </c>
      <c r="F196" s="137" t="s">
        <v>274</v>
      </c>
      <c r="I196" s="138"/>
      <c r="L196" s="32"/>
      <c r="M196" s="139"/>
      <c r="T196" s="51"/>
      <c r="AT196" s="17" t="s">
        <v>126</v>
      </c>
      <c r="AU196" s="17" t="s">
        <v>81</v>
      </c>
    </row>
    <row r="197" spans="2:47" s="1" customFormat="1" ht="12">
      <c r="B197" s="32"/>
      <c r="D197" s="140" t="s">
        <v>128</v>
      </c>
      <c r="F197" s="141" t="s">
        <v>275</v>
      </c>
      <c r="I197" s="138"/>
      <c r="L197" s="32"/>
      <c r="M197" s="139"/>
      <c r="T197" s="51"/>
      <c r="AT197" s="17" t="s">
        <v>128</v>
      </c>
      <c r="AU197" s="17" t="s">
        <v>81</v>
      </c>
    </row>
    <row r="198" spans="2:51" s="12" customFormat="1" ht="12">
      <c r="B198" s="142"/>
      <c r="D198" s="136" t="s">
        <v>130</v>
      </c>
      <c r="E198" s="143" t="s">
        <v>19</v>
      </c>
      <c r="F198" s="144" t="s">
        <v>131</v>
      </c>
      <c r="H198" s="143" t="s">
        <v>19</v>
      </c>
      <c r="I198" s="145"/>
      <c r="L198" s="142"/>
      <c r="M198" s="146"/>
      <c r="T198" s="147"/>
      <c r="AT198" s="143" t="s">
        <v>130</v>
      </c>
      <c r="AU198" s="143" t="s">
        <v>81</v>
      </c>
      <c r="AV198" s="12" t="s">
        <v>79</v>
      </c>
      <c r="AW198" s="12" t="s">
        <v>33</v>
      </c>
      <c r="AX198" s="12" t="s">
        <v>71</v>
      </c>
      <c r="AY198" s="143" t="s">
        <v>117</v>
      </c>
    </row>
    <row r="199" spans="2:51" s="13" customFormat="1" ht="12">
      <c r="B199" s="148"/>
      <c r="D199" s="136" t="s">
        <v>130</v>
      </c>
      <c r="E199" s="149" t="s">
        <v>19</v>
      </c>
      <c r="F199" s="150" t="s">
        <v>276</v>
      </c>
      <c r="H199" s="151">
        <v>15</v>
      </c>
      <c r="I199" s="152"/>
      <c r="L199" s="148"/>
      <c r="M199" s="153"/>
      <c r="T199" s="154"/>
      <c r="AT199" s="149" t="s">
        <v>130</v>
      </c>
      <c r="AU199" s="149" t="s">
        <v>81</v>
      </c>
      <c r="AV199" s="13" t="s">
        <v>81</v>
      </c>
      <c r="AW199" s="13" t="s">
        <v>33</v>
      </c>
      <c r="AX199" s="13" t="s">
        <v>79</v>
      </c>
      <c r="AY199" s="149" t="s">
        <v>117</v>
      </c>
    </row>
    <row r="200" spans="2:65" s="1" customFormat="1" ht="33" customHeight="1">
      <c r="B200" s="32"/>
      <c r="C200" s="123" t="s">
        <v>277</v>
      </c>
      <c r="D200" s="123" t="s">
        <v>119</v>
      </c>
      <c r="E200" s="124" t="s">
        <v>278</v>
      </c>
      <c r="F200" s="125" t="s">
        <v>279</v>
      </c>
      <c r="G200" s="126" t="s">
        <v>122</v>
      </c>
      <c r="H200" s="127">
        <v>48.5</v>
      </c>
      <c r="I200" s="128">
        <v>300</v>
      </c>
      <c r="J200" s="129">
        <f>ROUND(I200*H200,2)</f>
        <v>14550</v>
      </c>
      <c r="K200" s="125" t="s">
        <v>123</v>
      </c>
      <c r="L200" s="32"/>
      <c r="M200" s="130" t="s">
        <v>19</v>
      </c>
      <c r="N200" s="131" t="s">
        <v>42</v>
      </c>
      <c r="P200" s="132">
        <f>O200*H200</f>
        <v>0</v>
      </c>
      <c r="Q200" s="132">
        <v>0.101</v>
      </c>
      <c r="R200" s="132">
        <f>Q200*H200</f>
        <v>4.8985</v>
      </c>
      <c r="S200" s="132">
        <v>0</v>
      </c>
      <c r="T200" s="133">
        <f>S200*H200</f>
        <v>0</v>
      </c>
      <c r="AR200" s="134" t="s">
        <v>124</v>
      </c>
      <c r="AT200" s="134" t="s">
        <v>119</v>
      </c>
      <c r="AU200" s="134" t="s">
        <v>81</v>
      </c>
      <c r="AY200" s="17" t="s">
        <v>117</v>
      </c>
      <c r="BE200" s="135">
        <f>IF(N200="základní",J200,0)</f>
        <v>14550</v>
      </c>
      <c r="BF200" s="135">
        <f>IF(N200="snížená",J200,0)</f>
        <v>0</v>
      </c>
      <c r="BG200" s="135">
        <f>IF(N200="zákl. přenesená",J200,0)</f>
        <v>0</v>
      </c>
      <c r="BH200" s="135">
        <f>IF(N200="sníž. přenesená",J200,0)</f>
        <v>0</v>
      </c>
      <c r="BI200" s="135">
        <f>IF(N200="nulová",J200,0)</f>
        <v>0</v>
      </c>
      <c r="BJ200" s="17" t="s">
        <v>79</v>
      </c>
      <c r="BK200" s="135">
        <f>ROUND(I200*H200,2)</f>
        <v>14550</v>
      </c>
      <c r="BL200" s="17" t="s">
        <v>124</v>
      </c>
      <c r="BM200" s="134" t="s">
        <v>280</v>
      </c>
    </row>
    <row r="201" spans="2:47" s="1" customFormat="1" ht="48.75">
      <c r="B201" s="32"/>
      <c r="D201" s="136" t="s">
        <v>126</v>
      </c>
      <c r="F201" s="137" t="s">
        <v>281</v>
      </c>
      <c r="I201" s="138"/>
      <c r="L201" s="32"/>
      <c r="M201" s="139"/>
      <c r="T201" s="51"/>
      <c r="AT201" s="17" t="s">
        <v>126</v>
      </c>
      <c r="AU201" s="17" t="s">
        <v>81</v>
      </c>
    </row>
    <row r="202" spans="2:47" s="1" customFormat="1" ht="12">
      <c r="B202" s="32"/>
      <c r="D202" s="140" t="s">
        <v>128</v>
      </c>
      <c r="F202" s="141" t="s">
        <v>282</v>
      </c>
      <c r="I202" s="138"/>
      <c r="L202" s="32"/>
      <c r="M202" s="139"/>
      <c r="T202" s="51"/>
      <c r="AT202" s="17" t="s">
        <v>128</v>
      </c>
      <c r="AU202" s="17" t="s">
        <v>81</v>
      </c>
    </row>
    <row r="203" spans="2:51" s="12" customFormat="1" ht="12">
      <c r="B203" s="142"/>
      <c r="D203" s="136" t="s">
        <v>130</v>
      </c>
      <c r="E203" s="143" t="s">
        <v>19</v>
      </c>
      <c r="F203" s="144" t="s">
        <v>269</v>
      </c>
      <c r="H203" s="143" t="s">
        <v>19</v>
      </c>
      <c r="I203" s="145"/>
      <c r="L203" s="142"/>
      <c r="M203" s="146"/>
      <c r="T203" s="147"/>
      <c r="AT203" s="143" t="s">
        <v>130</v>
      </c>
      <c r="AU203" s="143" t="s">
        <v>81</v>
      </c>
      <c r="AV203" s="12" t="s">
        <v>79</v>
      </c>
      <c r="AW203" s="12" t="s">
        <v>33</v>
      </c>
      <c r="AX203" s="12" t="s">
        <v>71</v>
      </c>
      <c r="AY203" s="143" t="s">
        <v>117</v>
      </c>
    </row>
    <row r="204" spans="2:51" s="13" customFormat="1" ht="12">
      <c r="B204" s="148"/>
      <c r="D204" s="136" t="s">
        <v>130</v>
      </c>
      <c r="E204" s="149" t="s">
        <v>19</v>
      </c>
      <c r="F204" s="150" t="s">
        <v>270</v>
      </c>
      <c r="H204" s="151">
        <v>40.5</v>
      </c>
      <c r="I204" s="152"/>
      <c r="L204" s="148"/>
      <c r="M204" s="153"/>
      <c r="T204" s="154"/>
      <c r="AT204" s="149" t="s">
        <v>130</v>
      </c>
      <c r="AU204" s="149" t="s">
        <v>81</v>
      </c>
      <c r="AV204" s="13" t="s">
        <v>81</v>
      </c>
      <c r="AW204" s="13" t="s">
        <v>33</v>
      </c>
      <c r="AX204" s="13" t="s">
        <v>71</v>
      </c>
      <c r="AY204" s="149" t="s">
        <v>117</v>
      </c>
    </row>
    <row r="205" spans="2:51" s="12" customFormat="1" ht="12">
      <c r="B205" s="142"/>
      <c r="D205" s="136" t="s">
        <v>130</v>
      </c>
      <c r="E205" s="143" t="s">
        <v>19</v>
      </c>
      <c r="F205" s="144" t="s">
        <v>138</v>
      </c>
      <c r="H205" s="143" t="s">
        <v>19</v>
      </c>
      <c r="I205" s="145"/>
      <c r="L205" s="142"/>
      <c r="M205" s="146"/>
      <c r="T205" s="147"/>
      <c r="AT205" s="143" t="s">
        <v>130</v>
      </c>
      <c r="AU205" s="143" t="s">
        <v>81</v>
      </c>
      <c r="AV205" s="12" t="s">
        <v>79</v>
      </c>
      <c r="AW205" s="12" t="s">
        <v>33</v>
      </c>
      <c r="AX205" s="12" t="s">
        <v>71</v>
      </c>
      <c r="AY205" s="143" t="s">
        <v>117</v>
      </c>
    </row>
    <row r="206" spans="2:51" s="13" customFormat="1" ht="12">
      <c r="B206" s="148"/>
      <c r="D206" s="136" t="s">
        <v>130</v>
      </c>
      <c r="E206" s="149" t="s">
        <v>19</v>
      </c>
      <c r="F206" s="150" t="s">
        <v>139</v>
      </c>
      <c r="H206" s="151">
        <v>8</v>
      </c>
      <c r="I206" s="152"/>
      <c r="L206" s="148"/>
      <c r="M206" s="153"/>
      <c r="T206" s="154"/>
      <c r="AT206" s="149" t="s">
        <v>130</v>
      </c>
      <c r="AU206" s="149" t="s">
        <v>81</v>
      </c>
      <c r="AV206" s="13" t="s">
        <v>81</v>
      </c>
      <c r="AW206" s="13" t="s">
        <v>33</v>
      </c>
      <c r="AX206" s="13" t="s">
        <v>71</v>
      </c>
      <c r="AY206" s="149" t="s">
        <v>117</v>
      </c>
    </row>
    <row r="207" spans="2:51" s="14" customFormat="1" ht="12">
      <c r="B207" s="155"/>
      <c r="D207" s="136" t="s">
        <v>130</v>
      </c>
      <c r="E207" s="156" t="s">
        <v>19</v>
      </c>
      <c r="F207" s="157" t="s">
        <v>150</v>
      </c>
      <c r="H207" s="158">
        <v>48.5</v>
      </c>
      <c r="I207" s="159"/>
      <c r="L207" s="155"/>
      <c r="M207" s="160"/>
      <c r="T207" s="161"/>
      <c r="AT207" s="156" t="s">
        <v>130</v>
      </c>
      <c r="AU207" s="156" t="s">
        <v>81</v>
      </c>
      <c r="AV207" s="14" t="s">
        <v>124</v>
      </c>
      <c r="AW207" s="14" t="s">
        <v>33</v>
      </c>
      <c r="AX207" s="14" t="s">
        <v>79</v>
      </c>
      <c r="AY207" s="156" t="s">
        <v>117</v>
      </c>
    </row>
    <row r="208" spans="2:65" s="1" customFormat="1" ht="16.5" customHeight="1">
      <c r="B208" s="32"/>
      <c r="C208" s="162" t="s">
        <v>283</v>
      </c>
      <c r="D208" s="162" t="s">
        <v>200</v>
      </c>
      <c r="E208" s="163" t="s">
        <v>284</v>
      </c>
      <c r="F208" s="164" t="s">
        <v>285</v>
      </c>
      <c r="G208" s="165" t="s">
        <v>122</v>
      </c>
      <c r="H208" s="166">
        <v>48.5</v>
      </c>
      <c r="I208" s="167">
        <v>450</v>
      </c>
      <c r="J208" s="168">
        <f>ROUND(I208*H208,2)</f>
        <v>21825</v>
      </c>
      <c r="K208" s="164" t="s">
        <v>123</v>
      </c>
      <c r="L208" s="169"/>
      <c r="M208" s="170" t="s">
        <v>19</v>
      </c>
      <c r="N208" s="171" t="s">
        <v>42</v>
      </c>
      <c r="P208" s="132">
        <f>O208*H208</f>
        <v>0</v>
      </c>
      <c r="Q208" s="132">
        <v>0.108</v>
      </c>
      <c r="R208" s="132">
        <f>Q208*H208</f>
        <v>5.2379999999999995</v>
      </c>
      <c r="S208" s="132">
        <v>0</v>
      </c>
      <c r="T208" s="133">
        <f>S208*H208</f>
        <v>0</v>
      </c>
      <c r="AR208" s="134" t="s">
        <v>176</v>
      </c>
      <c r="AT208" s="134" t="s">
        <v>200</v>
      </c>
      <c r="AU208" s="134" t="s">
        <v>81</v>
      </c>
      <c r="AY208" s="17" t="s">
        <v>117</v>
      </c>
      <c r="BE208" s="135">
        <f>IF(N208="základní",J208,0)</f>
        <v>21825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7" t="s">
        <v>79</v>
      </c>
      <c r="BK208" s="135">
        <f>ROUND(I208*H208,2)</f>
        <v>21825</v>
      </c>
      <c r="BL208" s="17" t="s">
        <v>124</v>
      </c>
      <c r="BM208" s="134" t="s">
        <v>286</v>
      </c>
    </row>
    <row r="209" spans="2:47" s="1" customFormat="1" ht="12">
      <c r="B209" s="32"/>
      <c r="D209" s="136" t="s">
        <v>126</v>
      </c>
      <c r="F209" s="137" t="s">
        <v>285</v>
      </c>
      <c r="I209" s="138"/>
      <c r="L209" s="32"/>
      <c r="M209" s="139"/>
      <c r="T209" s="51"/>
      <c r="AT209" s="17" t="s">
        <v>126</v>
      </c>
      <c r="AU209" s="17" t="s">
        <v>81</v>
      </c>
    </row>
    <row r="210" spans="2:63" s="11" customFormat="1" ht="22.9" customHeight="1">
      <c r="B210" s="111"/>
      <c r="D210" s="112" t="s">
        <v>70</v>
      </c>
      <c r="E210" s="121" t="s">
        <v>162</v>
      </c>
      <c r="F210" s="121" t="s">
        <v>287</v>
      </c>
      <c r="I210" s="114"/>
      <c r="J210" s="122">
        <f>BK210</f>
        <v>33333.6</v>
      </c>
      <c r="L210" s="111"/>
      <c r="M210" s="116"/>
      <c r="P210" s="117">
        <f>SUM(P211:P229)</f>
        <v>0</v>
      </c>
      <c r="R210" s="117">
        <f>SUM(R211:R229)</f>
        <v>2.6672957999999998</v>
      </c>
      <c r="T210" s="118">
        <f>SUM(T211:T229)</f>
        <v>0</v>
      </c>
      <c r="AR210" s="112" t="s">
        <v>79</v>
      </c>
      <c r="AT210" s="119" t="s">
        <v>70</v>
      </c>
      <c r="AU210" s="119" t="s">
        <v>79</v>
      </c>
      <c r="AY210" s="112" t="s">
        <v>117</v>
      </c>
      <c r="BK210" s="120">
        <f>SUM(BK211:BK229)</f>
        <v>33333.6</v>
      </c>
    </row>
    <row r="211" spans="2:65" s="1" customFormat="1" ht="24.2" customHeight="1">
      <c r="B211" s="32"/>
      <c r="C211" s="123" t="s">
        <v>288</v>
      </c>
      <c r="D211" s="123" t="s">
        <v>119</v>
      </c>
      <c r="E211" s="124" t="s">
        <v>289</v>
      </c>
      <c r="F211" s="125" t="s">
        <v>290</v>
      </c>
      <c r="G211" s="126" t="s">
        <v>122</v>
      </c>
      <c r="H211" s="127">
        <v>8.58</v>
      </c>
      <c r="I211" s="128">
        <v>400</v>
      </c>
      <c r="J211" s="129">
        <f>ROUND(I211*H211,2)</f>
        <v>3432</v>
      </c>
      <c r="K211" s="125" t="s">
        <v>123</v>
      </c>
      <c r="L211" s="32"/>
      <c r="M211" s="130" t="s">
        <v>19</v>
      </c>
      <c r="N211" s="131" t="s">
        <v>42</v>
      </c>
      <c r="P211" s="132">
        <f>O211*H211</f>
        <v>0</v>
      </c>
      <c r="Q211" s="132">
        <v>0.021</v>
      </c>
      <c r="R211" s="132">
        <f>Q211*H211</f>
        <v>0.18018</v>
      </c>
      <c r="S211" s="132">
        <v>0</v>
      </c>
      <c r="T211" s="133">
        <f>S211*H211</f>
        <v>0</v>
      </c>
      <c r="AR211" s="134" t="s">
        <v>124</v>
      </c>
      <c r="AT211" s="134" t="s">
        <v>119</v>
      </c>
      <c r="AU211" s="134" t="s">
        <v>81</v>
      </c>
      <c r="AY211" s="17" t="s">
        <v>117</v>
      </c>
      <c r="BE211" s="135">
        <f>IF(N211="základní",J211,0)</f>
        <v>3432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7" t="s">
        <v>79</v>
      </c>
      <c r="BK211" s="135">
        <f>ROUND(I211*H211,2)</f>
        <v>3432</v>
      </c>
      <c r="BL211" s="17" t="s">
        <v>124</v>
      </c>
      <c r="BM211" s="134" t="s">
        <v>291</v>
      </c>
    </row>
    <row r="212" spans="2:47" s="1" customFormat="1" ht="19.5">
      <c r="B212" s="32"/>
      <c r="D212" s="136" t="s">
        <v>126</v>
      </c>
      <c r="F212" s="137" t="s">
        <v>292</v>
      </c>
      <c r="I212" s="138"/>
      <c r="L212" s="32"/>
      <c r="M212" s="139"/>
      <c r="T212" s="51"/>
      <c r="AT212" s="17" t="s">
        <v>126</v>
      </c>
      <c r="AU212" s="17" t="s">
        <v>81</v>
      </c>
    </row>
    <row r="213" spans="2:47" s="1" customFormat="1" ht="12">
      <c r="B213" s="32"/>
      <c r="D213" s="140" t="s">
        <v>128</v>
      </c>
      <c r="F213" s="141" t="s">
        <v>293</v>
      </c>
      <c r="I213" s="138"/>
      <c r="L213" s="32"/>
      <c r="M213" s="139"/>
      <c r="T213" s="51"/>
      <c r="AT213" s="17" t="s">
        <v>128</v>
      </c>
      <c r="AU213" s="17" t="s">
        <v>81</v>
      </c>
    </row>
    <row r="214" spans="2:51" s="12" customFormat="1" ht="12">
      <c r="B214" s="142"/>
      <c r="D214" s="136" t="s">
        <v>130</v>
      </c>
      <c r="E214" s="143" t="s">
        <v>19</v>
      </c>
      <c r="F214" s="144" t="s">
        <v>294</v>
      </c>
      <c r="H214" s="143" t="s">
        <v>19</v>
      </c>
      <c r="I214" s="145"/>
      <c r="L214" s="142"/>
      <c r="M214" s="146"/>
      <c r="T214" s="147"/>
      <c r="AT214" s="143" t="s">
        <v>130</v>
      </c>
      <c r="AU214" s="143" t="s">
        <v>81</v>
      </c>
      <c r="AV214" s="12" t="s">
        <v>79</v>
      </c>
      <c r="AW214" s="12" t="s">
        <v>33</v>
      </c>
      <c r="AX214" s="12" t="s">
        <v>71</v>
      </c>
      <c r="AY214" s="143" t="s">
        <v>117</v>
      </c>
    </row>
    <row r="215" spans="2:51" s="13" customFormat="1" ht="12">
      <c r="B215" s="148"/>
      <c r="D215" s="136" t="s">
        <v>130</v>
      </c>
      <c r="E215" s="149" t="s">
        <v>19</v>
      </c>
      <c r="F215" s="150" t="s">
        <v>295</v>
      </c>
      <c r="H215" s="151">
        <v>8.58</v>
      </c>
      <c r="I215" s="152"/>
      <c r="L215" s="148"/>
      <c r="M215" s="153"/>
      <c r="T215" s="154"/>
      <c r="AT215" s="149" t="s">
        <v>130</v>
      </c>
      <c r="AU215" s="149" t="s">
        <v>81</v>
      </c>
      <c r="AV215" s="13" t="s">
        <v>81</v>
      </c>
      <c r="AW215" s="13" t="s">
        <v>33</v>
      </c>
      <c r="AX215" s="13" t="s">
        <v>79</v>
      </c>
      <c r="AY215" s="149" t="s">
        <v>117</v>
      </c>
    </row>
    <row r="216" spans="2:65" s="1" customFormat="1" ht="24.2" customHeight="1">
      <c r="B216" s="32"/>
      <c r="C216" s="123" t="s">
        <v>296</v>
      </c>
      <c r="D216" s="123" t="s">
        <v>119</v>
      </c>
      <c r="E216" s="124" t="s">
        <v>297</v>
      </c>
      <c r="F216" s="125" t="s">
        <v>298</v>
      </c>
      <c r="G216" s="126" t="s">
        <v>122</v>
      </c>
      <c r="H216" s="127">
        <v>8.58</v>
      </c>
      <c r="I216" s="128">
        <v>400</v>
      </c>
      <c r="J216" s="129">
        <f>ROUND(I216*H216,2)</f>
        <v>3432</v>
      </c>
      <c r="K216" s="125" t="s">
        <v>123</v>
      </c>
      <c r="L216" s="32"/>
      <c r="M216" s="130" t="s">
        <v>19</v>
      </c>
      <c r="N216" s="131" t="s">
        <v>42</v>
      </c>
      <c r="P216" s="132">
        <f>O216*H216</f>
        <v>0</v>
      </c>
      <c r="Q216" s="132">
        <v>0.004</v>
      </c>
      <c r="R216" s="132">
        <f>Q216*H216</f>
        <v>0.03432</v>
      </c>
      <c r="S216" s="132">
        <v>0</v>
      </c>
      <c r="T216" s="133">
        <f>S216*H216</f>
        <v>0</v>
      </c>
      <c r="AR216" s="134" t="s">
        <v>124</v>
      </c>
      <c r="AT216" s="134" t="s">
        <v>119</v>
      </c>
      <c r="AU216" s="134" t="s">
        <v>81</v>
      </c>
      <c r="AY216" s="17" t="s">
        <v>117</v>
      </c>
      <c r="BE216" s="135">
        <f>IF(N216="základní",J216,0)</f>
        <v>3432</v>
      </c>
      <c r="BF216" s="135">
        <f>IF(N216="snížená",J216,0)</f>
        <v>0</v>
      </c>
      <c r="BG216" s="135">
        <f>IF(N216="zákl. přenesená",J216,0)</f>
        <v>0</v>
      </c>
      <c r="BH216" s="135">
        <f>IF(N216="sníž. přenesená",J216,0)</f>
        <v>0</v>
      </c>
      <c r="BI216" s="135">
        <f>IF(N216="nulová",J216,0)</f>
        <v>0</v>
      </c>
      <c r="BJ216" s="17" t="s">
        <v>79</v>
      </c>
      <c r="BK216" s="135">
        <f>ROUND(I216*H216,2)</f>
        <v>3432</v>
      </c>
      <c r="BL216" s="17" t="s">
        <v>124</v>
      </c>
      <c r="BM216" s="134" t="s">
        <v>299</v>
      </c>
    </row>
    <row r="217" spans="2:47" s="1" customFormat="1" ht="19.5">
      <c r="B217" s="32"/>
      <c r="D217" s="136" t="s">
        <v>126</v>
      </c>
      <c r="F217" s="137" t="s">
        <v>300</v>
      </c>
      <c r="I217" s="138"/>
      <c r="L217" s="32"/>
      <c r="M217" s="139"/>
      <c r="T217" s="51"/>
      <c r="AT217" s="17" t="s">
        <v>126</v>
      </c>
      <c r="AU217" s="17" t="s">
        <v>81</v>
      </c>
    </row>
    <row r="218" spans="2:47" s="1" customFormat="1" ht="12">
      <c r="B218" s="32"/>
      <c r="D218" s="140" t="s">
        <v>128</v>
      </c>
      <c r="F218" s="141" t="s">
        <v>301</v>
      </c>
      <c r="I218" s="138"/>
      <c r="L218" s="32"/>
      <c r="M218" s="139"/>
      <c r="T218" s="51"/>
      <c r="AT218" s="17" t="s">
        <v>128</v>
      </c>
      <c r="AU218" s="17" t="s">
        <v>81</v>
      </c>
    </row>
    <row r="219" spans="2:51" s="12" customFormat="1" ht="12">
      <c r="B219" s="142"/>
      <c r="D219" s="136" t="s">
        <v>130</v>
      </c>
      <c r="E219" s="143" t="s">
        <v>19</v>
      </c>
      <c r="F219" s="144" t="s">
        <v>294</v>
      </c>
      <c r="H219" s="143" t="s">
        <v>19</v>
      </c>
      <c r="I219" s="145"/>
      <c r="L219" s="142"/>
      <c r="M219" s="146"/>
      <c r="T219" s="147"/>
      <c r="AT219" s="143" t="s">
        <v>130</v>
      </c>
      <c r="AU219" s="143" t="s">
        <v>81</v>
      </c>
      <c r="AV219" s="12" t="s">
        <v>79</v>
      </c>
      <c r="AW219" s="12" t="s">
        <v>33</v>
      </c>
      <c r="AX219" s="12" t="s">
        <v>71</v>
      </c>
      <c r="AY219" s="143" t="s">
        <v>117</v>
      </c>
    </row>
    <row r="220" spans="2:51" s="13" customFormat="1" ht="12">
      <c r="B220" s="148"/>
      <c r="D220" s="136" t="s">
        <v>130</v>
      </c>
      <c r="E220" s="149" t="s">
        <v>19</v>
      </c>
      <c r="F220" s="150" t="s">
        <v>295</v>
      </c>
      <c r="H220" s="151">
        <v>8.58</v>
      </c>
      <c r="I220" s="152"/>
      <c r="L220" s="148"/>
      <c r="M220" s="153"/>
      <c r="T220" s="154"/>
      <c r="AT220" s="149" t="s">
        <v>130</v>
      </c>
      <c r="AU220" s="149" t="s">
        <v>81</v>
      </c>
      <c r="AV220" s="13" t="s">
        <v>81</v>
      </c>
      <c r="AW220" s="13" t="s">
        <v>33</v>
      </c>
      <c r="AX220" s="13" t="s">
        <v>79</v>
      </c>
      <c r="AY220" s="149" t="s">
        <v>117</v>
      </c>
    </row>
    <row r="221" spans="2:65" s="1" customFormat="1" ht="16.5" customHeight="1">
      <c r="B221" s="32"/>
      <c r="C221" s="123" t="s">
        <v>302</v>
      </c>
      <c r="D221" s="123" t="s">
        <v>119</v>
      </c>
      <c r="E221" s="124" t="s">
        <v>303</v>
      </c>
      <c r="F221" s="125" t="s">
        <v>304</v>
      </c>
      <c r="G221" s="126" t="s">
        <v>122</v>
      </c>
      <c r="H221" s="127">
        <v>112.98</v>
      </c>
      <c r="I221" s="128">
        <v>30</v>
      </c>
      <c r="J221" s="129">
        <f>ROUND(I221*H221,2)</f>
        <v>3389.4</v>
      </c>
      <c r="K221" s="125" t="s">
        <v>123</v>
      </c>
      <c r="L221" s="32"/>
      <c r="M221" s="130" t="s">
        <v>19</v>
      </c>
      <c r="N221" s="131" t="s">
        <v>42</v>
      </c>
      <c r="P221" s="132">
        <f>O221*H221</f>
        <v>0</v>
      </c>
      <c r="Q221" s="132">
        <v>0.00026</v>
      </c>
      <c r="R221" s="132">
        <f>Q221*H221</f>
        <v>0.0293748</v>
      </c>
      <c r="S221" s="132">
        <v>0</v>
      </c>
      <c r="T221" s="133">
        <f>S221*H221</f>
        <v>0</v>
      </c>
      <c r="AR221" s="134" t="s">
        <v>124</v>
      </c>
      <c r="AT221" s="134" t="s">
        <v>119</v>
      </c>
      <c r="AU221" s="134" t="s">
        <v>81</v>
      </c>
      <c r="AY221" s="17" t="s">
        <v>117</v>
      </c>
      <c r="BE221" s="135">
        <f>IF(N221="základní",J221,0)</f>
        <v>3389.4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7" t="s">
        <v>79</v>
      </c>
      <c r="BK221" s="135">
        <f>ROUND(I221*H221,2)</f>
        <v>3389.4</v>
      </c>
      <c r="BL221" s="17" t="s">
        <v>124</v>
      </c>
      <c r="BM221" s="134" t="s">
        <v>305</v>
      </c>
    </row>
    <row r="222" spans="2:47" s="1" customFormat="1" ht="19.5">
      <c r="B222" s="32"/>
      <c r="D222" s="136" t="s">
        <v>126</v>
      </c>
      <c r="F222" s="137" t="s">
        <v>306</v>
      </c>
      <c r="I222" s="138"/>
      <c r="L222" s="32"/>
      <c r="M222" s="139"/>
      <c r="T222" s="51"/>
      <c r="AT222" s="17" t="s">
        <v>126</v>
      </c>
      <c r="AU222" s="17" t="s">
        <v>81</v>
      </c>
    </row>
    <row r="223" spans="2:47" s="1" customFormat="1" ht="12">
      <c r="B223" s="32"/>
      <c r="D223" s="140" t="s">
        <v>128</v>
      </c>
      <c r="F223" s="141" t="s">
        <v>307</v>
      </c>
      <c r="I223" s="138"/>
      <c r="L223" s="32"/>
      <c r="M223" s="139"/>
      <c r="T223" s="51"/>
      <c r="AT223" s="17" t="s">
        <v>128</v>
      </c>
      <c r="AU223" s="17" t="s">
        <v>81</v>
      </c>
    </row>
    <row r="224" spans="2:51" s="13" customFormat="1" ht="12">
      <c r="B224" s="148"/>
      <c r="D224" s="136" t="s">
        <v>130</v>
      </c>
      <c r="E224" s="149" t="s">
        <v>19</v>
      </c>
      <c r="F224" s="150" t="s">
        <v>156</v>
      </c>
      <c r="H224" s="151">
        <v>112.98</v>
      </c>
      <c r="I224" s="152"/>
      <c r="L224" s="148"/>
      <c r="M224" s="153"/>
      <c r="T224" s="154"/>
      <c r="AT224" s="149" t="s">
        <v>130</v>
      </c>
      <c r="AU224" s="149" t="s">
        <v>81</v>
      </c>
      <c r="AV224" s="13" t="s">
        <v>81</v>
      </c>
      <c r="AW224" s="13" t="s">
        <v>33</v>
      </c>
      <c r="AX224" s="13" t="s">
        <v>79</v>
      </c>
      <c r="AY224" s="149" t="s">
        <v>117</v>
      </c>
    </row>
    <row r="225" spans="2:65" s="1" customFormat="1" ht="24.2" customHeight="1">
      <c r="B225" s="32"/>
      <c r="C225" s="123" t="s">
        <v>308</v>
      </c>
      <c r="D225" s="123" t="s">
        <v>119</v>
      </c>
      <c r="E225" s="124" t="s">
        <v>309</v>
      </c>
      <c r="F225" s="125" t="s">
        <v>310</v>
      </c>
      <c r="G225" s="126" t="s">
        <v>122</v>
      </c>
      <c r="H225" s="127">
        <v>104.91</v>
      </c>
      <c r="I225" s="128">
        <v>220</v>
      </c>
      <c r="J225" s="129">
        <f>ROUND(I225*H225,2)</f>
        <v>23080.2</v>
      </c>
      <c r="K225" s="125" t="s">
        <v>123</v>
      </c>
      <c r="L225" s="32"/>
      <c r="M225" s="130" t="s">
        <v>19</v>
      </c>
      <c r="N225" s="131" t="s">
        <v>42</v>
      </c>
      <c r="P225" s="132">
        <f>O225*H225</f>
        <v>0</v>
      </c>
      <c r="Q225" s="132">
        <v>0.0231</v>
      </c>
      <c r="R225" s="132">
        <f>Q225*H225</f>
        <v>2.423421</v>
      </c>
      <c r="S225" s="132">
        <v>0</v>
      </c>
      <c r="T225" s="133">
        <f>S225*H225</f>
        <v>0</v>
      </c>
      <c r="AR225" s="134" t="s">
        <v>124</v>
      </c>
      <c r="AT225" s="134" t="s">
        <v>119</v>
      </c>
      <c r="AU225" s="134" t="s">
        <v>81</v>
      </c>
      <c r="AY225" s="17" t="s">
        <v>117</v>
      </c>
      <c r="BE225" s="135">
        <f>IF(N225="základní",J225,0)</f>
        <v>23080.2</v>
      </c>
      <c r="BF225" s="135">
        <f>IF(N225="snížená",J225,0)</f>
        <v>0</v>
      </c>
      <c r="BG225" s="135">
        <f>IF(N225="zákl. přenesená",J225,0)</f>
        <v>0</v>
      </c>
      <c r="BH225" s="135">
        <f>IF(N225="sníž. přenesená",J225,0)</f>
        <v>0</v>
      </c>
      <c r="BI225" s="135">
        <f>IF(N225="nulová",J225,0)</f>
        <v>0</v>
      </c>
      <c r="BJ225" s="17" t="s">
        <v>79</v>
      </c>
      <c r="BK225" s="135">
        <f>ROUND(I225*H225,2)</f>
        <v>23080.2</v>
      </c>
      <c r="BL225" s="17" t="s">
        <v>124</v>
      </c>
      <c r="BM225" s="134" t="s">
        <v>311</v>
      </c>
    </row>
    <row r="226" spans="2:47" s="1" customFormat="1" ht="19.5">
      <c r="B226" s="32"/>
      <c r="D226" s="136" t="s">
        <v>126</v>
      </c>
      <c r="F226" s="137" t="s">
        <v>312</v>
      </c>
      <c r="I226" s="138"/>
      <c r="L226" s="32"/>
      <c r="M226" s="139"/>
      <c r="T226" s="51"/>
      <c r="AT226" s="17" t="s">
        <v>126</v>
      </c>
      <c r="AU226" s="17" t="s">
        <v>81</v>
      </c>
    </row>
    <row r="227" spans="2:47" s="1" customFormat="1" ht="12">
      <c r="B227" s="32"/>
      <c r="D227" s="140" t="s">
        <v>128</v>
      </c>
      <c r="F227" s="141" t="s">
        <v>313</v>
      </c>
      <c r="I227" s="138"/>
      <c r="L227" s="32"/>
      <c r="M227" s="139"/>
      <c r="T227" s="51"/>
      <c r="AT227" s="17" t="s">
        <v>128</v>
      </c>
      <c r="AU227" s="17" t="s">
        <v>81</v>
      </c>
    </row>
    <row r="228" spans="2:51" s="12" customFormat="1" ht="12">
      <c r="B228" s="142"/>
      <c r="D228" s="136" t="s">
        <v>130</v>
      </c>
      <c r="E228" s="143" t="s">
        <v>19</v>
      </c>
      <c r="F228" s="144" t="s">
        <v>314</v>
      </c>
      <c r="H228" s="143" t="s">
        <v>19</v>
      </c>
      <c r="I228" s="145"/>
      <c r="L228" s="142"/>
      <c r="M228" s="146"/>
      <c r="T228" s="147"/>
      <c r="AT228" s="143" t="s">
        <v>130</v>
      </c>
      <c r="AU228" s="143" t="s">
        <v>81</v>
      </c>
      <c r="AV228" s="12" t="s">
        <v>79</v>
      </c>
      <c r="AW228" s="12" t="s">
        <v>33</v>
      </c>
      <c r="AX228" s="12" t="s">
        <v>71</v>
      </c>
      <c r="AY228" s="143" t="s">
        <v>117</v>
      </c>
    </row>
    <row r="229" spans="2:51" s="13" customFormat="1" ht="12">
      <c r="B229" s="148"/>
      <c r="D229" s="136" t="s">
        <v>130</v>
      </c>
      <c r="E229" s="149" t="s">
        <v>19</v>
      </c>
      <c r="F229" s="150" t="s">
        <v>315</v>
      </c>
      <c r="H229" s="151">
        <v>104.91</v>
      </c>
      <c r="I229" s="152"/>
      <c r="L229" s="148"/>
      <c r="M229" s="153"/>
      <c r="T229" s="154"/>
      <c r="AT229" s="149" t="s">
        <v>130</v>
      </c>
      <c r="AU229" s="149" t="s">
        <v>81</v>
      </c>
      <c r="AV229" s="13" t="s">
        <v>81</v>
      </c>
      <c r="AW229" s="13" t="s">
        <v>33</v>
      </c>
      <c r="AX229" s="13" t="s">
        <v>79</v>
      </c>
      <c r="AY229" s="149" t="s">
        <v>117</v>
      </c>
    </row>
    <row r="230" spans="2:63" s="11" customFormat="1" ht="22.9" customHeight="1">
      <c r="B230" s="111"/>
      <c r="D230" s="112" t="s">
        <v>70</v>
      </c>
      <c r="E230" s="121" t="s">
        <v>176</v>
      </c>
      <c r="F230" s="121" t="s">
        <v>316</v>
      </c>
      <c r="I230" s="114"/>
      <c r="J230" s="122">
        <f>BK230</f>
        <v>85800</v>
      </c>
      <c r="L230" s="111"/>
      <c r="M230" s="116"/>
      <c r="P230" s="117">
        <f>SUM(P231:P252)</f>
        <v>0</v>
      </c>
      <c r="R230" s="117">
        <f>SUM(R231:R252)</f>
        <v>1.35744</v>
      </c>
      <c r="T230" s="118">
        <f>SUM(T231:T252)</f>
        <v>0</v>
      </c>
      <c r="AR230" s="112" t="s">
        <v>79</v>
      </c>
      <c r="AT230" s="119" t="s">
        <v>70</v>
      </c>
      <c r="AU230" s="119" t="s">
        <v>79</v>
      </c>
      <c r="AY230" s="112" t="s">
        <v>117</v>
      </c>
      <c r="BK230" s="120">
        <f>SUM(BK231:BK252)</f>
        <v>85800</v>
      </c>
    </row>
    <row r="231" spans="2:65" s="1" customFormat="1" ht="16.5" customHeight="1">
      <c r="B231" s="32"/>
      <c r="C231" s="123" t="s">
        <v>317</v>
      </c>
      <c r="D231" s="123" t="s">
        <v>119</v>
      </c>
      <c r="E231" s="124" t="s">
        <v>318</v>
      </c>
      <c r="F231" s="125" t="s">
        <v>19</v>
      </c>
      <c r="G231" s="126" t="s">
        <v>319</v>
      </c>
      <c r="H231" s="127">
        <v>2</v>
      </c>
      <c r="I231" s="128">
        <v>1500</v>
      </c>
      <c r="J231" s="129">
        <f>ROUND(I231*H231,2)</f>
        <v>3000</v>
      </c>
      <c r="K231" s="125" t="s">
        <v>19</v>
      </c>
      <c r="L231" s="32"/>
      <c r="M231" s="130" t="s">
        <v>19</v>
      </c>
      <c r="N231" s="131" t="s">
        <v>42</v>
      </c>
      <c r="P231" s="132">
        <f>O231*H231</f>
        <v>0</v>
      </c>
      <c r="Q231" s="132">
        <v>0</v>
      </c>
      <c r="R231" s="132">
        <f>Q231*H231</f>
        <v>0</v>
      </c>
      <c r="S231" s="132">
        <v>0</v>
      </c>
      <c r="T231" s="133">
        <f>S231*H231</f>
        <v>0</v>
      </c>
      <c r="AR231" s="134" t="s">
        <v>124</v>
      </c>
      <c r="AT231" s="134" t="s">
        <v>119</v>
      </c>
      <c r="AU231" s="134" t="s">
        <v>81</v>
      </c>
      <c r="AY231" s="17" t="s">
        <v>117</v>
      </c>
      <c r="BE231" s="135">
        <f>IF(N231="základní",J231,0)</f>
        <v>3000</v>
      </c>
      <c r="BF231" s="135">
        <f>IF(N231="snížená",J231,0)</f>
        <v>0</v>
      </c>
      <c r="BG231" s="135">
        <f>IF(N231="zákl. přenesená",J231,0)</f>
        <v>0</v>
      </c>
      <c r="BH231" s="135">
        <f>IF(N231="sníž. přenesená",J231,0)</f>
        <v>0</v>
      </c>
      <c r="BI231" s="135">
        <f>IF(N231="nulová",J231,0)</f>
        <v>0</v>
      </c>
      <c r="BJ231" s="17" t="s">
        <v>79</v>
      </c>
      <c r="BK231" s="135">
        <f>ROUND(I231*H231,2)</f>
        <v>3000</v>
      </c>
      <c r="BL231" s="17" t="s">
        <v>124</v>
      </c>
      <c r="BM231" s="134" t="s">
        <v>320</v>
      </c>
    </row>
    <row r="232" spans="2:47" s="1" customFormat="1" ht="12">
      <c r="B232" s="32"/>
      <c r="D232" s="136" t="s">
        <v>126</v>
      </c>
      <c r="F232" s="137" t="s">
        <v>321</v>
      </c>
      <c r="I232" s="138"/>
      <c r="L232" s="32"/>
      <c r="M232" s="139"/>
      <c r="T232" s="51"/>
      <c r="AT232" s="17" t="s">
        <v>126</v>
      </c>
      <c r="AU232" s="17" t="s">
        <v>81</v>
      </c>
    </row>
    <row r="233" spans="2:65" s="1" customFormat="1" ht="24.2" customHeight="1">
      <c r="B233" s="32"/>
      <c r="C233" s="123" t="s">
        <v>322</v>
      </c>
      <c r="D233" s="123" t="s">
        <v>119</v>
      </c>
      <c r="E233" s="124" t="s">
        <v>323</v>
      </c>
      <c r="F233" s="125" t="s">
        <v>324</v>
      </c>
      <c r="G233" s="126" t="s">
        <v>247</v>
      </c>
      <c r="H233" s="127">
        <v>19</v>
      </c>
      <c r="I233" s="128">
        <v>1200</v>
      </c>
      <c r="J233" s="129">
        <f>ROUND(I233*H233,2)</f>
        <v>22800</v>
      </c>
      <c r="K233" s="125" t="s">
        <v>123</v>
      </c>
      <c r="L233" s="32"/>
      <c r="M233" s="130" t="s">
        <v>19</v>
      </c>
      <c r="N233" s="131" t="s">
        <v>42</v>
      </c>
      <c r="P233" s="132">
        <f>O233*H233</f>
        <v>0</v>
      </c>
      <c r="Q233" s="132">
        <v>0.00276</v>
      </c>
      <c r="R233" s="132">
        <f>Q233*H233</f>
        <v>0.05244</v>
      </c>
      <c r="S233" s="132">
        <v>0</v>
      </c>
      <c r="T233" s="133">
        <f>S233*H233</f>
        <v>0</v>
      </c>
      <c r="AR233" s="134" t="s">
        <v>124</v>
      </c>
      <c r="AT233" s="134" t="s">
        <v>119</v>
      </c>
      <c r="AU233" s="134" t="s">
        <v>81</v>
      </c>
      <c r="AY233" s="17" t="s">
        <v>117</v>
      </c>
      <c r="BE233" s="135">
        <f>IF(N233="základní",J233,0)</f>
        <v>22800</v>
      </c>
      <c r="BF233" s="135">
        <f>IF(N233="snížená",J233,0)</f>
        <v>0</v>
      </c>
      <c r="BG233" s="135">
        <f>IF(N233="zákl. přenesená",J233,0)</f>
        <v>0</v>
      </c>
      <c r="BH233" s="135">
        <f>IF(N233="sníž. přenesená",J233,0)</f>
        <v>0</v>
      </c>
      <c r="BI233" s="135">
        <f>IF(N233="nulová",J233,0)</f>
        <v>0</v>
      </c>
      <c r="BJ233" s="17" t="s">
        <v>79</v>
      </c>
      <c r="BK233" s="135">
        <f>ROUND(I233*H233,2)</f>
        <v>22800</v>
      </c>
      <c r="BL233" s="17" t="s">
        <v>124</v>
      </c>
      <c r="BM233" s="134" t="s">
        <v>325</v>
      </c>
    </row>
    <row r="234" spans="2:47" s="1" customFormat="1" ht="29.25">
      <c r="B234" s="32"/>
      <c r="D234" s="136" t="s">
        <v>126</v>
      </c>
      <c r="F234" s="137" t="s">
        <v>326</v>
      </c>
      <c r="I234" s="138"/>
      <c r="L234" s="32"/>
      <c r="M234" s="139"/>
      <c r="T234" s="51"/>
      <c r="AT234" s="17" t="s">
        <v>126</v>
      </c>
      <c r="AU234" s="17" t="s">
        <v>81</v>
      </c>
    </row>
    <row r="235" spans="2:47" s="1" customFormat="1" ht="12">
      <c r="B235" s="32"/>
      <c r="D235" s="140" t="s">
        <v>128</v>
      </c>
      <c r="F235" s="141" t="s">
        <v>327</v>
      </c>
      <c r="I235" s="138"/>
      <c r="L235" s="32"/>
      <c r="M235" s="139"/>
      <c r="T235" s="51"/>
      <c r="AT235" s="17" t="s">
        <v>128</v>
      </c>
      <c r="AU235" s="17" t="s">
        <v>81</v>
      </c>
    </row>
    <row r="236" spans="2:51" s="12" customFormat="1" ht="12">
      <c r="B236" s="142"/>
      <c r="D236" s="136" t="s">
        <v>130</v>
      </c>
      <c r="E236" s="143" t="s">
        <v>19</v>
      </c>
      <c r="F236" s="144" t="s">
        <v>328</v>
      </c>
      <c r="H236" s="143" t="s">
        <v>19</v>
      </c>
      <c r="I236" s="145"/>
      <c r="L236" s="142"/>
      <c r="M236" s="146"/>
      <c r="T236" s="147"/>
      <c r="AT236" s="143" t="s">
        <v>130</v>
      </c>
      <c r="AU236" s="143" t="s">
        <v>81</v>
      </c>
      <c r="AV236" s="12" t="s">
        <v>79</v>
      </c>
      <c r="AW236" s="12" t="s">
        <v>33</v>
      </c>
      <c r="AX236" s="12" t="s">
        <v>71</v>
      </c>
      <c r="AY236" s="143" t="s">
        <v>117</v>
      </c>
    </row>
    <row r="237" spans="2:51" s="13" customFormat="1" ht="12">
      <c r="B237" s="148"/>
      <c r="D237" s="136" t="s">
        <v>130</v>
      </c>
      <c r="E237" s="149" t="s">
        <v>19</v>
      </c>
      <c r="F237" s="150" t="s">
        <v>254</v>
      </c>
      <c r="H237" s="151">
        <v>19</v>
      </c>
      <c r="I237" s="152"/>
      <c r="L237" s="148"/>
      <c r="M237" s="153"/>
      <c r="T237" s="154"/>
      <c r="AT237" s="149" t="s">
        <v>130</v>
      </c>
      <c r="AU237" s="149" t="s">
        <v>81</v>
      </c>
      <c r="AV237" s="13" t="s">
        <v>81</v>
      </c>
      <c r="AW237" s="13" t="s">
        <v>33</v>
      </c>
      <c r="AX237" s="13" t="s">
        <v>79</v>
      </c>
      <c r="AY237" s="149" t="s">
        <v>117</v>
      </c>
    </row>
    <row r="238" spans="2:65" s="1" customFormat="1" ht="37.9" customHeight="1">
      <c r="B238" s="32"/>
      <c r="C238" s="123" t="s">
        <v>261</v>
      </c>
      <c r="D238" s="123" t="s">
        <v>119</v>
      </c>
      <c r="E238" s="124" t="s">
        <v>329</v>
      </c>
      <c r="F238" s="125" t="s">
        <v>330</v>
      </c>
      <c r="G238" s="126" t="s">
        <v>331</v>
      </c>
      <c r="H238" s="127">
        <v>6</v>
      </c>
      <c r="I238" s="128">
        <v>3500</v>
      </c>
      <c r="J238" s="129">
        <f>ROUND(I238*H238,2)</f>
        <v>21000</v>
      </c>
      <c r="K238" s="125" t="s">
        <v>123</v>
      </c>
      <c r="L238" s="32"/>
      <c r="M238" s="130" t="s">
        <v>19</v>
      </c>
      <c r="N238" s="131" t="s">
        <v>42</v>
      </c>
      <c r="P238" s="132">
        <f>O238*H238</f>
        <v>0</v>
      </c>
      <c r="Q238" s="132">
        <v>1E-05</v>
      </c>
      <c r="R238" s="132">
        <f>Q238*H238</f>
        <v>6.000000000000001E-05</v>
      </c>
      <c r="S238" s="132">
        <v>0</v>
      </c>
      <c r="T238" s="133">
        <f>S238*H238</f>
        <v>0</v>
      </c>
      <c r="AR238" s="134" t="s">
        <v>124</v>
      </c>
      <c r="AT238" s="134" t="s">
        <v>119</v>
      </c>
      <c r="AU238" s="134" t="s">
        <v>81</v>
      </c>
      <c r="AY238" s="17" t="s">
        <v>117</v>
      </c>
      <c r="BE238" s="135">
        <f>IF(N238="základní",J238,0)</f>
        <v>21000</v>
      </c>
      <c r="BF238" s="135">
        <f>IF(N238="snížená",J238,0)</f>
        <v>0</v>
      </c>
      <c r="BG238" s="135">
        <f>IF(N238="zákl. přenesená",J238,0)</f>
        <v>0</v>
      </c>
      <c r="BH238" s="135">
        <f>IF(N238="sníž. přenesená",J238,0)</f>
        <v>0</v>
      </c>
      <c r="BI238" s="135">
        <f>IF(N238="nulová",J238,0)</f>
        <v>0</v>
      </c>
      <c r="BJ238" s="17" t="s">
        <v>79</v>
      </c>
      <c r="BK238" s="135">
        <f>ROUND(I238*H238,2)</f>
        <v>21000</v>
      </c>
      <c r="BL238" s="17" t="s">
        <v>124</v>
      </c>
      <c r="BM238" s="134" t="s">
        <v>332</v>
      </c>
    </row>
    <row r="239" spans="2:47" s="1" customFormat="1" ht="29.25">
      <c r="B239" s="32"/>
      <c r="D239" s="136" t="s">
        <v>126</v>
      </c>
      <c r="F239" s="137" t="s">
        <v>333</v>
      </c>
      <c r="I239" s="138"/>
      <c r="L239" s="32"/>
      <c r="M239" s="139"/>
      <c r="T239" s="51"/>
      <c r="AT239" s="17" t="s">
        <v>126</v>
      </c>
      <c r="AU239" s="17" t="s">
        <v>81</v>
      </c>
    </row>
    <row r="240" spans="2:47" s="1" customFormat="1" ht="12">
      <c r="B240" s="32"/>
      <c r="D240" s="140" t="s">
        <v>128</v>
      </c>
      <c r="F240" s="141" t="s">
        <v>334</v>
      </c>
      <c r="I240" s="138"/>
      <c r="L240" s="32"/>
      <c r="M240" s="139"/>
      <c r="T240" s="51"/>
      <c r="AT240" s="17" t="s">
        <v>128</v>
      </c>
      <c r="AU240" s="17" t="s">
        <v>81</v>
      </c>
    </row>
    <row r="241" spans="2:65" s="1" customFormat="1" ht="37.9" customHeight="1">
      <c r="B241" s="32"/>
      <c r="C241" s="123" t="s">
        <v>335</v>
      </c>
      <c r="D241" s="123" t="s">
        <v>119</v>
      </c>
      <c r="E241" s="124" t="s">
        <v>336</v>
      </c>
      <c r="F241" s="125" t="s">
        <v>337</v>
      </c>
      <c r="G241" s="126" t="s">
        <v>331</v>
      </c>
      <c r="H241" s="127">
        <v>6</v>
      </c>
      <c r="I241" s="128">
        <v>3500</v>
      </c>
      <c r="J241" s="129">
        <f>ROUND(I241*H241,2)</f>
        <v>21000</v>
      </c>
      <c r="K241" s="125" t="s">
        <v>123</v>
      </c>
      <c r="L241" s="32"/>
      <c r="M241" s="130" t="s">
        <v>19</v>
      </c>
      <c r="N241" s="131" t="s">
        <v>42</v>
      </c>
      <c r="P241" s="132">
        <f>O241*H241</f>
        <v>0</v>
      </c>
      <c r="Q241" s="132">
        <v>1E-05</v>
      </c>
      <c r="R241" s="132">
        <f>Q241*H241</f>
        <v>6.000000000000001E-05</v>
      </c>
      <c r="S241" s="132">
        <v>0</v>
      </c>
      <c r="T241" s="133">
        <f>S241*H241</f>
        <v>0</v>
      </c>
      <c r="AR241" s="134" t="s">
        <v>124</v>
      </c>
      <c r="AT241" s="134" t="s">
        <v>119</v>
      </c>
      <c r="AU241" s="134" t="s">
        <v>81</v>
      </c>
      <c r="AY241" s="17" t="s">
        <v>117</v>
      </c>
      <c r="BE241" s="135">
        <f>IF(N241="základní",J241,0)</f>
        <v>21000</v>
      </c>
      <c r="BF241" s="135">
        <f>IF(N241="snížená",J241,0)</f>
        <v>0</v>
      </c>
      <c r="BG241" s="135">
        <f>IF(N241="zákl. přenesená",J241,0)</f>
        <v>0</v>
      </c>
      <c r="BH241" s="135">
        <f>IF(N241="sníž. přenesená",J241,0)</f>
        <v>0</v>
      </c>
      <c r="BI241" s="135">
        <f>IF(N241="nulová",J241,0)</f>
        <v>0</v>
      </c>
      <c r="BJ241" s="17" t="s">
        <v>79</v>
      </c>
      <c r="BK241" s="135">
        <f>ROUND(I241*H241,2)</f>
        <v>21000</v>
      </c>
      <c r="BL241" s="17" t="s">
        <v>124</v>
      </c>
      <c r="BM241" s="134" t="s">
        <v>338</v>
      </c>
    </row>
    <row r="242" spans="2:47" s="1" customFormat="1" ht="29.25">
      <c r="B242" s="32"/>
      <c r="D242" s="136" t="s">
        <v>126</v>
      </c>
      <c r="F242" s="137" t="s">
        <v>339</v>
      </c>
      <c r="I242" s="138"/>
      <c r="L242" s="32"/>
      <c r="M242" s="139"/>
      <c r="T242" s="51"/>
      <c r="AT242" s="17" t="s">
        <v>126</v>
      </c>
      <c r="AU242" s="17" t="s">
        <v>81</v>
      </c>
    </row>
    <row r="243" spans="2:47" s="1" customFormat="1" ht="12">
      <c r="B243" s="32"/>
      <c r="D243" s="140" t="s">
        <v>128</v>
      </c>
      <c r="F243" s="141" t="s">
        <v>340</v>
      </c>
      <c r="I243" s="138"/>
      <c r="L243" s="32"/>
      <c r="M243" s="139"/>
      <c r="T243" s="51"/>
      <c r="AT243" s="17" t="s">
        <v>128</v>
      </c>
      <c r="AU243" s="17" t="s">
        <v>81</v>
      </c>
    </row>
    <row r="244" spans="2:65" s="1" customFormat="1" ht="37.9" customHeight="1">
      <c r="B244" s="32"/>
      <c r="C244" s="123" t="s">
        <v>341</v>
      </c>
      <c r="D244" s="123" t="s">
        <v>119</v>
      </c>
      <c r="E244" s="124" t="s">
        <v>342</v>
      </c>
      <c r="F244" s="125" t="s">
        <v>343</v>
      </c>
      <c r="G244" s="126" t="s">
        <v>331</v>
      </c>
      <c r="H244" s="127">
        <v>12</v>
      </c>
      <c r="I244" s="128">
        <v>500</v>
      </c>
      <c r="J244" s="129">
        <f>ROUND(I244*H244,2)</f>
        <v>6000</v>
      </c>
      <c r="K244" s="125" t="s">
        <v>123</v>
      </c>
      <c r="L244" s="32"/>
      <c r="M244" s="130" t="s">
        <v>19</v>
      </c>
      <c r="N244" s="131" t="s">
        <v>42</v>
      </c>
      <c r="P244" s="132">
        <f>O244*H244</f>
        <v>0</v>
      </c>
      <c r="Q244" s="132">
        <v>7E-05</v>
      </c>
      <c r="R244" s="132">
        <f>Q244*H244</f>
        <v>0.0008399999999999999</v>
      </c>
      <c r="S244" s="132">
        <v>0</v>
      </c>
      <c r="T244" s="133">
        <f>S244*H244</f>
        <v>0</v>
      </c>
      <c r="AR244" s="134" t="s">
        <v>124</v>
      </c>
      <c r="AT244" s="134" t="s">
        <v>119</v>
      </c>
      <c r="AU244" s="134" t="s">
        <v>81</v>
      </c>
      <c r="AY244" s="17" t="s">
        <v>117</v>
      </c>
      <c r="BE244" s="135">
        <f>IF(N244="základní",J244,0)</f>
        <v>6000</v>
      </c>
      <c r="BF244" s="135">
        <f>IF(N244="snížená",J244,0)</f>
        <v>0</v>
      </c>
      <c r="BG244" s="135">
        <f>IF(N244="zákl. přenesená",J244,0)</f>
        <v>0</v>
      </c>
      <c r="BH244" s="135">
        <f>IF(N244="sníž. přenesená",J244,0)</f>
        <v>0</v>
      </c>
      <c r="BI244" s="135">
        <f>IF(N244="nulová",J244,0)</f>
        <v>0</v>
      </c>
      <c r="BJ244" s="17" t="s">
        <v>79</v>
      </c>
      <c r="BK244" s="135">
        <f>ROUND(I244*H244,2)</f>
        <v>6000</v>
      </c>
      <c r="BL244" s="17" t="s">
        <v>124</v>
      </c>
      <c r="BM244" s="134" t="s">
        <v>344</v>
      </c>
    </row>
    <row r="245" spans="2:47" s="1" customFormat="1" ht="19.5">
      <c r="B245" s="32"/>
      <c r="D245" s="136" t="s">
        <v>126</v>
      </c>
      <c r="F245" s="137" t="s">
        <v>345</v>
      </c>
      <c r="I245" s="138"/>
      <c r="L245" s="32"/>
      <c r="M245" s="139"/>
      <c r="T245" s="51"/>
      <c r="AT245" s="17" t="s">
        <v>126</v>
      </c>
      <c r="AU245" s="17" t="s">
        <v>81</v>
      </c>
    </row>
    <row r="246" spans="2:47" s="1" customFormat="1" ht="12">
      <c r="B246" s="32"/>
      <c r="D246" s="140" t="s">
        <v>128</v>
      </c>
      <c r="F246" s="141" t="s">
        <v>346</v>
      </c>
      <c r="I246" s="138"/>
      <c r="L246" s="32"/>
      <c r="M246" s="139"/>
      <c r="T246" s="51"/>
      <c r="AT246" s="17" t="s">
        <v>128</v>
      </c>
      <c r="AU246" s="17" t="s">
        <v>81</v>
      </c>
    </row>
    <row r="247" spans="2:65" s="1" customFormat="1" ht="37.9" customHeight="1">
      <c r="B247" s="32"/>
      <c r="C247" s="123" t="s">
        <v>347</v>
      </c>
      <c r="D247" s="123" t="s">
        <v>119</v>
      </c>
      <c r="E247" s="124" t="s">
        <v>348</v>
      </c>
      <c r="F247" s="125" t="s">
        <v>349</v>
      </c>
      <c r="G247" s="126" t="s">
        <v>331</v>
      </c>
      <c r="H247" s="127">
        <v>6</v>
      </c>
      <c r="I247" s="128">
        <v>1500</v>
      </c>
      <c r="J247" s="129">
        <f>ROUND(I247*H247,2)</f>
        <v>9000</v>
      </c>
      <c r="K247" s="125" t="s">
        <v>123</v>
      </c>
      <c r="L247" s="32"/>
      <c r="M247" s="130" t="s">
        <v>19</v>
      </c>
      <c r="N247" s="131" t="s">
        <v>42</v>
      </c>
      <c r="P247" s="132">
        <f>O247*H247</f>
        <v>0</v>
      </c>
      <c r="Q247" s="132">
        <v>0.21734</v>
      </c>
      <c r="R247" s="132">
        <f>Q247*H247</f>
        <v>1.30404</v>
      </c>
      <c r="S247" s="132">
        <v>0</v>
      </c>
      <c r="T247" s="133">
        <f>S247*H247</f>
        <v>0</v>
      </c>
      <c r="AR247" s="134" t="s">
        <v>124</v>
      </c>
      <c r="AT247" s="134" t="s">
        <v>119</v>
      </c>
      <c r="AU247" s="134" t="s">
        <v>81</v>
      </c>
      <c r="AY247" s="17" t="s">
        <v>117</v>
      </c>
      <c r="BE247" s="135">
        <f>IF(N247="základní",J247,0)</f>
        <v>9000</v>
      </c>
      <c r="BF247" s="135">
        <f>IF(N247="snížená",J247,0)</f>
        <v>0</v>
      </c>
      <c r="BG247" s="135">
        <f>IF(N247="zákl. přenesená",J247,0)</f>
        <v>0</v>
      </c>
      <c r="BH247" s="135">
        <f>IF(N247="sníž. přenesená",J247,0)</f>
        <v>0</v>
      </c>
      <c r="BI247" s="135">
        <f>IF(N247="nulová",J247,0)</f>
        <v>0</v>
      </c>
      <c r="BJ247" s="17" t="s">
        <v>79</v>
      </c>
      <c r="BK247" s="135">
        <f>ROUND(I247*H247,2)</f>
        <v>9000</v>
      </c>
      <c r="BL247" s="17" t="s">
        <v>124</v>
      </c>
      <c r="BM247" s="134" t="s">
        <v>350</v>
      </c>
    </row>
    <row r="248" spans="2:47" s="1" customFormat="1" ht="19.5">
      <c r="B248" s="32"/>
      <c r="D248" s="136" t="s">
        <v>126</v>
      </c>
      <c r="F248" s="137" t="s">
        <v>351</v>
      </c>
      <c r="I248" s="138"/>
      <c r="L248" s="32"/>
      <c r="M248" s="139"/>
      <c r="T248" s="51"/>
      <c r="AT248" s="17" t="s">
        <v>126</v>
      </c>
      <c r="AU248" s="17" t="s">
        <v>81</v>
      </c>
    </row>
    <row r="249" spans="2:47" s="1" customFormat="1" ht="12">
      <c r="B249" s="32"/>
      <c r="D249" s="140" t="s">
        <v>128</v>
      </c>
      <c r="F249" s="141" t="s">
        <v>352</v>
      </c>
      <c r="I249" s="138"/>
      <c r="L249" s="32"/>
      <c r="M249" s="139"/>
      <c r="T249" s="51"/>
      <c r="AT249" s="17" t="s">
        <v>128</v>
      </c>
      <c r="AU249" s="17" t="s">
        <v>81</v>
      </c>
    </row>
    <row r="250" spans="2:65" s="1" customFormat="1" ht="37.9" customHeight="1">
      <c r="B250" s="32"/>
      <c r="C250" s="123" t="s">
        <v>353</v>
      </c>
      <c r="D250" s="123" t="s">
        <v>119</v>
      </c>
      <c r="E250" s="124" t="s">
        <v>354</v>
      </c>
      <c r="F250" s="125" t="s">
        <v>355</v>
      </c>
      <c r="G250" s="126" t="s">
        <v>331</v>
      </c>
      <c r="H250" s="127">
        <v>6</v>
      </c>
      <c r="I250" s="128">
        <v>500</v>
      </c>
      <c r="J250" s="129">
        <f>ROUND(I250*H250,2)</f>
        <v>3000</v>
      </c>
      <c r="K250" s="125" t="s">
        <v>123</v>
      </c>
      <c r="L250" s="32"/>
      <c r="M250" s="130" t="s">
        <v>19</v>
      </c>
      <c r="N250" s="131" t="s">
        <v>42</v>
      </c>
      <c r="P250" s="132">
        <f>O250*H250</f>
        <v>0</v>
      </c>
      <c r="Q250" s="132">
        <v>0</v>
      </c>
      <c r="R250" s="132">
        <f>Q250*H250</f>
        <v>0</v>
      </c>
      <c r="S250" s="132">
        <v>0</v>
      </c>
      <c r="T250" s="133">
        <f>S250*H250</f>
        <v>0</v>
      </c>
      <c r="AR250" s="134" t="s">
        <v>124</v>
      </c>
      <c r="AT250" s="134" t="s">
        <v>119</v>
      </c>
      <c r="AU250" s="134" t="s">
        <v>81</v>
      </c>
      <c r="AY250" s="17" t="s">
        <v>117</v>
      </c>
      <c r="BE250" s="135">
        <f>IF(N250="základní",J250,0)</f>
        <v>3000</v>
      </c>
      <c r="BF250" s="135">
        <f>IF(N250="snížená",J250,0)</f>
        <v>0</v>
      </c>
      <c r="BG250" s="135">
        <f>IF(N250="zákl. přenesená",J250,0)</f>
        <v>0</v>
      </c>
      <c r="BH250" s="135">
        <f>IF(N250="sníž. přenesená",J250,0)</f>
        <v>0</v>
      </c>
      <c r="BI250" s="135">
        <f>IF(N250="nulová",J250,0)</f>
        <v>0</v>
      </c>
      <c r="BJ250" s="17" t="s">
        <v>79</v>
      </c>
      <c r="BK250" s="135">
        <f>ROUND(I250*H250,2)</f>
        <v>3000</v>
      </c>
      <c r="BL250" s="17" t="s">
        <v>124</v>
      </c>
      <c r="BM250" s="134" t="s">
        <v>356</v>
      </c>
    </row>
    <row r="251" spans="2:47" s="1" customFormat="1" ht="29.25">
      <c r="B251" s="32"/>
      <c r="D251" s="136" t="s">
        <v>126</v>
      </c>
      <c r="F251" s="137" t="s">
        <v>357</v>
      </c>
      <c r="I251" s="138"/>
      <c r="L251" s="32"/>
      <c r="M251" s="139"/>
      <c r="T251" s="51"/>
      <c r="AT251" s="17" t="s">
        <v>126</v>
      </c>
      <c r="AU251" s="17" t="s">
        <v>81</v>
      </c>
    </row>
    <row r="252" spans="2:47" s="1" customFormat="1" ht="12">
      <c r="B252" s="32"/>
      <c r="D252" s="140" t="s">
        <v>128</v>
      </c>
      <c r="F252" s="141" t="s">
        <v>358</v>
      </c>
      <c r="I252" s="138"/>
      <c r="L252" s="32"/>
      <c r="M252" s="139"/>
      <c r="T252" s="51"/>
      <c r="AT252" s="17" t="s">
        <v>128</v>
      </c>
      <c r="AU252" s="17" t="s">
        <v>81</v>
      </c>
    </row>
    <row r="253" spans="2:63" s="11" customFormat="1" ht="22.9" customHeight="1">
      <c r="B253" s="111"/>
      <c r="D253" s="112" t="s">
        <v>70</v>
      </c>
      <c r="E253" s="121" t="s">
        <v>184</v>
      </c>
      <c r="F253" s="121" t="s">
        <v>359</v>
      </c>
      <c r="I253" s="114"/>
      <c r="J253" s="122">
        <f>BK253</f>
        <v>20982</v>
      </c>
      <c r="L253" s="111"/>
      <c r="M253" s="116"/>
      <c r="P253" s="117">
        <f>SUM(P254:P266)</f>
        <v>0</v>
      </c>
      <c r="R253" s="117">
        <f>SUM(R254:R266)</f>
        <v>0</v>
      </c>
      <c r="T253" s="118">
        <f>SUM(T254:T266)</f>
        <v>9.33699</v>
      </c>
      <c r="AR253" s="112" t="s">
        <v>79</v>
      </c>
      <c r="AT253" s="119" t="s">
        <v>70</v>
      </c>
      <c r="AU253" s="119" t="s">
        <v>79</v>
      </c>
      <c r="AY253" s="112" t="s">
        <v>117</v>
      </c>
      <c r="BK253" s="120">
        <f>SUM(BK254:BK266)</f>
        <v>20982</v>
      </c>
    </row>
    <row r="254" spans="2:65" s="1" customFormat="1" ht="24.2" customHeight="1">
      <c r="B254" s="32"/>
      <c r="C254" s="123" t="s">
        <v>360</v>
      </c>
      <c r="D254" s="123" t="s">
        <v>119</v>
      </c>
      <c r="E254" s="124" t="s">
        <v>361</v>
      </c>
      <c r="F254" s="125" t="s">
        <v>362</v>
      </c>
      <c r="G254" s="126" t="s">
        <v>122</v>
      </c>
      <c r="H254" s="127">
        <v>104.91</v>
      </c>
      <c r="I254" s="128">
        <v>100</v>
      </c>
      <c r="J254" s="129">
        <f>ROUND(I254*H254,2)</f>
        <v>10491</v>
      </c>
      <c r="K254" s="125" t="s">
        <v>123</v>
      </c>
      <c r="L254" s="32"/>
      <c r="M254" s="130" t="s">
        <v>19</v>
      </c>
      <c r="N254" s="131" t="s">
        <v>42</v>
      </c>
      <c r="P254" s="132">
        <f>O254*H254</f>
        <v>0</v>
      </c>
      <c r="Q254" s="132">
        <v>0</v>
      </c>
      <c r="R254" s="132">
        <f>Q254*H254</f>
        <v>0</v>
      </c>
      <c r="S254" s="132">
        <v>0.089</v>
      </c>
      <c r="T254" s="133">
        <f>S254*H254</f>
        <v>9.33699</v>
      </c>
      <c r="AR254" s="134" t="s">
        <v>124</v>
      </c>
      <c r="AT254" s="134" t="s">
        <v>119</v>
      </c>
      <c r="AU254" s="134" t="s">
        <v>81</v>
      </c>
      <c r="AY254" s="17" t="s">
        <v>117</v>
      </c>
      <c r="BE254" s="135">
        <f>IF(N254="základní",J254,0)</f>
        <v>10491</v>
      </c>
      <c r="BF254" s="135">
        <f>IF(N254="snížená",J254,0)</f>
        <v>0</v>
      </c>
      <c r="BG254" s="135">
        <f>IF(N254="zákl. přenesená",J254,0)</f>
        <v>0</v>
      </c>
      <c r="BH254" s="135">
        <f>IF(N254="sníž. přenesená",J254,0)</f>
        <v>0</v>
      </c>
      <c r="BI254" s="135">
        <f>IF(N254="nulová",J254,0)</f>
        <v>0</v>
      </c>
      <c r="BJ254" s="17" t="s">
        <v>79</v>
      </c>
      <c r="BK254" s="135">
        <f>ROUND(I254*H254,2)</f>
        <v>10491</v>
      </c>
      <c r="BL254" s="17" t="s">
        <v>124</v>
      </c>
      <c r="BM254" s="134" t="s">
        <v>363</v>
      </c>
    </row>
    <row r="255" spans="2:47" s="1" customFormat="1" ht="29.25">
      <c r="B255" s="32"/>
      <c r="D255" s="136" t="s">
        <v>126</v>
      </c>
      <c r="F255" s="137" t="s">
        <v>364</v>
      </c>
      <c r="I255" s="138"/>
      <c r="L255" s="32"/>
      <c r="M255" s="139"/>
      <c r="T255" s="51"/>
      <c r="AT255" s="17" t="s">
        <v>126</v>
      </c>
      <c r="AU255" s="17" t="s">
        <v>81</v>
      </c>
    </row>
    <row r="256" spans="2:47" s="1" customFormat="1" ht="12">
      <c r="B256" s="32"/>
      <c r="D256" s="140" t="s">
        <v>128</v>
      </c>
      <c r="F256" s="141" t="s">
        <v>365</v>
      </c>
      <c r="I256" s="138"/>
      <c r="L256" s="32"/>
      <c r="M256" s="139"/>
      <c r="T256" s="51"/>
      <c r="AT256" s="17" t="s">
        <v>128</v>
      </c>
      <c r="AU256" s="17" t="s">
        <v>81</v>
      </c>
    </row>
    <row r="257" spans="2:51" s="12" customFormat="1" ht="12">
      <c r="B257" s="142"/>
      <c r="D257" s="136" t="s">
        <v>130</v>
      </c>
      <c r="E257" s="143" t="s">
        <v>19</v>
      </c>
      <c r="F257" s="144" t="s">
        <v>366</v>
      </c>
      <c r="H257" s="143" t="s">
        <v>19</v>
      </c>
      <c r="I257" s="145"/>
      <c r="L257" s="142"/>
      <c r="M257" s="146"/>
      <c r="T257" s="147"/>
      <c r="AT257" s="143" t="s">
        <v>130</v>
      </c>
      <c r="AU257" s="143" t="s">
        <v>81</v>
      </c>
      <c r="AV257" s="12" t="s">
        <v>79</v>
      </c>
      <c r="AW257" s="12" t="s">
        <v>33</v>
      </c>
      <c r="AX257" s="12" t="s">
        <v>71</v>
      </c>
      <c r="AY257" s="143" t="s">
        <v>117</v>
      </c>
    </row>
    <row r="258" spans="2:51" s="13" customFormat="1" ht="12">
      <c r="B258" s="148"/>
      <c r="D258" s="136" t="s">
        <v>130</v>
      </c>
      <c r="E258" s="149" t="s">
        <v>19</v>
      </c>
      <c r="F258" s="150" t="s">
        <v>315</v>
      </c>
      <c r="H258" s="151">
        <v>104.91</v>
      </c>
      <c r="I258" s="152"/>
      <c r="L258" s="148"/>
      <c r="M258" s="153"/>
      <c r="T258" s="154"/>
      <c r="AT258" s="149" t="s">
        <v>130</v>
      </c>
      <c r="AU258" s="149" t="s">
        <v>81</v>
      </c>
      <c r="AV258" s="13" t="s">
        <v>81</v>
      </c>
      <c r="AW258" s="13" t="s">
        <v>33</v>
      </c>
      <c r="AX258" s="13" t="s">
        <v>79</v>
      </c>
      <c r="AY258" s="149" t="s">
        <v>117</v>
      </c>
    </row>
    <row r="259" spans="2:65" s="1" customFormat="1" ht="24.2" customHeight="1">
      <c r="B259" s="32"/>
      <c r="C259" s="123" t="s">
        <v>367</v>
      </c>
      <c r="D259" s="123" t="s">
        <v>119</v>
      </c>
      <c r="E259" s="124" t="s">
        <v>368</v>
      </c>
      <c r="F259" s="125" t="s">
        <v>369</v>
      </c>
      <c r="G259" s="126" t="s">
        <v>122</v>
      </c>
      <c r="H259" s="127">
        <v>104.91</v>
      </c>
      <c r="I259" s="128">
        <v>50</v>
      </c>
      <c r="J259" s="129">
        <f>ROUND(I259*H259,2)</f>
        <v>5245.5</v>
      </c>
      <c r="K259" s="125" t="s">
        <v>123</v>
      </c>
      <c r="L259" s="32"/>
      <c r="M259" s="130" t="s">
        <v>19</v>
      </c>
      <c r="N259" s="131" t="s">
        <v>42</v>
      </c>
      <c r="P259" s="132">
        <f>O259*H259</f>
        <v>0</v>
      </c>
      <c r="Q259" s="132">
        <v>0</v>
      </c>
      <c r="R259" s="132">
        <f>Q259*H259</f>
        <v>0</v>
      </c>
      <c r="S259" s="132">
        <v>0</v>
      </c>
      <c r="T259" s="133">
        <f>S259*H259</f>
        <v>0</v>
      </c>
      <c r="AR259" s="134" t="s">
        <v>124</v>
      </c>
      <c r="AT259" s="134" t="s">
        <v>119</v>
      </c>
      <c r="AU259" s="134" t="s">
        <v>81</v>
      </c>
      <c r="AY259" s="17" t="s">
        <v>117</v>
      </c>
      <c r="BE259" s="135">
        <f>IF(N259="základní",J259,0)</f>
        <v>5245.5</v>
      </c>
      <c r="BF259" s="135">
        <f>IF(N259="snížená",J259,0)</f>
        <v>0</v>
      </c>
      <c r="BG259" s="135">
        <f>IF(N259="zákl. přenesená",J259,0)</f>
        <v>0</v>
      </c>
      <c r="BH259" s="135">
        <f>IF(N259="sníž. přenesená",J259,0)</f>
        <v>0</v>
      </c>
      <c r="BI259" s="135">
        <f>IF(N259="nulová",J259,0)</f>
        <v>0</v>
      </c>
      <c r="BJ259" s="17" t="s">
        <v>79</v>
      </c>
      <c r="BK259" s="135">
        <f>ROUND(I259*H259,2)</f>
        <v>5245.5</v>
      </c>
      <c r="BL259" s="17" t="s">
        <v>124</v>
      </c>
      <c r="BM259" s="134" t="s">
        <v>370</v>
      </c>
    </row>
    <row r="260" spans="2:47" s="1" customFormat="1" ht="12">
      <c r="B260" s="32"/>
      <c r="D260" s="136" t="s">
        <v>126</v>
      </c>
      <c r="F260" s="137" t="s">
        <v>369</v>
      </c>
      <c r="I260" s="138"/>
      <c r="L260" s="32"/>
      <c r="M260" s="139"/>
      <c r="T260" s="51"/>
      <c r="AT260" s="17" t="s">
        <v>126</v>
      </c>
      <c r="AU260" s="17" t="s">
        <v>81</v>
      </c>
    </row>
    <row r="261" spans="2:47" s="1" customFormat="1" ht="12">
      <c r="B261" s="32"/>
      <c r="D261" s="140" t="s">
        <v>128</v>
      </c>
      <c r="F261" s="141" t="s">
        <v>371</v>
      </c>
      <c r="I261" s="138"/>
      <c r="L261" s="32"/>
      <c r="M261" s="139"/>
      <c r="T261" s="51"/>
      <c r="AT261" s="17" t="s">
        <v>128</v>
      </c>
      <c r="AU261" s="17" t="s">
        <v>81</v>
      </c>
    </row>
    <row r="262" spans="2:51" s="13" customFormat="1" ht="12">
      <c r="B262" s="148"/>
      <c r="D262" s="136" t="s">
        <v>130</v>
      </c>
      <c r="E262" s="149" t="s">
        <v>19</v>
      </c>
      <c r="F262" s="150" t="s">
        <v>315</v>
      </c>
      <c r="H262" s="151">
        <v>104.91</v>
      </c>
      <c r="I262" s="152"/>
      <c r="L262" s="148"/>
      <c r="M262" s="153"/>
      <c r="T262" s="154"/>
      <c r="AT262" s="149" t="s">
        <v>130</v>
      </c>
      <c r="AU262" s="149" t="s">
        <v>81</v>
      </c>
      <c r="AV262" s="13" t="s">
        <v>81</v>
      </c>
      <c r="AW262" s="13" t="s">
        <v>33</v>
      </c>
      <c r="AX262" s="13" t="s">
        <v>79</v>
      </c>
      <c r="AY262" s="149" t="s">
        <v>117</v>
      </c>
    </row>
    <row r="263" spans="2:65" s="1" customFormat="1" ht="24.2" customHeight="1">
      <c r="B263" s="32"/>
      <c r="C263" s="123" t="s">
        <v>372</v>
      </c>
      <c r="D263" s="123" t="s">
        <v>119</v>
      </c>
      <c r="E263" s="124" t="s">
        <v>373</v>
      </c>
      <c r="F263" s="125" t="s">
        <v>374</v>
      </c>
      <c r="G263" s="126" t="s">
        <v>122</v>
      </c>
      <c r="H263" s="127">
        <v>104.91</v>
      </c>
      <c r="I263" s="128">
        <v>50</v>
      </c>
      <c r="J263" s="129">
        <f>ROUND(I263*H263,2)</f>
        <v>5245.5</v>
      </c>
      <c r="K263" s="125" t="s">
        <v>123</v>
      </c>
      <c r="L263" s="32"/>
      <c r="M263" s="130" t="s">
        <v>19</v>
      </c>
      <c r="N263" s="131" t="s">
        <v>42</v>
      </c>
      <c r="P263" s="132">
        <f>O263*H263</f>
        <v>0</v>
      </c>
      <c r="Q263" s="132">
        <v>0</v>
      </c>
      <c r="R263" s="132">
        <f>Q263*H263</f>
        <v>0</v>
      </c>
      <c r="S263" s="132">
        <v>0</v>
      </c>
      <c r="T263" s="133">
        <f>S263*H263</f>
        <v>0</v>
      </c>
      <c r="AR263" s="134" t="s">
        <v>124</v>
      </c>
      <c r="AT263" s="134" t="s">
        <v>119</v>
      </c>
      <c r="AU263" s="134" t="s">
        <v>81</v>
      </c>
      <c r="AY263" s="17" t="s">
        <v>117</v>
      </c>
      <c r="BE263" s="135">
        <f>IF(N263="základní",J263,0)</f>
        <v>5245.5</v>
      </c>
      <c r="BF263" s="135">
        <f>IF(N263="snížená",J263,0)</f>
        <v>0</v>
      </c>
      <c r="BG263" s="135">
        <f>IF(N263="zákl. přenesená",J263,0)</f>
        <v>0</v>
      </c>
      <c r="BH263" s="135">
        <f>IF(N263="sníž. přenesená",J263,0)</f>
        <v>0</v>
      </c>
      <c r="BI263" s="135">
        <f>IF(N263="nulová",J263,0)</f>
        <v>0</v>
      </c>
      <c r="BJ263" s="17" t="s">
        <v>79</v>
      </c>
      <c r="BK263" s="135">
        <f>ROUND(I263*H263,2)</f>
        <v>5245.5</v>
      </c>
      <c r="BL263" s="17" t="s">
        <v>124</v>
      </c>
      <c r="BM263" s="134" t="s">
        <v>375</v>
      </c>
    </row>
    <row r="264" spans="2:47" s="1" customFormat="1" ht="19.5">
      <c r="B264" s="32"/>
      <c r="D264" s="136" t="s">
        <v>126</v>
      </c>
      <c r="F264" s="137" t="s">
        <v>376</v>
      </c>
      <c r="I264" s="138"/>
      <c r="L264" s="32"/>
      <c r="M264" s="139"/>
      <c r="T264" s="51"/>
      <c r="AT264" s="17" t="s">
        <v>126</v>
      </c>
      <c r="AU264" s="17" t="s">
        <v>81</v>
      </c>
    </row>
    <row r="265" spans="2:47" s="1" customFormat="1" ht="12">
      <c r="B265" s="32"/>
      <c r="D265" s="140" t="s">
        <v>128</v>
      </c>
      <c r="F265" s="141" t="s">
        <v>377</v>
      </c>
      <c r="I265" s="138"/>
      <c r="L265" s="32"/>
      <c r="M265" s="139"/>
      <c r="T265" s="51"/>
      <c r="AT265" s="17" t="s">
        <v>128</v>
      </c>
      <c r="AU265" s="17" t="s">
        <v>81</v>
      </c>
    </row>
    <row r="266" spans="2:51" s="13" customFormat="1" ht="12">
      <c r="B266" s="148"/>
      <c r="D266" s="136" t="s">
        <v>130</v>
      </c>
      <c r="E266" s="149" t="s">
        <v>19</v>
      </c>
      <c r="F266" s="150" t="s">
        <v>315</v>
      </c>
      <c r="H266" s="151">
        <v>104.91</v>
      </c>
      <c r="I266" s="152"/>
      <c r="L266" s="148"/>
      <c r="M266" s="153"/>
      <c r="T266" s="154"/>
      <c r="AT266" s="149" t="s">
        <v>130</v>
      </c>
      <c r="AU266" s="149" t="s">
        <v>81</v>
      </c>
      <c r="AV266" s="13" t="s">
        <v>81</v>
      </c>
      <c r="AW266" s="13" t="s">
        <v>33</v>
      </c>
      <c r="AX266" s="13" t="s">
        <v>79</v>
      </c>
      <c r="AY266" s="149" t="s">
        <v>117</v>
      </c>
    </row>
    <row r="267" spans="2:63" s="11" customFormat="1" ht="22.9" customHeight="1">
      <c r="B267" s="111"/>
      <c r="D267" s="112" t="s">
        <v>70</v>
      </c>
      <c r="E267" s="121" t="s">
        <v>378</v>
      </c>
      <c r="F267" s="121" t="s">
        <v>379</v>
      </c>
      <c r="I267" s="114"/>
      <c r="J267" s="122">
        <f>BK267</f>
        <v>25086.489999999998</v>
      </c>
      <c r="L267" s="111"/>
      <c r="M267" s="116"/>
      <c r="P267" s="117">
        <f>SUM(P268:P280)</f>
        <v>0</v>
      </c>
      <c r="R267" s="117">
        <f>SUM(R268:R280)</f>
        <v>0</v>
      </c>
      <c r="T267" s="118">
        <f>SUM(T268:T280)</f>
        <v>0</v>
      </c>
      <c r="AR267" s="112" t="s">
        <v>79</v>
      </c>
      <c r="AT267" s="119" t="s">
        <v>70</v>
      </c>
      <c r="AU267" s="119" t="s">
        <v>79</v>
      </c>
      <c r="AY267" s="112" t="s">
        <v>117</v>
      </c>
      <c r="BK267" s="120">
        <f>SUM(BK268:BK280)</f>
        <v>25086.489999999998</v>
      </c>
    </row>
    <row r="268" spans="2:65" s="1" customFormat="1" ht="24.2" customHeight="1">
      <c r="B268" s="32"/>
      <c r="C268" s="123" t="s">
        <v>380</v>
      </c>
      <c r="D268" s="123" t="s">
        <v>119</v>
      </c>
      <c r="E268" s="124" t="s">
        <v>381</v>
      </c>
      <c r="F268" s="125" t="s">
        <v>382</v>
      </c>
      <c r="G268" s="126" t="s">
        <v>179</v>
      </c>
      <c r="H268" s="127">
        <v>17.543</v>
      </c>
      <c r="I268" s="128">
        <v>300</v>
      </c>
      <c r="J268" s="129">
        <f>ROUND(I268*H268,2)</f>
        <v>5262.9</v>
      </c>
      <c r="K268" s="125" t="s">
        <v>123</v>
      </c>
      <c r="L268" s="32"/>
      <c r="M268" s="130" t="s">
        <v>19</v>
      </c>
      <c r="N268" s="131" t="s">
        <v>42</v>
      </c>
      <c r="P268" s="132">
        <f>O268*H268</f>
        <v>0</v>
      </c>
      <c r="Q268" s="132">
        <v>0</v>
      </c>
      <c r="R268" s="132">
        <f>Q268*H268</f>
        <v>0</v>
      </c>
      <c r="S268" s="132">
        <v>0</v>
      </c>
      <c r="T268" s="133">
        <f>S268*H268</f>
        <v>0</v>
      </c>
      <c r="AR268" s="134" t="s">
        <v>124</v>
      </c>
      <c r="AT268" s="134" t="s">
        <v>119</v>
      </c>
      <c r="AU268" s="134" t="s">
        <v>81</v>
      </c>
      <c r="AY268" s="17" t="s">
        <v>117</v>
      </c>
      <c r="BE268" s="135">
        <f>IF(N268="základní",J268,0)</f>
        <v>5262.9</v>
      </c>
      <c r="BF268" s="135">
        <f>IF(N268="snížená",J268,0)</f>
        <v>0</v>
      </c>
      <c r="BG268" s="135">
        <f>IF(N268="zákl. přenesená",J268,0)</f>
        <v>0</v>
      </c>
      <c r="BH268" s="135">
        <f>IF(N268="sníž. přenesená",J268,0)</f>
        <v>0</v>
      </c>
      <c r="BI268" s="135">
        <f>IF(N268="nulová",J268,0)</f>
        <v>0</v>
      </c>
      <c r="BJ268" s="17" t="s">
        <v>79</v>
      </c>
      <c r="BK268" s="135">
        <f>ROUND(I268*H268,2)</f>
        <v>5262.9</v>
      </c>
      <c r="BL268" s="17" t="s">
        <v>124</v>
      </c>
      <c r="BM268" s="134" t="s">
        <v>383</v>
      </c>
    </row>
    <row r="269" spans="2:47" s="1" customFormat="1" ht="19.5">
      <c r="B269" s="32"/>
      <c r="D269" s="136" t="s">
        <v>126</v>
      </c>
      <c r="F269" s="137" t="s">
        <v>384</v>
      </c>
      <c r="I269" s="138"/>
      <c r="L269" s="32"/>
      <c r="M269" s="139"/>
      <c r="T269" s="51"/>
      <c r="AT269" s="17" t="s">
        <v>126</v>
      </c>
      <c r="AU269" s="17" t="s">
        <v>81</v>
      </c>
    </row>
    <row r="270" spans="2:47" s="1" customFormat="1" ht="12">
      <c r="B270" s="32"/>
      <c r="D270" s="140" t="s">
        <v>128</v>
      </c>
      <c r="F270" s="141" t="s">
        <v>385</v>
      </c>
      <c r="I270" s="138"/>
      <c r="L270" s="32"/>
      <c r="M270" s="139"/>
      <c r="T270" s="51"/>
      <c r="AT270" s="17" t="s">
        <v>128</v>
      </c>
      <c r="AU270" s="17" t="s">
        <v>81</v>
      </c>
    </row>
    <row r="271" spans="2:65" s="1" customFormat="1" ht="24.2" customHeight="1">
      <c r="B271" s="32"/>
      <c r="C271" s="123" t="s">
        <v>386</v>
      </c>
      <c r="D271" s="123" t="s">
        <v>119</v>
      </c>
      <c r="E271" s="124" t="s">
        <v>387</v>
      </c>
      <c r="F271" s="125" t="s">
        <v>388</v>
      </c>
      <c r="G271" s="126" t="s">
        <v>179</v>
      </c>
      <c r="H271" s="127">
        <v>17.543</v>
      </c>
      <c r="I271" s="128">
        <v>250</v>
      </c>
      <c r="J271" s="129">
        <f>ROUND(I271*H271,2)</f>
        <v>4385.75</v>
      </c>
      <c r="K271" s="125" t="s">
        <v>123</v>
      </c>
      <c r="L271" s="32"/>
      <c r="M271" s="130" t="s">
        <v>19</v>
      </c>
      <c r="N271" s="131" t="s">
        <v>42</v>
      </c>
      <c r="P271" s="132">
        <f>O271*H271</f>
        <v>0</v>
      </c>
      <c r="Q271" s="132">
        <v>0</v>
      </c>
      <c r="R271" s="132">
        <f>Q271*H271</f>
        <v>0</v>
      </c>
      <c r="S271" s="132">
        <v>0</v>
      </c>
      <c r="T271" s="133">
        <f>S271*H271</f>
        <v>0</v>
      </c>
      <c r="AR271" s="134" t="s">
        <v>124</v>
      </c>
      <c r="AT271" s="134" t="s">
        <v>119</v>
      </c>
      <c r="AU271" s="134" t="s">
        <v>81</v>
      </c>
      <c r="AY271" s="17" t="s">
        <v>117</v>
      </c>
      <c r="BE271" s="135">
        <f>IF(N271="základní",J271,0)</f>
        <v>4385.75</v>
      </c>
      <c r="BF271" s="135">
        <f>IF(N271="snížená",J271,0)</f>
        <v>0</v>
      </c>
      <c r="BG271" s="135">
        <f>IF(N271="zákl. přenesená",J271,0)</f>
        <v>0</v>
      </c>
      <c r="BH271" s="135">
        <f>IF(N271="sníž. přenesená",J271,0)</f>
        <v>0</v>
      </c>
      <c r="BI271" s="135">
        <f>IF(N271="nulová",J271,0)</f>
        <v>0</v>
      </c>
      <c r="BJ271" s="17" t="s">
        <v>79</v>
      </c>
      <c r="BK271" s="135">
        <f>ROUND(I271*H271,2)</f>
        <v>4385.75</v>
      </c>
      <c r="BL271" s="17" t="s">
        <v>124</v>
      </c>
      <c r="BM271" s="134" t="s">
        <v>389</v>
      </c>
    </row>
    <row r="272" spans="2:47" s="1" customFormat="1" ht="19.5">
      <c r="B272" s="32"/>
      <c r="D272" s="136" t="s">
        <v>126</v>
      </c>
      <c r="F272" s="137" t="s">
        <v>390</v>
      </c>
      <c r="I272" s="138"/>
      <c r="L272" s="32"/>
      <c r="M272" s="139"/>
      <c r="T272" s="51"/>
      <c r="AT272" s="17" t="s">
        <v>126</v>
      </c>
      <c r="AU272" s="17" t="s">
        <v>81</v>
      </c>
    </row>
    <row r="273" spans="2:47" s="1" customFormat="1" ht="12">
      <c r="B273" s="32"/>
      <c r="D273" s="140" t="s">
        <v>128</v>
      </c>
      <c r="F273" s="141" t="s">
        <v>391</v>
      </c>
      <c r="I273" s="138"/>
      <c r="L273" s="32"/>
      <c r="M273" s="139"/>
      <c r="T273" s="51"/>
      <c r="AT273" s="17" t="s">
        <v>128</v>
      </c>
      <c r="AU273" s="17" t="s">
        <v>81</v>
      </c>
    </row>
    <row r="274" spans="2:65" s="1" customFormat="1" ht="24.2" customHeight="1">
      <c r="B274" s="32"/>
      <c r="C274" s="123" t="s">
        <v>392</v>
      </c>
      <c r="D274" s="123" t="s">
        <v>119</v>
      </c>
      <c r="E274" s="124" t="s">
        <v>393</v>
      </c>
      <c r="F274" s="125" t="s">
        <v>394</v>
      </c>
      <c r="G274" s="126" t="s">
        <v>179</v>
      </c>
      <c r="H274" s="127">
        <v>245.602</v>
      </c>
      <c r="I274" s="128">
        <v>20</v>
      </c>
      <c r="J274" s="129">
        <f>ROUND(I274*H274,2)</f>
        <v>4912.04</v>
      </c>
      <c r="K274" s="125" t="s">
        <v>123</v>
      </c>
      <c r="L274" s="32"/>
      <c r="M274" s="130" t="s">
        <v>19</v>
      </c>
      <c r="N274" s="131" t="s">
        <v>42</v>
      </c>
      <c r="P274" s="132">
        <f>O274*H274</f>
        <v>0</v>
      </c>
      <c r="Q274" s="132">
        <v>0</v>
      </c>
      <c r="R274" s="132">
        <f>Q274*H274</f>
        <v>0</v>
      </c>
      <c r="S274" s="132">
        <v>0</v>
      </c>
      <c r="T274" s="133">
        <f>S274*H274</f>
        <v>0</v>
      </c>
      <c r="AR274" s="134" t="s">
        <v>124</v>
      </c>
      <c r="AT274" s="134" t="s">
        <v>119</v>
      </c>
      <c r="AU274" s="134" t="s">
        <v>81</v>
      </c>
      <c r="AY274" s="17" t="s">
        <v>117</v>
      </c>
      <c r="BE274" s="135">
        <f>IF(N274="základní",J274,0)</f>
        <v>4912.04</v>
      </c>
      <c r="BF274" s="135">
        <f>IF(N274="snížená",J274,0)</f>
        <v>0</v>
      </c>
      <c r="BG274" s="135">
        <f>IF(N274="zákl. přenesená",J274,0)</f>
        <v>0</v>
      </c>
      <c r="BH274" s="135">
        <f>IF(N274="sníž. přenesená",J274,0)</f>
        <v>0</v>
      </c>
      <c r="BI274" s="135">
        <f>IF(N274="nulová",J274,0)</f>
        <v>0</v>
      </c>
      <c r="BJ274" s="17" t="s">
        <v>79</v>
      </c>
      <c r="BK274" s="135">
        <f>ROUND(I274*H274,2)</f>
        <v>4912.04</v>
      </c>
      <c r="BL274" s="17" t="s">
        <v>124</v>
      </c>
      <c r="BM274" s="134" t="s">
        <v>395</v>
      </c>
    </row>
    <row r="275" spans="2:47" s="1" customFormat="1" ht="29.25">
      <c r="B275" s="32"/>
      <c r="D275" s="136" t="s">
        <v>126</v>
      </c>
      <c r="F275" s="137" t="s">
        <v>396</v>
      </c>
      <c r="I275" s="138"/>
      <c r="L275" s="32"/>
      <c r="M275" s="139"/>
      <c r="T275" s="51"/>
      <c r="AT275" s="17" t="s">
        <v>126</v>
      </c>
      <c r="AU275" s="17" t="s">
        <v>81</v>
      </c>
    </row>
    <row r="276" spans="2:47" s="1" customFormat="1" ht="12">
      <c r="B276" s="32"/>
      <c r="D276" s="140" t="s">
        <v>128</v>
      </c>
      <c r="F276" s="141" t="s">
        <v>397</v>
      </c>
      <c r="I276" s="138"/>
      <c r="L276" s="32"/>
      <c r="M276" s="139"/>
      <c r="T276" s="51"/>
      <c r="AT276" s="17" t="s">
        <v>128</v>
      </c>
      <c r="AU276" s="17" t="s">
        <v>81</v>
      </c>
    </row>
    <row r="277" spans="2:51" s="13" customFormat="1" ht="12">
      <c r="B277" s="148"/>
      <c r="D277" s="136" t="s">
        <v>130</v>
      </c>
      <c r="F277" s="150" t="s">
        <v>398</v>
      </c>
      <c r="H277" s="151">
        <v>245.602</v>
      </c>
      <c r="I277" s="152"/>
      <c r="L277" s="148"/>
      <c r="M277" s="153"/>
      <c r="T277" s="154"/>
      <c r="AT277" s="149" t="s">
        <v>130</v>
      </c>
      <c r="AU277" s="149" t="s">
        <v>81</v>
      </c>
      <c r="AV277" s="13" t="s">
        <v>81</v>
      </c>
      <c r="AW277" s="13" t="s">
        <v>4</v>
      </c>
      <c r="AX277" s="13" t="s">
        <v>79</v>
      </c>
      <c r="AY277" s="149" t="s">
        <v>117</v>
      </c>
    </row>
    <row r="278" spans="2:65" s="1" customFormat="1" ht="44.25" customHeight="1">
      <c r="B278" s="32"/>
      <c r="C278" s="123" t="s">
        <v>399</v>
      </c>
      <c r="D278" s="123" t="s">
        <v>119</v>
      </c>
      <c r="E278" s="124" t="s">
        <v>400</v>
      </c>
      <c r="F278" s="125" t="s">
        <v>401</v>
      </c>
      <c r="G278" s="126" t="s">
        <v>179</v>
      </c>
      <c r="H278" s="127">
        <v>17.543</v>
      </c>
      <c r="I278" s="128">
        <v>600</v>
      </c>
      <c r="J278" s="129">
        <f>ROUND(I278*H278,2)</f>
        <v>10525.8</v>
      </c>
      <c r="K278" s="125" t="s">
        <v>123</v>
      </c>
      <c r="L278" s="32"/>
      <c r="M278" s="130" t="s">
        <v>19</v>
      </c>
      <c r="N278" s="131" t="s">
        <v>42</v>
      </c>
      <c r="P278" s="132">
        <f>O278*H278</f>
        <v>0</v>
      </c>
      <c r="Q278" s="132">
        <v>0</v>
      </c>
      <c r="R278" s="132">
        <f>Q278*H278</f>
        <v>0</v>
      </c>
      <c r="S278" s="132">
        <v>0</v>
      </c>
      <c r="T278" s="133">
        <f>S278*H278</f>
        <v>0</v>
      </c>
      <c r="AR278" s="134" t="s">
        <v>124</v>
      </c>
      <c r="AT278" s="134" t="s">
        <v>119</v>
      </c>
      <c r="AU278" s="134" t="s">
        <v>81</v>
      </c>
      <c r="AY278" s="17" t="s">
        <v>117</v>
      </c>
      <c r="BE278" s="135">
        <f>IF(N278="základní",J278,0)</f>
        <v>10525.8</v>
      </c>
      <c r="BF278" s="135">
        <f>IF(N278="snížená",J278,0)</f>
        <v>0</v>
      </c>
      <c r="BG278" s="135">
        <f>IF(N278="zákl. přenesená",J278,0)</f>
        <v>0</v>
      </c>
      <c r="BH278" s="135">
        <f>IF(N278="sníž. přenesená",J278,0)</f>
        <v>0</v>
      </c>
      <c r="BI278" s="135">
        <f>IF(N278="nulová",J278,0)</f>
        <v>0</v>
      </c>
      <c r="BJ278" s="17" t="s">
        <v>79</v>
      </c>
      <c r="BK278" s="135">
        <f>ROUND(I278*H278,2)</f>
        <v>10525.8</v>
      </c>
      <c r="BL278" s="17" t="s">
        <v>124</v>
      </c>
      <c r="BM278" s="134" t="s">
        <v>402</v>
      </c>
    </row>
    <row r="279" spans="2:47" s="1" customFormat="1" ht="29.25">
      <c r="B279" s="32"/>
      <c r="D279" s="136" t="s">
        <v>126</v>
      </c>
      <c r="F279" s="137" t="s">
        <v>403</v>
      </c>
      <c r="I279" s="138"/>
      <c r="L279" s="32"/>
      <c r="M279" s="139"/>
      <c r="T279" s="51"/>
      <c r="AT279" s="17" t="s">
        <v>126</v>
      </c>
      <c r="AU279" s="17" t="s">
        <v>81</v>
      </c>
    </row>
    <row r="280" spans="2:47" s="1" customFormat="1" ht="12">
      <c r="B280" s="32"/>
      <c r="D280" s="140" t="s">
        <v>128</v>
      </c>
      <c r="F280" s="141" t="s">
        <v>404</v>
      </c>
      <c r="I280" s="138"/>
      <c r="L280" s="32"/>
      <c r="M280" s="139"/>
      <c r="T280" s="51"/>
      <c r="AT280" s="17" t="s">
        <v>128</v>
      </c>
      <c r="AU280" s="17" t="s">
        <v>81</v>
      </c>
    </row>
    <row r="281" spans="2:63" s="11" customFormat="1" ht="22.9" customHeight="1">
      <c r="B281" s="111"/>
      <c r="D281" s="112" t="s">
        <v>70</v>
      </c>
      <c r="E281" s="121" t="s">
        <v>405</v>
      </c>
      <c r="F281" s="121" t="s">
        <v>406</v>
      </c>
      <c r="I281" s="114"/>
      <c r="J281" s="122">
        <f>BK281</f>
        <v>22859.1</v>
      </c>
      <c r="L281" s="111"/>
      <c r="M281" s="116"/>
      <c r="P281" s="117">
        <f>SUM(P282:P284)</f>
        <v>0</v>
      </c>
      <c r="R281" s="117">
        <f>SUM(R282:R284)</f>
        <v>0</v>
      </c>
      <c r="T281" s="118">
        <f>SUM(T282:T284)</f>
        <v>0</v>
      </c>
      <c r="AR281" s="112" t="s">
        <v>79</v>
      </c>
      <c r="AT281" s="119" t="s">
        <v>70</v>
      </c>
      <c r="AU281" s="119" t="s">
        <v>79</v>
      </c>
      <c r="AY281" s="112" t="s">
        <v>117</v>
      </c>
      <c r="BK281" s="120">
        <f>SUM(BK282:BK284)</f>
        <v>22859.1</v>
      </c>
    </row>
    <row r="282" spans="2:65" s="1" customFormat="1" ht="16.5" customHeight="1">
      <c r="B282" s="32"/>
      <c r="C282" s="123" t="s">
        <v>407</v>
      </c>
      <c r="D282" s="123" t="s">
        <v>119</v>
      </c>
      <c r="E282" s="124" t="s">
        <v>408</v>
      </c>
      <c r="F282" s="125" t="s">
        <v>409</v>
      </c>
      <c r="G282" s="126" t="s">
        <v>179</v>
      </c>
      <c r="H282" s="127">
        <v>76.197</v>
      </c>
      <c r="I282" s="128">
        <v>300</v>
      </c>
      <c r="J282" s="129">
        <f>ROUND(I282*H282,2)</f>
        <v>22859.1</v>
      </c>
      <c r="K282" s="125" t="s">
        <v>123</v>
      </c>
      <c r="L282" s="32"/>
      <c r="M282" s="130" t="s">
        <v>19</v>
      </c>
      <c r="N282" s="131" t="s">
        <v>42</v>
      </c>
      <c r="P282" s="132">
        <f>O282*H282</f>
        <v>0</v>
      </c>
      <c r="Q282" s="132">
        <v>0</v>
      </c>
      <c r="R282" s="132">
        <f>Q282*H282</f>
        <v>0</v>
      </c>
      <c r="S282" s="132">
        <v>0</v>
      </c>
      <c r="T282" s="133">
        <f>S282*H282</f>
        <v>0</v>
      </c>
      <c r="AR282" s="134" t="s">
        <v>124</v>
      </c>
      <c r="AT282" s="134" t="s">
        <v>119</v>
      </c>
      <c r="AU282" s="134" t="s">
        <v>81</v>
      </c>
      <c r="AY282" s="17" t="s">
        <v>117</v>
      </c>
      <c r="BE282" s="135">
        <f>IF(N282="základní",J282,0)</f>
        <v>22859.1</v>
      </c>
      <c r="BF282" s="135">
        <f>IF(N282="snížená",J282,0)</f>
        <v>0</v>
      </c>
      <c r="BG282" s="135">
        <f>IF(N282="zákl. přenesená",J282,0)</f>
        <v>0</v>
      </c>
      <c r="BH282" s="135">
        <f>IF(N282="sníž. přenesená",J282,0)</f>
        <v>0</v>
      </c>
      <c r="BI282" s="135">
        <f>IF(N282="nulová",J282,0)</f>
        <v>0</v>
      </c>
      <c r="BJ282" s="17" t="s">
        <v>79</v>
      </c>
      <c r="BK282" s="135">
        <f>ROUND(I282*H282,2)</f>
        <v>22859.1</v>
      </c>
      <c r="BL282" s="17" t="s">
        <v>124</v>
      </c>
      <c r="BM282" s="134" t="s">
        <v>410</v>
      </c>
    </row>
    <row r="283" spans="2:47" s="1" customFormat="1" ht="39">
      <c r="B283" s="32"/>
      <c r="D283" s="136" t="s">
        <v>126</v>
      </c>
      <c r="F283" s="137" t="s">
        <v>411</v>
      </c>
      <c r="I283" s="138"/>
      <c r="L283" s="32"/>
      <c r="M283" s="139"/>
      <c r="T283" s="51"/>
      <c r="AT283" s="17" t="s">
        <v>126</v>
      </c>
      <c r="AU283" s="17" t="s">
        <v>81</v>
      </c>
    </row>
    <row r="284" spans="2:47" s="1" customFormat="1" ht="12">
      <c r="B284" s="32"/>
      <c r="D284" s="140" t="s">
        <v>128</v>
      </c>
      <c r="F284" s="141" t="s">
        <v>412</v>
      </c>
      <c r="I284" s="138"/>
      <c r="L284" s="32"/>
      <c r="M284" s="139"/>
      <c r="T284" s="51"/>
      <c r="AT284" s="17" t="s">
        <v>128</v>
      </c>
      <c r="AU284" s="17" t="s">
        <v>81</v>
      </c>
    </row>
    <row r="285" spans="2:63" s="11" customFormat="1" ht="25.9" customHeight="1">
      <c r="B285" s="111"/>
      <c r="D285" s="112" t="s">
        <v>70</v>
      </c>
      <c r="E285" s="113" t="s">
        <v>413</v>
      </c>
      <c r="F285" s="113" t="s">
        <v>414</v>
      </c>
      <c r="I285" s="114"/>
      <c r="J285" s="115">
        <f>BK285</f>
        <v>174413.14</v>
      </c>
      <c r="L285" s="111"/>
      <c r="M285" s="116"/>
      <c r="P285" s="117">
        <f>P286</f>
        <v>0</v>
      </c>
      <c r="R285" s="117">
        <f>R286</f>
        <v>1.6829750000000006</v>
      </c>
      <c r="T285" s="118">
        <f>T286</f>
        <v>0</v>
      </c>
      <c r="AR285" s="112" t="s">
        <v>81</v>
      </c>
      <c r="AT285" s="119" t="s">
        <v>70</v>
      </c>
      <c r="AU285" s="119" t="s">
        <v>71</v>
      </c>
      <c r="AY285" s="112" t="s">
        <v>117</v>
      </c>
      <c r="BK285" s="120">
        <f>BK286</f>
        <v>174413.14</v>
      </c>
    </row>
    <row r="286" spans="2:63" s="11" customFormat="1" ht="22.9" customHeight="1">
      <c r="B286" s="111"/>
      <c r="D286" s="112" t="s">
        <v>70</v>
      </c>
      <c r="E286" s="121" t="s">
        <v>415</v>
      </c>
      <c r="F286" s="121" t="s">
        <v>416</v>
      </c>
      <c r="I286" s="114"/>
      <c r="J286" s="122">
        <f>BK286</f>
        <v>174413.14</v>
      </c>
      <c r="L286" s="111"/>
      <c r="M286" s="116"/>
      <c r="P286" s="117">
        <f>SUM(P287:P320)</f>
        <v>0</v>
      </c>
      <c r="R286" s="117">
        <f>SUM(R287:R320)</f>
        <v>1.6829750000000006</v>
      </c>
      <c r="T286" s="118">
        <f>SUM(T287:T320)</f>
        <v>0</v>
      </c>
      <c r="AR286" s="112" t="s">
        <v>81</v>
      </c>
      <c r="AT286" s="119" t="s">
        <v>70</v>
      </c>
      <c r="AU286" s="119" t="s">
        <v>79</v>
      </c>
      <c r="AY286" s="112" t="s">
        <v>117</v>
      </c>
      <c r="BK286" s="120">
        <f>SUM(BK287:BK320)</f>
        <v>174413.14</v>
      </c>
    </row>
    <row r="287" spans="2:65" s="1" customFormat="1" ht="24.2" customHeight="1">
      <c r="B287" s="32"/>
      <c r="C287" s="123" t="s">
        <v>417</v>
      </c>
      <c r="D287" s="123" t="s">
        <v>119</v>
      </c>
      <c r="E287" s="124" t="s">
        <v>418</v>
      </c>
      <c r="F287" s="125" t="s">
        <v>419</v>
      </c>
      <c r="G287" s="126" t="s">
        <v>122</v>
      </c>
      <c r="H287" s="127">
        <v>112.98</v>
      </c>
      <c r="I287" s="128">
        <v>50</v>
      </c>
      <c r="J287" s="129">
        <f>ROUND(I287*H287,2)</f>
        <v>5649</v>
      </c>
      <c r="K287" s="125" t="s">
        <v>123</v>
      </c>
      <c r="L287" s="32"/>
      <c r="M287" s="130" t="s">
        <v>19</v>
      </c>
      <c r="N287" s="131" t="s">
        <v>42</v>
      </c>
      <c r="P287" s="132">
        <f>O287*H287</f>
        <v>0</v>
      </c>
      <c r="Q287" s="132">
        <v>0</v>
      </c>
      <c r="R287" s="132">
        <f>Q287*H287</f>
        <v>0</v>
      </c>
      <c r="S287" s="132">
        <v>0</v>
      </c>
      <c r="T287" s="133">
        <f>S287*H287</f>
        <v>0</v>
      </c>
      <c r="AR287" s="134" t="s">
        <v>233</v>
      </c>
      <c r="AT287" s="134" t="s">
        <v>119</v>
      </c>
      <c r="AU287" s="134" t="s">
        <v>81</v>
      </c>
      <c r="AY287" s="17" t="s">
        <v>117</v>
      </c>
      <c r="BE287" s="135">
        <f>IF(N287="základní",J287,0)</f>
        <v>5649</v>
      </c>
      <c r="BF287" s="135">
        <f>IF(N287="snížená",J287,0)</f>
        <v>0</v>
      </c>
      <c r="BG287" s="135">
        <f>IF(N287="zákl. přenesená",J287,0)</f>
        <v>0</v>
      </c>
      <c r="BH287" s="135">
        <f>IF(N287="sníž. přenesená",J287,0)</f>
        <v>0</v>
      </c>
      <c r="BI287" s="135">
        <f>IF(N287="nulová",J287,0)</f>
        <v>0</v>
      </c>
      <c r="BJ287" s="17" t="s">
        <v>79</v>
      </c>
      <c r="BK287" s="135">
        <f>ROUND(I287*H287,2)</f>
        <v>5649</v>
      </c>
      <c r="BL287" s="17" t="s">
        <v>233</v>
      </c>
      <c r="BM287" s="134" t="s">
        <v>420</v>
      </c>
    </row>
    <row r="288" spans="2:47" s="1" customFormat="1" ht="19.5">
      <c r="B288" s="32"/>
      <c r="D288" s="136" t="s">
        <v>126</v>
      </c>
      <c r="F288" s="137" t="s">
        <v>421</v>
      </c>
      <c r="I288" s="138"/>
      <c r="L288" s="32"/>
      <c r="M288" s="139"/>
      <c r="T288" s="51"/>
      <c r="AT288" s="17" t="s">
        <v>126</v>
      </c>
      <c r="AU288" s="17" t="s">
        <v>81</v>
      </c>
    </row>
    <row r="289" spans="2:47" s="1" customFormat="1" ht="12">
      <c r="B289" s="32"/>
      <c r="D289" s="140" t="s">
        <v>128</v>
      </c>
      <c r="F289" s="141" t="s">
        <v>422</v>
      </c>
      <c r="I289" s="138"/>
      <c r="L289" s="32"/>
      <c r="M289" s="139"/>
      <c r="T289" s="51"/>
      <c r="AT289" s="17" t="s">
        <v>128</v>
      </c>
      <c r="AU289" s="17" t="s">
        <v>81</v>
      </c>
    </row>
    <row r="290" spans="2:51" s="13" customFormat="1" ht="12">
      <c r="B290" s="148"/>
      <c r="D290" s="136" t="s">
        <v>130</v>
      </c>
      <c r="E290" s="149" t="s">
        <v>19</v>
      </c>
      <c r="F290" s="150" t="s">
        <v>156</v>
      </c>
      <c r="H290" s="151">
        <v>112.98</v>
      </c>
      <c r="I290" s="152"/>
      <c r="L290" s="148"/>
      <c r="M290" s="153"/>
      <c r="T290" s="154"/>
      <c r="AT290" s="149" t="s">
        <v>130</v>
      </c>
      <c r="AU290" s="149" t="s">
        <v>81</v>
      </c>
      <c r="AV290" s="13" t="s">
        <v>81</v>
      </c>
      <c r="AW290" s="13" t="s">
        <v>33</v>
      </c>
      <c r="AX290" s="13" t="s">
        <v>79</v>
      </c>
      <c r="AY290" s="149" t="s">
        <v>117</v>
      </c>
    </row>
    <row r="291" spans="2:65" s="1" customFormat="1" ht="16.5" customHeight="1">
      <c r="B291" s="32"/>
      <c r="C291" s="162" t="s">
        <v>423</v>
      </c>
      <c r="D291" s="162" t="s">
        <v>200</v>
      </c>
      <c r="E291" s="163" t="s">
        <v>424</v>
      </c>
      <c r="F291" s="164" t="s">
        <v>425</v>
      </c>
      <c r="G291" s="165" t="s">
        <v>179</v>
      </c>
      <c r="H291" s="166">
        <v>0.038</v>
      </c>
      <c r="I291" s="167">
        <v>60000</v>
      </c>
      <c r="J291" s="168">
        <f>ROUND(I291*H291,2)</f>
        <v>2280</v>
      </c>
      <c r="K291" s="164" t="s">
        <v>123</v>
      </c>
      <c r="L291" s="169"/>
      <c r="M291" s="170" t="s">
        <v>19</v>
      </c>
      <c r="N291" s="171" t="s">
        <v>42</v>
      </c>
      <c r="P291" s="132">
        <f>O291*H291</f>
        <v>0</v>
      </c>
      <c r="Q291" s="132">
        <v>1</v>
      </c>
      <c r="R291" s="132">
        <f>Q291*H291</f>
        <v>0.038</v>
      </c>
      <c r="S291" s="132">
        <v>0</v>
      </c>
      <c r="T291" s="133">
        <f>S291*H291</f>
        <v>0</v>
      </c>
      <c r="AR291" s="134" t="s">
        <v>341</v>
      </c>
      <c r="AT291" s="134" t="s">
        <v>200</v>
      </c>
      <c r="AU291" s="134" t="s">
        <v>81</v>
      </c>
      <c r="AY291" s="17" t="s">
        <v>117</v>
      </c>
      <c r="BE291" s="135">
        <f>IF(N291="základní",J291,0)</f>
        <v>2280</v>
      </c>
      <c r="BF291" s="135">
        <f>IF(N291="snížená",J291,0)</f>
        <v>0</v>
      </c>
      <c r="BG291" s="135">
        <f>IF(N291="zákl. přenesená",J291,0)</f>
        <v>0</v>
      </c>
      <c r="BH291" s="135">
        <f>IF(N291="sníž. přenesená",J291,0)</f>
        <v>0</v>
      </c>
      <c r="BI291" s="135">
        <f>IF(N291="nulová",J291,0)</f>
        <v>0</v>
      </c>
      <c r="BJ291" s="17" t="s">
        <v>79</v>
      </c>
      <c r="BK291" s="135">
        <f>ROUND(I291*H291,2)</f>
        <v>2280</v>
      </c>
      <c r="BL291" s="17" t="s">
        <v>233</v>
      </c>
      <c r="BM291" s="134" t="s">
        <v>426</v>
      </c>
    </row>
    <row r="292" spans="2:47" s="1" customFormat="1" ht="12">
      <c r="B292" s="32"/>
      <c r="D292" s="136" t="s">
        <v>126</v>
      </c>
      <c r="F292" s="137" t="s">
        <v>425</v>
      </c>
      <c r="I292" s="138"/>
      <c r="L292" s="32"/>
      <c r="M292" s="139"/>
      <c r="T292" s="51"/>
      <c r="AT292" s="17" t="s">
        <v>126</v>
      </c>
      <c r="AU292" s="17" t="s">
        <v>81</v>
      </c>
    </row>
    <row r="293" spans="2:51" s="13" customFormat="1" ht="12">
      <c r="B293" s="148"/>
      <c r="D293" s="136" t="s">
        <v>130</v>
      </c>
      <c r="F293" s="150" t="s">
        <v>427</v>
      </c>
      <c r="H293" s="151">
        <v>0.038</v>
      </c>
      <c r="I293" s="152"/>
      <c r="L293" s="148"/>
      <c r="M293" s="153"/>
      <c r="T293" s="154"/>
      <c r="AT293" s="149" t="s">
        <v>130</v>
      </c>
      <c r="AU293" s="149" t="s">
        <v>81</v>
      </c>
      <c r="AV293" s="13" t="s">
        <v>81</v>
      </c>
      <c r="AW293" s="13" t="s">
        <v>4</v>
      </c>
      <c r="AX293" s="13" t="s">
        <v>79</v>
      </c>
      <c r="AY293" s="149" t="s">
        <v>117</v>
      </c>
    </row>
    <row r="294" spans="2:65" s="1" customFormat="1" ht="24.2" customHeight="1">
      <c r="B294" s="32"/>
      <c r="C294" s="123" t="s">
        <v>428</v>
      </c>
      <c r="D294" s="123" t="s">
        <v>119</v>
      </c>
      <c r="E294" s="124" t="s">
        <v>429</v>
      </c>
      <c r="F294" s="125" t="s">
        <v>430</v>
      </c>
      <c r="G294" s="126" t="s">
        <v>122</v>
      </c>
      <c r="H294" s="127">
        <v>112.98</v>
      </c>
      <c r="I294" s="128">
        <v>150</v>
      </c>
      <c r="J294" s="129">
        <f>ROUND(I294*H294,2)</f>
        <v>16947</v>
      </c>
      <c r="K294" s="125" t="s">
        <v>123</v>
      </c>
      <c r="L294" s="32"/>
      <c r="M294" s="130" t="s">
        <v>19</v>
      </c>
      <c r="N294" s="131" t="s">
        <v>42</v>
      </c>
      <c r="P294" s="132">
        <f>O294*H294</f>
        <v>0</v>
      </c>
      <c r="Q294" s="132">
        <v>0.0004</v>
      </c>
      <c r="R294" s="132">
        <f>Q294*H294</f>
        <v>0.045192</v>
      </c>
      <c r="S294" s="132">
        <v>0</v>
      </c>
      <c r="T294" s="133">
        <f>S294*H294</f>
        <v>0</v>
      </c>
      <c r="AR294" s="134" t="s">
        <v>233</v>
      </c>
      <c r="AT294" s="134" t="s">
        <v>119</v>
      </c>
      <c r="AU294" s="134" t="s">
        <v>81</v>
      </c>
      <c r="AY294" s="17" t="s">
        <v>117</v>
      </c>
      <c r="BE294" s="135">
        <f>IF(N294="základní",J294,0)</f>
        <v>16947</v>
      </c>
      <c r="BF294" s="135">
        <f>IF(N294="snížená",J294,0)</f>
        <v>0</v>
      </c>
      <c r="BG294" s="135">
        <f>IF(N294="zákl. přenesená",J294,0)</f>
        <v>0</v>
      </c>
      <c r="BH294" s="135">
        <f>IF(N294="sníž. přenesená",J294,0)</f>
        <v>0</v>
      </c>
      <c r="BI294" s="135">
        <f>IF(N294="nulová",J294,0)</f>
        <v>0</v>
      </c>
      <c r="BJ294" s="17" t="s">
        <v>79</v>
      </c>
      <c r="BK294" s="135">
        <f>ROUND(I294*H294,2)</f>
        <v>16947</v>
      </c>
      <c r="BL294" s="17" t="s">
        <v>233</v>
      </c>
      <c r="BM294" s="134" t="s">
        <v>431</v>
      </c>
    </row>
    <row r="295" spans="2:47" s="1" customFormat="1" ht="19.5">
      <c r="B295" s="32"/>
      <c r="D295" s="136" t="s">
        <v>126</v>
      </c>
      <c r="F295" s="137" t="s">
        <v>432</v>
      </c>
      <c r="I295" s="138"/>
      <c r="L295" s="32"/>
      <c r="M295" s="139"/>
      <c r="T295" s="51"/>
      <c r="AT295" s="17" t="s">
        <v>126</v>
      </c>
      <c r="AU295" s="17" t="s">
        <v>81</v>
      </c>
    </row>
    <row r="296" spans="2:47" s="1" customFormat="1" ht="12">
      <c r="B296" s="32"/>
      <c r="D296" s="140" t="s">
        <v>128</v>
      </c>
      <c r="F296" s="141" t="s">
        <v>433</v>
      </c>
      <c r="I296" s="138"/>
      <c r="L296" s="32"/>
      <c r="M296" s="139"/>
      <c r="T296" s="51"/>
      <c r="AT296" s="17" t="s">
        <v>128</v>
      </c>
      <c r="AU296" s="17" t="s">
        <v>81</v>
      </c>
    </row>
    <row r="297" spans="2:51" s="13" customFormat="1" ht="12">
      <c r="B297" s="148"/>
      <c r="D297" s="136" t="s">
        <v>130</v>
      </c>
      <c r="E297" s="149" t="s">
        <v>19</v>
      </c>
      <c r="F297" s="150" t="s">
        <v>156</v>
      </c>
      <c r="H297" s="151">
        <v>112.98</v>
      </c>
      <c r="I297" s="152"/>
      <c r="L297" s="148"/>
      <c r="M297" s="153"/>
      <c r="T297" s="154"/>
      <c r="AT297" s="149" t="s">
        <v>130</v>
      </c>
      <c r="AU297" s="149" t="s">
        <v>81</v>
      </c>
      <c r="AV297" s="13" t="s">
        <v>81</v>
      </c>
      <c r="AW297" s="13" t="s">
        <v>33</v>
      </c>
      <c r="AX297" s="13" t="s">
        <v>79</v>
      </c>
      <c r="AY297" s="149" t="s">
        <v>117</v>
      </c>
    </row>
    <row r="298" spans="2:65" s="1" customFormat="1" ht="44.25" customHeight="1">
      <c r="B298" s="32"/>
      <c r="C298" s="162" t="s">
        <v>434</v>
      </c>
      <c r="D298" s="162" t="s">
        <v>200</v>
      </c>
      <c r="E298" s="163" t="s">
        <v>435</v>
      </c>
      <c r="F298" s="164" t="s">
        <v>436</v>
      </c>
      <c r="G298" s="165" t="s">
        <v>122</v>
      </c>
      <c r="H298" s="166">
        <v>137.949</v>
      </c>
      <c r="I298" s="167">
        <v>180</v>
      </c>
      <c r="J298" s="168">
        <f>ROUND(I298*H298,2)</f>
        <v>24830.82</v>
      </c>
      <c r="K298" s="164" t="s">
        <v>123</v>
      </c>
      <c r="L298" s="169"/>
      <c r="M298" s="170" t="s">
        <v>19</v>
      </c>
      <c r="N298" s="171" t="s">
        <v>42</v>
      </c>
      <c r="P298" s="132">
        <f>O298*H298</f>
        <v>0</v>
      </c>
      <c r="Q298" s="132">
        <v>0.0054</v>
      </c>
      <c r="R298" s="132">
        <f>Q298*H298</f>
        <v>0.7449246000000002</v>
      </c>
      <c r="S298" s="132">
        <v>0</v>
      </c>
      <c r="T298" s="133">
        <f>S298*H298</f>
        <v>0</v>
      </c>
      <c r="AR298" s="134" t="s">
        <v>341</v>
      </c>
      <c r="AT298" s="134" t="s">
        <v>200</v>
      </c>
      <c r="AU298" s="134" t="s">
        <v>81</v>
      </c>
      <c r="AY298" s="17" t="s">
        <v>117</v>
      </c>
      <c r="BE298" s="135">
        <f>IF(N298="základní",J298,0)</f>
        <v>24830.82</v>
      </c>
      <c r="BF298" s="135">
        <f>IF(N298="snížená",J298,0)</f>
        <v>0</v>
      </c>
      <c r="BG298" s="135">
        <f>IF(N298="zákl. přenesená",J298,0)</f>
        <v>0</v>
      </c>
      <c r="BH298" s="135">
        <f>IF(N298="sníž. přenesená",J298,0)</f>
        <v>0</v>
      </c>
      <c r="BI298" s="135">
        <f>IF(N298="nulová",J298,0)</f>
        <v>0</v>
      </c>
      <c r="BJ298" s="17" t="s">
        <v>79</v>
      </c>
      <c r="BK298" s="135">
        <f>ROUND(I298*H298,2)</f>
        <v>24830.82</v>
      </c>
      <c r="BL298" s="17" t="s">
        <v>233</v>
      </c>
      <c r="BM298" s="134" t="s">
        <v>437</v>
      </c>
    </row>
    <row r="299" spans="2:47" s="1" customFormat="1" ht="29.25">
      <c r="B299" s="32"/>
      <c r="D299" s="136" t="s">
        <v>126</v>
      </c>
      <c r="F299" s="137" t="s">
        <v>436</v>
      </c>
      <c r="I299" s="138"/>
      <c r="L299" s="32"/>
      <c r="M299" s="139"/>
      <c r="T299" s="51"/>
      <c r="AT299" s="17" t="s">
        <v>126</v>
      </c>
      <c r="AU299" s="17" t="s">
        <v>81</v>
      </c>
    </row>
    <row r="300" spans="2:51" s="13" customFormat="1" ht="12">
      <c r="B300" s="148"/>
      <c r="D300" s="136" t="s">
        <v>130</v>
      </c>
      <c r="F300" s="150" t="s">
        <v>438</v>
      </c>
      <c r="H300" s="151">
        <v>137.949</v>
      </c>
      <c r="I300" s="152"/>
      <c r="L300" s="148"/>
      <c r="M300" s="153"/>
      <c r="T300" s="154"/>
      <c r="AT300" s="149" t="s">
        <v>130</v>
      </c>
      <c r="AU300" s="149" t="s">
        <v>81</v>
      </c>
      <c r="AV300" s="13" t="s">
        <v>81</v>
      </c>
      <c r="AW300" s="13" t="s">
        <v>4</v>
      </c>
      <c r="AX300" s="13" t="s">
        <v>79</v>
      </c>
      <c r="AY300" s="149" t="s">
        <v>117</v>
      </c>
    </row>
    <row r="301" spans="2:65" s="1" customFormat="1" ht="24.2" customHeight="1">
      <c r="B301" s="32"/>
      <c r="C301" s="123" t="s">
        <v>439</v>
      </c>
      <c r="D301" s="123" t="s">
        <v>119</v>
      </c>
      <c r="E301" s="124" t="s">
        <v>429</v>
      </c>
      <c r="F301" s="125" t="s">
        <v>430</v>
      </c>
      <c r="G301" s="126" t="s">
        <v>122</v>
      </c>
      <c r="H301" s="127">
        <v>112.98</v>
      </c>
      <c r="I301" s="128">
        <v>150</v>
      </c>
      <c r="J301" s="129">
        <f>ROUND(I301*H301,2)</f>
        <v>16947</v>
      </c>
      <c r="K301" s="125" t="s">
        <v>123</v>
      </c>
      <c r="L301" s="32"/>
      <c r="M301" s="130" t="s">
        <v>19</v>
      </c>
      <c r="N301" s="131" t="s">
        <v>42</v>
      </c>
      <c r="P301" s="132">
        <f>O301*H301</f>
        <v>0</v>
      </c>
      <c r="Q301" s="132">
        <v>0.0004</v>
      </c>
      <c r="R301" s="132">
        <f>Q301*H301</f>
        <v>0.045192</v>
      </c>
      <c r="S301" s="132">
        <v>0</v>
      </c>
      <c r="T301" s="133">
        <f>S301*H301</f>
        <v>0</v>
      </c>
      <c r="AR301" s="134" t="s">
        <v>233</v>
      </c>
      <c r="AT301" s="134" t="s">
        <v>119</v>
      </c>
      <c r="AU301" s="134" t="s">
        <v>81</v>
      </c>
      <c r="AY301" s="17" t="s">
        <v>117</v>
      </c>
      <c r="BE301" s="135">
        <f>IF(N301="základní",J301,0)</f>
        <v>16947</v>
      </c>
      <c r="BF301" s="135">
        <f>IF(N301="snížená",J301,0)</f>
        <v>0</v>
      </c>
      <c r="BG301" s="135">
        <f>IF(N301="zákl. přenesená",J301,0)</f>
        <v>0</v>
      </c>
      <c r="BH301" s="135">
        <f>IF(N301="sníž. přenesená",J301,0)</f>
        <v>0</v>
      </c>
      <c r="BI301" s="135">
        <f>IF(N301="nulová",J301,0)</f>
        <v>0</v>
      </c>
      <c r="BJ301" s="17" t="s">
        <v>79</v>
      </c>
      <c r="BK301" s="135">
        <f>ROUND(I301*H301,2)</f>
        <v>16947</v>
      </c>
      <c r="BL301" s="17" t="s">
        <v>233</v>
      </c>
      <c r="BM301" s="134" t="s">
        <v>440</v>
      </c>
    </row>
    <row r="302" spans="2:47" s="1" customFormat="1" ht="19.5">
      <c r="B302" s="32"/>
      <c r="D302" s="136" t="s">
        <v>126</v>
      </c>
      <c r="F302" s="137" t="s">
        <v>432</v>
      </c>
      <c r="I302" s="138"/>
      <c r="L302" s="32"/>
      <c r="M302" s="139"/>
      <c r="T302" s="51"/>
      <c r="AT302" s="17" t="s">
        <v>126</v>
      </c>
      <c r="AU302" s="17" t="s">
        <v>81</v>
      </c>
    </row>
    <row r="303" spans="2:47" s="1" customFormat="1" ht="12">
      <c r="B303" s="32"/>
      <c r="D303" s="140" t="s">
        <v>128</v>
      </c>
      <c r="F303" s="141" t="s">
        <v>433</v>
      </c>
      <c r="I303" s="138"/>
      <c r="L303" s="32"/>
      <c r="M303" s="139"/>
      <c r="T303" s="51"/>
      <c r="AT303" s="17" t="s">
        <v>128</v>
      </c>
      <c r="AU303" s="17" t="s">
        <v>81</v>
      </c>
    </row>
    <row r="304" spans="2:51" s="13" customFormat="1" ht="12">
      <c r="B304" s="148"/>
      <c r="D304" s="136" t="s">
        <v>130</v>
      </c>
      <c r="E304" s="149" t="s">
        <v>19</v>
      </c>
      <c r="F304" s="150" t="s">
        <v>156</v>
      </c>
      <c r="H304" s="151">
        <v>112.98</v>
      </c>
      <c r="I304" s="152"/>
      <c r="L304" s="148"/>
      <c r="M304" s="153"/>
      <c r="T304" s="154"/>
      <c r="AT304" s="149" t="s">
        <v>130</v>
      </c>
      <c r="AU304" s="149" t="s">
        <v>81</v>
      </c>
      <c r="AV304" s="13" t="s">
        <v>81</v>
      </c>
      <c r="AW304" s="13" t="s">
        <v>33</v>
      </c>
      <c r="AX304" s="13" t="s">
        <v>79</v>
      </c>
      <c r="AY304" s="149" t="s">
        <v>117</v>
      </c>
    </row>
    <row r="305" spans="2:65" s="1" customFormat="1" ht="49.15" customHeight="1">
      <c r="B305" s="32"/>
      <c r="C305" s="162" t="s">
        <v>441</v>
      </c>
      <c r="D305" s="162" t="s">
        <v>200</v>
      </c>
      <c r="E305" s="163" t="s">
        <v>442</v>
      </c>
      <c r="F305" s="164" t="s">
        <v>443</v>
      </c>
      <c r="G305" s="165" t="s">
        <v>122</v>
      </c>
      <c r="H305" s="166">
        <v>137.949</v>
      </c>
      <c r="I305" s="167">
        <v>180</v>
      </c>
      <c r="J305" s="168">
        <f>ROUND(I305*H305,2)</f>
        <v>24830.82</v>
      </c>
      <c r="K305" s="164" t="s">
        <v>123</v>
      </c>
      <c r="L305" s="169"/>
      <c r="M305" s="170" t="s">
        <v>19</v>
      </c>
      <c r="N305" s="171" t="s">
        <v>42</v>
      </c>
      <c r="P305" s="132">
        <f>O305*H305</f>
        <v>0</v>
      </c>
      <c r="Q305" s="132">
        <v>0.0053</v>
      </c>
      <c r="R305" s="132">
        <f>Q305*H305</f>
        <v>0.7311297000000001</v>
      </c>
      <c r="S305" s="132">
        <v>0</v>
      </c>
      <c r="T305" s="133">
        <f>S305*H305</f>
        <v>0</v>
      </c>
      <c r="AR305" s="134" t="s">
        <v>341</v>
      </c>
      <c r="AT305" s="134" t="s">
        <v>200</v>
      </c>
      <c r="AU305" s="134" t="s">
        <v>81</v>
      </c>
      <c r="AY305" s="17" t="s">
        <v>117</v>
      </c>
      <c r="BE305" s="135">
        <f>IF(N305="základní",J305,0)</f>
        <v>24830.82</v>
      </c>
      <c r="BF305" s="135">
        <f>IF(N305="snížená",J305,0)</f>
        <v>0</v>
      </c>
      <c r="BG305" s="135">
        <f>IF(N305="zákl. přenesená",J305,0)</f>
        <v>0</v>
      </c>
      <c r="BH305" s="135">
        <f>IF(N305="sníž. přenesená",J305,0)</f>
        <v>0</v>
      </c>
      <c r="BI305" s="135">
        <f>IF(N305="nulová",J305,0)</f>
        <v>0</v>
      </c>
      <c r="BJ305" s="17" t="s">
        <v>79</v>
      </c>
      <c r="BK305" s="135">
        <f>ROUND(I305*H305,2)</f>
        <v>24830.82</v>
      </c>
      <c r="BL305" s="17" t="s">
        <v>233</v>
      </c>
      <c r="BM305" s="134" t="s">
        <v>444</v>
      </c>
    </row>
    <row r="306" spans="2:47" s="1" customFormat="1" ht="29.25">
      <c r="B306" s="32"/>
      <c r="D306" s="136" t="s">
        <v>126</v>
      </c>
      <c r="F306" s="137" t="s">
        <v>443</v>
      </c>
      <c r="I306" s="138"/>
      <c r="L306" s="32"/>
      <c r="M306" s="139"/>
      <c r="T306" s="51"/>
      <c r="AT306" s="17" t="s">
        <v>126</v>
      </c>
      <c r="AU306" s="17" t="s">
        <v>81</v>
      </c>
    </row>
    <row r="307" spans="2:51" s="13" customFormat="1" ht="12">
      <c r="B307" s="148"/>
      <c r="D307" s="136" t="s">
        <v>130</v>
      </c>
      <c r="F307" s="150" t="s">
        <v>438</v>
      </c>
      <c r="H307" s="151">
        <v>137.949</v>
      </c>
      <c r="I307" s="152"/>
      <c r="L307" s="148"/>
      <c r="M307" s="153"/>
      <c r="T307" s="154"/>
      <c r="AT307" s="149" t="s">
        <v>130</v>
      </c>
      <c r="AU307" s="149" t="s">
        <v>81</v>
      </c>
      <c r="AV307" s="13" t="s">
        <v>81</v>
      </c>
      <c r="AW307" s="13" t="s">
        <v>4</v>
      </c>
      <c r="AX307" s="13" t="s">
        <v>79</v>
      </c>
      <c r="AY307" s="149" t="s">
        <v>117</v>
      </c>
    </row>
    <row r="308" spans="2:65" s="1" customFormat="1" ht="24.2" customHeight="1">
      <c r="B308" s="32"/>
      <c r="C308" s="123" t="s">
        <v>445</v>
      </c>
      <c r="D308" s="123" t="s">
        <v>119</v>
      </c>
      <c r="E308" s="124" t="s">
        <v>446</v>
      </c>
      <c r="F308" s="125" t="s">
        <v>447</v>
      </c>
      <c r="G308" s="126" t="s">
        <v>122</v>
      </c>
      <c r="H308" s="127">
        <v>161.4</v>
      </c>
      <c r="I308" s="128">
        <v>200</v>
      </c>
      <c r="J308" s="129">
        <f>ROUND(I308*H308,2)</f>
        <v>32280</v>
      </c>
      <c r="K308" s="125" t="s">
        <v>123</v>
      </c>
      <c r="L308" s="32"/>
      <c r="M308" s="130" t="s">
        <v>19</v>
      </c>
      <c r="N308" s="131" t="s">
        <v>42</v>
      </c>
      <c r="P308" s="132">
        <f>O308*H308</f>
        <v>0</v>
      </c>
      <c r="Q308" s="132">
        <v>4E-05</v>
      </c>
      <c r="R308" s="132">
        <f>Q308*H308</f>
        <v>0.006456000000000001</v>
      </c>
      <c r="S308" s="132">
        <v>0</v>
      </c>
      <c r="T308" s="133">
        <f>S308*H308</f>
        <v>0</v>
      </c>
      <c r="AR308" s="134" t="s">
        <v>233</v>
      </c>
      <c r="AT308" s="134" t="s">
        <v>119</v>
      </c>
      <c r="AU308" s="134" t="s">
        <v>81</v>
      </c>
      <c r="AY308" s="17" t="s">
        <v>117</v>
      </c>
      <c r="BE308" s="135">
        <f>IF(N308="základní",J308,0)</f>
        <v>32280</v>
      </c>
      <c r="BF308" s="135">
        <f>IF(N308="snížená",J308,0)</f>
        <v>0</v>
      </c>
      <c r="BG308" s="135">
        <f>IF(N308="zákl. přenesená",J308,0)</f>
        <v>0</v>
      </c>
      <c r="BH308" s="135">
        <f>IF(N308="sníž. přenesená",J308,0)</f>
        <v>0</v>
      </c>
      <c r="BI308" s="135">
        <f>IF(N308="nulová",J308,0)</f>
        <v>0</v>
      </c>
      <c r="BJ308" s="17" t="s">
        <v>79</v>
      </c>
      <c r="BK308" s="135">
        <f>ROUND(I308*H308,2)</f>
        <v>32280</v>
      </c>
      <c r="BL308" s="17" t="s">
        <v>233</v>
      </c>
      <c r="BM308" s="134" t="s">
        <v>448</v>
      </c>
    </row>
    <row r="309" spans="2:47" s="1" customFormat="1" ht="19.5">
      <c r="B309" s="32"/>
      <c r="D309" s="136" t="s">
        <v>126</v>
      </c>
      <c r="F309" s="137" t="s">
        <v>449</v>
      </c>
      <c r="I309" s="138"/>
      <c r="L309" s="32"/>
      <c r="M309" s="139"/>
      <c r="T309" s="51"/>
      <c r="AT309" s="17" t="s">
        <v>126</v>
      </c>
      <c r="AU309" s="17" t="s">
        <v>81</v>
      </c>
    </row>
    <row r="310" spans="2:47" s="1" customFormat="1" ht="12">
      <c r="B310" s="32"/>
      <c r="D310" s="140" t="s">
        <v>128</v>
      </c>
      <c r="F310" s="141" t="s">
        <v>450</v>
      </c>
      <c r="I310" s="138"/>
      <c r="L310" s="32"/>
      <c r="M310" s="139"/>
      <c r="T310" s="51"/>
      <c r="AT310" s="17" t="s">
        <v>128</v>
      </c>
      <c r="AU310" s="17" t="s">
        <v>81</v>
      </c>
    </row>
    <row r="311" spans="2:51" s="13" customFormat="1" ht="12">
      <c r="B311" s="148"/>
      <c r="D311" s="136" t="s">
        <v>130</v>
      </c>
      <c r="E311" s="149" t="s">
        <v>19</v>
      </c>
      <c r="F311" s="150" t="s">
        <v>451</v>
      </c>
      <c r="H311" s="151">
        <v>161.4</v>
      </c>
      <c r="I311" s="152"/>
      <c r="L311" s="148"/>
      <c r="M311" s="153"/>
      <c r="T311" s="154"/>
      <c r="AT311" s="149" t="s">
        <v>130</v>
      </c>
      <c r="AU311" s="149" t="s">
        <v>81</v>
      </c>
      <c r="AV311" s="13" t="s">
        <v>81</v>
      </c>
      <c r="AW311" s="13" t="s">
        <v>33</v>
      </c>
      <c r="AX311" s="13" t="s">
        <v>79</v>
      </c>
      <c r="AY311" s="149" t="s">
        <v>117</v>
      </c>
    </row>
    <row r="312" spans="2:65" s="1" customFormat="1" ht="24.2" customHeight="1">
      <c r="B312" s="32"/>
      <c r="C312" s="162" t="s">
        <v>452</v>
      </c>
      <c r="D312" s="162" t="s">
        <v>200</v>
      </c>
      <c r="E312" s="163" t="s">
        <v>453</v>
      </c>
      <c r="F312" s="164" t="s">
        <v>454</v>
      </c>
      <c r="G312" s="165" t="s">
        <v>122</v>
      </c>
      <c r="H312" s="166">
        <v>197.069</v>
      </c>
      <c r="I312" s="167">
        <v>200</v>
      </c>
      <c r="J312" s="168">
        <f>ROUND(I312*H312,2)</f>
        <v>39413.8</v>
      </c>
      <c r="K312" s="164" t="s">
        <v>123</v>
      </c>
      <c r="L312" s="169"/>
      <c r="M312" s="170" t="s">
        <v>19</v>
      </c>
      <c r="N312" s="171" t="s">
        <v>42</v>
      </c>
      <c r="P312" s="132">
        <f>O312*H312</f>
        <v>0</v>
      </c>
      <c r="Q312" s="132">
        <v>0.0003</v>
      </c>
      <c r="R312" s="132">
        <f>Q312*H312</f>
        <v>0.05912069999999999</v>
      </c>
      <c r="S312" s="132">
        <v>0</v>
      </c>
      <c r="T312" s="133">
        <f>S312*H312</f>
        <v>0</v>
      </c>
      <c r="AR312" s="134" t="s">
        <v>341</v>
      </c>
      <c r="AT312" s="134" t="s">
        <v>200</v>
      </c>
      <c r="AU312" s="134" t="s">
        <v>81</v>
      </c>
      <c r="AY312" s="17" t="s">
        <v>117</v>
      </c>
      <c r="BE312" s="135">
        <f>IF(N312="základní",J312,0)</f>
        <v>39413.8</v>
      </c>
      <c r="BF312" s="135">
        <f>IF(N312="snížená",J312,0)</f>
        <v>0</v>
      </c>
      <c r="BG312" s="135">
        <f>IF(N312="zákl. přenesená",J312,0)</f>
        <v>0</v>
      </c>
      <c r="BH312" s="135">
        <f>IF(N312="sníž. přenesená",J312,0)</f>
        <v>0</v>
      </c>
      <c r="BI312" s="135">
        <f>IF(N312="nulová",J312,0)</f>
        <v>0</v>
      </c>
      <c r="BJ312" s="17" t="s">
        <v>79</v>
      </c>
      <c r="BK312" s="135">
        <f>ROUND(I312*H312,2)</f>
        <v>39413.8</v>
      </c>
      <c r="BL312" s="17" t="s">
        <v>233</v>
      </c>
      <c r="BM312" s="134" t="s">
        <v>455</v>
      </c>
    </row>
    <row r="313" spans="2:47" s="1" customFormat="1" ht="12">
      <c r="B313" s="32"/>
      <c r="D313" s="136" t="s">
        <v>126</v>
      </c>
      <c r="F313" s="137" t="s">
        <v>454</v>
      </c>
      <c r="I313" s="138"/>
      <c r="L313" s="32"/>
      <c r="M313" s="139"/>
      <c r="T313" s="51"/>
      <c r="AT313" s="17" t="s">
        <v>126</v>
      </c>
      <c r="AU313" s="17" t="s">
        <v>81</v>
      </c>
    </row>
    <row r="314" spans="2:51" s="13" customFormat="1" ht="12">
      <c r="B314" s="148"/>
      <c r="D314" s="136" t="s">
        <v>130</v>
      </c>
      <c r="F314" s="150" t="s">
        <v>456</v>
      </c>
      <c r="H314" s="151">
        <v>197.069</v>
      </c>
      <c r="I314" s="152"/>
      <c r="L314" s="148"/>
      <c r="M314" s="153"/>
      <c r="T314" s="154"/>
      <c r="AT314" s="149" t="s">
        <v>130</v>
      </c>
      <c r="AU314" s="149" t="s">
        <v>81</v>
      </c>
      <c r="AV314" s="13" t="s">
        <v>81</v>
      </c>
      <c r="AW314" s="13" t="s">
        <v>4</v>
      </c>
      <c r="AX314" s="13" t="s">
        <v>79</v>
      </c>
      <c r="AY314" s="149" t="s">
        <v>117</v>
      </c>
    </row>
    <row r="315" spans="2:65" s="1" customFormat="1" ht="24.2" customHeight="1">
      <c r="B315" s="32"/>
      <c r="C315" s="123" t="s">
        <v>457</v>
      </c>
      <c r="D315" s="123" t="s">
        <v>119</v>
      </c>
      <c r="E315" s="124" t="s">
        <v>458</v>
      </c>
      <c r="F315" s="125" t="s">
        <v>459</v>
      </c>
      <c r="G315" s="126" t="s">
        <v>247</v>
      </c>
      <c r="H315" s="127">
        <v>81</v>
      </c>
      <c r="I315" s="128">
        <v>120</v>
      </c>
      <c r="J315" s="129">
        <f>ROUND(I315*H315,2)</f>
        <v>9720</v>
      </c>
      <c r="K315" s="125" t="s">
        <v>123</v>
      </c>
      <c r="L315" s="32"/>
      <c r="M315" s="130" t="s">
        <v>19</v>
      </c>
      <c r="N315" s="131" t="s">
        <v>42</v>
      </c>
      <c r="P315" s="132">
        <f>O315*H315</f>
        <v>0</v>
      </c>
      <c r="Q315" s="132">
        <v>0.00016</v>
      </c>
      <c r="R315" s="132">
        <f>Q315*H315</f>
        <v>0.012960000000000001</v>
      </c>
      <c r="S315" s="132">
        <v>0</v>
      </c>
      <c r="T315" s="133">
        <f>S315*H315</f>
        <v>0</v>
      </c>
      <c r="AR315" s="134" t="s">
        <v>233</v>
      </c>
      <c r="AT315" s="134" t="s">
        <v>119</v>
      </c>
      <c r="AU315" s="134" t="s">
        <v>81</v>
      </c>
      <c r="AY315" s="17" t="s">
        <v>117</v>
      </c>
      <c r="BE315" s="135">
        <f>IF(N315="základní",J315,0)</f>
        <v>9720</v>
      </c>
      <c r="BF315" s="135">
        <f>IF(N315="snížená",J315,0)</f>
        <v>0</v>
      </c>
      <c r="BG315" s="135">
        <f>IF(N315="zákl. přenesená",J315,0)</f>
        <v>0</v>
      </c>
      <c r="BH315" s="135">
        <f>IF(N315="sníž. přenesená",J315,0)</f>
        <v>0</v>
      </c>
      <c r="BI315" s="135">
        <f>IF(N315="nulová",J315,0)</f>
        <v>0</v>
      </c>
      <c r="BJ315" s="17" t="s">
        <v>79</v>
      </c>
      <c r="BK315" s="135">
        <f>ROUND(I315*H315,2)</f>
        <v>9720</v>
      </c>
      <c r="BL315" s="17" t="s">
        <v>233</v>
      </c>
      <c r="BM315" s="134" t="s">
        <v>460</v>
      </c>
    </row>
    <row r="316" spans="2:47" s="1" customFormat="1" ht="19.5">
      <c r="B316" s="32"/>
      <c r="D316" s="136" t="s">
        <v>126</v>
      </c>
      <c r="F316" s="137" t="s">
        <v>461</v>
      </c>
      <c r="I316" s="138"/>
      <c r="L316" s="32"/>
      <c r="M316" s="139"/>
      <c r="T316" s="51"/>
      <c r="AT316" s="17" t="s">
        <v>126</v>
      </c>
      <c r="AU316" s="17" t="s">
        <v>81</v>
      </c>
    </row>
    <row r="317" spans="2:47" s="1" customFormat="1" ht="12">
      <c r="B317" s="32"/>
      <c r="D317" s="140" t="s">
        <v>128</v>
      </c>
      <c r="F317" s="141" t="s">
        <v>462</v>
      </c>
      <c r="I317" s="138"/>
      <c r="L317" s="32"/>
      <c r="M317" s="139"/>
      <c r="T317" s="51"/>
      <c r="AT317" s="17" t="s">
        <v>128</v>
      </c>
      <c r="AU317" s="17" t="s">
        <v>81</v>
      </c>
    </row>
    <row r="318" spans="2:65" s="1" customFormat="1" ht="24.2" customHeight="1">
      <c r="B318" s="32"/>
      <c r="C318" s="123" t="s">
        <v>463</v>
      </c>
      <c r="D318" s="123" t="s">
        <v>119</v>
      </c>
      <c r="E318" s="124" t="s">
        <v>464</v>
      </c>
      <c r="F318" s="125" t="s">
        <v>465</v>
      </c>
      <c r="G318" s="126" t="s">
        <v>179</v>
      </c>
      <c r="H318" s="127">
        <v>1.683</v>
      </c>
      <c r="I318" s="128">
        <v>900</v>
      </c>
      <c r="J318" s="129">
        <f>ROUND(I318*H318,2)</f>
        <v>1514.7</v>
      </c>
      <c r="K318" s="125" t="s">
        <v>123</v>
      </c>
      <c r="L318" s="32"/>
      <c r="M318" s="130" t="s">
        <v>19</v>
      </c>
      <c r="N318" s="131" t="s">
        <v>42</v>
      </c>
      <c r="P318" s="132">
        <f>O318*H318</f>
        <v>0</v>
      </c>
      <c r="Q318" s="132">
        <v>0</v>
      </c>
      <c r="R318" s="132">
        <f>Q318*H318</f>
        <v>0</v>
      </c>
      <c r="S318" s="132">
        <v>0</v>
      </c>
      <c r="T318" s="133">
        <f>S318*H318</f>
        <v>0</v>
      </c>
      <c r="AR318" s="134" t="s">
        <v>233</v>
      </c>
      <c r="AT318" s="134" t="s">
        <v>119</v>
      </c>
      <c r="AU318" s="134" t="s">
        <v>81</v>
      </c>
      <c r="AY318" s="17" t="s">
        <v>117</v>
      </c>
      <c r="BE318" s="135">
        <f>IF(N318="základní",J318,0)</f>
        <v>1514.7</v>
      </c>
      <c r="BF318" s="135">
        <f>IF(N318="snížená",J318,0)</f>
        <v>0</v>
      </c>
      <c r="BG318" s="135">
        <f>IF(N318="zákl. přenesená",J318,0)</f>
        <v>0</v>
      </c>
      <c r="BH318" s="135">
        <f>IF(N318="sníž. přenesená",J318,0)</f>
        <v>0</v>
      </c>
      <c r="BI318" s="135">
        <f>IF(N318="nulová",J318,0)</f>
        <v>0</v>
      </c>
      <c r="BJ318" s="17" t="s">
        <v>79</v>
      </c>
      <c r="BK318" s="135">
        <f>ROUND(I318*H318,2)</f>
        <v>1514.7</v>
      </c>
      <c r="BL318" s="17" t="s">
        <v>233</v>
      </c>
      <c r="BM318" s="134" t="s">
        <v>466</v>
      </c>
    </row>
    <row r="319" spans="2:47" s="1" customFormat="1" ht="29.25">
      <c r="B319" s="32"/>
      <c r="D319" s="136" t="s">
        <v>126</v>
      </c>
      <c r="F319" s="137" t="s">
        <v>467</v>
      </c>
      <c r="I319" s="138"/>
      <c r="L319" s="32"/>
      <c r="M319" s="139"/>
      <c r="T319" s="51"/>
      <c r="AT319" s="17" t="s">
        <v>126</v>
      </c>
      <c r="AU319" s="17" t="s">
        <v>81</v>
      </c>
    </row>
    <row r="320" spans="2:47" s="1" customFormat="1" ht="12">
      <c r="B320" s="32"/>
      <c r="D320" s="140" t="s">
        <v>128</v>
      </c>
      <c r="F320" s="141" t="s">
        <v>468</v>
      </c>
      <c r="I320" s="138"/>
      <c r="L320" s="32"/>
      <c r="M320" s="139"/>
      <c r="T320" s="51"/>
      <c r="AT320" s="17" t="s">
        <v>128</v>
      </c>
      <c r="AU320" s="17" t="s">
        <v>81</v>
      </c>
    </row>
    <row r="321" spans="2:63" s="11" customFormat="1" ht="25.9" customHeight="1">
      <c r="B321" s="111"/>
      <c r="D321" s="112" t="s">
        <v>70</v>
      </c>
      <c r="E321" s="113" t="s">
        <v>469</v>
      </c>
      <c r="F321" s="113" t="s">
        <v>470</v>
      </c>
      <c r="I321" s="114"/>
      <c r="J321" s="115">
        <f>BK321</f>
        <v>13892.15</v>
      </c>
      <c r="L321" s="111"/>
      <c r="M321" s="116"/>
      <c r="P321" s="117">
        <f>SUM(P322:P326)</f>
        <v>0</v>
      </c>
      <c r="R321" s="117">
        <f>SUM(R322:R326)</f>
        <v>0</v>
      </c>
      <c r="T321" s="118">
        <f>SUM(T322:T326)</f>
        <v>0</v>
      </c>
      <c r="AR321" s="112" t="s">
        <v>76</v>
      </c>
      <c r="AT321" s="119" t="s">
        <v>70</v>
      </c>
      <c r="AU321" s="119" t="s">
        <v>71</v>
      </c>
      <c r="AY321" s="112" t="s">
        <v>117</v>
      </c>
      <c r="BK321" s="120">
        <f>SUM(BK322:BK326)</f>
        <v>13892.15</v>
      </c>
    </row>
    <row r="322" spans="2:65" s="1" customFormat="1" ht="16.5" customHeight="1">
      <c r="B322" s="32"/>
      <c r="C322" s="123" t="s">
        <v>471</v>
      </c>
      <c r="D322" s="123" t="s">
        <v>119</v>
      </c>
      <c r="E322" s="124" t="s">
        <v>472</v>
      </c>
      <c r="F322" s="125" t="s">
        <v>473</v>
      </c>
      <c r="G322" s="126" t="s">
        <v>474</v>
      </c>
      <c r="H322" s="127">
        <v>1</v>
      </c>
      <c r="I322" s="128">
        <v>5000</v>
      </c>
      <c r="J322" s="129">
        <f>ROUND(I322*H322,2)</f>
        <v>5000</v>
      </c>
      <c r="K322" s="125" t="s">
        <v>19</v>
      </c>
      <c r="L322" s="32"/>
      <c r="M322" s="130" t="s">
        <v>19</v>
      </c>
      <c r="N322" s="131" t="s">
        <v>42</v>
      </c>
      <c r="P322" s="132">
        <f>O322*H322</f>
        <v>0</v>
      </c>
      <c r="Q322" s="132">
        <v>0</v>
      </c>
      <c r="R322" s="132">
        <f>Q322*H322</f>
        <v>0</v>
      </c>
      <c r="S322" s="132">
        <v>0</v>
      </c>
      <c r="T322" s="133">
        <f>S322*H322</f>
        <v>0</v>
      </c>
      <c r="AR322" s="134" t="s">
        <v>124</v>
      </c>
      <c r="AT322" s="134" t="s">
        <v>119</v>
      </c>
      <c r="AU322" s="134" t="s">
        <v>79</v>
      </c>
      <c r="AY322" s="17" t="s">
        <v>117</v>
      </c>
      <c r="BE322" s="135">
        <f>IF(N322="základní",J322,0)</f>
        <v>5000</v>
      </c>
      <c r="BF322" s="135">
        <f>IF(N322="snížená",J322,0)</f>
        <v>0</v>
      </c>
      <c r="BG322" s="135">
        <f>IF(N322="zákl. přenesená",J322,0)</f>
        <v>0</v>
      </c>
      <c r="BH322" s="135">
        <f>IF(N322="sníž. přenesená",J322,0)</f>
        <v>0</v>
      </c>
      <c r="BI322" s="135">
        <f>IF(N322="nulová",J322,0)</f>
        <v>0</v>
      </c>
      <c r="BJ322" s="17" t="s">
        <v>79</v>
      </c>
      <c r="BK322" s="135">
        <f>ROUND(I322*H322,2)</f>
        <v>5000</v>
      </c>
      <c r="BL322" s="17" t="s">
        <v>124</v>
      </c>
      <c r="BM322" s="134" t="s">
        <v>475</v>
      </c>
    </row>
    <row r="323" spans="2:47" s="1" customFormat="1" ht="12">
      <c r="B323" s="32"/>
      <c r="D323" s="136" t="s">
        <v>126</v>
      </c>
      <c r="F323" s="137" t="s">
        <v>473</v>
      </c>
      <c r="I323" s="138"/>
      <c r="L323" s="32"/>
      <c r="M323" s="139"/>
      <c r="T323" s="51"/>
      <c r="AT323" s="17" t="s">
        <v>126</v>
      </c>
      <c r="AU323" s="17" t="s">
        <v>79</v>
      </c>
    </row>
    <row r="324" spans="2:65" s="1" customFormat="1" ht="16.5" customHeight="1">
      <c r="B324" s="32"/>
      <c r="C324" s="123" t="s">
        <v>476</v>
      </c>
      <c r="D324" s="123" t="s">
        <v>119</v>
      </c>
      <c r="E324" s="124" t="s">
        <v>477</v>
      </c>
      <c r="F324" s="125" t="s">
        <v>478</v>
      </c>
      <c r="G324" s="126" t="s">
        <v>474</v>
      </c>
      <c r="H324" s="127">
        <v>1</v>
      </c>
      <c r="I324" s="128">
        <v>8892.15</v>
      </c>
      <c r="J324" s="129">
        <f>ROUND(I324*H324,2)</f>
        <v>8892.15</v>
      </c>
      <c r="K324" s="125" t="s">
        <v>19</v>
      </c>
      <c r="L324" s="32"/>
      <c r="M324" s="130" t="s">
        <v>19</v>
      </c>
      <c r="N324" s="131" t="s">
        <v>42</v>
      </c>
      <c r="P324" s="132">
        <f>O324*H324</f>
        <v>0</v>
      </c>
      <c r="Q324" s="132">
        <v>0</v>
      </c>
      <c r="R324" s="132">
        <f>Q324*H324</f>
        <v>0</v>
      </c>
      <c r="S324" s="132">
        <v>0</v>
      </c>
      <c r="T324" s="133">
        <f>S324*H324</f>
        <v>0</v>
      </c>
      <c r="AR324" s="134" t="s">
        <v>124</v>
      </c>
      <c r="AT324" s="134" t="s">
        <v>119</v>
      </c>
      <c r="AU324" s="134" t="s">
        <v>79</v>
      </c>
      <c r="AY324" s="17" t="s">
        <v>117</v>
      </c>
      <c r="BE324" s="135">
        <f>IF(N324="základní",J324,0)</f>
        <v>8892.15</v>
      </c>
      <c r="BF324" s="135">
        <f>IF(N324="snížená",J324,0)</f>
        <v>0</v>
      </c>
      <c r="BG324" s="135">
        <f>IF(N324="zákl. přenesená",J324,0)</f>
        <v>0</v>
      </c>
      <c r="BH324" s="135">
        <f>IF(N324="sníž. přenesená",J324,0)</f>
        <v>0</v>
      </c>
      <c r="BI324" s="135">
        <f>IF(N324="nulová",J324,0)</f>
        <v>0</v>
      </c>
      <c r="BJ324" s="17" t="s">
        <v>79</v>
      </c>
      <c r="BK324" s="135">
        <f>ROUND(I324*H324,2)</f>
        <v>8892.15</v>
      </c>
      <c r="BL324" s="17" t="s">
        <v>124</v>
      </c>
      <c r="BM324" s="134" t="s">
        <v>479</v>
      </c>
    </row>
    <row r="325" spans="2:47" s="1" customFormat="1" ht="12">
      <c r="B325" s="32"/>
      <c r="D325" s="136" t="s">
        <v>126</v>
      </c>
      <c r="F325" s="137" t="s">
        <v>478</v>
      </c>
      <c r="I325" s="138"/>
      <c r="L325" s="32"/>
      <c r="M325" s="139"/>
      <c r="T325" s="51"/>
      <c r="AT325" s="17" t="s">
        <v>126</v>
      </c>
      <c r="AU325" s="17" t="s">
        <v>79</v>
      </c>
    </row>
    <row r="326" spans="2:47" s="1" customFormat="1" ht="58.5">
      <c r="B326" s="32"/>
      <c r="D326" s="136" t="s">
        <v>480</v>
      </c>
      <c r="F326" s="172" t="s">
        <v>481</v>
      </c>
      <c r="I326" s="138"/>
      <c r="L326" s="32"/>
      <c r="M326" s="173"/>
      <c r="N326" s="174"/>
      <c r="O326" s="174"/>
      <c r="P326" s="174"/>
      <c r="Q326" s="174"/>
      <c r="R326" s="174"/>
      <c r="S326" s="174"/>
      <c r="T326" s="175"/>
      <c r="AT326" s="17" t="s">
        <v>480</v>
      </c>
      <c r="AU326" s="17" t="s">
        <v>79</v>
      </c>
    </row>
    <row r="327" spans="2:12" s="1" customFormat="1" ht="6.95" customHeight="1">
      <c r="B327" s="40"/>
      <c r="C327" s="41"/>
      <c r="D327" s="41"/>
      <c r="E327" s="41"/>
      <c r="F327" s="41"/>
      <c r="G327" s="41"/>
      <c r="H327" s="41"/>
      <c r="I327" s="41"/>
      <c r="J327" s="41"/>
      <c r="K327" s="41"/>
      <c r="L327" s="32"/>
    </row>
  </sheetData>
  <sheetProtection algorithmName="SHA-512" hashValue="iAg/pNrFMswcn195EZuMtUf00WNDZRaYOSrHdcBujhpxIFR8xzmqe9C2EIdXv8woLvG64DYAOWQtSVKY8n8EmA==" saltValue="KxjcIyIuR4mDD3jOSbBbE+V84KzHfVUVP/X6+0Aq+x7VDA9/C0wMn+1rUo/UszAYtehhxDTFpoOMaH73r584Jw==" spinCount="100000" sheet="1" objects="1" scenarios="1" formatColumns="0" formatRows="0" autoFilter="0"/>
  <autoFilter ref="C91:K32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1/113106171"/>
    <hyperlink ref="F102" r:id="rId2" display="https://podminky.urs.cz/item/CS_URS_2023_01/113107131"/>
    <hyperlink ref="F107" r:id="rId3" display="https://podminky.urs.cz/item/CS_URS_2023_01/132112121"/>
    <hyperlink ref="F115" r:id="rId4" display="https://podminky.urs.cz/item/CS_URS_2023_01/151101101"/>
    <hyperlink ref="F119" r:id="rId5" display="https://podminky.urs.cz/item/CS_URS_2023_01/151101111"/>
    <hyperlink ref="F123" r:id="rId6" display="https://podminky.urs.cz/item/CS_URS_2023_01/162751117"/>
    <hyperlink ref="F127" r:id="rId7" display="https://podminky.urs.cz/item/CS_URS_2023_01/162751119"/>
    <hyperlink ref="F132" r:id="rId8" display="https://podminky.urs.cz/item/CS_URS_2023_01/171201231"/>
    <hyperlink ref="F137" r:id="rId9" display="https://podminky.urs.cz/item/CS_URS_2023_01/174111101"/>
    <hyperlink ref="F145" r:id="rId10" display="https://podminky.urs.cz/item/CS_URS_2023_01/175111101"/>
    <hyperlink ref="F153" r:id="rId11" display="https://podminky.urs.cz/item/CS_URS_2023_01/181411131"/>
    <hyperlink ref="F161" r:id="rId12" display="https://podminky.urs.cz/item/CS_URS_2023_01/211531111"/>
    <hyperlink ref="F165" r:id="rId13" display="https://podminky.urs.cz/item/CS_URS_2023_01/211971110"/>
    <hyperlink ref="F173" r:id="rId14" display="https://podminky.urs.cz/item/CS_URS_2023_01/212312111"/>
    <hyperlink ref="F177" r:id="rId15" display="https://podminky.urs.cz/item/CS_URS_2023_01/212755216"/>
    <hyperlink ref="F183" r:id="rId16" display="https://podminky.urs.cz/item/CS_URS_2023_01/319202212"/>
    <hyperlink ref="F189" r:id="rId17" display="https://podminky.urs.cz/item/CS_URS_2023_01/564251011"/>
    <hyperlink ref="F197" r:id="rId18" display="https://podminky.urs.cz/item/CS_URS_2023_01/596212210"/>
    <hyperlink ref="F202" r:id="rId19" display="https://podminky.urs.cz/item/CS_URS_2023_01/596811220"/>
    <hyperlink ref="F213" r:id="rId20" display="https://podminky.urs.cz/item/CS_URS_2023_01/612326121"/>
    <hyperlink ref="F218" r:id="rId21" display="https://podminky.urs.cz/item/CS_URS_2023_01/612328131"/>
    <hyperlink ref="F223" r:id="rId22" display="https://podminky.urs.cz/item/CS_URS_2023_01/622131121"/>
    <hyperlink ref="F227" r:id="rId23" display="https://podminky.urs.cz/item/CS_URS_2023_01/622321121"/>
    <hyperlink ref="F235" r:id="rId24" display="https://podminky.urs.cz/item/CS_URS_2023_01/871315221"/>
    <hyperlink ref="F240" r:id="rId25" display="https://podminky.urs.cz/item/CS_URS_2023_01/895270001"/>
    <hyperlink ref="F243" r:id="rId26" display="https://podminky.urs.cz/item/CS_URS_2023_01/895270021"/>
    <hyperlink ref="F246" r:id="rId27" display="https://podminky.urs.cz/item/CS_URS_2023_01/895270031"/>
    <hyperlink ref="F249" r:id="rId28" display="https://podminky.urs.cz/item/CS_URS_2023_01/895270041"/>
    <hyperlink ref="F252" r:id="rId29" display="https://podminky.urs.cz/item/CS_URS_2023_01/895270067"/>
    <hyperlink ref="F256" r:id="rId30" display="https://podminky.urs.cz/item/CS_URS_2023_01/978059641"/>
    <hyperlink ref="F261" r:id="rId31" display="https://podminky.urs.cz/item/CS_URS_2023_01/985131111"/>
    <hyperlink ref="F265" r:id="rId32" display="https://podminky.urs.cz/item/CS_URS_2023_01/985131311"/>
    <hyperlink ref="F270" r:id="rId33" display="https://podminky.urs.cz/item/CS_URS_2023_01/997013212"/>
    <hyperlink ref="F273" r:id="rId34" display="https://podminky.urs.cz/item/CS_URS_2023_01/997013501"/>
    <hyperlink ref="F276" r:id="rId35" display="https://podminky.urs.cz/item/CS_URS_2023_01/997013509"/>
    <hyperlink ref="F280" r:id="rId36" display="https://podminky.urs.cz/item/CS_URS_2023_01/997013871"/>
    <hyperlink ref="F284" r:id="rId37" display="https://podminky.urs.cz/item/CS_URS_2023_01/998011001"/>
    <hyperlink ref="F289" r:id="rId38" display="https://podminky.urs.cz/item/CS_URS_2023_01/711112001"/>
    <hyperlink ref="F296" r:id="rId39" display="https://podminky.urs.cz/item/CS_URS_2023_01/711142559"/>
    <hyperlink ref="F303" r:id="rId40" display="https://podminky.urs.cz/item/CS_URS_2023_01/711142559"/>
    <hyperlink ref="F310" r:id="rId41" display="https://podminky.urs.cz/item/CS_URS_2023_01/711161273"/>
    <hyperlink ref="F317" r:id="rId42" display="https://podminky.urs.cz/item/CS_URS_2023_01/711161384"/>
    <hyperlink ref="F320" r:id="rId43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5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view="pageBreakPreview" zoomScale="60" workbookViewId="0" topLeftCell="A1"/>
  </sheetViews>
  <sheetFormatPr defaultColWidth="9.140625" defaultRowHeight="12"/>
  <cols>
    <col min="1" max="1" width="8.28125" style="176" customWidth="1"/>
    <col min="2" max="2" width="1.7109375" style="176" customWidth="1"/>
    <col min="3" max="4" width="5.00390625" style="176" customWidth="1"/>
    <col min="5" max="5" width="11.7109375" style="176" customWidth="1"/>
    <col min="6" max="6" width="9.140625" style="176" customWidth="1"/>
    <col min="7" max="7" width="5.00390625" style="176" customWidth="1"/>
    <col min="8" max="8" width="77.8515625" style="176" customWidth="1"/>
    <col min="9" max="10" width="20.00390625" style="176" customWidth="1"/>
    <col min="11" max="11" width="1.71093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5" customFormat="1" ht="45" customHeight="1">
      <c r="B3" s="180"/>
      <c r="C3" s="297" t="s">
        <v>482</v>
      </c>
      <c r="D3" s="297"/>
      <c r="E3" s="297"/>
      <c r="F3" s="297"/>
      <c r="G3" s="297"/>
      <c r="H3" s="297"/>
      <c r="I3" s="297"/>
      <c r="J3" s="297"/>
      <c r="K3" s="181"/>
    </row>
    <row r="4" spans="2:11" ht="25.5" customHeight="1">
      <c r="B4" s="182"/>
      <c r="C4" s="298" t="s">
        <v>483</v>
      </c>
      <c r="D4" s="298"/>
      <c r="E4" s="298"/>
      <c r="F4" s="298"/>
      <c r="G4" s="298"/>
      <c r="H4" s="298"/>
      <c r="I4" s="298"/>
      <c r="J4" s="298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296" t="s">
        <v>484</v>
      </c>
      <c r="D6" s="296"/>
      <c r="E6" s="296"/>
      <c r="F6" s="296"/>
      <c r="G6" s="296"/>
      <c r="H6" s="296"/>
      <c r="I6" s="296"/>
      <c r="J6" s="296"/>
      <c r="K6" s="183"/>
    </row>
    <row r="7" spans="2:11" ht="15" customHeight="1">
      <c r="B7" s="186"/>
      <c r="C7" s="296" t="s">
        <v>485</v>
      </c>
      <c r="D7" s="296"/>
      <c r="E7" s="296"/>
      <c r="F7" s="296"/>
      <c r="G7" s="296"/>
      <c r="H7" s="296"/>
      <c r="I7" s="296"/>
      <c r="J7" s="296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296" t="s">
        <v>486</v>
      </c>
      <c r="D9" s="296"/>
      <c r="E9" s="296"/>
      <c r="F9" s="296"/>
      <c r="G9" s="296"/>
      <c r="H9" s="296"/>
      <c r="I9" s="296"/>
      <c r="J9" s="296"/>
      <c r="K9" s="183"/>
    </row>
    <row r="10" spans="2:11" ht="15" customHeight="1">
      <c r="B10" s="186"/>
      <c r="C10" s="185"/>
      <c r="D10" s="296" t="s">
        <v>487</v>
      </c>
      <c r="E10" s="296"/>
      <c r="F10" s="296"/>
      <c r="G10" s="296"/>
      <c r="H10" s="296"/>
      <c r="I10" s="296"/>
      <c r="J10" s="296"/>
      <c r="K10" s="183"/>
    </row>
    <row r="11" spans="2:11" ht="15" customHeight="1">
      <c r="B11" s="186"/>
      <c r="C11" s="187"/>
      <c r="D11" s="296" t="s">
        <v>488</v>
      </c>
      <c r="E11" s="296"/>
      <c r="F11" s="296"/>
      <c r="G11" s="296"/>
      <c r="H11" s="296"/>
      <c r="I11" s="296"/>
      <c r="J11" s="296"/>
      <c r="K11" s="183"/>
    </row>
    <row r="12" spans="2:11" ht="15" customHeight="1">
      <c r="B12" s="186"/>
      <c r="C12" s="187"/>
      <c r="D12" s="185"/>
      <c r="E12" s="185"/>
      <c r="F12" s="185"/>
      <c r="G12" s="185"/>
      <c r="H12" s="185"/>
      <c r="I12" s="185"/>
      <c r="J12" s="185"/>
      <c r="K12" s="183"/>
    </row>
    <row r="13" spans="2:11" ht="15" customHeight="1">
      <c r="B13" s="186"/>
      <c r="C13" s="187"/>
      <c r="D13" s="188" t="s">
        <v>489</v>
      </c>
      <c r="E13" s="185"/>
      <c r="F13" s="185"/>
      <c r="G13" s="185"/>
      <c r="H13" s="185"/>
      <c r="I13" s="185"/>
      <c r="J13" s="185"/>
      <c r="K13" s="183"/>
    </row>
    <row r="14" spans="2:11" ht="12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3"/>
    </row>
    <row r="15" spans="2:11" ht="15" customHeight="1">
      <c r="B15" s="186"/>
      <c r="C15" s="187"/>
      <c r="D15" s="296" t="s">
        <v>490</v>
      </c>
      <c r="E15" s="296"/>
      <c r="F15" s="296"/>
      <c r="G15" s="296"/>
      <c r="H15" s="296"/>
      <c r="I15" s="296"/>
      <c r="J15" s="296"/>
      <c r="K15" s="183"/>
    </row>
    <row r="16" spans="2:11" ht="15" customHeight="1">
      <c r="B16" s="186"/>
      <c r="C16" s="187"/>
      <c r="D16" s="296" t="s">
        <v>491</v>
      </c>
      <c r="E16" s="296"/>
      <c r="F16" s="296"/>
      <c r="G16" s="296"/>
      <c r="H16" s="296"/>
      <c r="I16" s="296"/>
      <c r="J16" s="296"/>
      <c r="K16" s="183"/>
    </row>
    <row r="17" spans="2:11" ht="15" customHeight="1">
      <c r="B17" s="186"/>
      <c r="C17" s="187"/>
      <c r="D17" s="296" t="s">
        <v>492</v>
      </c>
      <c r="E17" s="296"/>
      <c r="F17" s="296"/>
      <c r="G17" s="296"/>
      <c r="H17" s="296"/>
      <c r="I17" s="296"/>
      <c r="J17" s="296"/>
      <c r="K17" s="183"/>
    </row>
    <row r="18" spans="2:11" ht="15" customHeight="1">
      <c r="B18" s="186"/>
      <c r="C18" s="187"/>
      <c r="D18" s="187"/>
      <c r="E18" s="189" t="s">
        <v>78</v>
      </c>
      <c r="F18" s="296" t="s">
        <v>493</v>
      </c>
      <c r="G18" s="296"/>
      <c r="H18" s="296"/>
      <c r="I18" s="296"/>
      <c r="J18" s="296"/>
      <c r="K18" s="183"/>
    </row>
    <row r="19" spans="2:11" ht="15" customHeight="1">
      <c r="B19" s="186"/>
      <c r="C19" s="187"/>
      <c r="D19" s="187"/>
      <c r="E19" s="189" t="s">
        <v>494</v>
      </c>
      <c r="F19" s="296" t="s">
        <v>495</v>
      </c>
      <c r="G19" s="296"/>
      <c r="H19" s="296"/>
      <c r="I19" s="296"/>
      <c r="J19" s="296"/>
      <c r="K19" s="183"/>
    </row>
    <row r="20" spans="2:11" ht="15" customHeight="1">
      <c r="B20" s="186"/>
      <c r="C20" s="187"/>
      <c r="D20" s="187"/>
      <c r="E20" s="189" t="s">
        <v>496</v>
      </c>
      <c r="F20" s="296" t="s">
        <v>497</v>
      </c>
      <c r="G20" s="296"/>
      <c r="H20" s="296"/>
      <c r="I20" s="296"/>
      <c r="J20" s="296"/>
      <c r="K20" s="183"/>
    </row>
    <row r="21" spans="2:11" ht="15" customHeight="1">
      <c r="B21" s="186"/>
      <c r="C21" s="187"/>
      <c r="D21" s="187"/>
      <c r="E21" s="189" t="s">
        <v>498</v>
      </c>
      <c r="F21" s="296" t="s">
        <v>499</v>
      </c>
      <c r="G21" s="296"/>
      <c r="H21" s="296"/>
      <c r="I21" s="296"/>
      <c r="J21" s="296"/>
      <c r="K21" s="183"/>
    </row>
    <row r="22" spans="2:11" ht="15" customHeight="1">
      <c r="B22" s="186"/>
      <c r="C22" s="187"/>
      <c r="D22" s="187"/>
      <c r="E22" s="189" t="s">
        <v>500</v>
      </c>
      <c r="F22" s="296" t="s">
        <v>501</v>
      </c>
      <c r="G22" s="296"/>
      <c r="H22" s="296"/>
      <c r="I22" s="296"/>
      <c r="J22" s="296"/>
      <c r="K22" s="183"/>
    </row>
    <row r="23" spans="2:11" ht="15" customHeight="1">
      <c r="B23" s="186"/>
      <c r="C23" s="187"/>
      <c r="D23" s="187"/>
      <c r="E23" s="189" t="s">
        <v>502</v>
      </c>
      <c r="F23" s="296" t="s">
        <v>503</v>
      </c>
      <c r="G23" s="296"/>
      <c r="H23" s="296"/>
      <c r="I23" s="296"/>
      <c r="J23" s="296"/>
      <c r="K23" s="183"/>
    </row>
    <row r="24" spans="2:11" ht="12.7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3"/>
    </row>
    <row r="25" spans="2:11" ht="15" customHeight="1">
      <c r="B25" s="186"/>
      <c r="C25" s="296" t="s">
        <v>504</v>
      </c>
      <c r="D25" s="296"/>
      <c r="E25" s="296"/>
      <c r="F25" s="296"/>
      <c r="G25" s="296"/>
      <c r="H25" s="296"/>
      <c r="I25" s="296"/>
      <c r="J25" s="296"/>
      <c r="K25" s="183"/>
    </row>
    <row r="26" spans="2:11" ht="15" customHeight="1">
      <c r="B26" s="186"/>
      <c r="C26" s="296" t="s">
        <v>505</v>
      </c>
      <c r="D26" s="296"/>
      <c r="E26" s="296"/>
      <c r="F26" s="296"/>
      <c r="G26" s="296"/>
      <c r="H26" s="296"/>
      <c r="I26" s="296"/>
      <c r="J26" s="296"/>
      <c r="K26" s="183"/>
    </row>
    <row r="27" spans="2:11" ht="15" customHeight="1">
      <c r="B27" s="186"/>
      <c r="C27" s="185"/>
      <c r="D27" s="296" t="s">
        <v>506</v>
      </c>
      <c r="E27" s="296"/>
      <c r="F27" s="296"/>
      <c r="G27" s="296"/>
      <c r="H27" s="296"/>
      <c r="I27" s="296"/>
      <c r="J27" s="296"/>
      <c r="K27" s="183"/>
    </row>
    <row r="28" spans="2:11" ht="15" customHeight="1">
      <c r="B28" s="186"/>
      <c r="C28" s="187"/>
      <c r="D28" s="296" t="s">
        <v>507</v>
      </c>
      <c r="E28" s="296"/>
      <c r="F28" s="296"/>
      <c r="G28" s="296"/>
      <c r="H28" s="296"/>
      <c r="I28" s="296"/>
      <c r="J28" s="296"/>
      <c r="K28" s="183"/>
    </row>
    <row r="29" spans="2:11" ht="12.7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3"/>
    </row>
    <row r="30" spans="2:11" ht="15" customHeight="1">
      <c r="B30" s="186"/>
      <c r="C30" s="187"/>
      <c r="D30" s="296" t="s">
        <v>508</v>
      </c>
      <c r="E30" s="296"/>
      <c r="F30" s="296"/>
      <c r="G30" s="296"/>
      <c r="H30" s="296"/>
      <c r="I30" s="296"/>
      <c r="J30" s="296"/>
      <c r="K30" s="183"/>
    </row>
    <row r="31" spans="2:11" ht="15" customHeight="1">
      <c r="B31" s="186"/>
      <c r="C31" s="187"/>
      <c r="D31" s="296" t="s">
        <v>509</v>
      </c>
      <c r="E31" s="296"/>
      <c r="F31" s="296"/>
      <c r="G31" s="296"/>
      <c r="H31" s="296"/>
      <c r="I31" s="296"/>
      <c r="J31" s="296"/>
      <c r="K31" s="183"/>
    </row>
    <row r="32" spans="2:11" ht="12.75" customHeight="1">
      <c r="B32" s="186"/>
      <c r="C32" s="187"/>
      <c r="D32" s="187"/>
      <c r="E32" s="187"/>
      <c r="F32" s="187"/>
      <c r="G32" s="187"/>
      <c r="H32" s="187"/>
      <c r="I32" s="187"/>
      <c r="J32" s="187"/>
      <c r="K32" s="183"/>
    </row>
    <row r="33" spans="2:11" ht="15" customHeight="1">
      <c r="B33" s="186"/>
      <c r="C33" s="187"/>
      <c r="D33" s="296" t="s">
        <v>510</v>
      </c>
      <c r="E33" s="296"/>
      <c r="F33" s="296"/>
      <c r="G33" s="296"/>
      <c r="H33" s="296"/>
      <c r="I33" s="296"/>
      <c r="J33" s="296"/>
      <c r="K33" s="183"/>
    </row>
    <row r="34" spans="2:11" ht="15" customHeight="1">
      <c r="B34" s="186"/>
      <c r="C34" s="187"/>
      <c r="D34" s="296" t="s">
        <v>511</v>
      </c>
      <c r="E34" s="296"/>
      <c r="F34" s="296"/>
      <c r="G34" s="296"/>
      <c r="H34" s="296"/>
      <c r="I34" s="296"/>
      <c r="J34" s="296"/>
      <c r="K34" s="183"/>
    </row>
    <row r="35" spans="2:11" ht="15" customHeight="1">
      <c r="B35" s="186"/>
      <c r="C35" s="187"/>
      <c r="D35" s="296" t="s">
        <v>512</v>
      </c>
      <c r="E35" s="296"/>
      <c r="F35" s="296"/>
      <c r="G35" s="296"/>
      <c r="H35" s="296"/>
      <c r="I35" s="296"/>
      <c r="J35" s="296"/>
      <c r="K35" s="183"/>
    </row>
    <row r="36" spans="2:11" ht="15" customHeight="1">
      <c r="B36" s="186"/>
      <c r="C36" s="187"/>
      <c r="D36" s="185"/>
      <c r="E36" s="188" t="s">
        <v>103</v>
      </c>
      <c r="F36" s="185"/>
      <c r="G36" s="296" t="s">
        <v>513</v>
      </c>
      <c r="H36" s="296"/>
      <c r="I36" s="296"/>
      <c r="J36" s="296"/>
      <c r="K36" s="183"/>
    </row>
    <row r="37" spans="2:11" ht="30.75" customHeight="1">
      <c r="B37" s="186"/>
      <c r="C37" s="187"/>
      <c r="D37" s="185"/>
      <c r="E37" s="188" t="s">
        <v>514</v>
      </c>
      <c r="F37" s="185"/>
      <c r="G37" s="296" t="s">
        <v>515</v>
      </c>
      <c r="H37" s="296"/>
      <c r="I37" s="296"/>
      <c r="J37" s="296"/>
      <c r="K37" s="183"/>
    </row>
    <row r="38" spans="2:11" ht="15" customHeight="1">
      <c r="B38" s="186"/>
      <c r="C38" s="187"/>
      <c r="D38" s="185"/>
      <c r="E38" s="188" t="s">
        <v>52</v>
      </c>
      <c r="F38" s="185"/>
      <c r="G38" s="296" t="s">
        <v>516</v>
      </c>
      <c r="H38" s="296"/>
      <c r="I38" s="296"/>
      <c r="J38" s="296"/>
      <c r="K38" s="183"/>
    </row>
    <row r="39" spans="2:11" ht="15" customHeight="1">
      <c r="B39" s="186"/>
      <c r="C39" s="187"/>
      <c r="D39" s="185"/>
      <c r="E39" s="188" t="s">
        <v>53</v>
      </c>
      <c r="F39" s="185"/>
      <c r="G39" s="296" t="s">
        <v>517</v>
      </c>
      <c r="H39" s="296"/>
      <c r="I39" s="296"/>
      <c r="J39" s="296"/>
      <c r="K39" s="183"/>
    </row>
    <row r="40" spans="2:11" ht="15" customHeight="1">
      <c r="B40" s="186"/>
      <c r="C40" s="187"/>
      <c r="D40" s="185"/>
      <c r="E40" s="188" t="s">
        <v>104</v>
      </c>
      <c r="F40" s="185"/>
      <c r="G40" s="296" t="s">
        <v>518</v>
      </c>
      <c r="H40" s="296"/>
      <c r="I40" s="296"/>
      <c r="J40" s="296"/>
      <c r="K40" s="183"/>
    </row>
    <row r="41" spans="2:11" ht="15" customHeight="1">
      <c r="B41" s="186"/>
      <c r="C41" s="187"/>
      <c r="D41" s="185"/>
      <c r="E41" s="188" t="s">
        <v>105</v>
      </c>
      <c r="F41" s="185"/>
      <c r="G41" s="296" t="s">
        <v>519</v>
      </c>
      <c r="H41" s="296"/>
      <c r="I41" s="296"/>
      <c r="J41" s="296"/>
      <c r="K41" s="183"/>
    </row>
    <row r="42" spans="2:11" ht="15" customHeight="1">
      <c r="B42" s="186"/>
      <c r="C42" s="187"/>
      <c r="D42" s="185"/>
      <c r="E42" s="188" t="s">
        <v>520</v>
      </c>
      <c r="F42" s="185"/>
      <c r="G42" s="296" t="s">
        <v>521</v>
      </c>
      <c r="H42" s="296"/>
      <c r="I42" s="296"/>
      <c r="J42" s="296"/>
      <c r="K42" s="183"/>
    </row>
    <row r="43" spans="2:11" ht="15" customHeight="1">
      <c r="B43" s="186"/>
      <c r="C43" s="187"/>
      <c r="D43" s="185"/>
      <c r="E43" s="188"/>
      <c r="F43" s="185"/>
      <c r="G43" s="296" t="s">
        <v>522</v>
      </c>
      <c r="H43" s="296"/>
      <c r="I43" s="296"/>
      <c r="J43" s="296"/>
      <c r="K43" s="183"/>
    </row>
    <row r="44" spans="2:11" ht="15" customHeight="1">
      <c r="B44" s="186"/>
      <c r="C44" s="187"/>
      <c r="D44" s="185"/>
      <c r="E44" s="188" t="s">
        <v>523</v>
      </c>
      <c r="F44" s="185"/>
      <c r="G44" s="296" t="s">
        <v>524</v>
      </c>
      <c r="H44" s="296"/>
      <c r="I44" s="296"/>
      <c r="J44" s="296"/>
      <c r="K44" s="183"/>
    </row>
    <row r="45" spans="2:11" ht="15" customHeight="1">
      <c r="B45" s="186"/>
      <c r="C45" s="187"/>
      <c r="D45" s="185"/>
      <c r="E45" s="188" t="s">
        <v>107</v>
      </c>
      <c r="F45" s="185"/>
      <c r="G45" s="296" t="s">
        <v>525</v>
      </c>
      <c r="H45" s="296"/>
      <c r="I45" s="296"/>
      <c r="J45" s="296"/>
      <c r="K45" s="183"/>
    </row>
    <row r="46" spans="2:11" ht="12.75" customHeight="1">
      <c r="B46" s="186"/>
      <c r="C46" s="187"/>
      <c r="D46" s="185"/>
      <c r="E46" s="185"/>
      <c r="F46" s="185"/>
      <c r="G46" s="185"/>
      <c r="H46" s="185"/>
      <c r="I46" s="185"/>
      <c r="J46" s="185"/>
      <c r="K46" s="183"/>
    </row>
    <row r="47" spans="2:11" ht="15" customHeight="1">
      <c r="B47" s="186"/>
      <c r="C47" s="187"/>
      <c r="D47" s="296" t="s">
        <v>526</v>
      </c>
      <c r="E47" s="296"/>
      <c r="F47" s="296"/>
      <c r="G47" s="296"/>
      <c r="H47" s="296"/>
      <c r="I47" s="296"/>
      <c r="J47" s="296"/>
      <c r="K47" s="183"/>
    </row>
    <row r="48" spans="2:11" ht="15" customHeight="1">
      <c r="B48" s="186"/>
      <c r="C48" s="187"/>
      <c r="D48" s="187"/>
      <c r="E48" s="296" t="s">
        <v>527</v>
      </c>
      <c r="F48" s="296"/>
      <c r="G48" s="296"/>
      <c r="H48" s="296"/>
      <c r="I48" s="296"/>
      <c r="J48" s="296"/>
      <c r="K48" s="183"/>
    </row>
    <row r="49" spans="2:11" ht="15" customHeight="1">
      <c r="B49" s="186"/>
      <c r="C49" s="187"/>
      <c r="D49" s="187"/>
      <c r="E49" s="296" t="s">
        <v>528</v>
      </c>
      <c r="F49" s="296"/>
      <c r="G49" s="296"/>
      <c r="H49" s="296"/>
      <c r="I49" s="296"/>
      <c r="J49" s="296"/>
      <c r="K49" s="183"/>
    </row>
    <row r="50" spans="2:11" ht="15" customHeight="1">
      <c r="B50" s="186"/>
      <c r="C50" s="187"/>
      <c r="D50" s="187"/>
      <c r="E50" s="296" t="s">
        <v>529</v>
      </c>
      <c r="F50" s="296"/>
      <c r="G50" s="296"/>
      <c r="H50" s="296"/>
      <c r="I50" s="296"/>
      <c r="J50" s="296"/>
      <c r="K50" s="183"/>
    </row>
    <row r="51" spans="2:11" ht="15" customHeight="1">
      <c r="B51" s="186"/>
      <c r="C51" s="187"/>
      <c r="D51" s="296" t="s">
        <v>530</v>
      </c>
      <c r="E51" s="296"/>
      <c r="F51" s="296"/>
      <c r="G51" s="296"/>
      <c r="H51" s="296"/>
      <c r="I51" s="296"/>
      <c r="J51" s="296"/>
      <c r="K51" s="183"/>
    </row>
    <row r="52" spans="2:11" ht="25.5" customHeight="1">
      <c r="B52" s="182"/>
      <c r="C52" s="298" t="s">
        <v>531</v>
      </c>
      <c r="D52" s="298"/>
      <c r="E52" s="298"/>
      <c r="F52" s="298"/>
      <c r="G52" s="298"/>
      <c r="H52" s="298"/>
      <c r="I52" s="298"/>
      <c r="J52" s="298"/>
      <c r="K52" s="183"/>
    </row>
    <row r="53" spans="2:11" ht="5.25" customHeight="1">
      <c r="B53" s="182"/>
      <c r="C53" s="184"/>
      <c r="D53" s="184"/>
      <c r="E53" s="184"/>
      <c r="F53" s="184"/>
      <c r="G53" s="184"/>
      <c r="H53" s="184"/>
      <c r="I53" s="184"/>
      <c r="J53" s="184"/>
      <c r="K53" s="183"/>
    </row>
    <row r="54" spans="2:11" ht="15" customHeight="1">
      <c r="B54" s="182"/>
      <c r="C54" s="296" t="s">
        <v>532</v>
      </c>
      <c r="D54" s="296"/>
      <c r="E54" s="296"/>
      <c r="F54" s="296"/>
      <c r="G54" s="296"/>
      <c r="H54" s="296"/>
      <c r="I54" s="296"/>
      <c r="J54" s="296"/>
      <c r="K54" s="183"/>
    </row>
    <row r="55" spans="2:11" ht="15" customHeight="1">
      <c r="B55" s="182"/>
      <c r="C55" s="296" t="s">
        <v>533</v>
      </c>
      <c r="D55" s="296"/>
      <c r="E55" s="296"/>
      <c r="F55" s="296"/>
      <c r="G55" s="296"/>
      <c r="H55" s="296"/>
      <c r="I55" s="296"/>
      <c r="J55" s="296"/>
      <c r="K55" s="183"/>
    </row>
    <row r="56" spans="2:11" ht="12.75" customHeight="1">
      <c r="B56" s="182"/>
      <c r="C56" s="185"/>
      <c r="D56" s="185"/>
      <c r="E56" s="185"/>
      <c r="F56" s="185"/>
      <c r="G56" s="185"/>
      <c r="H56" s="185"/>
      <c r="I56" s="185"/>
      <c r="J56" s="185"/>
      <c r="K56" s="183"/>
    </row>
    <row r="57" spans="2:11" ht="15" customHeight="1">
      <c r="B57" s="182"/>
      <c r="C57" s="296" t="s">
        <v>534</v>
      </c>
      <c r="D57" s="296"/>
      <c r="E57" s="296"/>
      <c r="F57" s="296"/>
      <c r="G57" s="296"/>
      <c r="H57" s="296"/>
      <c r="I57" s="296"/>
      <c r="J57" s="296"/>
      <c r="K57" s="183"/>
    </row>
    <row r="58" spans="2:11" ht="15" customHeight="1">
      <c r="B58" s="182"/>
      <c r="C58" s="187"/>
      <c r="D58" s="296" t="s">
        <v>535</v>
      </c>
      <c r="E58" s="296"/>
      <c r="F58" s="296"/>
      <c r="G58" s="296"/>
      <c r="H58" s="296"/>
      <c r="I58" s="296"/>
      <c r="J58" s="296"/>
      <c r="K58" s="183"/>
    </row>
    <row r="59" spans="2:11" ht="15" customHeight="1">
      <c r="B59" s="182"/>
      <c r="C59" s="187"/>
      <c r="D59" s="296" t="s">
        <v>536</v>
      </c>
      <c r="E59" s="296"/>
      <c r="F59" s="296"/>
      <c r="G59" s="296"/>
      <c r="H59" s="296"/>
      <c r="I59" s="296"/>
      <c r="J59" s="296"/>
      <c r="K59" s="183"/>
    </row>
    <row r="60" spans="2:11" ht="15" customHeight="1">
      <c r="B60" s="182"/>
      <c r="C60" s="187"/>
      <c r="D60" s="296" t="s">
        <v>537</v>
      </c>
      <c r="E60" s="296"/>
      <c r="F60" s="296"/>
      <c r="G60" s="296"/>
      <c r="H60" s="296"/>
      <c r="I60" s="296"/>
      <c r="J60" s="296"/>
      <c r="K60" s="183"/>
    </row>
    <row r="61" spans="2:11" ht="15" customHeight="1">
      <c r="B61" s="182"/>
      <c r="C61" s="187"/>
      <c r="D61" s="296" t="s">
        <v>538</v>
      </c>
      <c r="E61" s="296"/>
      <c r="F61" s="296"/>
      <c r="G61" s="296"/>
      <c r="H61" s="296"/>
      <c r="I61" s="296"/>
      <c r="J61" s="296"/>
      <c r="K61" s="183"/>
    </row>
    <row r="62" spans="2:11" ht="15" customHeight="1">
      <c r="B62" s="182"/>
      <c r="C62" s="187"/>
      <c r="D62" s="300" t="s">
        <v>539</v>
      </c>
      <c r="E62" s="300"/>
      <c r="F62" s="300"/>
      <c r="G62" s="300"/>
      <c r="H62" s="300"/>
      <c r="I62" s="300"/>
      <c r="J62" s="300"/>
      <c r="K62" s="183"/>
    </row>
    <row r="63" spans="2:11" ht="15" customHeight="1">
      <c r="B63" s="182"/>
      <c r="C63" s="187"/>
      <c r="D63" s="296" t="s">
        <v>540</v>
      </c>
      <c r="E63" s="296"/>
      <c r="F63" s="296"/>
      <c r="G63" s="296"/>
      <c r="H63" s="296"/>
      <c r="I63" s="296"/>
      <c r="J63" s="296"/>
      <c r="K63" s="183"/>
    </row>
    <row r="64" spans="2:11" ht="12.75" customHeight="1">
      <c r="B64" s="182"/>
      <c r="C64" s="187"/>
      <c r="D64" s="187"/>
      <c r="E64" s="190"/>
      <c r="F64" s="187"/>
      <c r="G64" s="187"/>
      <c r="H64" s="187"/>
      <c r="I64" s="187"/>
      <c r="J64" s="187"/>
      <c r="K64" s="183"/>
    </row>
    <row r="65" spans="2:11" ht="15" customHeight="1">
      <c r="B65" s="182"/>
      <c r="C65" s="187"/>
      <c r="D65" s="296" t="s">
        <v>541</v>
      </c>
      <c r="E65" s="296"/>
      <c r="F65" s="296"/>
      <c r="G65" s="296"/>
      <c r="H65" s="296"/>
      <c r="I65" s="296"/>
      <c r="J65" s="296"/>
      <c r="K65" s="183"/>
    </row>
    <row r="66" spans="2:11" ht="15" customHeight="1">
      <c r="B66" s="182"/>
      <c r="C66" s="187"/>
      <c r="D66" s="300" t="s">
        <v>542</v>
      </c>
      <c r="E66" s="300"/>
      <c r="F66" s="300"/>
      <c r="G66" s="300"/>
      <c r="H66" s="300"/>
      <c r="I66" s="300"/>
      <c r="J66" s="300"/>
      <c r="K66" s="183"/>
    </row>
    <row r="67" spans="2:11" ht="15" customHeight="1">
      <c r="B67" s="182"/>
      <c r="C67" s="187"/>
      <c r="D67" s="296" t="s">
        <v>543</v>
      </c>
      <c r="E67" s="296"/>
      <c r="F67" s="296"/>
      <c r="G67" s="296"/>
      <c r="H67" s="296"/>
      <c r="I67" s="296"/>
      <c r="J67" s="296"/>
      <c r="K67" s="183"/>
    </row>
    <row r="68" spans="2:11" ht="15" customHeight="1">
      <c r="B68" s="182"/>
      <c r="C68" s="187"/>
      <c r="D68" s="296" t="s">
        <v>544</v>
      </c>
      <c r="E68" s="296"/>
      <c r="F68" s="296"/>
      <c r="G68" s="296"/>
      <c r="H68" s="296"/>
      <c r="I68" s="296"/>
      <c r="J68" s="296"/>
      <c r="K68" s="183"/>
    </row>
    <row r="69" spans="2:11" ht="15" customHeight="1">
      <c r="B69" s="182"/>
      <c r="C69" s="187"/>
      <c r="D69" s="296" t="s">
        <v>545</v>
      </c>
      <c r="E69" s="296"/>
      <c r="F69" s="296"/>
      <c r="G69" s="296"/>
      <c r="H69" s="296"/>
      <c r="I69" s="296"/>
      <c r="J69" s="296"/>
      <c r="K69" s="183"/>
    </row>
    <row r="70" spans="2:11" ht="15" customHeight="1">
      <c r="B70" s="182"/>
      <c r="C70" s="187"/>
      <c r="D70" s="296" t="s">
        <v>546</v>
      </c>
      <c r="E70" s="296"/>
      <c r="F70" s="296"/>
      <c r="G70" s="296"/>
      <c r="H70" s="296"/>
      <c r="I70" s="296"/>
      <c r="J70" s="296"/>
      <c r="K70" s="183"/>
    </row>
    <row r="71" spans="2:11" ht="12.75" customHeight="1">
      <c r="B71" s="191"/>
      <c r="C71" s="192"/>
      <c r="D71" s="192"/>
      <c r="E71" s="192"/>
      <c r="F71" s="192"/>
      <c r="G71" s="192"/>
      <c r="H71" s="192"/>
      <c r="I71" s="192"/>
      <c r="J71" s="192"/>
      <c r="K71" s="193"/>
    </row>
    <row r="72" spans="2:11" ht="18.7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ht="18.75" customHeight="1"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2:11" ht="7.5" customHeight="1">
      <c r="B74" s="196"/>
      <c r="C74" s="197"/>
      <c r="D74" s="197"/>
      <c r="E74" s="197"/>
      <c r="F74" s="197"/>
      <c r="G74" s="197"/>
      <c r="H74" s="197"/>
      <c r="I74" s="197"/>
      <c r="J74" s="197"/>
      <c r="K74" s="198"/>
    </row>
    <row r="75" spans="2:11" ht="45" customHeight="1">
      <c r="B75" s="199"/>
      <c r="C75" s="299" t="s">
        <v>547</v>
      </c>
      <c r="D75" s="299"/>
      <c r="E75" s="299"/>
      <c r="F75" s="299"/>
      <c r="G75" s="299"/>
      <c r="H75" s="299"/>
      <c r="I75" s="299"/>
      <c r="J75" s="299"/>
      <c r="K75" s="200"/>
    </row>
    <row r="76" spans="2:11" ht="17.25" customHeight="1">
      <c r="B76" s="199"/>
      <c r="C76" s="201" t="s">
        <v>548</v>
      </c>
      <c r="D76" s="201"/>
      <c r="E76" s="201"/>
      <c r="F76" s="201" t="s">
        <v>549</v>
      </c>
      <c r="G76" s="202"/>
      <c r="H76" s="201" t="s">
        <v>53</v>
      </c>
      <c r="I76" s="201" t="s">
        <v>56</v>
      </c>
      <c r="J76" s="201" t="s">
        <v>550</v>
      </c>
      <c r="K76" s="200"/>
    </row>
    <row r="77" spans="2:11" ht="17.25" customHeight="1">
      <c r="B77" s="199"/>
      <c r="C77" s="203" t="s">
        <v>551</v>
      </c>
      <c r="D77" s="203"/>
      <c r="E77" s="203"/>
      <c r="F77" s="204" t="s">
        <v>552</v>
      </c>
      <c r="G77" s="205"/>
      <c r="H77" s="203"/>
      <c r="I77" s="203"/>
      <c r="J77" s="203" t="s">
        <v>553</v>
      </c>
      <c r="K77" s="200"/>
    </row>
    <row r="78" spans="2:11" ht="5.25" customHeight="1">
      <c r="B78" s="199"/>
      <c r="C78" s="206"/>
      <c r="D78" s="206"/>
      <c r="E78" s="206"/>
      <c r="F78" s="206"/>
      <c r="G78" s="207"/>
      <c r="H78" s="206"/>
      <c r="I78" s="206"/>
      <c r="J78" s="206"/>
      <c r="K78" s="200"/>
    </row>
    <row r="79" spans="2:11" ht="15" customHeight="1">
      <c r="B79" s="199"/>
      <c r="C79" s="188" t="s">
        <v>52</v>
      </c>
      <c r="D79" s="208"/>
      <c r="E79" s="208"/>
      <c r="F79" s="209" t="s">
        <v>554</v>
      </c>
      <c r="G79" s="210"/>
      <c r="H79" s="188" t="s">
        <v>555</v>
      </c>
      <c r="I79" s="188" t="s">
        <v>556</v>
      </c>
      <c r="J79" s="188">
        <v>20</v>
      </c>
      <c r="K79" s="200"/>
    </row>
    <row r="80" spans="2:11" ht="15" customHeight="1">
      <c r="B80" s="199"/>
      <c r="C80" s="188" t="s">
        <v>557</v>
      </c>
      <c r="D80" s="188"/>
      <c r="E80" s="188"/>
      <c r="F80" s="209" t="s">
        <v>554</v>
      </c>
      <c r="G80" s="210"/>
      <c r="H80" s="188" t="s">
        <v>558</v>
      </c>
      <c r="I80" s="188" t="s">
        <v>556</v>
      </c>
      <c r="J80" s="188">
        <v>120</v>
      </c>
      <c r="K80" s="200"/>
    </row>
    <row r="81" spans="2:11" ht="15" customHeight="1">
      <c r="B81" s="211"/>
      <c r="C81" s="188" t="s">
        <v>559</v>
      </c>
      <c r="D81" s="188"/>
      <c r="E81" s="188"/>
      <c r="F81" s="209" t="s">
        <v>560</v>
      </c>
      <c r="G81" s="210"/>
      <c r="H81" s="188" t="s">
        <v>561</v>
      </c>
      <c r="I81" s="188" t="s">
        <v>556</v>
      </c>
      <c r="J81" s="188">
        <v>50</v>
      </c>
      <c r="K81" s="200"/>
    </row>
    <row r="82" spans="2:11" ht="15" customHeight="1">
      <c r="B82" s="211"/>
      <c r="C82" s="188" t="s">
        <v>562</v>
      </c>
      <c r="D82" s="188"/>
      <c r="E82" s="188"/>
      <c r="F82" s="209" t="s">
        <v>554</v>
      </c>
      <c r="G82" s="210"/>
      <c r="H82" s="188" t="s">
        <v>563</v>
      </c>
      <c r="I82" s="188" t="s">
        <v>564</v>
      </c>
      <c r="J82" s="188"/>
      <c r="K82" s="200"/>
    </row>
    <row r="83" spans="2:11" ht="15" customHeight="1">
      <c r="B83" s="211"/>
      <c r="C83" s="188" t="s">
        <v>565</v>
      </c>
      <c r="D83" s="188"/>
      <c r="E83" s="188"/>
      <c r="F83" s="209" t="s">
        <v>560</v>
      </c>
      <c r="G83" s="188"/>
      <c r="H83" s="188" t="s">
        <v>566</v>
      </c>
      <c r="I83" s="188" t="s">
        <v>556</v>
      </c>
      <c r="J83" s="188">
        <v>15</v>
      </c>
      <c r="K83" s="200"/>
    </row>
    <row r="84" spans="2:11" ht="15" customHeight="1">
      <c r="B84" s="211"/>
      <c r="C84" s="188" t="s">
        <v>567</v>
      </c>
      <c r="D84" s="188"/>
      <c r="E84" s="188"/>
      <c r="F84" s="209" t="s">
        <v>560</v>
      </c>
      <c r="G84" s="188"/>
      <c r="H84" s="188" t="s">
        <v>568</v>
      </c>
      <c r="I84" s="188" t="s">
        <v>556</v>
      </c>
      <c r="J84" s="188">
        <v>15</v>
      </c>
      <c r="K84" s="200"/>
    </row>
    <row r="85" spans="2:11" ht="15" customHeight="1">
      <c r="B85" s="211"/>
      <c r="C85" s="188" t="s">
        <v>569</v>
      </c>
      <c r="D85" s="188"/>
      <c r="E85" s="188"/>
      <c r="F85" s="209" t="s">
        <v>560</v>
      </c>
      <c r="G85" s="188"/>
      <c r="H85" s="188" t="s">
        <v>570</v>
      </c>
      <c r="I85" s="188" t="s">
        <v>556</v>
      </c>
      <c r="J85" s="188">
        <v>20</v>
      </c>
      <c r="K85" s="200"/>
    </row>
    <row r="86" spans="2:11" ht="15" customHeight="1">
      <c r="B86" s="211"/>
      <c r="C86" s="188" t="s">
        <v>571</v>
      </c>
      <c r="D86" s="188"/>
      <c r="E86" s="188"/>
      <c r="F86" s="209" t="s">
        <v>560</v>
      </c>
      <c r="G86" s="188"/>
      <c r="H86" s="188" t="s">
        <v>572</v>
      </c>
      <c r="I86" s="188" t="s">
        <v>556</v>
      </c>
      <c r="J86" s="188">
        <v>20</v>
      </c>
      <c r="K86" s="200"/>
    </row>
    <row r="87" spans="2:11" ht="15" customHeight="1">
      <c r="B87" s="211"/>
      <c r="C87" s="188" t="s">
        <v>573</v>
      </c>
      <c r="D87" s="188"/>
      <c r="E87" s="188"/>
      <c r="F87" s="209" t="s">
        <v>560</v>
      </c>
      <c r="G87" s="210"/>
      <c r="H87" s="188" t="s">
        <v>574</v>
      </c>
      <c r="I87" s="188" t="s">
        <v>556</v>
      </c>
      <c r="J87" s="188">
        <v>50</v>
      </c>
      <c r="K87" s="200"/>
    </row>
    <row r="88" spans="2:11" ht="15" customHeight="1">
      <c r="B88" s="211"/>
      <c r="C88" s="188" t="s">
        <v>575</v>
      </c>
      <c r="D88" s="188"/>
      <c r="E88" s="188"/>
      <c r="F88" s="209" t="s">
        <v>560</v>
      </c>
      <c r="G88" s="210"/>
      <c r="H88" s="188" t="s">
        <v>576</v>
      </c>
      <c r="I88" s="188" t="s">
        <v>556</v>
      </c>
      <c r="J88" s="188">
        <v>20</v>
      </c>
      <c r="K88" s="200"/>
    </row>
    <row r="89" spans="2:11" ht="15" customHeight="1">
      <c r="B89" s="211"/>
      <c r="C89" s="188" t="s">
        <v>577</v>
      </c>
      <c r="D89" s="188"/>
      <c r="E89" s="188"/>
      <c r="F89" s="209" t="s">
        <v>560</v>
      </c>
      <c r="G89" s="210"/>
      <c r="H89" s="188" t="s">
        <v>578</v>
      </c>
      <c r="I89" s="188" t="s">
        <v>556</v>
      </c>
      <c r="J89" s="188">
        <v>20</v>
      </c>
      <c r="K89" s="200"/>
    </row>
    <row r="90" spans="2:11" ht="15" customHeight="1">
      <c r="B90" s="211"/>
      <c r="C90" s="188" t="s">
        <v>579</v>
      </c>
      <c r="D90" s="188"/>
      <c r="E90" s="188"/>
      <c r="F90" s="209" t="s">
        <v>560</v>
      </c>
      <c r="G90" s="210"/>
      <c r="H90" s="188" t="s">
        <v>580</v>
      </c>
      <c r="I90" s="188" t="s">
        <v>556</v>
      </c>
      <c r="J90" s="188">
        <v>50</v>
      </c>
      <c r="K90" s="200"/>
    </row>
    <row r="91" spans="2:11" ht="15" customHeight="1">
      <c r="B91" s="211"/>
      <c r="C91" s="188" t="s">
        <v>581</v>
      </c>
      <c r="D91" s="188"/>
      <c r="E91" s="188"/>
      <c r="F91" s="209" t="s">
        <v>560</v>
      </c>
      <c r="G91" s="210"/>
      <c r="H91" s="188" t="s">
        <v>581</v>
      </c>
      <c r="I91" s="188" t="s">
        <v>556</v>
      </c>
      <c r="J91" s="188">
        <v>50</v>
      </c>
      <c r="K91" s="200"/>
    </row>
    <row r="92" spans="2:11" ht="15" customHeight="1">
      <c r="B92" s="211"/>
      <c r="C92" s="188" t="s">
        <v>582</v>
      </c>
      <c r="D92" s="188"/>
      <c r="E92" s="188"/>
      <c r="F92" s="209" t="s">
        <v>560</v>
      </c>
      <c r="G92" s="210"/>
      <c r="H92" s="188" t="s">
        <v>583</v>
      </c>
      <c r="I92" s="188" t="s">
        <v>556</v>
      </c>
      <c r="J92" s="188">
        <v>255</v>
      </c>
      <c r="K92" s="200"/>
    </row>
    <row r="93" spans="2:11" ht="15" customHeight="1">
      <c r="B93" s="211"/>
      <c r="C93" s="188" t="s">
        <v>584</v>
      </c>
      <c r="D93" s="188"/>
      <c r="E93" s="188"/>
      <c r="F93" s="209" t="s">
        <v>554</v>
      </c>
      <c r="G93" s="210"/>
      <c r="H93" s="188" t="s">
        <v>585</v>
      </c>
      <c r="I93" s="188" t="s">
        <v>586</v>
      </c>
      <c r="J93" s="188"/>
      <c r="K93" s="200"/>
    </row>
    <row r="94" spans="2:11" ht="15" customHeight="1">
      <c r="B94" s="211"/>
      <c r="C94" s="188" t="s">
        <v>587</v>
      </c>
      <c r="D94" s="188"/>
      <c r="E94" s="188"/>
      <c r="F94" s="209" t="s">
        <v>554</v>
      </c>
      <c r="G94" s="210"/>
      <c r="H94" s="188" t="s">
        <v>588</v>
      </c>
      <c r="I94" s="188" t="s">
        <v>589</v>
      </c>
      <c r="J94" s="188"/>
      <c r="K94" s="200"/>
    </row>
    <row r="95" spans="2:11" ht="15" customHeight="1">
      <c r="B95" s="211"/>
      <c r="C95" s="188" t="s">
        <v>590</v>
      </c>
      <c r="D95" s="188"/>
      <c r="E95" s="188"/>
      <c r="F95" s="209" t="s">
        <v>554</v>
      </c>
      <c r="G95" s="210"/>
      <c r="H95" s="188" t="s">
        <v>590</v>
      </c>
      <c r="I95" s="188" t="s">
        <v>589</v>
      </c>
      <c r="J95" s="188"/>
      <c r="K95" s="200"/>
    </row>
    <row r="96" spans="2:11" ht="15" customHeight="1">
      <c r="B96" s="211"/>
      <c r="C96" s="188" t="s">
        <v>37</v>
      </c>
      <c r="D96" s="188"/>
      <c r="E96" s="188"/>
      <c r="F96" s="209" t="s">
        <v>554</v>
      </c>
      <c r="G96" s="210"/>
      <c r="H96" s="188" t="s">
        <v>591</v>
      </c>
      <c r="I96" s="188" t="s">
        <v>589</v>
      </c>
      <c r="J96" s="188"/>
      <c r="K96" s="200"/>
    </row>
    <row r="97" spans="2:11" ht="15" customHeight="1">
      <c r="B97" s="211"/>
      <c r="C97" s="188" t="s">
        <v>47</v>
      </c>
      <c r="D97" s="188"/>
      <c r="E97" s="188"/>
      <c r="F97" s="209" t="s">
        <v>554</v>
      </c>
      <c r="G97" s="210"/>
      <c r="H97" s="188" t="s">
        <v>592</v>
      </c>
      <c r="I97" s="188" t="s">
        <v>589</v>
      </c>
      <c r="J97" s="188"/>
      <c r="K97" s="200"/>
    </row>
    <row r="98" spans="2:11" ht="15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4"/>
    </row>
    <row r="99" spans="2:11" ht="18.7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5"/>
    </row>
    <row r="100" spans="2:11" ht="18.75" customHeight="1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2:11" ht="7.5" customHeight="1">
      <c r="B101" s="196"/>
      <c r="C101" s="197"/>
      <c r="D101" s="197"/>
      <c r="E101" s="197"/>
      <c r="F101" s="197"/>
      <c r="G101" s="197"/>
      <c r="H101" s="197"/>
      <c r="I101" s="197"/>
      <c r="J101" s="197"/>
      <c r="K101" s="198"/>
    </row>
    <row r="102" spans="2:11" ht="45" customHeight="1">
      <c r="B102" s="199"/>
      <c r="C102" s="299" t="s">
        <v>593</v>
      </c>
      <c r="D102" s="299"/>
      <c r="E102" s="299"/>
      <c r="F102" s="299"/>
      <c r="G102" s="299"/>
      <c r="H102" s="299"/>
      <c r="I102" s="299"/>
      <c r="J102" s="299"/>
      <c r="K102" s="200"/>
    </row>
    <row r="103" spans="2:11" ht="17.25" customHeight="1">
      <c r="B103" s="199"/>
      <c r="C103" s="201" t="s">
        <v>548</v>
      </c>
      <c r="D103" s="201"/>
      <c r="E103" s="201"/>
      <c r="F103" s="201" t="s">
        <v>549</v>
      </c>
      <c r="G103" s="202"/>
      <c r="H103" s="201" t="s">
        <v>53</v>
      </c>
      <c r="I103" s="201" t="s">
        <v>56</v>
      </c>
      <c r="J103" s="201" t="s">
        <v>550</v>
      </c>
      <c r="K103" s="200"/>
    </row>
    <row r="104" spans="2:11" ht="17.25" customHeight="1">
      <c r="B104" s="199"/>
      <c r="C104" s="203" t="s">
        <v>551</v>
      </c>
      <c r="D104" s="203"/>
      <c r="E104" s="203"/>
      <c r="F104" s="204" t="s">
        <v>552</v>
      </c>
      <c r="G104" s="205"/>
      <c r="H104" s="203"/>
      <c r="I104" s="203"/>
      <c r="J104" s="203" t="s">
        <v>553</v>
      </c>
      <c r="K104" s="200"/>
    </row>
    <row r="105" spans="2:11" ht="5.25" customHeight="1">
      <c r="B105" s="199"/>
      <c r="C105" s="201"/>
      <c r="D105" s="201"/>
      <c r="E105" s="201"/>
      <c r="F105" s="201"/>
      <c r="G105" s="217"/>
      <c r="H105" s="201"/>
      <c r="I105" s="201"/>
      <c r="J105" s="201"/>
      <c r="K105" s="200"/>
    </row>
    <row r="106" spans="2:11" ht="15" customHeight="1">
      <c r="B106" s="199"/>
      <c r="C106" s="188" t="s">
        <v>52</v>
      </c>
      <c r="D106" s="208"/>
      <c r="E106" s="208"/>
      <c r="F106" s="209" t="s">
        <v>554</v>
      </c>
      <c r="G106" s="188"/>
      <c r="H106" s="188" t="s">
        <v>594</v>
      </c>
      <c r="I106" s="188" t="s">
        <v>556</v>
      </c>
      <c r="J106" s="188">
        <v>20</v>
      </c>
      <c r="K106" s="200"/>
    </row>
    <row r="107" spans="2:11" ht="15" customHeight="1">
      <c r="B107" s="199"/>
      <c r="C107" s="188" t="s">
        <v>557</v>
      </c>
      <c r="D107" s="188"/>
      <c r="E107" s="188"/>
      <c r="F107" s="209" t="s">
        <v>554</v>
      </c>
      <c r="G107" s="188"/>
      <c r="H107" s="188" t="s">
        <v>594</v>
      </c>
      <c r="I107" s="188" t="s">
        <v>556</v>
      </c>
      <c r="J107" s="188">
        <v>120</v>
      </c>
      <c r="K107" s="200"/>
    </row>
    <row r="108" spans="2:11" ht="15" customHeight="1">
      <c r="B108" s="211"/>
      <c r="C108" s="188" t="s">
        <v>559</v>
      </c>
      <c r="D108" s="188"/>
      <c r="E108" s="188"/>
      <c r="F108" s="209" t="s">
        <v>560</v>
      </c>
      <c r="G108" s="188"/>
      <c r="H108" s="188" t="s">
        <v>594</v>
      </c>
      <c r="I108" s="188" t="s">
        <v>556</v>
      </c>
      <c r="J108" s="188">
        <v>50</v>
      </c>
      <c r="K108" s="200"/>
    </row>
    <row r="109" spans="2:11" ht="15" customHeight="1">
      <c r="B109" s="211"/>
      <c r="C109" s="188" t="s">
        <v>562</v>
      </c>
      <c r="D109" s="188"/>
      <c r="E109" s="188"/>
      <c r="F109" s="209" t="s">
        <v>554</v>
      </c>
      <c r="G109" s="188"/>
      <c r="H109" s="188" t="s">
        <v>594</v>
      </c>
      <c r="I109" s="188" t="s">
        <v>564</v>
      </c>
      <c r="J109" s="188"/>
      <c r="K109" s="200"/>
    </row>
    <row r="110" spans="2:11" ht="15" customHeight="1">
      <c r="B110" s="211"/>
      <c r="C110" s="188" t="s">
        <v>573</v>
      </c>
      <c r="D110" s="188"/>
      <c r="E110" s="188"/>
      <c r="F110" s="209" t="s">
        <v>560</v>
      </c>
      <c r="G110" s="188"/>
      <c r="H110" s="188" t="s">
        <v>594</v>
      </c>
      <c r="I110" s="188" t="s">
        <v>556</v>
      </c>
      <c r="J110" s="188">
        <v>50</v>
      </c>
      <c r="K110" s="200"/>
    </row>
    <row r="111" spans="2:11" ht="15" customHeight="1">
      <c r="B111" s="211"/>
      <c r="C111" s="188" t="s">
        <v>581</v>
      </c>
      <c r="D111" s="188"/>
      <c r="E111" s="188"/>
      <c r="F111" s="209" t="s">
        <v>560</v>
      </c>
      <c r="G111" s="188"/>
      <c r="H111" s="188" t="s">
        <v>594</v>
      </c>
      <c r="I111" s="188" t="s">
        <v>556</v>
      </c>
      <c r="J111" s="188">
        <v>50</v>
      </c>
      <c r="K111" s="200"/>
    </row>
    <row r="112" spans="2:11" ht="15" customHeight="1">
      <c r="B112" s="211"/>
      <c r="C112" s="188" t="s">
        <v>579</v>
      </c>
      <c r="D112" s="188"/>
      <c r="E112" s="188"/>
      <c r="F112" s="209" t="s">
        <v>560</v>
      </c>
      <c r="G112" s="188"/>
      <c r="H112" s="188" t="s">
        <v>594</v>
      </c>
      <c r="I112" s="188" t="s">
        <v>556</v>
      </c>
      <c r="J112" s="188">
        <v>50</v>
      </c>
      <c r="K112" s="200"/>
    </row>
    <row r="113" spans="2:11" ht="15" customHeight="1">
      <c r="B113" s="211"/>
      <c r="C113" s="188" t="s">
        <v>52</v>
      </c>
      <c r="D113" s="188"/>
      <c r="E113" s="188"/>
      <c r="F113" s="209" t="s">
        <v>554</v>
      </c>
      <c r="G113" s="188"/>
      <c r="H113" s="188" t="s">
        <v>595</v>
      </c>
      <c r="I113" s="188" t="s">
        <v>556</v>
      </c>
      <c r="J113" s="188">
        <v>20</v>
      </c>
      <c r="K113" s="200"/>
    </row>
    <row r="114" spans="2:11" ht="15" customHeight="1">
      <c r="B114" s="211"/>
      <c r="C114" s="188" t="s">
        <v>596</v>
      </c>
      <c r="D114" s="188"/>
      <c r="E114" s="188"/>
      <c r="F114" s="209" t="s">
        <v>554</v>
      </c>
      <c r="G114" s="188"/>
      <c r="H114" s="188" t="s">
        <v>597</v>
      </c>
      <c r="I114" s="188" t="s">
        <v>556</v>
      </c>
      <c r="J114" s="188">
        <v>120</v>
      </c>
      <c r="K114" s="200"/>
    </row>
    <row r="115" spans="2:11" ht="15" customHeight="1">
      <c r="B115" s="211"/>
      <c r="C115" s="188" t="s">
        <v>37</v>
      </c>
      <c r="D115" s="188"/>
      <c r="E115" s="188"/>
      <c r="F115" s="209" t="s">
        <v>554</v>
      </c>
      <c r="G115" s="188"/>
      <c r="H115" s="188" t="s">
        <v>598</v>
      </c>
      <c r="I115" s="188" t="s">
        <v>589</v>
      </c>
      <c r="J115" s="188"/>
      <c r="K115" s="200"/>
    </row>
    <row r="116" spans="2:11" ht="15" customHeight="1">
      <c r="B116" s="211"/>
      <c r="C116" s="188" t="s">
        <v>47</v>
      </c>
      <c r="D116" s="188"/>
      <c r="E116" s="188"/>
      <c r="F116" s="209" t="s">
        <v>554</v>
      </c>
      <c r="G116" s="188"/>
      <c r="H116" s="188" t="s">
        <v>599</v>
      </c>
      <c r="I116" s="188" t="s">
        <v>589</v>
      </c>
      <c r="J116" s="188"/>
      <c r="K116" s="200"/>
    </row>
    <row r="117" spans="2:11" ht="15" customHeight="1">
      <c r="B117" s="211"/>
      <c r="C117" s="188" t="s">
        <v>56</v>
      </c>
      <c r="D117" s="188"/>
      <c r="E117" s="188"/>
      <c r="F117" s="209" t="s">
        <v>554</v>
      </c>
      <c r="G117" s="188"/>
      <c r="H117" s="188" t="s">
        <v>600</v>
      </c>
      <c r="I117" s="188" t="s">
        <v>601</v>
      </c>
      <c r="J117" s="188"/>
      <c r="K117" s="200"/>
    </row>
    <row r="118" spans="2:11" ht="15" customHeight="1">
      <c r="B118" s="212"/>
      <c r="C118" s="218"/>
      <c r="D118" s="218"/>
      <c r="E118" s="218"/>
      <c r="F118" s="218"/>
      <c r="G118" s="218"/>
      <c r="H118" s="218"/>
      <c r="I118" s="218"/>
      <c r="J118" s="218"/>
      <c r="K118" s="214"/>
    </row>
    <row r="119" spans="2:11" ht="18.75" customHeight="1">
      <c r="B119" s="219"/>
      <c r="C119" s="220"/>
      <c r="D119" s="220"/>
      <c r="E119" s="220"/>
      <c r="F119" s="221"/>
      <c r="G119" s="220"/>
      <c r="H119" s="220"/>
      <c r="I119" s="220"/>
      <c r="J119" s="220"/>
      <c r="K119" s="219"/>
    </row>
    <row r="120" spans="2:11" ht="18.75" customHeight="1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2:1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ht="45" customHeight="1">
      <c r="B122" s="225"/>
      <c r="C122" s="297" t="s">
        <v>602</v>
      </c>
      <c r="D122" s="297"/>
      <c r="E122" s="297"/>
      <c r="F122" s="297"/>
      <c r="G122" s="297"/>
      <c r="H122" s="297"/>
      <c r="I122" s="297"/>
      <c r="J122" s="297"/>
      <c r="K122" s="226"/>
    </row>
    <row r="123" spans="2:11" ht="17.25" customHeight="1">
      <c r="B123" s="227"/>
      <c r="C123" s="201" t="s">
        <v>548</v>
      </c>
      <c r="D123" s="201"/>
      <c r="E123" s="201"/>
      <c r="F123" s="201" t="s">
        <v>549</v>
      </c>
      <c r="G123" s="202"/>
      <c r="H123" s="201" t="s">
        <v>53</v>
      </c>
      <c r="I123" s="201" t="s">
        <v>56</v>
      </c>
      <c r="J123" s="201" t="s">
        <v>550</v>
      </c>
      <c r="K123" s="228"/>
    </row>
    <row r="124" spans="2:11" ht="17.25" customHeight="1">
      <c r="B124" s="227"/>
      <c r="C124" s="203" t="s">
        <v>551</v>
      </c>
      <c r="D124" s="203"/>
      <c r="E124" s="203"/>
      <c r="F124" s="204" t="s">
        <v>552</v>
      </c>
      <c r="G124" s="205"/>
      <c r="H124" s="203"/>
      <c r="I124" s="203"/>
      <c r="J124" s="203" t="s">
        <v>553</v>
      </c>
      <c r="K124" s="228"/>
    </row>
    <row r="125" spans="2:11" ht="5.25" customHeight="1">
      <c r="B125" s="229"/>
      <c r="C125" s="206"/>
      <c r="D125" s="206"/>
      <c r="E125" s="206"/>
      <c r="F125" s="206"/>
      <c r="G125" s="230"/>
      <c r="H125" s="206"/>
      <c r="I125" s="206"/>
      <c r="J125" s="206"/>
      <c r="K125" s="231"/>
    </row>
    <row r="126" spans="2:11" ht="15" customHeight="1">
      <c r="B126" s="229"/>
      <c r="C126" s="188" t="s">
        <v>557</v>
      </c>
      <c r="D126" s="208"/>
      <c r="E126" s="208"/>
      <c r="F126" s="209" t="s">
        <v>554</v>
      </c>
      <c r="G126" s="188"/>
      <c r="H126" s="188" t="s">
        <v>594</v>
      </c>
      <c r="I126" s="188" t="s">
        <v>556</v>
      </c>
      <c r="J126" s="188">
        <v>120</v>
      </c>
      <c r="K126" s="232"/>
    </row>
    <row r="127" spans="2:11" ht="15" customHeight="1">
      <c r="B127" s="229"/>
      <c r="C127" s="188" t="s">
        <v>603</v>
      </c>
      <c r="D127" s="188"/>
      <c r="E127" s="188"/>
      <c r="F127" s="209" t="s">
        <v>554</v>
      </c>
      <c r="G127" s="188"/>
      <c r="H127" s="188" t="s">
        <v>604</v>
      </c>
      <c r="I127" s="188" t="s">
        <v>556</v>
      </c>
      <c r="J127" s="188" t="s">
        <v>605</v>
      </c>
      <c r="K127" s="232"/>
    </row>
    <row r="128" spans="2:11" ht="15" customHeight="1">
      <c r="B128" s="229"/>
      <c r="C128" s="188" t="s">
        <v>502</v>
      </c>
      <c r="D128" s="188"/>
      <c r="E128" s="188"/>
      <c r="F128" s="209" t="s">
        <v>554</v>
      </c>
      <c r="G128" s="188"/>
      <c r="H128" s="188" t="s">
        <v>606</v>
      </c>
      <c r="I128" s="188" t="s">
        <v>556</v>
      </c>
      <c r="J128" s="188" t="s">
        <v>605</v>
      </c>
      <c r="K128" s="232"/>
    </row>
    <row r="129" spans="2:11" ht="15" customHeight="1">
      <c r="B129" s="229"/>
      <c r="C129" s="188" t="s">
        <v>565</v>
      </c>
      <c r="D129" s="188"/>
      <c r="E129" s="188"/>
      <c r="F129" s="209" t="s">
        <v>560</v>
      </c>
      <c r="G129" s="188"/>
      <c r="H129" s="188" t="s">
        <v>566</v>
      </c>
      <c r="I129" s="188" t="s">
        <v>556</v>
      </c>
      <c r="J129" s="188">
        <v>15</v>
      </c>
      <c r="K129" s="232"/>
    </row>
    <row r="130" spans="2:11" ht="15" customHeight="1">
      <c r="B130" s="229"/>
      <c r="C130" s="188" t="s">
        <v>567</v>
      </c>
      <c r="D130" s="188"/>
      <c r="E130" s="188"/>
      <c r="F130" s="209" t="s">
        <v>560</v>
      </c>
      <c r="G130" s="188"/>
      <c r="H130" s="188" t="s">
        <v>568</v>
      </c>
      <c r="I130" s="188" t="s">
        <v>556</v>
      </c>
      <c r="J130" s="188">
        <v>15</v>
      </c>
      <c r="K130" s="232"/>
    </row>
    <row r="131" spans="2:11" ht="15" customHeight="1">
      <c r="B131" s="229"/>
      <c r="C131" s="188" t="s">
        <v>569</v>
      </c>
      <c r="D131" s="188"/>
      <c r="E131" s="188"/>
      <c r="F131" s="209" t="s">
        <v>560</v>
      </c>
      <c r="G131" s="188"/>
      <c r="H131" s="188" t="s">
        <v>570</v>
      </c>
      <c r="I131" s="188" t="s">
        <v>556</v>
      </c>
      <c r="J131" s="188">
        <v>20</v>
      </c>
      <c r="K131" s="232"/>
    </row>
    <row r="132" spans="2:11" ht="15" customHeight="1">
      <c r="B132" s="229"/>
      <c r="C132" s="188" t="s">
        <v>571</v>
      </c>
      <c r="D132" s="188"/>
      <c r="E132" s="188"/>
      <c r="F132" s="209" t="s">
        <v>560</v>
      </c>
      <c r="G132" s="188"/>
      <c r="H132" s="188" t="s">
        <v>572</v>
      </c>
      <c r="I132" s="188" t="s">
        <v>556</v>
      </c>
      <c r="J132" s="188">
        <v>20</v>
      </c>
      <c r="K132" s="232"/>
    </row>
    <row r="133" spans="2:11" ht="15" customHeight="1">
      <c r="B133" s="229"/>
      <c r="C133" s="188" t="s">
        <v>559</v>
      </c>
      <c r="D133" s="188"/>
      <c r="E133" s="188"/>
      <c r="F133" s="209" t="s">
        <v>560</v>
      </c>
      <c r="G133" s="188"/>
      <c r="H133" s="188" t="s">
        <v>594</v>
      </c>
      <c r="I133" s="188" t="s">
        <v>556</v>
      </c>
      <c r="J133" s="188">
        <v>50</v>
      </c>
      <c r="K133" s="232"/>
    </row>
    <row r="134" spans="2:11" ht="15" customHeight="1">
      <c r="B134" s="229"/>
      <c r="C134" s="188" t="s">
        <v>573</v>
      </c>
      <c r="D134" s="188"/>
      <c r="E134" s="188"/>
      <c r="F134" s="209" t="s">
        <v>560</v>
      </c>
      <c r="G134" s="188"/>
      <c r="H134" s="188" t="s">
        <v>594</v>
      </c>
      <c r="I134" s="188" t="s">
        <v>556</v>
      </c>
      <c r="J134" s="188">
        <v>50</v>
      </c>
      <c r="K134" s="232"/>
    </row>
    <row r="135" spans="2:11" ht="15" customHeight="1">
      <c r="B135" s="229"/>
      <c r="C135" s="188" t="s">
        <v>579</v>
      </c>
      <c r="D135" s="188"/>
      <c r="E135" s="188"/>
      <c r="F135" s="209" t="s">
        <v>560</v>
      </c>
      <c r="G135" s="188"/>
      <c r="H135" s="188" t="s">
        <v>594</v>
      </c>
      <c r="I135" s="188" t="s">
        <v>556</v>
      </c>
      <c r="J135" s="188">
        <v>50</v>
      </c>
      <c r="K135" s="232"/>
    </row>
    <row r="136" spans="2:11" ht="15" customHeight="1">
      <c r="B136" s="229"/>
      <c r="C136" s="188" t="s">
        <v>581</v>
      </c>
      <c r="D136" s="188"/>
      <c r="E136" s="188"/>
      <c r="F136" s="209" t="s">
        <v>560</v>
      </c>
      <c r="G136" s="188"/>
      <c r="H136" s="188" t="s">
        <v>594</v>
      </c>
      <c r="I136" s="188" t="s">
        <v>556</v>
      </c>
      <c r="J136" s="188">
        <v>50</v>
      </c>
      <c r="K136" s="232"/>
    </row>
    <row r="137" spans="2:11" ht="15" customHeight="1">
      <c r="B137" s="229"/>
      <c r="C137" s="188" t="s">
        <v>582</v>
      </c>
      <c r="D137" s="188"/>
      <c r="E137" s="188"/>
      <c r="F137" s="209" t="s">
        <v>560</v>
      </c>
      <c r="G137" s="188"/>
      <c r="H137" s="188" t="s">
        <v>607</v>
      </c>
      <c r="I137" s="188" t="s">
        <v>556</v>
      </c>
      <c r="J137" s="188">
        <v>255</v>
      </c>
      <c r="K137" s="232"/>
    </row>
    <row r="138" spans="2:11" ht="15" customHeight="1">
      <c r="B138" s="229"/>
      <c r="C138" s="188" t="s">
        <v>584</v>
      </c>
      <c r="D138" s="188"/>
      <c r="E138" s="188"/>
      <c r="F138" s="209" t="s">
        <v>554</v>
      </c>
      <c r="G138" s="188"/>
      <c r="H138" s="188" t="s">
        <v>608</v>
      </c>
      <c r="I138" s="188" t="s">
        <v>586</v>
      </c>
      <c r="J138" s="188"/>
      <c r="K138" s="232"/>
    </row>
    <row r="139" spans="2:11" ht="15" customHeight="1">
      <c r="B139" s="229"/>
      <c r="C139" s="188" t="s">
        <v>587</v>
      </c>
      <c r="D139" s="188"/>
      <c r="E139" s="188"/>
      <c r="F139" s="209" t="s">
        <v>554</v>
      </c>
      <c r="G139" s="188"/>
      <c r="H139" s="188" t="s">
        <v>609</v>
      </c>
      <c r="I139" s="188" t="s">
        <v>589</v>
      </c>
      <c r="J139" s="188"/>
      <c r="K139" s="232"/>
    </row>
    <row r="140" spans="2:11" ht="15" customHeight="1">
      <c r="B140" s="229"/>
      <c r="C140" s="188" t="s">
        <v>590</v>
      </c>
      <c r="D140" s="188"/>
      <c r="E140" s="188"/>
      <c r="F140" s="209" t="s">
        <v>554</v>
      </c>
      <c r="G140" s="188"/>
      <c r="H140" s="188" t="s">
        <v>590</v>
      </c>
      <c r="I140" s="188" t="s">
        <v>589</v>
      </c>
      <c r="J140" s="188"/>
      <c r="K140" s="232"/>
    </row>
    <row r="141" spans="2:11" ht="15" customHeight="1">
      <c r="B141" s="229"/>
      <c r="C141" s="188" t="s">
        <v>37</v>
      </c>
      <c r="D141" s="188"/>
      <c r="E141" s="188"/>
      <c r="F141" s="209" t="s">
        <v>554</v>
      </c>
      <c r="G141" s="188"/>
      <c r="H141" s="188" t="s">
        <v>610</v>
      </c>
      <c r="I141" s="188" t="s">
        <v>589</v>
      </c>
      <c r="J141" s="188"/>
      <c r="K141" s="232"/>
    </row>
    <row r="142" spans="2:11" ht="15" customHeight="1">
      <c r="B142" s="229"/>
      <c r="C142" s="188" t="s">
        <v>611</v>
      </c>
      <c r="D142" s="188"/>
      <c r="E142" s="188"/>
      <c r="F142" s="209" t="s">
        <v>554</v>
      </c>
      <c r="G142" s="188"/>
      <c r="H142" s="188" t="s">
        <v>612</v>
      </c>
      <c r="I142" s="188" t="s">
        <v>589</v>
      </c>
      <c r="J142" s="188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ht="18.75" customHeight="1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2:11" ht="7.5" customHeight="1">
      <c r="B146" s="196"/>
      <c r="C146" s="197"/>
      <c r="D146" s="197"/>
      <c r="E146" s="197"/>
      <c r="F146" s="197"/>
      <c r="G146" s="197"/>
      <c r="H146" s="197"/>
      <c r="I146" s="197"/>
      <c r="J146" s="197"/>
      <c r="K146" s="198"/>
    </row>
    <row r="147" spans="2:11" ht="45" customHeight="1">
      <c r="B147" s="199"/>
      <c r="C147" s="299" t="s">
        <v>613</v>
      </c>
      <c r="D147" s="299"/>
      <c r="E147" s="299"/>
      <c r="F147" s="299"/>
      <c r="G147" s="299"/>
      <c r="H147" s="299"/>
      <c r="I147" s="299"/>
      <c r="J147" s="299"/>
      <c r="K147" s="200"/>
    </row>
    <row r="148" spans="2:11" ht="17.25" customHeight="1">
      <c r="B148" s="199"/>
      <c r="C148" s="201" t="s">
        <v>548</v>
      </c>
      <c r="D148" s="201"/>
      <c r="E148" s="201"/>
      <c r="F148" s="201" t="s">
        <v>549</v>
      </c>
      <c r="G148" s="202"/>
      <c r="H148" s="201" t="s">
        <v>53</v>
      </c>
      <c r="I148" s="201" t="s">
        <v>56</v>
      </c>
      <c r="J148" s="201" t="s">
        <v>550</v>
      </c>
      <c r="K148" s="200"/>
    </row>
    <row r="149" spans="2:11" ht="17.25" customHeight="1">
      <c r="B149" s="199"/>
      <c r="C149" s="203" t="s">
        <v>551</v>
      </c>
      <c r="D149" s="203"/>
      <c r="E149" s="203"/>
      <c r="F149" s="204" t="s">
        <v>552</v>
      </c>
      <c r="G149" s="205"/>
      <c r="H149" s="203"/>
      <c r="I149" s="203"/>
      <c r="J149" s="203" t="s">
        <v>553</v>
      </c>
      <c r="K149" s="200"/>
    </row>
    <row r="150" spans="2:11" ht="5.25" customHeight="1">
      <c r="B150" s="211"/>
      <c r="C150" s="206"/>
      <c r="D150" s="206"/>
      <c r="E150" s="206"/>
      <c r="F150" s="206"/>
      <c r="G150" s="207"/>
      <c r="H150" s="206"/>
      <c r="I150" s="206"/>
      <c r="J150" s="206"/>
      <c r="K150" s="232"/>
    </row>
    <row r="151" spans="2:11" ht="15" customHeight="1">
      <c r="B151" s="211"/>
      <c r="C151" s="236" t="s">
        <v>557</v>
      </c>
      <c r="D151" s="188"/>
      <c r="E151" s="188"/>
      <c r="F151" s="237" t="s">
        <v>554</v>
      </c>
      <c r="G151" s="188"/>
      <c r="H151" s="236" t="s">
        <v>594</v>
      </c>
      <c r="I151" s="236" t="s">
        <v>556</v>
      </c>
      <c r="J151" s="236">
        <v>120</v>
      </c>
      <c r="K151" s="232"/>
    </row>
    <row r="152" spans="2:11" ht="15" customHeight="1">
      <c r="B152" s="211"/>
      <c r="C152" s="236" t="s">
        <v>603</v>
      </c>
      <c r="D152" s="188"/>
      <c r="E152" s="188"/>
      <c r="F152" s="237" t="s">
        <v>554</v>
      </c>
      <c r="G152" s="188"/>
      <c r="H152" s="236" t="s">
        <v>614</v>
      </c>
      <c r="I152" s="236" t="s">
        <v>556</v>
      </c>
      <c r="J152" s="236" t="s">
        <v>605</v>
      </c>
      <c r="K152" s="232"/>
    </row>
    <row r="153" spans="2:11" ht="15" customHeight="1">
      <c r="B153" s="211"/>
      <c r="C153" s="236" t="s">
        <v>502</v>
      </c>
      <c r="D153" s="188"/>
      <c r="E153" s="188"/>
      <c r="F153" s="237" t="s">
        <v>554</v>
      </c>
      <c r="G153" s="188"/>
      <c r="H153" s="236" t="s">
        <v>615</v>
      </c>
      <c r="I153" s="236" t="s">
        <v>556</v>
      </c>
      <c r="J153" s="236" t="s">
        <v>605</v>
      </c>
      <c r="K153" s="232"/>
    </row>
    <row r="154" spans="2:11" ht="15" customHeight="1">
      <c r="B154" s="211"/>
      <c r="C154" s="236" t="s">
        <v>559</v>
      </c>
      <c r="D154" s="188"/>
      <c r="E154" s="188"/>
      <c r="F154" s="237" t="s">
        <v>560</v>
      </c>
      <c r="G154" s="188"/>
      <c r="H154" s="236" t="s">
        <v>594</v>
      </c>
      <c r="I154" s="236" t="s">
        <v>556</v>
      </c>
      <c r="J154" s="236">
        <v>50</v>
      </c>
      <c r="K154" s="232"/>
    </row>
    <row r="155" spans="2:11" ht="15" customHeight="1">
      <c r="B155" s="211"/>
      <c r="C155" s="236" t="s">
        <v>562</v>
      </c>
      <c r="D155" s="188"/>
      <c r="E155" s="188"/>
      <c r="F155" s="237" t="s">
        <v>554</v>
      </c>
      <c r="G155" s="188"/>
      <c r="H155" s="236" t="s">
        <v>594</v>
      </c>
      <c r="I155" s="236" t="s">
        <v>564</v>
      </c>
      <c r="J155" s="236"/>
      <c r="K155" s="232"/>
    </row>
    <row r="156" spans="2:11" ht="15" customHeight="1">
      <c r="B156" s="211"/>
      <c r="C156" s="236" t="s">
        <v>573</v>
      </c>
      <c r="D156" s="188"/>
      <c r="E156" s="188"/>
      <c r="F156" s="237" t="s">
        <v>560</v>
      </c>
      <c r="G156" s="188"/>
      <c r="H156" s="236" t="s">
        <v>594</v>
      </c>
      <c r="I156" s="236" t="s">
        <v>556</v>
      </c>
      <c r="J156" s="236">
        <v>50</v>
      </c>
      <c r="K156" s="232"/>
    </row>
    <row r="157" spans="2:11" ht="15" customHeight="1">
      <c r="B157" s="211"/>
      <c r="C157" s="236" t="s">
        <v>581</v>
      </c>
      <c r="D157" s="188"/>
      <c r="E157" s="188"/>
      <c r="F157" s="237" t="s">
        <v>560</v>
      </c>
      <c r="G157" s="188"/>
      <c r="H157" s="236" t="s">
        <v>594</v>
      </c>
      <c r="I157" s="236" t="s">
        <v>556</v>
      </c>
      <c r="J157" s="236">
        <v>50</v>
      </c>
      <c r="K157" s="232"/>
    </row>
    <row r="158" spans="2:11" ht="15" customHeight="1">
      <c r="B158" s="211"/>
      <c r="C158" s="236" t="s">
        <v>579</v>
      </c>
      <c r="D158" s="188"/>
      <c r="E158" s="188"/>
      <c r="F158" s="237" t="s">
        <v>560</v>
      </c>
      <c r="G158" s="188"/>
      <c r="H158" s="236" t="s">
        <v>594</v>
      </c>
      <c r="I158" s="236" t="s">
        <v>556</v>
      </c>
      <c r="J158" s="236">
        <v>50</v>
      </c>
      <c r="K158" s="232"/>
    </row>
    <row r="159" spans="2:11" ht="15" customHeight="1">
      <c r="B159" s="211"/>
      <c r="C159" s="236" t="s">
        <v>86</v>
      </c>
      <c r="D159" s="188"/>
      <c r="E159" s="188"/>
      <c r="F159" s="237" t="s">
        <v>554</v>
      </c>
      <c r="G159" s="188"/>
      <c r="H159" s="236" t="s">
        <v>616</v>
      </c>
      <c r="I159" s="236" t="s">
        <v>556</v>
      </c>
      <c r="J159" s="236" t="s">
        <v>617</v>
      </c>
      <c r="K159" s="232"/>
    </row>
    <row r="160" spans="2:11" ht="15" customHeight="1">
      <c r="B160" s="211"/>
      <c r="C160" s="236" t="s">
        <v>618</v>
      </c>
      <c r="D160" s="188"/>
      <c r="E160" s="188"/>
      <c r="F160" s="237" t="s">
        <v>554</v>
      </c>
      <c r="G160" s="188"/>
      <c r="H160" s="236" t="s">
        <v>619</v>
      </c>
      <c r="I160" s="236" t="s">
        <v>589</v>
      </c>
      <c r="J160" s="236"/>
      <c r="K160" s="232"/>
    </row>
    <row r="161" spans="2:11" ht="15" customHeight="1">
      <c r="B161" s="238"/>
      <c r="C161" s="218"/>
      <c r="D161" s="218"/>
      <c r="E161" s="218"/>
      <c r="F161" s="218"/>
      <c r="G161" s="218"/>
      <c r="H161" s="218"/>
      <c r="I161" s="218"/>
      <c r="J161" s="218"/>
      <c r="K161" s="239"/>
    </row>
    <row r="162" spans="2:11" ht="18.75" customHeight="1">
      <c r="B162" s="220"/>
      <c r="C162" s="230"/>
      <c r="D162" s="230"/>
      <c r="E162" s="230"/>
      <c r="F162" s="240"/>
      <c r="G162" s="230"/>
      <c r="H162" s="230"/>
      <c r="I162" s="230"/>
      <c r="J162" s="230"/>
      <c r="K162" s="220"/>
    </row>
    <row r="163" spans="2:11" ht="18.75" customHeight="1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2:11" ht="7.5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9"/>
    </row>
    <row r="165" spans="2:11" ht="45" customHeight="1">
      <c r="B165" s="180"/>
      <c r="C165" s="297" t="s">
        <v>620</v>
      </c>
      <c r="D165" s="297"/>
      <c r="E165" s="297"/>
      <c r="F165" s="297"/>
      <c r="G165" s="297"/>
      <c r="H165" s="297"/>
      <c r="I165" s="297"/>
      <c r="J165" s="297"/>
      <c r="K165" s="181"/>
    </row>
    <row r="166" spans="2:11" ht="17.25" customHeight="1">
      <c r="B166" s="180"/>
      <c r="C166" s="201" t="s">
        <v>548</v>
      </c>
      <c r="D166" s="201"/>
      <c r="E166" s="201"/>
      <c r="F166" s="201" t="s">
        <v>549</v>
      </c>
      <c r="G166" s="241"/>
      <c r="H166" s="242" t="s">
        <v>53</v>
      </c>
      <c r="I166" s="242" t="s">
        <v>56</v>
      </c>
      <c r="J166" s="201" t="s">
        <v>550</v>
      </c>
      <c r="K166" s="181"/>
    </row>
    <row r="167" spans="2:11" ht="17.25" customHeight="1">
      <c r="B167" s="182"/>
      <c r="C167" s="203" t="s">
        <v>551</v>
      </c>
      <c r="D167" s="203"/>
      <c r="E167" s="203"/>
      <c r="F167" s="204" t="s">
        <v>552</v>
      </c>
      <c r="G167" s="243"/>
      <c r="H167" s="244"/>
      <c r="I167" s="244"/>
      <c r="J167" s="203" t="s">
        <v>553</v>
      </c>
      <c r="K167" s="183"/>
    </row>
    <row r="168" spans="2:11" ht="5.25" customHeight="1">
      <c r="B168" s="211"/>
      <c r="C168" s="206"/>
      <c r="D168" s="206"/>
      <c r="E168" s="206"/>
      <c r="F168" s="206"/>
      <c r="G168" s="207"/>
      <c r="H168" s="206"/>
      <c r="I168" s="206"/>
      <c r="J168" s="206"/>
      <c r="K168" s="232"/>
    </row>
    <row r="169" spans="2:11" ht="15" customHeight="1">
      <c r="B169" s="211"/>
      <c r="C169" s="188" t="s">
        <v>557</v>
      </c>
      <c r="D169" s="188"/>
      <c r="E169" s="188"/>
      <c r="F169" s="209" t="s">
        <v>554</v>
      </c>
      <c r="G169" s="188"/>
      <c r="H169" s="188" t="s">
        <v>594</v>
      </c>
      <c r="I169" s="188" t="s">
        <v>556</v>
      </c>
      <c r="J169" s="188">
        <v>120</v>
      </c>
      <c r="K169" s="232"/>
    </row>
    <row r="170" spans="2:11" ht="15" customHeight="1">
      <c r="B170" s="211"/>
      <c r="C170" s="188" t="s">
        <v>603</v>
      </c>
      <c r="D170" s="188"/>
      <c r="E170" s="188"/>
      <c r="F170" s="209" t="s">
        <v>554</v>
      </c>
      <c r="G170" s="188"/>
      <c r="H170" s="188" t="s">
        <v>604</v>
      </c>
      <c r="I170" s="188" t="s">
        <v>556</v>
      </c>
      <c r="J170" s="188" t="s">
        <v>605</v>
      </c>
      <c r="K170" s="232"/>
    </row>
    <row r="171" spans="2:11" ht="15" customHeight="1">
      <c r="B171" s="211"/>
      <c r="C171" s="188" t="s">
        <v>502</v>
      </c>
      <c r="D171" s="188"/>
      <c r="E171" s="188"/>
      <c r="F171" s="209" t="s">
        <v>554</v>
      </c>
      <c r="G171" s="188"/>
      <c r="H171" s="188" t="s">
        <v>621</v>
      </c>
      <c r="I171" s="188" t="s">
        <v>556</v>
      </c>
      <c r="J171" s="188" t="s">
        <v>605</v>
      </c>
      <c r="K171" s="232"/>
    </row>
    <row r="172" spans="2:11" ht="15" customHeight="1">
      <c r="B172" s="211"/>
      <c r="C172" s="188" t="s">
        <v>559</v>
      </c>
      <c r="D172" s="188"/>
      <c r="E172" s="188"/>
      <c r="F172" s="209" t="s">
        <v>560</v>
      </c>
      <c r="G172" s="188"/>
      <c r="H172" s="188" t="s">
        <v>621</v>
      </c>
      <c r="I172" s="188" t="s">
        <v>556</v>
      </c>
      <c r="J172" s="188">
        <v>50</v>
      </c>
      <c r="K172" s="232"/>
    </row>
    <row r="173" spans="2:11" ht="15" customHeight="1">
      <c r="B173" s="211"/>
      <c r="C173" s="188" t="s">
        <v>562</v>
      </c>
      <c r="D173" s="188"/>
      <c r="E173" s="188"/>
      <c r="F173" s="209" t="s">
        <v>554</v>
      </c>
      <c r="G173" s="188"/>
      <c r="H173" s="188" t="s">
        <v>621</v>
      </c>
      <c r="I173" s="188" t="s">
        <v>564</v>
      </c>
      <c r="J173" s="188"/>
      <c r="K173" s="232"/>
    </row>
    <row r="174" spans="2:11" ht="15" customHeight="1">
      <c r="B174" s="211"/>
      <c r="C174" s="188" t="s">
        <v>573</v>
      </c>
      <c r="D174" s="188"/>
      <c r="E174" s="188"/>
      <c r="F174" s="209" t="s">
        <v>560</v>
      </c>
      <c r="G174" s="188"/>
      <c r="H174" s="188" t="s">
        <v>621</v>
      </c>
      <c r="I174" s="188" t="s">
        <v>556</v>
      </c>
      <c r="J174" s="188">
        <v>50</v>
      </c>
      <c r="K174" s="232"/>
    </row>
    <row r="175" spans="2:11" ht="15" customHeight="1">
      <c r="B175" s="211"/>
      <c r="C175" s="188" t="s">
        <v>581</v>
      </c>
      <c r="D175" s="188"/>
      <c r="E175" s="188"/>
      <c r="F175" s="209" t="s">
        <v>560</v>
      </c>
      <c r="G175" s="188"/>
      <c r="H175" s="188" t="s">
        <v>621</v>
      </c>
      <c r="I175" s="188" t="s">
        <v>556</v>
      </c>
      <c r="J175" s="188">
        <v>50</v>
      </c>
      <c r="K175" s="232"/>
    </row>
    <row r="176" spans="2:11" ht="15" customHeight="1">
      <c r="B176" s="211"/>
      <c r="C176" s="188" t="s">
        <v>579</v>
      </c>
      <c r="D176" s="188"/>
      <c r="E176" s="188"/>
      <c r="F176" s="209" t="s">
        <v>560</v>
      </c>
      <c r="G176" s="188"/>
      <c r="H176" s="188" t="s">
        <v>621</v>
      </c>
      <c r="I176" s="188" t="s">
        <v>556</v>
      </c>
      <c r="J176" s="188">
        <v>50</v>
      </c>
      <c r="K176" s="232"/>
    </row>
    <row r="177" spans="2:11" ht="15" customHeight="1">
      <c r="B177" s="211"/>
      <c r="C177" s="188" t="s">
        <v>103</v>
      </c>
      <c r="D177" s="188"/>
      <c r="E177" s="188"/>
      <c r="F177" s="209" t="s">
        <v>554</v>
      </c>
      <c r="G177" s="188"/>
      <c r="H177" s="188" t="s">
        <v>622</v>
      </c>
      <c r="I177" s="188" t="s">
        <v>623</v>
      </c>
      <c r="J177" s="188"/>
      <c r="K177" s="232"/>
    </row>
    <row r="178" spans="2:11" ht="15" customHeight="1">
      <c r="B178" s="211"/>
      <c r="C178" s="188" t="s">
        <v>56</v>
      </c>
      <c r="D178" s="188"/>
      <c r="E178" s="188"/>
      <c r="F178" s="209" t="s">
        <v>554</v>
      </c>
      <c r="G178" s="188"/>
      <c r="H178" s="188" t="s">
        <v>624</v>
      </c>
      <c r="I178" s="188" t="s">
        <v>625</v>
      </c>
      <c r="J178" s="188">
        <v>1</v>
      </c>
      <c r="K178" s="232"/>
    </row>
    <row r="179" spans="2:11" ht="15" customHeight="1">
      <c r="B179" s="211"/>
      <c r="C179" s="188" t="s">
        <v>52</v>
      </c>
      <c r="D179" s="188"/>
      <c r="E179" s="188"/>
      <c r="F179" s="209" t="s">
        <v>554</v>
      </c>
      <c r="G179" s="188"/>
      <c r="H179" s="188" t="s">
        <v>626</v>
      </c>
      <c r="I179" s="188" t="s">
        <v>556</v>
      </c>
      <c r="J179" s="188">
        <v>20</v>
      </c>
      <c r="K179" s="232"/>
    </row>
    <row r="180" spans="2:11" ht="15" customHeight="1">
      <c r="B180" s="211"/>
      <c r="C180" s="188" t="s">
        <v>53</v>
      </c>
      <c r="D180" s="188"/>
      <c r="E180" s="188"/>
      <c r="F180" s="209" t="s">
        <v>554</v>
      </c>
      <c r="G180" s="188"/>
      <c r="H180" s="188" t="s">
        <v>627</v>
      </c>
      <c r="I180" s="188" t="s">
        <v>556</v>
      </c>
      <c r="J180" s="188">
        <v>255</v>
      </c>
      <c r="K180" s="232"/>
    </row>
    <row r="181" spans="2:11" ht="15" customHeight="1">
      <c r="B181" s="211"/>
      <c r="C181" s="188" t="s">
        <v>104</v>
      </c>
      <c r="D181" s="188"/>
      <c r="E181" s="188"/>
      <c r="F181" s="209" t="s">
        <v>554</v>
      </c>
      <c r="G181" s="188"/>
      <c r="H181" s="188" t="s">
        <v>518</v>
      </c>
      <c r="I181" s="188" t="s">
        <v>556</v>
      </c>
      <c r="J181" s="188">
        <v>10</v>
      </c>
      <c r="K181" s="232"/>
    </row>
    <row r="182" spans="2:11" ht="15" customHeight="1">
      <c r="B182" s="211"/>
      <c r="C182" s="188" t="s">
        <v>105</v>
      </c>
      <c r="D182" s="188"/>
      <c r="E182" s="188"/>
      <c r="F182" s="209" t="s">
        <v>554</v>
      </c>
      <c r="G182" s="188"/>
      <c r="H182" s="188" t="s">
        <v>628</v>
      </c>
      <c r="I182" s="188" t="s">
        <v>589</v>
      </c>
      <c r="J182" s="188"/>
      <c r="K182" s="232"/>
    </row>
    <row r="183" spans="2:11" ht="15" customHeight="1">
      <c r="B183" s="211"/>
      <c r="C183" s="188" t="s">
        <v>629</v>
      </c>
      <c r="D183" s="188"/>
      <c r="E183" s="188"/>
      <c r="F183" s="209" t="s">
        <v>554</v>
      </c>
      <c r="G183" s="188"/>
      <c r="H183" s="188" t="s">
        <v>630</v>
      </c>
      <c r="I183" s="188" t="s">
        <v>589</v>
      </c>
      <c r="J183" s="188"/>
      <c r="K183" s="232"/>
    </row>
    <row r="184" spans="2:11" ht="15" customHeight="1">
      <c r="B184" s="211"/>
      <c r="C184" s="188" t="s">
        <v>618</v>
      </c>
      <c r="D184" s="188"/>
      <c r="E184" s="188"/>
      <c r="F184" s="209" t="s">
        <v>554</v>
      </c>
      <c r="G184" s="188"/>
      <c r="H184" s="188" t="s">
        <v>631</v>
      </c>
      <c r="I184" s="188" t="s">
        <v>589</v>
      </c>
      <c r="J184" s="188"/>
      <c r="K184" s="232"/>
    </row>
    <row r="185" spans="2:11" ht="15" customHeight="1">
      <c r="B185" s="211"/>
      <c r="C185" s="188" t="s">
        <v>107</v>
      </c>
      <c r="D185" s="188"/>
      <c r="E185" s="188"/>
      <c r="F185" s="209" t="s">
        <v>560</v>
      </c>
      <c r="G185" s="188"/>
      <c r="H185" s="188" t="s">
        <v>632</v>
      </c>
      <c r="I185" s="188" t="s">
        <v>556</v>
      </c>
      <c r="J185" s="188">
        <v>50</v>
      </c>
      <c r="K185" s="232"/>
    </row>
    <row r="186" spans="2:11" ht="15" customHeight="1">
      <c r="B186" s="211"/>
      <c r="C186" s="188" t="s">
        <v>633</v>
      </c>
      <c r="D186" s="188"/>
      <c r="E186" s="188"/>
      <c r="F186" s="209" t="s">
        <v>560</v>
      </c>
      <c r="G186" s="188"/>
      <c r="H186" s="188" t="s">
        <v>634</v>
      </c>
      <c r="I186" s="188" t="s">
        <v>635</v>
      </c>
      <c r="J186" s="188"/>
      <c r="K186" s="232"/>
    </row>
    <row r="187" spans="2:11" ht="15" customHeight="1">
      <c r="B187" s="211"/>
      <c r="C187" s="188" t="s">
        <v>636</v>
      </c>
      <c r="D187" s="188"/>
      <c r="E187" s="188"/>
      <c r="F187" s="209" t="s">
        <v>560</v>
      </c>
      <c r="G187" s="188"/>
      <c r="H187" s="188" t="s">
        <v>637</v>
      </c>
      <c r="I187" s="188" t="s">
        <v>635</v>
      </c>
      <c r="J187" s="188"/>
      <c r="K187" s="232"/>
    </row>
    <row r="188" spans="2:11" ht="15" customHeight="1">
      <c r="B188" s="211"/>
      <c r="C188" s="188" t="s">
        <v>638</v>
      </c>
      <c r="D188" s="188"/>
      <c r="E188" s="188"/>
      <c r="F188" s="209" t="s">
        <v>560</v>
      </c>
      <c r="G188" s="188"/>
      <c r="H188" s="188" t="s">
        <v>639</v>
      </c>
      <c r="I188" s="188" t="s">
        <v>635</v>
      </c>
      <c r="J188" s="188"/>
      <c r="K188" s="232"/>
    </row>
    <row r="189" spans="2:11" ht="15" customHeight="1">
      <c r="B189" s="211"/>
      <c r="C189" s="245" t="s">
        <v>640</v>
      </c>
      <c r="D189" s="188"/>
      <c r="E189" s="188"/>
      <c r="F189" s="209" t="s">
        <v>560</v>
      </c>
      <c r="G189" s="188"/>
      <c r="H189" s="188" t="s">
        <v>641</v>
      </c>
      <c r="I189" s="188" t="s">
        <v>642</v>
      </c>
      <c r="J189" s="246" t="s">
        <v>643</v>
      </c>
      <c r="K189" s="232"/>
    </row>
    <row r="190" spans="2:11" ht="15" customHeight="1">
      <c r="B190" s="211"/>
      <c r="C190" s="245" t="s">
        <v>41</v>
      </c>
      <c r="D190" s="188"/>
      <c r="E190" s="188"/>
      <c r="F190" s="209" t="s">
        <v>554</v>
      </c>
      <c r="G190" s="188"/>
      <c r="H190" s="185" t="s">
        <v>644</v>
      </c>
      <c r="I190" s="188" t="s">
        <v>645</v>
      </c>
      <c r="J190" s="188"/>
      <c r="K190" s="232"/>
    </row>
    <row r="191" spans="2:11" ht="15" customHeight="1">
      <c r="B191" s="211"/>
      <c r="C191" s="245" t="s">
        <v>646</v>
      </c>
      <c r="D191" s="188"/>
      <c r="E191" s="188"/>
      <c r="F191" s="209" t="s">
        <v>554</v>
      </c>
      <c r="G191" s="188"/>
      <c r="H191" s="188" t="s">
        <v>647</v>
      </c>
      <c r="I191" s="188" t="s">
        <v>589</v>
      </c>
      <c r="J191" s="188"/>
      <c r="K191" s="232"/>
    </row>
    <row r="192" spans="2:11" ht="15" customHeight="1">
      <c r="B192" s="211"/>
      <c r="C192" s="245" t="s">
        <v>648</v>
      </c>
      <c r="D192" s="188"/>
      <c r="E192" s="188"/>
      <c r="F192" s="209" t="s">
        <v>554</v>
      </c>
      <c r="G192" s="188"/>
      <c r="H192" s="188" t="s">
        <v>649</v>
      </c>
      <c r="I192" s="188" t="s">
        <v>589</v>
      </c>
      <c r="J192" s="188"/>
      <c r="K192" s="232"/>
    </row>
    <row r="193" spans="2:11" ht="15" customHeight="1">
      <c r="B193" s="211"/>
      <c r="C193" s="245" t="s">
        <v>650</v>
      </c>
      <c r="D193" s="188"/>
      <c r="E193" s="188"/>
      <c r="F193" s="209" t="s">
        <v>560</v>
      </c>
      <c r="G193" s="188"/>
      <c r="H193" s="188" t="s">
        <v>651</v>
      </c>
      <c r="I193" s="188" t="s">
        <v>589</v>
      </c>
      <c r="J193" s="188"/>
      <c r="K193" s="232"/>
    </row>
    <row r="194" spans="2:11" ht="15" customHeight="1">
      <c r="B194" s="238"/>
      <c r="C194" s="247"/>
      <c r="D194" s="218"/>
      <c r="E194" s="218"/>
      <c r="F194" s="218"/>
      <c r="G194" s="218"/>
      <c r="H194" s="218"/>
      <c r="I194" s="218"/>
      <c r="J194" s="218"/>
      <c r="K194" s="239"/>
    </row>
    <row r="195" spans="2:11" ht="18.75" customHeight="1">
      <c r="B195" s="220"/>
      <c r="C195" s="230"/>
      <c r="D195" s="230"/>
      <c r="E195" s="230"/>
      <c r="F195" s="240"/>
      <c r="G195" s="230"/>
      <c r="H195" s="230"/>
      <c r="I195" s="230"/>
      <c r="J195" s="230"/>
      <c r="K195" s="220"/>
    </row>
    <row r="196" spans="2:11" ht="18.75" customHeight="1">
      <c r="B196" s="220"/>
      <c r="C196" s="230"/>
      <c r="D196" s="230"/>
      <c r="E196" s="230"/>
      <c r="F196" s="240"/>
      <c r="G196" s="230"/>
      <c r="H196" s="230"/>
      <c r="I196" s="230"/>
      <c r="J196" s="230"/>
      <c r="K196" s="220"/>
    </row>
    <row r="197" spans="2:11" ht="18.75" customHeight="1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ht="13.5">
      <c r="B198" s="177"/>
      <c r="C198" s="178"/>
      <c r="D198" s="178"/>
      <c r="E198" s="178"/>
      <c r="F198" s="178"/>
      <c r="G198" s="178"/>
      <c r="H198" s="178"/>
      <c r="I198" s="178"/>
      <c r="J198" s="178"/>
      <c r="K198" s="179"/>
    </row>
    <row r="199" spans="2:11" ht="21">
      <c r="B199" s="180"/>
      <c r="C199" s="297" t="s">
        <v>652</v>
      </c>
      <c r="D199" s="297"/>
      <c r="E199" s="297"/>
      <c r="F199" s="297"/>
      <c r="G199" s="297"/>
      <c r="H199" s="297"/>
      <c r="I199" s="297"/>
      <c r="J199" s="297"/>
      <c r="K199" s="181"/>
    </row>
    <row r="200" spans="2:11" ht="25.5" customHeight="1">
      <c r="B200" s="180"/>
      <c r="C200" s="248" t="s">
        <v>653</v>
      </c>
      <c r="D200" s="248"/>
      <c r="E200" s="248"/>
      <c r="F200" s="248" t="s">
        <v>654</v>
      </c>
      <c r="G200" s="249"/>
      <c r="H200" s="303" t="s">
        <v>655</v>
      </c>
      <c r="I200" s="303"/>
      <c r="J200" s="303"/>
      <c r="K200" s="181"/>
    </row>
    <row r="201" spans="2:11" ht="5.25" customHeight="1">
      <c r="B201" s="211"/>
      <c r="C201" s="206"/>
      <c r="D201" s="206"/>
      <c r="E201" s="206"/>
      <c r="F201" s="206"/>
      <c r="G201" s="230"/>
      <c r="H201" s="206"/>
      <c r="I201" s="206"/>
      <c r="J201" s="206"/>
      <c r="K201" s="232"/>
    </row>
    <row r="202" spans="2:11" ht="15" customHeight="1">
      <c r="B202" s="211"/>
      <c r="C202" s="188" t="s">
        <v>645</v>
      </c>
      <c r="D202" s="188"/>
      <c r="E202" s="188"/>
      <c r="F202" s="209" t="s">
        <v>42</v>
      </c>
      <c r="G202" s="188"/>
      <c r="H202" s="302" t="s">
        <v>656</v>
      </c>
      <c r="I202" s="302"/>
      <c r="J202" s="302"/>
      <c r="K202" s="232"/>
    </row>
    <row r="203" spans="2:11" ht="15" customHeight="1">
      <c r="B203" s="211"/>
      <c r="C203" s="188"/>
      <c r="D203" s="188"/>
      <c r="E203" s="188"/>
      <c r="F203" s="209" t="s">
        <v>43</v>
      </c>
      <c r="G203" s="188"/>
      <c r="H203" s="302" t="s">
        <v>657</v>
      </c>
      <c r="I203" s="302"/>
      <c r="J203" s="302"/>
      <c r="K203" s="232"/>
    </row>
    <row r="204" spans="2:11" ht="15" customHeight="1">
      <c r="B204" s="211"/>
      <c r="C204" s="188"/>
      <c r="D204" s="188"/>
      <c r="E204" s="188"/>
      <c r="F204" s="209" t="s">
        <v>46</v>
      </c>
      <c r="G204" s="188"/>
      <c r="H204" s="302" t="s">
        <v>658</v>
      </c>
      <c r="I204" s="302"/>
      <c r="J204" s="302"/>
      <c r="K204" s="232"/>
    </row>
    <row r="205" spans="2:11" ht="15" customHeight="1">
      <c r="B205" s="211"/>
      <c r="C205" s="188"/>
      <c r="D205" s="188"/>
      <c r="E205" s="188"/>
      <c r="F205" s="209" t="s">
        <v>44</v>
      </c>
      <c r="G205" s="188"/>
      <c r="H205" s="302" t="s">
        <v>659</v>
      </c>
      <c r="I205" s="302"/>
      <c r="J205" s="302"/>
      <c r="K205" s="232"/>
    </row>
    <row r="206" spans="2:11" ht="15" customHeight="1">
      <c r="B206" s="211"/>
      <c r="C206" s="188"/>
      <c r="D206" s="188"/>
      <c r="E206" s="188"/>
      <c r="F206" s="209" t="s">
        <v>45</v>
      </c>
      <c r="G206" s="188"/>
      <c r="H206" s="302" t="s">
        <v>660</v>
      </c>
      <c r="I206" s="302"/>
      <c r="J206" s="302"/>
      <c r="K206" s="232"/>
    </row>
    <row r="207" spans="2:11" ht="15" customHeight="1">
      <c r="B207" s="211"/>
      <c r="C207" s="188"/>
      <c r="D207" s="188"/>
      <c r="E207" s="188"/>
      <c r="F207" s="209"/>
      <c r="G207" s="188"/>
      <c r="H207" s="188"/>
      <c r="I207" s="188"/>
      <c r="J207" s="188"/>
      <c r="K207" s="232"/>
    </row>
    <row r="208" spans="2:11" ht="15" customHeight="1">
      <c r="B208" s="211"/>
      <c r="C208" s="188" t="s">
        <v>601</v>
      </c>
      <c r="D208" s="188"/>
      <c r="E208" s="188"/>
      <c r="F208" s="209" t="s">
        <v>78</v>
      </c>
      <c r="G208" s="188"/>
      <c r="H208" s="302" t="s">
        <v>661</v>
      </c>
      <c r="I208" s="302"/>
      <c r="J208" s="302"/>
      <c r="K208" s="232"/>
    </row>
    <row r="209" spans="2:11" ht="15" customHeight="1">
      <c r="B209" s="211"/>
      <c r="C209" s="188"/>
      <c r="D209" s="188"/>
      <c r="E209" s="188"/>
      <c r="F209" s="209" t="s">
        <v>496</v>
      </c>
      <c r="G209" s="188"/>
      <c r="H209" s="302" t="s">
        <v>497</v>
      </c>
      <c r="I209" s="302"/>
      <c r="J209" s="302"/>
      <c r="K209" s="232"/>
    </row>
    <row r="210" spans="2:11" ht="15" customHeight="1">
      <c r="B210" s="211"/>
      <c r="C210" s="188"/>
      <c r="D210" s="188"/>
      <c r="E210" s="188"/>
      <c r="F210" s="209" t="s">
        <v>494</v>
      </c>
      <c r="G210" s="188"/>
      <c r="H210" s="302" t="s">
        <v>662</v>
      </c>
      <c r="I210" s="302"/>
      <c r="J210" s="302"/>
      <c r="K210" s="232"/>
    </row>
    <row r="211" spans="2:11" ht="15" customHeight="1">
      <c r="B211" s="250"/>
      <c r="C211" s="188"/>
      <c r="D211" s="188"/>
      <c r="E211" s="188"/>
      <c r="F211" s="209" t="s">
        <v>498</v>
      </c>
      <c r="G211" s="245"/>
      <c r="H211" s="301" t="s">
        <v>499</v>
      </c>
      <c r="I211" s="301"/>
      <c r="J211" s="301"/>
      <c r="K211" s="251"/>
    </row>
    <row r="212" spans="2:11" ht="15" customHeight="1">
      <c r="B212" s="250"/>
      <c r="C212" s="188"/>
      <c r="D212" s="188"/>
      <c r="E212" s="188"/>
      <c r="F212" s="209" t="s">
        <v>500</v>
      </c>
      <c r="G212" s="245"/>
      <c r="H212" s="301" t="s">
        <v>663</v>
      </c>
      <c r="I212" s="301"/>
      <c r="J212" s="301"/>
      <c r="K212" s="251"/>
    </row>
    <row r="213" spans="2:11" ht="15" customHeight="1">
      <c r="B213" s="250"/>
      <c r="C213" s="188"/>
      <c r="D213" s="188"/>
      <c r="E213" s="188"/>
      <c r="F213" s="209"/>
      <c r="G213" s="245"/>
      <c r="H213" s="236"/>
      <c r="I213" s="236"/>
      <c r="J213" s="236"/>
      <c r="K213" s="251"/>
    </row>
    <row r="214" spans="2:11" ht="15" customHeight="1">
      <c r="B214" s="250"/>
      <c r="C214" s="188" t="s">
        <v>625</v>
      </c>
      <c r="D214" s="188"/>
      <c r="E214" s="188"/>
      <c r="F214" s="209">
        <v>1</v>
      </c>
      <c r="G214" s="245"/>
      <c r="H214" s="301" t="s">
        <v>664</v>
      </c>
      <c r="I214" s="301"/>
      <c r="J214" s="301"/>
      <c r="K214" s="251"/>
    </row>
    <row r="215" spans="2:11" ht="15" customHeight="1">
      <c r="B215" s="250"/>
      <c r="C215" s="188"/>
      <c r="D215" s="188"/>
      <c r="E215" s="188"/>
      <c r="F215" s="209">
        <v>2</v>
      </c>
      <c r="G215" s="245"/>
      <c r="H215" s="301" t="s">
        <v>665</v>
      </c>
      <c r="I215" s="301"/>
      <c r="J215" s="301"/>
      <c r="K215" s="251"/>
    </row>
    <row r="216" spans="2:11" ht="15" customHeight="1">
      <c r="B216" s="250"/>
      <c r="C216" s="188"/>
      <c r="D216" s="188"/>
      <c r="E216" s="188"/>
      <c r="F216" s="209">
        <v>3</v>
      </c>
      <c r="G216" s="245"/>
      <c r="H216" s="301" t="s">
        <v>666</v>
      </c>
      <c r="I216" s="301"/>
      <c r="J216" s="301"/>
      <c r="K216" s="251"/>
    </row>
    <row r="217" spans="2:11" ht="15" customHeight="1">
      <c r="B217" s="250"/>
      <c r="C217" s="188"/>
      <c r="D217" s="188"/>
      <c r="E217" s="188"/>
      <c r="F217" s="209">
        <v>4</v>
      </c>
      <c r="G217" s="245"/>
      <c r="H217" s="301" t="s">
        <v>667</v>
      </c>
      <c r="I217" s="301"/>
      <c r="J217" s="301"/>
      <c r="K217" s="251"/>
    </row>
    <row r="218" spans="2:11" ht="12.75" customHeight="1">
      <c r="B218" s="252"/>
      <c r="C218" s="253"/>
      <c r="D218" s="253"/>
      <c r="E218" s="253"/>
      <c r="F218" s="253"/>
      <c r="G218" s="253"/>
      <c r="H218" s="253"/>
      <c r="I218" s="253"/>
      <c r="J218" s="253"/>
      <c r="K218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Klus</dc:creator>
  <cp:keywords/>
  <dc:description/>
  <cp:lastModifiedBy>Ing. Tomáš VEČEŘA</cp:lastModifiedBy>
  <dcterms:created xsi:type="dcterms:W3CDTF">2023-04-17T18:05:26Z</dcterms:created>
  <dcterms:modified xsi:type="dcterms:W3CDTF">2023-07-10T06:40:06Z</dcterms:modified>
  <cp:category/>
  <cp:version/>
  <cp:contentType/>
  <cp:contentStatus/>
</cp:coreProperties>
</file>