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3519\Desktop\2025 OZVZ\13. Oprava podlah a stěn v suterénu budovy č.p. 1313 na ul. Míru\"/>
    </mc:Choice>
  </mc:AlternateContent>
  <xr:revisionPtr revIDLastSave="0" documentId="8_{72C01F65-2174-4FEB-B293-92D1AD398142}" xr6:coauthVersionLast="36" xr6:coauthVersionMax="36" xr10:uidLastSave="{00000000-0000-0000-0000-000000000000}"/>
  <bookViews>
    <workbookView xWindow="-289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1 Pol'!$A$1:$Y$63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7" i="12" l="1"/>
  <c r="BA32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I11" i="12"/>
  <c r="K11" i="12"/>
  <c r="M11" i="12"/>
  <c r="O11" i="12"/>
  <c r="Q11" i="12"/>
  <c r="V11" i="12"/>
  <c r="G14" i="12"/>
  <c r="M14" i="12" s="1"/>
  <c r="I14" i="12"/>
  <c r="K14" i="12"/>
  <c r="O14" i="12"/>
  <c r="Q14" i="12"/>
  <c r="V14" i="12"/>
  <c r="G17" i="12"/>
  <c r="I17" i="12"/>
  <c r="K17" i="12"/>
  <c r="M17" i="12"/>
  <c r="O17" i="12"/>
  <c r="Q17" i="12"/>
  <c r="V17" i="12"/>
  <c r="G19" i="12"/>
  <c r="M19" i="12" s="1"/>
  <c r="I19" i="12"/>
  <c r="K19" i="12"/>
  <c r="O19" i="12"/>
  <c r="Q19" i="12"/>
  <c r="V19" i="12"/>
  <c r="G21" i="12"/>
  <c r="I21" i="12"/>
  <c r="K21" i="12"/>
  <c r="M21" i="12"/>
  <c r="O21" i="12"/>
  <c r="Q21" i="12"/>
  <c r="V21" i="12"/>
  <c r="G23" i="12"/>
  <c r="I23" i="12"/>
  <c r="K23" i="12"/>
  <c r="M23" i="12"/>
  <c r="O23" i="12"/>
  <c r="Q23" i="12"/>
  <c r="V23" i="12"/>
  <c r="G24" i="12"/>
  <c r="M24" i="12" s="1"/>
  <c r="I24" i="12"/>
  <c r="K24" i="12"/>
  <c r="O24" i="12"/>
  <c r="Q24" i="12"/>
  <c r="V24" i="12"/>
  <c r="G26" i="12"/>
  <c r="I26" i="12"/>
  <c r="K26" i="12"/>
  <c r="O26" i="12"/>
  <c r="O25" i="12" s="1"/>
  <c r="Q26" i="12"/>
  <c r="V26" i="12"/>
  <c r="G27" i="12"/>
  <c r="M27" i="12" s="1"/>
  <c r="I27" i="12"/>
  <c r="K27" i="12"/>
  <c r="O27" i="12"/>
  <c r="Q27" i="12"/>
  <c r="V27" i="12"/>
  <c r="G29" i="12"/>
  <c r="M29" i="12" s="1"/>
  <c r="I29" i="12"/>
  <c r="K29" i="12"/>
  <c r="O29" i="12"/>
  <c r="Q29" i="12"/>
  <c r="Q25" i="12" s="1"/>
  <c r="V29" i="12"/>
  <c r="V25" i="12" s="1"/>
  <c r="Q30" i="12"/>
  <c r="G31" i="12"/>
  <c r="G30" i="12" s="1"/>
  <c r="I56" i="1" s="1"/>
  <c r="I31" i="12"/>
  <c r="I30" i="12" s="1"/>
  <c r="K31" i="12"/>
  <c r="K30" i="12" s="1"/>
  <c r="M31" i="12"/>
  <c r="M30" i="12" s="1"/>
  <c r="O31" i="12"/>
  <c r="O30" i="12" s="1"/>
  <c r="Q31" i="12"/>
  <c r="V31" i="12"/>
  <c r="V30" i="12" s="1"/>
  <c r="G34" i="12"/>
  <c r="I34" i="12"/>
  <c r="K34" i="12"/>
  <c r="M34" i="12"/>
  <c r="O34" i="12"/>
  <c r="Q34" i="12"/>
  <c r="V34" i="12"/>
  <c r="G35" i="12"/>
  <c r="M35" i="12" s="1"/>
  <c r="I35" i="12"/>
  <c r="K35" i="12"/>
  <c r="O35" i="12"/>
  <c r="Q35" i="12"/>
  <c r="V35" i="12"/>
  <c r="G36" i="12"/>
  <c r="I36" i="12"/>
  <c r="K36" i="12"/>
  <c r="M36" i="12"/>
  <c r="O36" i="12"/>
  <c r="Q36" i="12"/>
  <c r="V36" i="12"/>
  <c r="G38" i="12"/>
  <c r="M38" i="12" s="1"/>
  <c r="I38" i="12"/>
  <c r="K38" i="12"/>
  <c r="O38" i="12"/>
  <c r="Q38" i="12"/>
  <c r="V38" i="12"/>
  <c r="O39" i="12"/>
  <c r="Q39" i="12"/>
  <c r="V39" i="12"/>
  <c r="G40" i="12"/>
  <c r="I40" i="12"/>
  <c r="K40" i="12"/>
  <c r="M40" i="12"/>
  <c r="O40" i="12"/>
  <c r="Q40" i="12"/>
  <c r="V40" i="12"/>
  <c r="G41" i="12"/>
  <c r="I41" i="12"/>
  <c r="K41" i="12"/>
  <c r="M41" i="12"/>
  <c r="O41" i="12"/>
  <c r="Q41" i="12"/>
  <c r="V41" i="12"/>
  <c r="G42" i="12"/>
  <c r="I59" i="1" s="1"/>
  <c r="I42" i="12"/>
  <c r="G43" i="12"/>
  <c r="M43" i="12" s="1"/>
  <c r="I43" i="12"/>
  <c r="K43" i="12"/>
  <c r="K42" i="12" s="1"/>
  <c r="O43" i="12"/>
  <c r="O42" i="12" s="1"/>
  <c r="Q43" i="12"/>
  <c r="Q42" i="12" s="1"/>
  <c r="V43" i="12"/>
  <c r="G44" i="12"/>
  <c r="M44" i="12" s="1"/>
  <c r="I44" i="12"/>
  <c r="K44" i="12"/>
  <c r="O44" i="12"/>
  <c r="Q44" i="12"/>
  <c r="V44" i="12"/>
  <c r="G46" i="12"/>
  <c r="I46" i="12"/>
  <c r="K46" i="12"/>
  <c r="M46" i="12"/>
  <c r="O46" i="12"/>
  <c r="O45" i="12" s="1"/>
  <c r="Q46" i="12"/>
  <c r="V46" i="12"/>
  <c r="G47" i="12"/>
  <c r="M47" i="12" s="1"/>
  <c r="I47" i="12"/>
  <c r="K47" i="12"/>
  <c r="O47" i="12"/>
  <c r="Q47" i="12"/>
  <c r="V47" i="12"/>
  <c r="G49" i="12"/>
  <c r="G48" i="12" s="1"/>
  <c r="I61" i="1" s="1"/>
  <c r="I49" i="12"/>
  <c r="I48" i="12" s="1"/>
  <c r="K49" i="12"/>
  <c r="O49" i="12"/>
  <c r="Q49" i="12"/>
  <c r="V49" i="12"/>
  <c r="G50" i="12"/>
  <c r="I50" i="12"/>
  <c r="K50" i="12"/>
  <c r="M50" i="12"/>
  <c r="O50" i="12"/>
  <c r="Q50" i="12"/>
  <c r="V50" i="12"/>
  <c r="G51" i="12"/>
  <c r="I51" i="12"/>
  <c r="K51" i="12"/>
  <c r="M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I54" i="12" s="1"/>
  <c r="K55" i="12"/>
  <c r="M55" i="12"/>
  <c r="O55" i="12"/>
  <c r="Q55" i="12"/>
  <c r="V55" i="12"/>
  <c r="G57" i="12"/>
  <c r="M57" i="12" s="1"/>
  <c r="I57" i="12"/>
  <c r="K57" i="12"/>
  <c r="O57" i="12"/>
  <c r="Q57" i="12"/>
  <c r="V57" i="12"/>
  <c r="G58" i="12"/>
  <c r="I58" i="12"/>
  <c r="K58" i="12"/>
  <c r="M58" i="12"/>
  <c r="O58" i="12"/>
  <c r="Q58" i="12"/>
  <c r="V58" i="12"/>
  <c r="G59" i="12"/>
  <c r="I59" i="12"/>
  <c r="K59" i="12"/>
  <c r="M59" i="12"/>
  <c r="O59" i="12"/>
  <c r="Q59" i="12"/>
  <c r="V59" i="12"/>
  <c r="G60" i="12"/>
  <c r="M60" i="12" s="1"/>
  <c r="I60" i="12"/>
  <c r="K60" i="12"/>
  <c r="O60" i="12"/>
  <c r="Q60" i="12"/>
  <c r="V60" i="12"/>
  <c r="AE62" i="12"/>
  <c r="F42" i="1" s="1"/>
  <c r="I20" i="1"/>
  <c r="I19" i="1"/>
  <c r="I18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F41" i="1" l="1"/>
  <c r="F39" i="1"/>
  <c r="F43" i="1" s="1"/>
  <c r="G23" i="1" s="1"/>
  <c r="V54" i="12"/>
  <c r="V42" i="12"/>
  <c r="Q33" i="12"/>
  <c r="M10" i="12"/>
  <c r="Q54" i="12"/>
  <c r="V45" i="12"/>
  <c r="O33" i="12"/>
  <c r="G25" i="12"/>
  <c r="I55" i="1" s="1"/>
  <c r="K10" i="12"/>
  <c r="Q45" i="12"/>
  <c r="K33" i="12"/>
  <c r="K54" i="12"/>
  <c r="I33" i="12"/>
  <c r="K45" i="12"/>
  <c r="M42" i="12"/>
  <c r="M39" i="12"/>
  <c r="G33" i="12"/>
  <c r="I57" i="1" s="1"/>
  <c r="I17" i="1" s="1"/>
  <c r="V48" i="12"/>
  <c r="O48" i="12"/>
  <c r="I45" i="12"/>
  <c r="K39" i="12"/>
  <c r="Q48" i="12"/>
  <c r="M49" i="12"/>
  <c r="I39" i="12"/>
  <c r="M9" i="12"/>
  <c r="M8" i="12" s="1"/>
  <c r="Q10" i="12"/>
  <c r="V33" i="12"/>
  <c r="O10" i="12"/>
  <c r="O54" i="12"/>
  <c r="K25" i="12"/>
  <c r="I10" i="12"/>
  <c r="M54" i="12"/>
  <c r="I25" i="12"/>
  <c r="G10" i="12"/>
  <c r="I54" i="1" s="1"/>
  <c r="I53" i="1"/>
  <c r="G54" i="12"/>
  <c r="I62" i="1" s="1"/>
  <c r="K48" i="12"/>
  <c r="G45" i="12"/>
  <c r="I60" i="1" s="1"/>
  <c r="G39" i="12"/>
  <c r="I58" i="1" s="1"/>
  <c r="V10" i="12"/>
  <c r="M33" i="12"/>
  <c r="M45" i="12"/>
  <c r="M48" i="12"/>
  <c r="AF62" i="12"/>
  <c r="M26" i="12"/>
  <c r="M25" i="12" s="1"/>
  <c r="I63" i="1" l="1"/>
  <c r="J57" i="1" s="1"/>
  <c r="G42" i="1"/>
  <c r="I42" i="1" s="1"/>
  <c r="G39" i="1"/>
  <c r="G41" i="1"/>
  <c r="I41" i="1" s="1"/>
  <c r="I16" i="1"/>
  <c r="I21" i="1" s="1"/>
  <c r="G62" i="12"/>
  <c r="J55" i="1" l="1"/>
  <c r="J60" i="1"/>
  <c r="J56" i="1"/>
  <c r="J54" i="1"/>
  <c r="J58" i="1"/>
  <c r="J61" i="1"/>
  <c r="J59" i="1"/>
  <c r="J53" i="1"/>
  <c r="J62" i="1"/>
  <c r="G43" i="1"/>
  <c r="G25" i="1" s="1"/>
  <c r="A27" i="1" s="1"/>
  <c r="I39" i="1"/>
  <c r="I43" i="1" s="1"/>
  <c r="J63" i="1" l="1"/>
  <c r="J39" i="1"/>
  <c r="J43" i="1" s="1"/>
  <c r="J42" i="1"/>
  <c r="J41" i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V</author>
  </authors>
  <commentList>
    <comment ref="S6" authorId="0" shapeId="0" xr:uid="{CF4F9F8F-4E68-4133-91EF-EE81698AA9B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4F2AD2D-2B4D-403C-9D32-A8647E56A59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<sst xmlns="http://schemas.openxmlformats.org/spreadsheetml/2006/main" count="513" uniqueCount="225">
  <si>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</si>
  <si>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</si>
  <si>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</si>
  <si>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</si>
  <si>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</si>
  <si>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</si>
  <si>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</si>
  <si>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</si>
  <si>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</si>
  <si>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</si>
  <si>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</si>
  <si>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</si>
  <si>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</si>
  <si>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</si>
  <si>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</si>
  <si>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</si>
  <si>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</si>
  <si>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</si>
  <si>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</si>
  <si>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</si>
  <si>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</si>
  <si>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</si>
  <si>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</si>
  <si>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</si>
  <si>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</si>
  <si>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</si>
  <si>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</si>
  <si>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</si>
  <si>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</si>
  <si>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</si>
  <si>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</si>
  <si>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</si>
  <si>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</si>
  <si>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</si>
  <si>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</si>
  <si>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</si>
  <si>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</si>
  <si>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</si>
  <si>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</si>
  <si>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</si>
  <si>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</si>
  <si>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</si>
  <si>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</si>
  <si>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</si>
  <si>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 xml:space="preserve">Oprava podlah </t>
  </si>
  <si>
    <t>SO01</t>
  </si>
  <si>
    <t xml:space="preserve">Oprava po povodních </t>
  </si>
  <si>
    <t>Objekt:</t>
  </si>
  <si>
    <t>Rozpočet:</t>
  </si>
  <si>
    <t>BV004/2025</t>
  </si>
  <si>
    <t>Oprava podlah a stěn v suterénu budovy č.p. 1313 na ul. Míru, Armáda spásy ČR</t>
  </si>
  <si>
    <t>Statutární město Frýdek-Místek</t>
  </si>
  <si>
    <t>Radniční 1148</t>
  </si>
  <si>
    <t>Frýdek-Místek-Frýdek</t>
  </si>
  <si>
    <t>73801</t>
  </si>
  <si>
    <t>00296643</t>
  </si>
  <si>
    <t>CZ00296643</t>
  </si>
  <si>
    <t>Stavba</t>
  </si>
  <si>
    <t>Stavební objekt</t>
  </si>
  <si>
    <t>Celkem za stavbu</t>
  </si>
  <si>
    <t>CZK</t>
  </si>
  <si>
    <t>#POPS</t>
  </si>
  <si>
    <t>Popis stavby: BV004/2025 - Oprava podlah a stěn v suterénu budovy č.p. 1313 na ul. Míru, Armáda spásy ČR</t>
  </si>
  <si>
    <t>#POPO</t>
  </si>
  <si>
    <t xml:space="preserve">Popis objektu: SO01 - Oprava po povodních </t>
  </si>
  <si>
    <t>#POPR</t>
  </si>
  <si>
    <t xml:space="preserve">Popis rozpočtu: 1 - Oprava podlah </t>
  </si>
  <si>
    <t>Rekapitulace dílů</t>
  </si>
  <si>
    <t>Typ dílu</t>
  </si>
  <si>
    <t>62</t>
  </si>
  <si>
    <t>Úpravy povrchů vnější</t>
  </si>
  <si>
    <t>63</t>
  </si>
  <si>
    <t>Podlahy a podlahové konstrukce</t>
  </si>
  <si>
    <t>96</t>
  </si>
  <si>
    <t>Bourání konstrukcí</t>
  </si>
  <si>
    <t>99</t>
  </si>
  <si>
    <t>Staveništní přesun hmot</t>
  </si>
  <si>
    <t>711</t>
  </si>
  <si>
    <t>Izolace proti vodě</t>
  </si>
  <si>
    <t>771</t>
  </si>
  <si>
    <t>Podlahy z dlaždic a obklady</t>
  </si>
  <si>
    <t>776</t>
  </si>
  <si>
    <t>Podlahy povlakové</t>
  </si>
  <si>
    <t>777</t>
  </si>
  <si>
    <t>Podlahy ze syntetických hmot</t>
  </si>
  <si>
    <t>784</t>
  </si>
  <si>
    <t>Malby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</si>
  <si>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</si>
  <si>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</si>
  <si>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</si>
  <si>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</si>
  <si>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</si>
  <si>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</si>
  <si>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</si>
  <si>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</si>
  <si>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</si>
  <si>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</si>
  <si>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</si>
  <si>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</si>
  <si>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</si>
  <si>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</si>
  <si>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</si>
  <si>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</si>
  <si>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</si>
  <si>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</si>
  <si>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</si>
  <si>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</si>
  <si>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</si>
  <si>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</si>
  <si>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</si>
  <si>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</si>
  <si>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</si>
  <si>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</si>
  <si>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</si>
  <si>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</si>
  <si>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</si>
  <si>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</si>
  <si>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</si>
  <si>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</si>
  <si>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</si>
  <si>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</si>
  <si>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622434133RT2</t>
  </si>
  <si>
    <t xml:space="preserve">Omítkový sanační systém pro vnější zdivo sanační podhoz tl. 10 mm, sanační omítka tl. 25 mm, jemná štuková omítka tl. 3 mm,  </t>
  </si>
  <si>
    <t>m2</t>
  </si>
  <si>
    <t>801-4</t>
  </si>
  <si>
    <t>RTS 25/ I</t>
  </si>
  <si>
    <t>Práce</t>
  </si>
  <si>
    <t>Běžná</t>
  </si>
  <si>
    <t>POL1_</t>
  </si>
  <si>
    <t>631312611R00</t>
  </si>
  <si>
    <t xml:space="preserve">Mazanina z betonu prostého tl. přes 50 do 80 mm třídy C 16/20,  </t>
  </si>
  <si>
    <t>m3</t>
  </si>
  <si>
    <t>801-1</t>
  </si>
  <si>
    <t>(z kameniva) hlazená dřevěným hladítkem</t>
  </si>
  <si>
    <t>SPI</t>
  </si>
  <si>
    <t>Včetně vytvoření dilatačních spár, bez zaplnění.</t>
  </si>
  <si>
    <t>POP</t>
  </si>
  <si>
    <t>631315611R00</t>
  </si>
  <si>
    <t xml:space="preserve">Mazanina z betonu prostého tl. přes 120 do 240 mm třídy C 16/20 ,  </t>
  </si>
  <si>
    <t>631316231R00</t>
  </si>
  <si>
    <t xml:space="preserve">Mazanina z betonu prostého speciální povrchové úpravy mazanin hlazení strojně,  </t>
  </si>
  <si>
    <t>631361921RT2</t>
  </si>
  <si>
    <t>Výztuž mazanin z betonů a z lehkých betonů ze svařovaných sítí průměr drátu 5 mm, velikost oka 100/100 mm</t>
  </si>
  <si>
    <t>t</t>
  </si>
  <si>
    <t>632411109RT1</t>
  </si>
  <si>
    <t>Potěr ze suchých směsí samonivelační polymercementová stěrka, pevnost v tlaku 20 MPa, tloušťky 9 mm, bez penetrace</t>
  </si>
  <si>
    <t>s rozprostřením a uhlazením</t>
  </si>
  <si>
    <t>080165191009R</t>
  </si>
  <si>
    <t>Čerpadlo na beton ELBA</t>
  </si>
  <si>
    <t>Sh</t>
  </si>
  <si>
    <t>STROJ</t>
  </si>
  <si>
    <t>Stroj</t>
  </si>
  <si>
    <t>POL6_</t>
  </si>
  <si>
    <t>1955440006R</t>
  </si>
  <si>
    <t xml:space="preserve">Bruska podlahová BS-300 </t>
  </si>
  <si>
    <t>965042221RT2</t>
  </si>
  <si>
    <t>Bourání podkladů pod dlažby nebo litých celistvých dlažeb a mazanin  betonových nebo z litého asfaltu, tloušťky přes 100 mm, plochy do 1 m2</t>
  </si>
  <si>
    <t>801-3</t>
  </si>
  <si>
    <t>965081713RT1</t>
  </si>
  <si>
    <t>Bourání podlah z keramických dlaždic, tloušťky do 10 mm, plochy přes 1 m2</t>
  </si>
  <si>
    <t>bez podkladního lože, s jakoukoliv výplní spár</t>
  </si>
  <si>
    <t>978013191R00</t>
  </si>
  <si>
    <t>Otlučení omítek vápenných nebo vápenocementových vnitřních s vyškrabáním spár, s očištěním zdiva stěn, v rozsahu do 100 %</t>
  </si>
  <si>
    <t>998011002R00</t>
  </si>
  <si>
    <t>Přesun hmot pro budovy s nosnou konstrukcí zděnou výšky přes 6 do 12 m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</si>
  <si>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</si>
  <si>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</si>
  <si>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</si>
  <si>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711111001RT1</t>
  </si>
  <si>
    <t>Provedení izolace proti zemní vlhkosti natěradly za studena na ploše vodorovné nátěrem penetračním, 1 x nátěr, materiál ve specifikaci</t>
  </si>
  <si>
    <t>800-711</t>
  </si>
  <si>
    <t>711112001RT1</t>
  </si>
  <si>
    <t>Provedení izolace proti zemní vlhkosti natěradly za studena na ploše svislé, včetně pomocného lešení o výšce podlahy do 1900 mm a pro zatížení do 1,5 kPa. nátěrem penetračním, 1x nátěr, materiál ve specifikaci</t>
  </si>
  <si>
    <t>711141559RY1</t>
  </si>
  <si>
    <t>Provedení izolace proti zemní vlhkosti pásy přitavením vodorovná, 1 vrstva, s dodávkou izolačního pásu se skleněnou nebo polyesterovou vložkou, s minerálním posypem</t>
  </si>
  <si>
    <t>Provedení očištění povrchu a natavení jedné vrstvy modifikovaného asfaltového pásu včetně dodávky materiálů.</t>
  </si>
  <si>
    <t>711142559RY1</t>
  </si>
  <si>
    <t>Provedení izolace proti zemní vlhkosti pásy přitavením svislá, 1 vrstva, s dodávkou izolačního pásu se skleněnou nebo polyesterovou vložkou, s minerálním posypem</t>
  </si>
  <si>
    <t>771575109RT0</t>
  </si>
  <si>
    <t>Montáž podlah vnitřních z dlaždic keramických 300 x 200 mm, režných nebo glazovaných, hladkých, kladených do flexibilního tmele</t>
  </si>
  <si>
    <t>800-771</t>
  </si>
  <si>
    <t>59764210R</t>
  </si>
  <si>
    <t>Dlažba keramická bez glazury (UGL); tl. = 9,0 mm; a = 298 mm; b = 298 mm; nasákavost = 0,5 %; protiskluznost: R10; povrch: hladký, matný, protiskluzová úprava; barva: šedá</t>
  </si>
  <si>
    <t>SPCM</t>
  </si>
  <si>
    <t>RTS 24/ II</t>
  </si>
  <si>
    <t>RTS 23/ II</t>
  </si>
  <si>
    <t>Specifikace</t>
  </si>
  <si>
    <t>POL3_</t>
  </si>
  <si>
    <t>776421100RU1</t>
  </si>
  <si>
    <t>Lepení soklíků PVC a napojení krytiny na stěnu lepení podlahových soklíků z PVC a vinylu včetně dodávky soklíku</t>
  </si>
  <si>
    <t>m</t>
  </si>
  <si>
    <t>800-775</t>
  </si>
  <si>
    <t>776521100RU2</t>
  </si>
  <si>
    <t>Lepení povlakových podlah z plastů  ve formě pásů z PVC, montáž včetně dodávky podlahoviny, tl. 2,0 mm</t>
  </si>
  <si>
    <t>777101101R00</t>
  </si>
  <si>
    <t>Příprava podkladu vysávání podlah průmyslovým vysavačem</t>
  </si>
  <si>
    <t>800-773</t>
  </si>
  <si>
    <t>777615113RT1</t>
  </si>
  <si>
    <t>Nátěr epoxidový, podlah betonových, 1 x</t>
  </si>
  <si>
    <t>784191101R00</t>
  </si>
  <si>
    <t>Příprava povrchu Penetrace (napouštění) podkladu disperzní, jednonásobná</t>
  </si>
  <si>
    <t>800-784</t>
  </si>
  <si>
    <t>784195112R00</t>
  </si>
  <si>
    <t>Malby z malířských směsí hlinkových,  , bělost 77 %, dvojnásobné</t>
  </si>
  <si>
    <t>784011111R00</t>
  </si>
  <si>
    <t xml:space="preserve">Ostatní práce oprášení/ometení podkladu,  ,   </t>
  </si>
  <si>
    <t>784011211RT3</t>
  </si>
  <si>
    <t>Ostatní práce olepování vnitřních ploch,  , včetně maskovací pásky 50 mm</t>
  </si>
  <si>
    <t>784011222RT2</t>
  </si>
  <si>
    <t>Ostatní práce zakrytí podlah,  , včetně papírové lepenky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</si>
  <si>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</si>
  <si>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</si>
  <si>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</si>
  <si>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</si>
  <si>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</si>
  <si>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</si>
  <si>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</si>
  <si>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</si>
  <si>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</si>
  <si>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</si>
  <si>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</si>
  <si>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979999999R00</t>
  </si>
  <si>
    <t>Poplatek za recyklaci, suti s 10 % příměsi dřeva, plastu apod.,  , skupina 17 01 07 z Katalogu odpadů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</si>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</sst>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sheetProtection algorithmName="SHA-512" hashValue="P9YGS+IpruwOIK0fI5y9wDBi7Gu1nvglJeFDdHq7+wLh6u1m0JjlY67wOMu9Hibx0Oas8LdMo5kuVnQwKniJLw==" saltValue="aVkhxi+T/ckR9Qp0vAVpR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9" t="s">
        <v>41</v>
      </c>
      <c r="C1" s="230"/>
      <c r="D1" s="230"/>
      <c r="E1" s="230"/>
      <c r="F1" s="230"/>
      <c r="G1" s="230"/>
      <c r="H1" s="230"/>
      <c r="I1" s="230"/>
      <c r="J1" s="231"/>
    </row>
    <row r="2" spans="1:15" ht="36" customHeight="1" x14ac:dyDescent="0.2">
      <c r="A2" s="2"/>
      <c r="B2" s="78" t="s">
        <v>22</v>
      </c>
      <c r="C2" s="79"/>
      <c r="D2" s="80" t="s">
        <v>49</v>
      </c>
      <c r="E2" s="235" t="s">
        <v>50</v>
      </c>
      <c r="F2" s="236"/>
      <c r="G2" s="236"/>
      <c r="H2" s="236"/>
      <c r="I2" s="236"/>
      <c r="J2" s="237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38" t="s">
        <v>46</v>
      </c>
      <c r="F3" s="239"/>
      <c r="G3" s="239"/>
      <c r="H3" s="239"/>
      <c r="I3" s="239"/>
      <c r="J3" s="240"/>
    </row>
    <row r="4" spans="1:15" ht="23.25" customHeight="1" x14ac:dyDescent="0.2">
      <c r="A4" s="76">
        <v>2998</v>
      </c>
      <c r="B4" s="83" t="s">
        <v>48</v>
      </c>
      <c r="C4" s="84"/>
      <c r="D4" s="85" t="s">
        <v>43</v>
      </c>
      <c r="E4" s="218" t="s">
        <v>44</v>
      </c>
      <c r="F4" s="219"/>
      <c r="G4" s="219"/>
      <c r="H4" s="219"/>
      <c r="I4" s="219"/>
      <c r="J4" s="220"/>
    </row>
    <row r="5" spans="1:15" ht="24" customHeight="1" x14ac:dyDescent="0.2">
      <c r="A5" s="2"/>
      <c r="B5" s="31" t="s">
        <v>42</v>
      </c>
      <c r="D5" s="223" t="s">
        <v>51</v>
      </c>
      <c r="E5" s="224"/>
      <c r="F5" s="224"/>
      <c r="G5" s="224"/>
      <c r="H5" s="18" t="s">
        <v>40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5" t="s">
        <v>52</v>
      </c>
      <c r="E6" s="226"/>
      <c r="F6" s="226"/>
      <c r="G6" s="226"/>
      <c r="H6" s="18" t="s">
        <v>34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27" t="s">
        <v>53</v>
      </c>
      <c r="F7" s="228"/>
      <c r="G7" s="228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2"/>
      <c r="E11" s="242"/>
      <c r="F11" s="242"/>
      <c r="G11" s="242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7"/>
      <c r="E12" s="217"/>
      <c r="F12" s="217"/>
      <c r="G12" s="217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1"/>
      <c r="F13" s="222"/>
      <c r="G13" s="22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1"/>
      <c r="F15" s="241"/>
      <c r="G15" s="243"/>
      <c r="H15" s="243"/>
      <c r="I15" s="243" t="s">
        <v>29</v>
      </c>
      <c r="J15" s="244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06"/>
      <c r="F16" s="207"/>
      <c r="G16" s="206"/>
      <c r="H16" s="207"/>
      <c r="I16" s="206">
        <f>SUMIF(F53:F62,A16,I53:I62)+SUMIF(F53:F62,"PSU",I53:I62)</f>
        <v>0</v>
      </c>
      <c r="J16" s="208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06"/>
      <c r="F17" s="207"/>
      <c r="G17" s="206"/>
      <c r="H17" s="207"/>
      <c r="I17" s="206">
        <f>SUMIF(F53:F62,A17,I53:I62)</f>
        <v>0</v>
      </c>
      <c r="J17" s="208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06"/>
      <c r="F18" s="207"/>
      <c r="G18" s="206"/>
      <c r="H18" s="207"/>
      <c r="I18" s="206">
        <f>SUMIF(F53:F62,A18,I53:I62)</f>
        <v>0</v>
      </c>
      <c r="J18" s="208"/>
    </row>
    <row r="19" spans="1:10" ht="23.25" customHeight="1" x14ac:dyDescent="0.2">
      <c r="A19" s="145" t="s">
        <v>90</v>
      </c>
      <c r="B19" s="38" t="s">
        <v>27</v>
      </c>
      <c r="C19" s="62"/>
      <c r="D19" s="63"/>
      <c r="E19" s="206"/>
      <c r="F19" s="207"/>
      <c r="G19" s="206"/>
      <c r="H19" s="207"/>
      <c r="I19" s="206">
        <f>SUMIF(F53:F62,A19,I53:I62)</f>
        <v>0</v>
      </c>
      <c r="J19" s="208"/>
    </row>
    <row r="20" spans="1:10" ht="23.25" customHeight="1" x14ac:dyDescent="0.2">
      <c r="A20" s="145" t="s">
        <v>91</v>
      </c>
      <c r="B20" s="38" t="s">
        <v>28</v>
      </c>
      <c r="C20" s="62"/>
      <c r="D20" s="63"/>
      <c r="E20" s="206"/>
      <c r="F20" s="207"/>
      <c r="G20" s="206"/>
      <c r="H20" s="207"/>
      <c r="I20" s="206">
        <f>SUMIF(F53:F62,A20,I53:I62)</f>
        <v>0</v>
      </c>
      <c r="J20" s="208"/>
    </row>
    <row r="21" spans="1:10" ht="23.25" customHeight="1" x14ac:dyDescent="0.2">
      <c r="A21" s="2"/>
      <c r="B21" s="48" t="s">
        <v>29</v>
      </c>
      <c r="C21" s="64"/>
      <c r="D21" s="65"/>
      <c r="E21" s="209"/>
      <c r="F21" s="245"/>
      <c r="G21" s="209"/>
      <c r="H21" s="245"/>
      <c r="I21" s="209">
        <f>SUM(I16:J20)</f>
        <v>0</v>
      </c>
      <c r="J21" s="210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04">
        <f>ZakladDPHSniVypocet</f>
        <v>0</v>
      </c>
      <c r="H23" s="205"/>
      <c r="I23" s="205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2">
        <f>I23*E23/100</f>
        <v>0</v>
      </c>
      <c r="H24" s="203"/>
      <c r="I24" s="203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4">
        <f>ZakladDPHZaklVypocet</f>
        <v>0</v>
      </c>
      <c r="H25" s="205"/>
      <c r="I25" s="205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2">
        <f>I25*E25/100</f>
        <v>0</v>
      </c>
      <c r="H26" s="233"/>
      <c r="I26" s="233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4">
        <f>CenaCelkemBezDPH-(ZakladDPHSni+ZakladDPHZakl)</f>
        <v>0</v>
      </c>
      <c r="H27" s="234"/>
      <c r="I27" s="234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12">
        <f>A27</f>
        <v>0</v>
      </c>
      <c r="H28" s="212"/>
      <c r="I28" s="212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11">
        <f>ZakladDPHSni+DPHSni+ZakladDPHZakl+DPHZakl+Zaokrouhleni</f>
        <v>0</v>
      </c>
      <c r="H29" s="211"/>
      <c r="I29" s="211"/>
      <c r="J29" s="125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3"/>
      <c r="E34" s="214"/>
      <c r="G34" s="215"/>
      <c r="H34" s="216"/>
      <c r="I34" s="216"/>
      <c r="J34" s="25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57</v>
      </c>
      <c r="C39" s="197"/>
      <c r="D39" s="197"/>
      <c r="E39" s="197"/>
      <c r="F39" s="102">
        <f>'SO01 1 Pol'!AE62</f>
        <v>0</v>
      </c>
      <c r="G39" s="103">
        <f>'SO01 1 Pol'!AF62</f>
        <v>0</v>
      </c>
      <c r="H39" s="104"/>
      <c r="I39" s="105">
        <f>F39+G39+H39</f>
        <v>0</v>
      </c>
      <c r="J39" s="106" t="str">
        <f>IF(_xlfn.SINGLE(CenaCelkemVypocet)=0,"",I39/_xlfn.SINGLE(CenaCelkemVypocet)*100)</f>
        <v/>
      </c>
    </row>
    <row r="40" spans="1:10" ht="25.5" hidden="1" customHeight="1" x14ac:dyDescent="0.2">
      <c r="A40" s="90">
        <v>2</v>
      </c>
      <c r="B40" s="107"/>
      <c r="C40" s="198" t="s">
        <v>58</v>
      </c>
      <c r="D40" s="198"/>
      <c r="E40" s="198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45</v>
      </c>
      <c r="C41" s="198" t="s">
        <v>46</v>
      </c>
      <c r="D41" s="198"/>
      <c r="E41" s="198"/>
      <c r="F41" s="108">
        <f>'SO01 1 Pol'!AE62</f>
        <v>0</v>
      </c>
      <c r="G41" s="109">
        <f>'SO01 1 Pol'!AF62</f>
        <v>0</v>
      </c>
      <c r="H41" s="109"/>
      <c r="I41" s="110">
        <f>F41+G41+H41</f>
        <v>0</v>
      </c>
      <c r="J41" s="111" t="str">
        <f>IF(_xlfn.SINGLE(CenaCelkemVypocet)=0,"",I41/_xlfn.SINGLE(CenaCelkemVypocet)*100)</f>
        <v/>
      </c>
    </row>
    <row r="42" spans="1:10" ht="25.5" hidden="1" customHeight="1" x14ac:dyDescent="0.2">
      <c r="A42" s="90">
        <v>3</v>
      </c>
      <c r="B42" s="112" t="s">
        <v>43</v>
      </c>
      <c r="C42" s="197" t="s">
        <v>44</v>
      </c>
      <c r="D42" s="197"/>
      <c r="E42" s="197"/>
      <c r="F42" s="113">
        <f>'SO01 1 Pol'!AE62</f>
        <v>0</v>
      </c>
      <c r="G42" s="104">
        <f>'SO01 1 Pol'!AF62</f>
        <v>0</v>
      </c>
      <c r="H42" s="104"/>
      <c r="I42" s="105">
        <f>F42+G42+H42</f>
        <v>0</v>
      </c>
      <c r="J42" s="106" t="str">
        <f>IF(_xlfn.SINGLE(CenaCelkemVypocet)=0,"",I42/_xlfn.SINGLE(CenaCelkemVypocet)*100)</f>
        <v/>
      </c>
    </row>
    <row r="43" spans="1:10" ht="25.5" hidden="1" customHeight="1" x14ac:dyDescent="0.2">
      <c r="A43" s="90"/>
      <c r="B43" s="199" t="s">
        <v>59</v>
      </c>
      <c r="C43" s="200"/>
      <c r="D43" s="200"/>
      <c r="E43" s="200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>
        <f>SUMIF(A39:A42,"=1",J39:J42)</f>
        <v>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7" spans="1:10" x14ac:dyDescent="0.2">
      <c r="A47" t="s">
        <v>65</v>
      </c>
      <c r="B47" t="s">
        <v>66</v>
      </c>
    </row>
    <row r="50" spans="1:10" ht="15.75" x14ac:dyDescent="0.25">
      <c r="B50" s="126" t="s">
        <v>67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68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69</v>
      </c>
      <c r="C53" s="195" t="s">
        <v>70</v>
      </c>
      <c r="D53" s="196"/>
      <c r="E53" s="196"/>
      <c r="F53" s="141" t="s">
        <v>24</v>
      </c>
      <c r="G53" s="142"/>
      <c r="H53" s="142"/>
      <c r="I53" s="142">
        <f>'SO01 1 Pol'!G8</f>
        <v>0</v>
      </c>
      <c r="J53" s="138" t="str">
        <f>IF(I63=0,"",I53/I63*100)</f>
        <v/>
      </c>
    </row>
    <row r="54" spans="1:10" ht="36.75" customHeight="1" x14ac:dyDescent="0.2">
      <c r="A54" s="129"/>
      <c r="B54" s="134" t="s">
        <v>71</v>
      </c>
      <c r="C54" s="195" t="s">
        <v>72</v>
      </c>
      <c r="D54" s="196"/>
      <c r="E54" s="196"/>
      <c r="F54" s="141" t="s">
        <v>24</v>
      </c>
      <c r="G54" s="142"/>
      <c r="H54" s="142"/>
      <c r="I54" s="142">
        <f>'SO01 1 Pol'!G10</f>
        <v>0</v>
      </c>
      <c r="J54" s="138" t="str">
        <f>IF(I63=0,"",I54/I63*100)</f>
        <v/>
      </c>
    </row>
    <row r="55" spans="1:10" ht="36.75" customHeight="1" x14ac:dyDescent="0.2">
      <c r="A55" s="129"/>
      <c r="B55" s="134" t="s">
        <v>73</v>
      </c>
      <c r="C55" s="195" t="s">
        <v>74</v>
      </c>
      <c r="D55" s="196"/>
      <c r="E55" s="196"/>
      <c r="F55" s="141" t="s">
        <v>24</v>
      </c>
      <c r="G55" s="142"/>
      <c r="H55" s="142"/>
      <c r="I55" s="142">
        <f>'SO01 1 Pol'!G25</f>
        <v>0</v>
      </c>
      <c r="J55" s="138" t="str">
        <f>IF(I63=0,"",I55/I63*100)</f>
        <v/>
      </c>
    </row>
    <row r="56" spans="1:10" ht="36.75" customHeight="1" x14ac:dyDescent="0.2">
      <c r="A56" s="129"/>
      <c r="B56" s="134" t="s">
        <v>75</v>
      </c>
      <c r="C56" s="195" t="s">
        <v>76</v>
      </c>
      <c r="D56" s="196"/>
      <c r="E56" s="196"/>
      <c r="F56" s="141" t="s">
        <v>24</v>
      </c>
      <c r="G56" s="142"/>
      <c r="H56" s="142"/>
      <c r="I56" s="142">
        <f>'SO01 1 Pol'!G30</f>
        <v>0</v>
      </c>
      <c r="J56" s="138" t="str">
        <f>IF(I63=0,"",I56/I63*100)</f>
        <v/>
      </c>
    </row>
    <row r="57" spans="1:10" ht="36.75" customHeight="1" x14ac:dyDescent="0.2">
      <c r="A57" s="129"/>
      <c r="B57" s="134" t="s">
        <v>77</v>
      </c>
      <c r="C57" s="195" t="s">
        <v>78</v>
      </c>
      <c r="D57" s="196"/>
      <c r="E57" s="196"/>
      <c r="F57" s="141" t="s">
        <v>25</v>
      </c>
      <c r="G57" s="142"/>
      <c r="H57" s="142"/>
      <c r="I57" s="142">
        <f>'SO01 1 Pol'!G33</f>
        <v>0</v>
      </c>
      <c r="J57" s="138" t="str">
        <f>IF(I63=0,"",I57/I63*100)</f>
        <v/>
      </c>
    </row>
    <row r="58" spans="1:10" ht="36.75" customHeight="1" x14ac:dyDescent="0.2">
      <c r="A58" s="129"/>
      <c r="B58" s="134" t="s">
        <v>79</v>
      </c>
      <c r="C58" s="195" t="s">
        <v>80</v>
      </c>
      <c r="D58" s="196"/>
      <c r="E58" s="196"/>
      <c r="F58" s="141" t="s">
        <v>25</v>
      </c>
      <c r="G58" s="142"/>
      <c r="H58" s="142"/>
      <c r="I58" s="142">
        <f>'SO01 1 Pol'!G39</f>
        <v>0</v>
      </c>
      <c r="J58" s="138" t="str">
        <f>IF(I63=0,"",I58/I63*100)</f>
        <v/>
      </c>
    </row>
    <row r="59" spans="1:10" ht="36.75" customHeight="1" x14ac:dyDescent="0.2">
      <c r="A59" s="129"/>
      <c r="B59" s="134" t="s">
        <v>81</v>
      </c>
      <c r="C59" s="195" t="s">
        <v>82</v>
      </c>
      <c r="D59" s="196"/>
      <c r="E59" s="196"/>
      <c r="F59" s="141" t="s">
        <v>25</v>
      </c>
      <c r="G59" s="142"/>
      <c r="H59" s="142"/>
      <c r="I59" s="142">
        <f>'SO01 1 Pol'!G42</f>
        <v>0</v>
      </c>
      <c r="J59" s="138" t="str">
        <f>IF(I63=0,"",I59/I63*100)</f>
        <v/>
      </c>
    </row>
    <row r="60" spans="1:10" ht="36.75" customHeight="1" x14ac:dyDescent="0.2">
      <c r="A60" s="129"/>
      <c r="B60" s="134" t="s">
        <v>83</v>
      </c>
      <c r="C60" s="195" t="s">
        <v>84</v>
      </c>
      <c r="D60" s="196"/>
      <c r="E60" s="196"/>
      <c r="F60" s="141" t="s">
        <v>25</v>
      </c>
      <c r="G60" s="142"/>
      <c r="H60" s="142"/>
      <c r="I60" s="142">
        <f>'SO01 1 Pol'!G45</f>
        <v>0</v>
      </c>
      <c r="J60" s="138" t="str">
        <f>IF(I63=0,"",I60/I63*100)</f>
        <v/>
      </c>
    </row>
    <row r="61" spans="1:10" ht="36.75" customHeight="1" x14ac:dyDescent="0.2">
      <c r="A61" s="129"/>
      <c r="B61" s="134" t="s">
        <v>85</v>
      </c>
      <c r="C61" s="195" t="s">
        <v>86</v>
      </c>
      <c r="D61" s="196"/>
      <c r="E61" s="196"/>
      <c r="F61" s="141" t="s">
        <v>25</v>
      </c>
      <c r="G61" s="142"/>
      <c r="H61" s="142"/>
      <c r="I61" s="142">
        <f>'SO01 1 Pol'!G48</f>
        <v>0</v>
      </c>
      <c r="J61" s="138" t="str">
        <f>IF(I63=0,"",I61/I63*100)</f>
        <v/>
      </c>
    </row>
    <row r="62" spans="1:10" ht="36.75" customHeight="1" x14ac:dyDescent="0.2">
      <c r="A62" s="129"/>
      <c r="B62" s="134" t="s">
        <v>87</v>
      </c>
      <c r="C62" s="195" t="s">
        <v>88</v>
      </c>
      <c r="D62" s="196"/>
      <c r="E62" s="196"/>
      <c r="F62" s="141" t="s">
        <v>89</v>
      </c>
      <c r="G62" s="142"/>
      <c r="H62" s="142"/>
      <c r="I62" s="142">
        <f>'SO01 1 Pol'!G54</f>
        <v>0</v>
      </c>
      <c r="J62" s="138" t="str">
        <f>IF(I63=0,"",I62/I63*100)</f>
        <v/>
      </c>
    </row>
    <row r="63" spans="1:10" ht="25.5" customHeight="1" x14ac:dyDescent="0.2">
      <c r="A63" s="130"/>
      <c r="B63" s="135" t="s">
        <v>1</v>
      </c>
      <c r="C63" s="136"/>
      <c r="D63" s="137"/>
      <c r="E63" s="137"/>
      <c r="F63" s="143"/>
      <c r="G63" s="144"/>
      <c r="H63" s="144"/>
      <c r="I63" s="144">
        <f>SUM(I53:I62)</f>
        <v>0</v>
      </c>
      <c r="J63" s="139">
        <f>SUM(J53:J62)</f>
        <v>0</v>
      </c>
    </row>
    <row r="64" spans="1:10" x14ac:dyDescent="0.2">
      <c r="F64" s="89"/>
      <c r="G64" s="89"/>
      <c r="H64" s="89"/>
      <c r="I64" s="89"/>
      <c r="J64" s="140"/>
    </row>
    <row r="65" spans="6:10" x14ac:dyDescent="0.2">
      <c r="F65" s="89"/>
      <c r="G65" s="89"/>
      <c r="H65" s="89"/>
      <c r="I65" s="89"/>
      <c r="J65" s="140"/>
    </row>
    <row r="66" spans="6:10" x14ac:dyDescent="0.2">
      <c r="F66" s="89"/>
      <c r="G66" s="89"/>
      <c r="H66" s="89"/>
      <c r="I66" s="89"/>
      <c r="J66" s="140"/>
    </row>
  </sheetData>
  <sheetProtection algorithmName="SHA-512" hashValue="pFLN5AwfXTyjUTvft2TY9uooOCZYdX25Q3vn+26Jw93jQe9z4jBE68zGsyWK7HgZGA2XoI01rrLPmpxti+vhhQ==" saltValue="zZ8IUMTG6IhDeqEpkmU1O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6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7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8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9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sheetProtection algorithmName="SHA-512" hashValue="4QDton8c0gDzFbXf8PmshMkb0JoCcQlFGMNvN4LP8qBSe0XxDIYNuOdYiU5B17YDNV0u3PgNSoD+H08WCwmBRg==" saltValue="K7EJgITpeZmi5Raw5gt0R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890A-23C2-4910-BCBB-1D148D5AF77D}">
  <sheetPr>
    <outlinePr summaryBelow="0"/>
  </sheetPr>
  <dimension ref="A1:BH4981"/>
  <sheetViews>
    <sheetView workbookViewId="0">
      <pane ySplit="7" topLeftCell="A8" activePane="bottomLeft" state="frozen"/>
      <selection pane="bottomLeft" activeCell="AD15" sqref="AD15"/>
    </sheetView>
  </sheetViews>
  <sheetFormatPr defaultRowHeight="12.75" outlineLevelRow="2" x14ac:dyDescent="0.2"/>
  <cols>
    <col min="1" max="1" width="3.42578125" customWidth="1"/>
    <col min="2" max="2" width="12.5703125" style="127" customWidth="1"/>
    <col min="3" max="3" width="63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hidden="1" customWidth="1"/>
    <col min="19" max="26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6" t="s">
        <v>92</v>
      </c>
      <c r="B1" s="256"/>
      <c r="C1" s="256"/>
      <c r="D1" s="256"/>
      <c r="E1" s="256"/>
      <c r="F1" s="256"/>
      <c r="G1" s="256"/>
      <c r="AG1" t="s">
        <v>93</v>
      </c>
    </row>
    <row r="2" spans="1:60" ht="24.95" customHeight="1" x14ac:dyDescent="0.2">
      <c r="A2" s="146" t="s">
        <v>7</v>
      </c>
      <c r="B2" s="49" t="s">
        <v>49</v>
      </c>
      <c r="C2" s="257" t="s">
        <v>50</v>
      </c>
      <c r="D2" s="258"/>
      <c r="E2" s="258"/>
      <c r="F2" s="258"/>
      <c r="G2" s="259"/>
      <c r="AG2" t="s">
        <v>94</v>
      </c>
    </row>
    <row r="3" spans="1:60" ht="24.95" customHeight="1" x14ac:dyDescent="0.2">
      <c r="A3" s="146" t="s">
        <v>8</v>
      </c>
      <c r="B3" s="49" t="s">
        <v>45</v>
      </c>
      <c r="C3" s="257" t="s">
        <v>46</v>
      </c>
      <c r="D3" s="258"/>
      <c r="E3" s="258"/>
      <c r="F3" s="258"/>
      <c r="G3" s="259"/>
      <c r="AC3" s="127" t="s">
        <v>94</v>
      </c>
      <c r="AG3" t="s">
        <v>95</v>
      </c>
    </row>
    <row r="4" spans="1:60" ht="24.95" customHeight="1" x14ac:dyDescent="0.2">
      <c r="A4" s="147" t="s">
        <v>9</v>
      </c>
      <c r="B4" s="148" t="s">
        <v>43</v>
      </c>
      <c r="C4" s="260" t="s">
        <v>44</v>
      </c>
      <c r="D4" s="261"/>
      <c r="E4" s="261"/>
      <c r="F4" s="261"/>
      <c r="G4" s="262"/>
      <c r="AG4" t="s">
        <v>96</v>
      </c>
    </row>
    <row r="5" spans="1:60" x14ac:dyDescent="0.2">
      <c r="D5" s="10"/>
    </row>
    <row r="6" spans="1:60" ht="38.25" x14ac:dyDescent="0.2">
      <c r="A6" s="150" t="s">
        <v>97</v>
      </c>
      <c r="B6" s="152" t="s">
        <v>98</v>
      </c>
      <c r="C6" s="152" t="s">
        <v>99</v>
      </c>
      <c r="D6" s="151" t="s">
        <v>100</v>
      </c>
      <c r="E6" s="150" t="s">
        <v>101</v>
      </c>
      <c r="F6" s="149" t="s">
        <v>102</v>
      </c>
      <c r="G6" s="150" t="s">
        <v>29</v>
      </c>
      <c r="H6" s="153" t="s">
        <v>30</v>
      </c>
      <c r="I6" s="153" t="s">
        <v>103</v>
      </c>
      <c r="J6" s="153" t="s">
        <v>31</v>
      </c>
      <c r="K6" s="153" t="s">
        <v>104</v>
      </c>
      <c r="L6" s="153" t="s">
        <v>105</v>
      </c>
      <c r="M6" s="153" t="s">
        <v>106</v>
      </c>
      <c r="N6" s="153" t="s">
        <v>107</v>
      </c>
      <c r="O6" s="153" t="s">
        <v>108</v>
      </c>
      <c r="P6" s="153" t="s">
        <v>109</v>
      </c>
      <c r="Q6" s="153" t="s">
        <v>110</v>
      </c>
      <c r="R6" s="153" t="s">
        <v>111</v>
      </c>
      <c r="S6" s="153" t="s">
        <v>112</v>
      </c>
      <c r="T6" s="153" t="s">
        <v>113</v>
      </c>
      <c r="U6" s="153" t="s">
        <v>114</v>
      </c>
      <c r="V6" s="153" t="s">
        <v>115</v>
      </c>
      <c r="W6" s="153" t="s">
        <v>116</v>
      </c>
      <c r="X6" s="153" t="s">
        <v>117</v>
      </c>
      <c r="Y6" s="153" t="s">
        <v>118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6" t="s">
        <v>119</v>
      </c>
      <c r="B8" s="167" t="s">
        <v>69</v>
      </c>
      <c r="C8" s="188" t="s">
        <v>70</v>
      </c>
      <c r="D8" s="168"/>
      <c r="E8" s="169"/>
      <c r="F8" s="170"/>
      <c r="G8" s="170">
        <f>SUMIF(AG9:AG9,"&lt;&gt;NOR",G9:G9)</f>
        <v>0</v>
      </c>
      <c r="H8" s="170"/>
      <c r="I8" s="170">
        <f>SUM(I9:I9)</f>
        <v>0</v>
      </c>
      <c r="J8" s="170"/>
      <c r="K8" s="170">
        <f>SUM(K9:K9)</f>
        <v>0</v>
      </c>
      <c r="L8" s="170"/>
      <c r="M8" s="170">
        <f>SUM(M9:M9)</f>
        <v>0</v>
      </c>
      <c r="N8" s="169"/>
      <c r="O8" s="169">
        <f>SUM(O9:O9)</f>
        <v>2.46</v>
      </c>
      <c r="P8" s="169"/>
      <c r="Q8" s="169">
        <f>SUM(Q9:Q9)</f>
        <v>0</v>
      </c>
      <c r="R8" s="170"/>
      <c r="S8" s="170"/>
      <c r="T8" s="171"/>
      <c r="U8" s="165"/>
      <c r="V8" s="165">
        <f>SUM(V9:V9)</f>
        <v>42.52</v>
      </c>
      <c r="W8" s="165"/>
      <c r="X8" s="165"/>
      <c r="Y8" s="165"/>
      <c r="AG8" t="s">
        <v>120</v>
      </c>
    </row>
    <row r="9" spans="1:60" ht="22.5" outlineLevel="1" x14ac:dyDescent="0.2">
      <c r="A9" s="180">
        <v>1</v>
      </c>
      <c r="B9" s="181" t="s">
        <v>121</v>
      </c>
      <c r="C9" s="189" t="s">
        <v>122</v>
      </c>
      <c r="D9" s="182" t="s">
        <v>123</v>
      </c>
      <c r="E9" s="183">
        <v>58.051000000000002</v>
      </c>
      <c r="F9" s="184"/>
      <c r="G9" s="185">
        <f>ROUND(E9*F9,2)</f>
        <v>0</v>
      </c>
      <c r="H9" s="184"/>
      <c r="I9" s="185">
        <f>ROUND(E9*H9,2)</f>
        <v>0</v>
      </c>
      <c r="J9" s="184"/>
      <c r="K9" s="185">
        <f>ROUND(E9*J9,2)</f>
        <v>0</v>
      </c>
      <c r="L9" s="185">
        <v>21</v>
      </c>
      <c r="M9" s="185">
        <f>G9*(1+L9/100)</f>
        <v>0</v>
      </c>
      <c r="N9" s="183">
        <v>4.2419999999999999E-2</v>
      </c>
      <c r="O9" s="183">
        <f>ROUND(E9*N9,2)</f>
        <v>2.46</v>
      </c>
      <c r="P9" s="183">
        <v>0</v>
      </c>
      <c r="Q9" s="183">
        <f>ROUND(E9*P9,2)</f>
        <v>0</v>
      </c>
      <c r="R9" s="185" t="s">
        <v>124</v>
      </c>
      <c r="S9" s="185" t="s">
        <v>125</v>
      </c>
      <c r="T9" s="186" t="s">
        <v>125</v>
      </c>
      <c r="U9" s="164">
        <v>0.73243999999999998</v>
      </c>
      <c r="V9" s="164">
        <f>ROUND(E9*U9,2)</f>
        <v>42.52</v>
      </c>
      <c r="W9" s="164"/>
      <c r="X9" s="164" t="s">
        <v>126</v>
      </c>
      <c r="Y9" s="164" t="s">
        <v>127</v>
      </c>
      <c r="Z9" s="154"/>
      <c r="AA9" s="154"/>
      <c r="AB9" s="154"/>
      <c r="AC9" s="154"/>
      <c r="AD9" s="154"/>
      <c r="AE9" s="154"/>
      <c r="AF9" s="154"/>
      <c r="AG9" s="154" t="s">
        <v>128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x14ac:dyDescent="0.2">
      <c r="A10" s="166" t="s">
        <v>119</v>
      </c>
      <c r="B10" s="167" t="s">
        <v>71</v>
      </c>
      <c r="C10" s="188" t="s">
        <v>72</v>
      </c>
      <c r="D10" s="168"/>
      <c r="E10" s="169"/>
      <c r="F10" s="170"/>
      <c r="G10" s="170">
        <f>SUMIF(AG11:AG24,"&lt;&gt;NOR",G11:G24)</f>
        <v>0</v>
      </c>
      <c r="H10" s="170"/>
      <c r="I10" s="170">
        <f>SUM(I11:I24)</f>
        <v>0</v>
      </c>
      <c r="J10" s="170"/>
      <c r="K10" s="170">
        <f>SUM(K11:K24)</f>
        <v>0</v>
      </c>
      <c r="L10" s="170"/>
      <c r="M10" s="170">
        <f>SUM(M11:M24)</f>
        <v>0</v>
      </c>
      <c r="N10" s="169"/>
      <c r="O10" s="169">
        <f>SUM(O11:O24)</f>
        <v>32.32</v>
      </c>
      <c r="P10" s="169"/>
      <c r="Q10" s="169">
        <f>SUM(Q11:Q24)</f>
        <v>0</v>
      </c>
      <c r="R10" s="170"/>
      <c r="S10" s="170"/>
      <c r="T10" s="171"/>
      <c r="U10" s="165"/>
      <c r="V10" s="165">
        <f>SUM(V11:V24)</f>
        <v>72.710000000000008</v>
      </c>
      <c r="W10" s="165"/>
      <c r="X10" s="165"/>
      <c r="Y10" s="165"/>
      <c r="AG10" t="s">
        <v>120</v>
      </c>
    </row>
    <row r="11" spans="1:60" outlineLevel="1" x14ac:dyDescent="0.2">
      <c r="A11" s="173">
        <v>2</v>
      </c>
      <c r="B11" s="174" t="s">
        <v>129</v>
      </c>
      <c r="C11" s="190" t="s">
        <v>130</v>
      </c>
      <c r="D11" s="175" t="s">
        <v>131</v>
      </c>
      <c r="E11" s="176">
        <v>6.6226599999999998</v>
      </c>
      <c r="F11" s="177"/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21</v>
      </c>
      <c r="M11" s="178">
        <f>G11*(1+L11/100)</f>
        <v>0</v>
      </c>
      <c r="N11" s="176">
        <v>2.5249999999999999</v>
      </c>
      <c r="O11" s="176">
        <f>ROUND(E11*N11,2)</f>
        <v>16.72</v>
      </c>
      <c r="P11" s="176">
        <v>0</v>
      </c>
      <c r="Q11" s="176">
        <f>ROUND(E11*P11,2)</f>
        <v>0</v>
      </c>
      <c r="R11" s="178" t="s">
        <v>132</v>
      </c>
      <c r="S11" s="178" t="s">
        <v>125</v>
      </c>
      <c r="T11" s="179" t="s">
        <v>125</v>
      </c>
      <c r="U11" s="164">
        <v>3.2130000000000001</v>
      </c>
      <c r="V11" s="164">
        <f>ROUND(E11*U11,2)</f>
        <v>21.28</v>
      </c>
      <c r="W11" s="164"/>
      <c r="X11" s="164" t="s">
        <v>126</v>
      </c>
      <c r="Y11" s="164" t="s">
        <v>127</v>
      </c>
      <c r="Z11" s="154"/>
      <c r="AA11" s="154"/>
      <c r="AB11" s="154"/>
      <c r="AC11" s="154"/>
      <c r="AD11" s="154"/>
      <c r="AE11" s="154"/>
      <c r="AF11" s="154"/>
      <c r="AG11" s="154" t="s">
        <v>128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2" x14ac:dyDescent="0.2">
      <c r="A12" s="161"/>
      <c r="B12" s="162"/>
      <c r="C12" s="252" t="s">
        <v>133</v>
      </c>
      <c r="D12" s="253"/>
      <c r="E12" s="253"/>
      <c r="F12" s="253"/>
      <c r="G12" s="253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134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2" x14ac:dyDescent="0.2">
      <c r="A13" s="161"/>
      <c r="B13" s="162"/>
      <c r="C13" s="254" t="s">
        <v>135</v>
      </c>
      <c r="D13" s="255"/>
      <c r="E13" s="255"/>
      <c r="F13" s="255"/>
      <c r="G13" s="255"/>
      <c r="H13" s="164"/>
      <c r="I13" s="164"/>
      <c r="J13" s="164"/>
      <c r="K13" s="164"/>
      <c r="L13" s="164"/>
      <c r="M13" s="164"/>
      <c r="N13" s="163"/>
      <c r="O13" s="163"/>
      <c r="P13" s="163"/>
      <c r="Q13" s="163"/>
      <c r="R13" s="164"/>
      <c r="S13" s="164"/>
      <c r="T13" s="164"/>
      <c r="U13" s="164"/>
      <c r="V13" s="164"/>
      <c r="W13" s="164"/>
      <c r="X13" s="164"/>
      <c r="Y13" s="164"/>
      <c r="Z13" s="154"/>
      <c r="AA13" s="154"/>
      <c r="AB13" s="154"/>
      <c r="AC13" s="154"/>
      <c r="AD13" s="154"/>
      <c r="AE13" s="154"/>
      <c r="AF13" s="154"/>
      <c r="AG13" s="154" t="s">
        <v>136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73">
        <v>3</v>
      </c>
      <c r="B14" s="174" t="s">
        <v>137</v>
      </c>
      <c r="C14" s="190" t="s">
        <v>138</v>
      </c>
      <c r="D14" s="175" t="s">
        <v>131</v>
      </c>
      <c r="E14" s="176">
        <v>5.3856000000000002</v>
      </c>
      <c r="F14" s="177"/>
      <c r="G14" s="178">
        <f>ROUND(E14*F14,2)</f>
        <v>0</v>
      </c>
      <c r="H14" s="177"/>
      <c r="I14" s="178">
        <f>ROUND(E14*H14,2)</f>
        <v>0</v>
      </c>
      <c r="J14" s="177"/>
      <c r="K14" s="178">
        <f>ROUND(E14*J14,2)</f>
        <v>0</v>
      </c>
      <c r="L14" s="178">
        <v>21</v>
      </c>
      <c r="M14" s="178">
        <f>G14*(1+L14/100)</f>
        <v>0</v>
      </c>
      <c r="N14" s="176">
        <v>2.5249999999999999</v>
      </c>
      <c r="O14" s="176">
        <f>ROUND(E14*N14,2)</f>
        <v>13.6</v>
      </c>
      <c r="P14" s="176">
        <v>0</v>
      </c>
      <c r="Q14" s="176">
        <f>ROUND(E14*P14,2)</f>
        <v>0</v>
      </c>
      <c r="R14" s="178" t="s">
        <v>132</v>
      </c>
      <c r="S14" s="178" t="s">
        <v>125</v>
      </c>
      <c r="T14" s="179" t="s">
        <v>125</v>
      </c>
      <c r="U14" s="164">
        <v>2.3170000000000002</v>
      </c>
      <c r="V14" s="164">
        <f>ROUND(E14*U14,2)</f>
        <v>12.48</v>
      </c>
      <c r="W14" s="164"/>
      <c r="X14" s="164" t="s">
        <v>126</v>
      </c>
      <c r="Y14" s="164" t="s">
        <v>127</v>
      </c>
      <c r="Z14" s="154"/>
      <c r="AA14" s="154"/>
      <c r="AB14" s="154"/>
      <c r="AC14" s="154"/>
      <c r="AD14" s="154"/>
      <c r="AE14" s="154"/>
      <c r="AF14" s="154"/>
      <c r="AG14" s="154" t="s">
        <v>128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2" x14ac:dyDescent="0.2">
      <c r="A15" s="161"/>
      <c r="B15" s="162"/>
      <c r="C15" s="252" t="s">
        <v>133</v>
      </c>
      <c r="D15" s="253"/>
      <c r="E15" s="253"/>
      <c r="F15" s="253"/>
      <c r="G15" s="253"/>
      <c r="H15" s="164"/>
      <c r="I15" s="164"/>
      <c r="J15" s="164"/>
      <c r="K15" s="164"/>
      <c r="L15" s="164"/>
      <c r="M15" s="164"/>
      <c r="N15" s="163"/>
      <c r="O15" s="163"/>
      <c r="P15" s="163"/>
      <c r="Q15" s="163"/>
      <c r="R15" s="164"/>
      <c r="S15" s="164"/>
      <c r="T15" s="164"/>
      <c r="U15" s="164"/>
      <c r="V15" s="164"/>
      <c r="W15" s="164"/>
      <c r="X15" s="164"/>
      <c r="Y15" s="164"/>
      <c r="Z15" s="154"/>
      <c r="AA15" s="154"/>
      <c r="AB15" s="154"/>
      <c r="AC15" s="154"/>
      <c r="AD15" s="154"/>
      <c r="AE15" s="154"/>
      <c r="AF15" s="154"/>
      <c r="AG15" s="154" t="s">
        <v>134</v>
      </c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2" x14ac:dyDescent="0.2">
      <c r="A16" s="161"/>
      <c r="B16" s="162"/>
      <c r="C16" s="254" t="s">
        <v>135</v>
      </c>
      <c r="D16" s="255"/>
      <c r="E16" s="255"/>
      <c r="F16" s="255"/>
      <c r="G16" s="255"/>
      <c r="H16" s="164"/>
      <c r="I16" s="164"/>
      <c r="J16" s="164"/>
      <c r="K16" s="164"/>
      <c r="L16" s="164"/>
      <c r="M16" s="164"/>
      <c r="N16" s="163"/>
      <c r="O16" s="163"/>
      <c r="P16" s="163"/>
      <c r="Q16" s="163"/>
      <c r="R16" s="164"/>
      <c r="S16" s="164"/>
      <c r="T16" s="164"/>
      <c r="U16" s="164"/>
      <c r="V16" s="164"/>
      <c r="W16" s="164"/>
      <c r="X16" s="164"/>
      <c r="Y16" s="164"/>
      <c r="Z16" s="154"/>
      <c r="AA16" s="154"/>
      <c r="AB16" s="154"/>
      <c r="AC16" s="154"/>
      <c r="AD16" s="154"/>
      <c r="AE16" s="154"/>
      <c r="AF16" s="154"/>
      <c r="AG16" s="154" t="s">
        <v>136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73">
        <v>4</v>
      </c>
      <c r="B17" s="174" t="s">
        <v>139</v>
      </c>
      <c r="C17" s="190" t="s">
        <v>140</v>
      </c>
      <c r="D17" s="175" t="s">
        <v>123</v>
      </c>
      <c r="E17" s="176">
        <v>36.08</v>
      </c>
      <c r="F17" s="177"/>
      <c r="G17" s="178">
        <f>ROUND(E17*F17,2)</f>
        <v>0</v>
      </c>
      <c r="H17" s="177"/>
      <c r="I17" s="178">
        <f>ROUND(E17*H17,2)</f>
        <v>0</v>
      </c>
      <c r="J17" s="177"/>
      <c r="K17" s="178">
        <f>ROUND(E17*J17,2)</f>
        <v>0</v>
      </c>
      <c r="L17" s="178">
        <v>21</v>
      </c>
      <c r="M17" s="178">
        <f>G17*(1+L17/100)</f>
        <v>0</v>
      </c>
      <c r="N17" s="176">
        <v>0</v>
      </c>
      <c r="O17" s="176">
        <f>ROUND(E17*N17,2)</f>
        <v>0</v>
      </c>
      <c r="P17" s="176">
        <v>0</v>
      </c>
      <c r="Q17" s="176">
        <f>ROUND(E17*P17,2)</f>
        <v>0</v>
      </c>
      <c r="R17" s="178" t="s">
        <v>132</v>
      </c>
      <c r="S17" s="178" t="s">
        <v>125</v>
      </c>
      <c r="T17" s="179" t="s">
        <v>125</v>
      </c>
      <c r="U17" s="164">
        <v>0.17799999999999999</v>
      </c>
      <c r="V17" s="164">
        <f>ROUND(E17*U17,2)</f>
        <v>6.42</v>
      </c>
      <c r="W17" s="164"/>
      <c r="X17" s="164" t="s">
        <v>126</v>
      </c>
      <c r="Y17" s="164" t="s">
        <v>127</v>
      </c>
      <c r="Z17" s="154"/>
      <c r="AA17" s="154"/>
      <c r="AB17" s="154"/>
      <c r="AC17" s="154"/>
      <c r="AD17" s="154"/>
      <c r="AE17" s="154"/>
      <c r="AF17" s="154"/>
      <c r="AG17" s="154" t="s">
        <v>128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2" x14ac:dyDescent="0.2">
      <c r="A18" s="161"/>
      <c r="B18" s="162"/>
      <c r="C18" s="252" t="s">
        <v>133</v>
      </c>
      <c r="D18" s="253"/>
      <c r="E18" s="253"/>
      <c r="F18" s="253"/>
      <c r="G18" s="253"/>
      <c r="H18" s="164"/>
      <c r="I18" s="164"/>
      <c r="J18" s="164"/>
      <c r="K18" s="164"/>
      <c r="L18" s="164"/>
      <c r="M18" s="164"/>
      <c r="N18" s="163"/>
      <c r="O18" s="163"/>
      <c r="P18" s="163"/>
      <c r="Q18" s="163"/>
      <c r="R18" s="164"/>
      <c r="S18" s="164"/>
      <c r="T18" s="164"/>
      <c r="U18" s="164"/>
      <c r="V18" s="164"/>
      <c r="W18" s="164"/>
      <c r="X18" s="164"/>
      <c r="Y18" s="164"/>
      <c r="Z18" s="154"/>
      <c r="AA18" s="154"/>
      <c r="AB18" s="154"/>
      <c r="AC18" s="154"/>
      <c r="AD18" s="154"/>
      <c r="AE18" s="154"/>
      <c r="AF18" s="154"/>
      <c r="AG18" s="154" t="s">
        <v>134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22.5" outlineLevel="1" x14ac:dyDescent="0.2">
      <c r="A19" s="173">
        <v>5</v>
      </c>
      <c r="B19" s="174" t="s">
        <v>141</v>
      </c>
      <c r="C19" s="190" t="s">
        <v>142</v>
      </c>
      <c r="D19" s="175" t="s">
        <v>143</v>
      </c>
      <c r="E19" s="176">
        <v>0.51468000000000003</v>
      </c>
      <c r="F19" s="177"/>
      <c r="G19" s="178">
        <f>ROUND(E19*F19,2)</f>
        <v>0</v>
      </c>
      <c r="H19" s="177"/>
      <c r="I19" s="178">
        <f>ROUND(E19*H19,2)</f>
        <v>0</v>
      </c>
      <c r="J19" s="177"/>
      <c r="K19" s="178">
        <f>ROUND(E19*J19,2)</f>
        <v>0</v>
      </c>
      <c r="L19" s="178">
        <v>21</v>
      </c>
      <c r="M19" s="178">
        <f>G19*(1+L19/100)</f>
        <v>0</v>
      </c>
      <c r="N19" s="176">
        <v>1.0800399999999999</v>
      </c>
      <c r="O19" s="176">
        <f>ROUND(E19*N19,2)</f>
        <v>0.56000000000000005</v>
      </c>
      <c r="P19" s="176">
        <v>0</v>
      </c>
      <c r="Q19" s="176">
        <f>ROUND(E19*P19,2)</f>
        <v>0</v>
      </c>
      <c r="R19" s="178" t="s">
        <v>132</v>
      </c>
      <c r="S19" s="178" t="s">
        <v>125</v>
      </c>
      <c r="T19" s="179" t="s">
        <v>125</v>
      </c>
      <c r="U19" s="164">
        <v>15.231</v>
      </c>
      <c r="V19" s="164">
        <f>ROUND(E19*U19,2)</f>
        <v>7.84</v>
      </c>
      <c r="W19" s="164"/>
      <c r="X19" s="164" t="s">
        <v>126</v>
      </c>
      <c r="Y19" s="164" t="s">
        <v>127</v>
      </c>
      <c r="Z19" s="154"/>
      <c r="AA19" s="154"/>
      <c r="AB19" s="154"/>
      <c r="AC19" s="154"/>
      <c r="AD19" s="154"/>
      <c r="AE19" s="154"/>
      <c r="AF19" s="154"/>
      <c r="AG19" s="154" t="s">
        <v>128</v>
      </c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2" x14ac:dyDescent="0.2">
      <c r="A20" s="161"/>
      <c r="B20" s="162"/>
      <c r="C20" s="252"/>
      <c r="D20" s="253"/>
      <c r="E20" s="253"/>
      <c r="F20" s="253"/>
      <c r="G20" s="253"/>
      <c r="H20" s="164"/>
      <c r="I20" s="164"/>
      <c r="J20" s="164"/>
      <c r="K20" s="164"/>
      <c r="L20" s="164"/>
      <c r="M20" s="164"/>
      <c r="N20" s="163"/>
      <c r="O20" s="163"/>
      <c r="P20" s="163"/>
      <c r="Q20" s="163"/>
      <c r="R20" s="164"/>
      <c r="S20" s="164"/>
      <c r="T20" s="164"/>
      <c r="U20" s="164"/>
      <c r="V20" s="164"/>
      <c r="W20" s="164"/>
      <c r="X20" s="164"/>
      <c r="Y20" s="164"/>
      <c r="Z20" s="154"/>
      <c r="AA20" s="154"/>
      <c r="AB20" s="154"/>
      <c r="AC20" s="154"/>
      <c r="AD20" s="154"/>
      <c r="AE20" s="154"/>
      <c r="AF20" s="154"/>
      <c r="AG20" s="154" t="s">
        <v>134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ht="22.5" outlineLevel="1" x14ac:dyDescent="0.2">
      <c r="A21" s="173">
        <v>6</v>
      </c>
      <c r="B21" s="174" t="s">
        <v>144</v>
      </c>
      <c r="C21" s="190" t="s">
        <v>145</v>
      </c>
      <c r="D21" s="175" t="s">
        <v>123</v>
      </c>
      <c r="E21" s="176">
        <v>89.77</v>
      </c>
      <c r="F21" s="177"/>
      <c r="G21" s="178">
        <f>ROUND(E21*F21,2)</f>
        <v>0</v>
      </c>
      <c r="H21" s="177"/>
      <c r="I21" s="178">
        <f>ROUND(E21*H21,2)</f>
        <v>0</v>
      </c>
      <c r="J21" s="177"/>
      <c r="K21" s="178">
        <f>ROUND(E21*J21,2)</f>
        <v>0</v>
      </c>
      <c r="L21" s="178">
        <v>21</v>
      </c>
      <c r="M21" s="178">
        <f>G21*(1+L21/100)</f>
        <v>0</v>
      </c>
      <c r="N21" s="176">
        <v>1.6060000000000001E-2</v>
      </c>
      <c r="O21" s="176">
        <f>ROUND(E21*N21,2)</f>
        <v>1.44</v>
      </c>
      <c r="P21" s="176">
        <v>0</v>
      </c>
      <c r="Q21" s="176">
        <f>ROUND(E21*P21,2)</f>
        <v>0</v>
      </c>
      <c r="R21" s="178" t="s">
        <v>132</v>
      </c>
      <c r="S21" s="178" t="s">
        <v>125</v>
      </c>
      <c r="T21" s="179" t="s">
        <v>125</v>
      </c>
      <c r="U21" s="164">
        <v>0.27500000000000002</v>
      </c>
      <c r="V21" s="164">
        <f>ROUND(E21*U21,2)</f>
        <v>24.69</v>
      </c>
      <c r="W21" s="164"/>
      <c r="X21" s="164" t="s">
        <v>126</v>
      </c>
      <c r="Y21" s="164" t="s">
        <v>127</v>
      </c>
      <c r="Z21" s="154"/>
      <c r="AA21" s="154"/>
      <c r="AB21" s="154"/>
      <c r="AC21" s="154"/>
      <c r="AD21" s="154"/>
      <c r="AE21" s="154"/>
      <c r="AF21" s="154"/>
      <c r="AG21" s="154" t="s">
        <v>128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2" x14ac:dyDescent="0.2">
      <c r="A22" s="161"/>
      <c r="B22" s="162"/>
      <c r="C22" s="252" t="s">
        <v>146</v>
      </c>
      <c r="D22" s="253"/>
      <c r="E22" s="253"/>
      <c r="F22" s="253"/>
      <c r="G22" s="253"/>
      <c r="H22" s="164"/>
      <c r="I22" s="164"/>
      <c r="J22" s="164"/>
      <c r="K22" s="164"/>
      <c r="L22" s="164"/>
      <c r="M22" s="164"/>
      <c r="N22" s="163"/>
      <c r="O22" s="163"/>
      <c r="P22" s="163"/>
      <c r="Q22" s="163"/>
      <c r="R22" s="164"/>
      <c r="S22" s="164"/>
      <c r="T22" s="164"/>
      <c r="U22" s="164"/>
      <c r="V22" s="164"/>
      <c r="W22" s="164"/>
      <c r="X22" s="164"/>
      <c r="Y22" s="164"/>
      <c r="Z22" s="154"/>
      <c r="AA22" s="154"/>
      <c r="AB22" s="154"/>
      <c r="AC22" s="154"/>
      <c r="AD22" s="154"/>
      <c r="AE22" s="154"/>
      <c r="AF22" s="154"/>
      <c r="AG22" s="154" t="s">
        <v>134</v>
      </c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80">
        <v>7</v>
      </c>
      <c r="B23" s="181" t="s">
        <v>147</v>
      </c>
      <c r="C23" s="189" t="s">
        <v>148</v>
      </c>
      <c r="D23" s="182" t="s">
        <v>149</v>
      </c>
      <c r="E23" s="183">
        <v>10</v>
      </c>
      <c r="F23" s="184"/>
      <c r="G23" s="185">
        <f>ROUND(E23*F23,2)</f>
        <v>0</v>
      </c>
      <c r="H23" s="184"/>
      <c r="I23" s="185">
        <f>ROUND(E23*H23,2)</f>
        <v>0</v>
      </c>
      <c r="J23" s="184"/>
      <c r="K23" s="185">
        <f>ROUND(E23*J23,2)</f>
        <v>0</v>
      </c>
      <c r="L23" s="185">
        <v>21</v>
      </c>
      <c r="M23" s="185">
        <f>G23*(1+L23/100)</f>
        <v>0</v>
      </c>
      <c r="N23" s="183">
        <v>0</v>
      </c>
      <c r="O23" s="183">
        <f>ROUND(E23*N23,2)</f>
        <v>0</v>
      </c>
      <c r="P23" s="183">
        <v>0</v>
      </c>
      <c r="Q23" s="183">
        <f>ROUND(E23*P23,2)</f>
        <v>0</v>
      </c>
      <c r="R23" s="185" t="s">
        <v>150</v>
      </c>
      <c r="S23" s="185" t="s">
        <v>125</v>
      </c>
      <c r="T23" s="186" t="s">
        <v>125</v>
      </c>
      <c r="U23" s="164">
        <v>0</v>
      </c>
      <c r="V23" s="164">
        <f>ROUND(E23*U23,2)</f>
        <v>0</v>
      </c>
      <c r="W23" s="164"/>
      <c r="X23" s="164" t="s">
        <v>151</v>
      </c>
      <c r="Y23" s="164" t="s">
        <v>127</v>
      </c>
      <c r="Z23" s="154"/>
      <c r="AA23" s="154"/>
      <c r="AB23" s="154"/>
      <c r="AC23" s="154"/>
      <c r="AD23" s="154"/>
      <c r="AE23" s="154"/>
      <c r="AF23" s="154"/>
      <c r="AG23" s="154" t="s">
        <v>152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73">
        <v>8</v>
      </c>
      <c r="B24" s="174" t="s">
        <v>153</v>
      </c>
      <c r="C24" s="190" t="s">
        <v>154</v>
      </c>
      <c r="D24" s="175" t="s">
        <v>149</v>
      </c>
      <c r="E24" s="176">
        <v>25</v>
      </c>
      <c r="F24" s="177"/>
      <c r="G24" s="178">
        <f>ROUND(E24*F24,2)</f>
        <v>0</v>
      </c>
      <c r="H24" s="177"/>
      <c r="I24" s="178">
        <f>ROUND(E24*H24,2)</f>
        <v>0</v>
      </c>
      <c r="J24" s="177"/>
      <c r="K24" s="178">
        <f>ROUND(E24*J24,2)</f>
        <v>0</v>
      </c>
      <c r="L24" s="178">
        <v>21</v>
      </c>
      <c r="M24" s="178">
        <f>G24*(1+L24/100)</f>
        <v>0</v>
      </c>
      <c r="N24" s="176">
        <v>0</v>
      </c>
      <c r="O24" s="176">
        <f>ROUND(E24*N24,2)</f>
        <v>0</v>
      </c>
      <c r="P24" s="176">
        <v>0</v>
      </c>
      <c r="Q24" s="176">
        <f>ROUND(E24*P24,2)</f>
        <v>0</v>
      </c>
      <c r="R24" s="178" t="s">
        <v>150</v>
      </c>
      <c r="S24" s="178" t="s">
        <v>125</v>
      </c>
      <c r="T24" s="179" t="s">
        <v>125</v>
      </c>
      <c r="U24" s="164">
        <v>0</v>
      </c>
      <c r="V24" s="164">
        <f>ROUND(E24*U24,2)</f>
        <v>0</v>
      </c>
      <c r="W24" s="164"/>
      <c r="X24" s="164" t="s">
        <v>151</v>
      </c>
      <c r="Y24" s="164" t="s">
        <v>127</v>
      </c>
      <c r="Z24" s="154"/>
      <c r="AA24" s="154"/>
      <c r="AB24" s="154"/>
      <c r="AC24" s="154"/>
      <c r="AD24" s="154"/>
      <c r="AE24" s="154"/>
      <c r="AF24" s="154"/>
      <c r="AG24" s="154" t="s">
        <v>152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x14ac:dyDescent="0.2">
      <c r="A25" s="166" t="s">
        <v>119</v>
      </c>
      <c r="B25" s="167" t="s">
        <v>73</v>
      </c>
      <c r="C25" s="188" t="s">
        <v>74</v>
      </c>
      <c r="D25" s="168"/>
      <c r="E25" s="169"/>
      <c r="F25" s="170"/>
      <c r="G25" s="170">
        <f>SUMIF(AG26:AG29,"&lt;&gt;NOR",G26:G29)</f>
        <v>0</v>
      </c>
      <c r="H25" s="170"/>
      <c r="I25" s="170">
        <f>SUM(I26:I29)</f>
        <v>0</v>
      </c>
      <c r="J25" s="170"/>
      <c r="K25" s="170">
        <f>SUM(K26:K29)</f>
        <v>0</v>
      </c>
      <c r="L25" s="170"/>
      <c r="M25" s="170">
        <f>SUM(M26:M29)</f>
        <v>0</v>
      </c>
      <c r="N25" s="169"/>
      <c r="O25" s="169">
        <f>SUM(O26:O29)</f>
        <v>0</v>
      </c>
      <c r="P25" s="169"/>
      <c r="Q25" s="169">
        <f>SUM(Q26:Q29)</f>
        <v>3.26</v>
      </c>
      <c r="R25" s="170"/>
      <c r="S25" s="170"/>
      <c r="T25" s="171"/>
      <c r="U25" s="165"/>
      <c r="V25" s="165">
        <f>SUM(V26:V29)</f>
        <v>18.440000000000001</v>
      </c>
      <c r="W25" s="165"/>
      <c r="X25" s="165"/>
      <c r="Y25" s="165"/>
      <c r="AG25" t="s">
        <v>120</v>
      </c>
    </row>
    <row r="26" spans="1:60" ht="22.5" outlineLevel="1" x14ac:dyDescent="0.2">
      <c r="A26" s="180">
        <v>9</v>
      </c>
      <c r="B26" s="181" t="s">
        <v>155</v>
      </c>
      <c r="C26" s="189" t="s">
        <v>156</v>
      </c>
      <c r="D26" s="182" t="s">
        <v>131</v>
      </c>
      <c r="E26" s="183">
        <v>0.23052</v>
      </c>
      <c r="F26" s="184"/>
      <c r="G26" s="185">
        <f>ROUND(E26*F26,2)</f>
        <v>0</v>
      </c>
      <c r="H26" s="184"/>
      <c r="I26" s="185">
        <f>ROUND(E26*H26,2)</f>
        <v>0</v>
      </c>
      <c r="J26" s="184"/>
      <c r="K26" s="185">
        <f>ROUND(E26*J26,2)</f>
        <v>0</v>
      </c>
      <c r="L26" s="185">
        <v>21</v>
      </c>
      <c r="M26" s="185">
        <f>G26*(1+L26/100)</f>
        <v>0</v>
      </c>
      <c r="N26" s="183">
        <v>0</v>
      </c>
      <c r="O26" s="183">
        <f>ROUND(E26*N26,2)</f>
        <v>0</v>
      </c>
      <c r="P26" s="183">
        <v>2.2000000000000002</v>
      </c>
      <c r="Q26" s="183">
        <f>ROUND(E26*P26,2)</f>
        <v>0.51</v>
      </c>
      <c r="R26" s="185" t="s">
        <v>157</v>
      </c>
      <c r="S26" s="185" t="s">
        <v>125</v>
      </c>
      <c r="T26" s="186" t="s">
        <v>125</v>
      </c>
      <c r="U26" s="164">
        <v>10.47</v>
      </c>
      <c r="V26" s="164">
        <f>ROUND(E26*U26,2)</f>
        <v>2.41</v>
      </c>
      <c r="W26" s="164"/>
      <c r="X26" s="164" t="s">
        <v>126</v>
      </c>
      <c r="Y26" s="164" t="s">
        <v>127</v>
      </c>
      <c r="Z26" s="154"/>
      <c r="AA26" s="154"/>
      <c r="AB26" s="154"/>
      <c r="AC26" s="154"/>
      <c r="AD26" s="154"/>
      <c r="AE26" s="154"/>
      <c r="AF26" s="154"/>
      <c r="AG26" s="154" t="s">
        <v>128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73">
        <v>10</v>
      </c>
      <c r="B27" s="174" t="s">
        <v>158</v>
      </c>
      <c r="C27" s="190" t="s">
        <v>159</v>
      </c>
      <c r="D27" s="175" t="s">
        <v>123</v>
      </c>
      <c r="E27" s="176">
        <v>4.0759999999999996</v>
      </c>
      <c r="F27" s="177"/>
      <c r="G27" s="178">
        <f>ROUND(E27*F27,2)</f>
        <v>0</v>
      </c>
      <c r="H27" s="177"/>
      <c r="I27" s="178">
        <f>ROUND(E27*H27,2)</f>
        <v>0</v>
      </c>
      <c r="J27" s="177"/>
      <c r="K27" s="178">
        <f>ROUND(E27*J27,2)</f>
        <v>0</v>
      </c>
      <c r="L27" s="178">
        <v>21</v>
      </c>
      <c r="M27" s="178">
        <f>G27*(1+L27/100)</f>
        <v>0</v>
      </c>
      <c r="N27" s="176">
        <v>0</v>
      </c>
      <c r="O27" s="176">
        <f>ROUND(E27*N27,2)</f>
        <v>0</v>
      </c>
      <c r="P27" s="176">
        <v>0.02</v>
      </c>
      <c r="Q27" s="176">
        <f>ROUND(E27*P27,2)</f>
        <v>0.08</v>
      </c>
      <c r="R27" s="178" t="s">
        <v>157</v>
      </c>
      <c r="S27" s="178" t="s">
        <v>125</v>
      </c>
      <c r="T27" s="179" t="s">
        <v>125</v>
      </c>
      <c r="U27" s="164">
        <v>0.23</v>
      </c>
      <c r="V27" s="164">
        <f>ROUND(E27*U27,2)</f>
        <v>0.94</v>
      </c>
      <c r="W27" s="164"/>
      <c r="X27" s="164" t="s">
        <v>126</v>
      </c>
      <c r="Y27" s="164" t="s">
        <v>127</v>
      </c>
      <c r="Z27" s="154"/>
      <c r="AA27" s="154"/>
      <c r="AB27" s="154"/>
      <c r="AC27" s="154"/>
      <c r="AD27" s="154"/>
      <c r="AE27" s="154"/>
      <c r="AF27" s="154"/>
      <c r="AG27" s="154" t="s">
        <v>128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2" x14ac:dyDescent="0.2">
      <c r="A28" s="161"/>
      <c r="B28" s="162"/>
      <c r="C28" s="252" t="s">
        <v>160</v>
      </c>
      <c r="D28" s="253"/>
      <c r="E28" s="253"/>
      <c r="F28" s="253"/>
      <c r="G28" s="253"/>
      <c r="H28" s="164"/>
      <c r="I28" s="164"/>
      <c r="J28" s="164"/>
      <c r="K28" s="164"/>
      <c r="L28" s="164"/>
      <c r="M28" s="164"/>
      <c r="N28" s="163"/>
      <c r="O28" s="163"/>
      <c r="P28" s="163"/>
      <c r="Q28" s="163"/>
      <c r="R28" s="164"/>
      <c r="S28" s="164"/>
      <c r="T28" s="164"/>
      <c r="U28" s="164"/>
      <c r="V28" s="164"/>
      <c r="W28" s="164"/>
      <c r="X28" s="164"/>
      <c r="Y28" s="164"/>
      <c r="Z28" s="154"/>
      <c r="AA28" s="154"/>
      <c r="AB28" s="154"/>
      <c r="AC28" s="154"/>
      <c r="AD28" s="154"/>
      <c r="AE28" s="154"/>
      <c r="AF28" s="154"/>
      <c r="AG28" s="154" t="s">
        <v>134</v>
      </c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22.5" outlineLevel="1" x14ac:dyDescent="0.2">
      <c r="A29" s="180">
        <v>11</v>
      </c>
      <c r="B29" s="181" t="s">
        <v>161</v>
      </c>
      <c r="C29" s="189" t="s">
        <v>162</v>
      </c>
      <c r="D29" s="182" t="s">
        <v>123</v>
      </c>
      <c r="E29" s="183">
        <v>58.051000000000002</v>
      </c>
      <c r="F29" s="184"/>
      <c r="G29" s="185">
        <f>ROUND(E29*F29,2)</f>
        <v>0</v>
      </c>
      <c r="H29" s="184"/>
      <c r="I29" s="185">
        <f>ROUND(E29*H29,2)</f>
        <v>0</v>
      </c>
      <c r="J29" s="184"/>
      <c r="K29" s="185">
        <f>ROUND(E29*J29,2)</f>
        <v>0</v>
      </c>
      <c r="L29" s="185">
        <v>21</v>
      </c>
      <c r="M29" s="185">
        <f>G29*(1+L29/100)</f>
        <v>0</v>
      </c>
      <c r="N29" s="183">
        <v>0</v>
      </c>
      <c r="O29" s="183">
        <f>ROUND(E29*N29,2)</f>
        <v>0</v>
      </c>
      <c r="P29" s="183">
        <v>4.5999999999999999E-2</v>
      </c>
      <c r="Q29" s="183">
        <f>ROUND(E29*P29,2)</f>
        <v>2.67</v>
      </c>
      <c r="R29" s="185" t="s">
        <v>157</v>
      </c>
      <c r="S29" s="185" t="s">
        <v>125</v>
      </c>
      <c r="T29" s="186" t="s">
        <v>125</v>
      </c>
      <c r="U29" s="164">
        <v>0.26</v>
      </c>
      <c r="V29" s="164">
        <f>ROUND(E29*U29,2)</f>
        <v>15.09</v>
      </c>
      <c r="W29" s="164"/>
      <c r="X29" s="164" t="s">
        <v>126</v>
      </c>
      <c r="Y29" s="164" t="s">
        <v>127</v>
      </c>
      <c r="Z29" s="154"/>
      <c r="AA29" s="154"/>
      <c r="AB29" s="154"/>
      <c r="AC29" s="154"/>
      <c r="AD29" s="154"/>
      <c r="AE29" s="154"/>
      <c r="AF29" s="154"/>
      <c r="AG29" s="154" t="s">
        <v>128</v>
      </c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x14ac:dyDescent="0.2">
      <c r="A30" s="166" t="s">
        <v>119</v>
      </c>
      <c r="B30" s="167" t="s">
        <v>75</v>
      </c>
      <c r="C30" s="188" t="s">
        <v>76</v>
      </c>
      <c r="D30" s="168"/>
      <c r="E30" s="169"/>
      <c r="F30" s="170"/>
      <c r="G30" s="170">
        <f>SUMIF(AG31:AG32,"&lt;&gt;NOR",G31:G32)</f>
        <v>0</v>
      </c>
      <c r="H30" s="170"/>
      <c r="I30" s="170">
        <f>SUM(I31:I32)</f>
        <v>0</v>
      </c>
      <c r="J30" s="170"/>
      <c r="K30" s="170">
        <f>SUM(K31:K32)</f>
        <v>0</v>
      </c>
      <c r="L30" s="170"/>
      <c r="M30" s="170">
        <f>SUM(M31:M32)</f>
        <v>0</v>
      </c>
      <c r="N30" s="169"/>
      <c r="O30" s="169">
        <f>SUM(O31:O32)</f>
        <v>0</v>
      </c>
      <c r="P30" s="169"/>
      <c r="Q30" s="169">
        <f>SUM(Q31:Q32)</f>
        <v>0</v>
      </c>
      <c r="R30" s="170"/>
      <c r="S30" s="170"/>
      <c r="T30" s="171"/>
      <c r="U30" s="165"/>
      <c r="V30" s="165">
        <f>SUM(V31:V32)</f>
        <v>10.68</v>
      </c>
      <c r="W30" s="165"/>
      <c r="X30" s="165"/>
      <c r="Y30" s="165"/>
      <c r="AG30" t="s">
        <v>120</v>
      </c>
    </row>
    <row r="31" spans="1:60" outlineLevel="1" x14ac:dyDescent="0.2">
      <c r="A31" s="173">
        <v>12</v>
      </c>
      <c r="B31" s="174" t="s">
        <v>163</v>
      </c>
      <c r="C31" s="190" t="s">
        <v>164</v>
      </c>
      <c r="D31" s="175" t="s">
        <v>143</v>
      </c>
      <c r="E31" s="176">
        <v>34.78096</v>
      </c>
      <c r="F31" s="177"/>
      <c r="G31" s="178">
        <f>ROUND(E31*F31,2)</f>
        <v>0</v>
      </c>
      <c r="H31" s="177"/>
      <c r="I31" s="178">
        <f>ROUND(E31*H31,2)</f>
        <v>0</v>
      </c>
      <c r="J31" s="177"/>
      <c r="K31" s="178">
        <f>ROUND(E31*J31,2)</f>
        <v>0</v>
      </c>
      <c r="L31" s="178">
        <v>21</v>
      </c>
      <c r="M31" s="178">
        <f>G31*(1+L31/100)</f>
        <v>0</v>
      </c>
      <c r="N31" s="176">
        <v>0</v>
      </c>
      <c r="O31" s="176">
        <f>ROUND(E31*N31,2)</f>
        <v>0</v>
      </c>
      <c r="P31" s="176">
        <v>0</v>
      </c>
      <c r="Q31" s="176">
        <f>ROUND(E31*P31,2)</f>
        <v>0</v>
      </c>
      <c r="R31" s="178" t="s">
        <v>132</v>
      </c>
      <c r="S31" s="178" t="s">
        <v>125</v>
      </c>
      <c r="T31" s="179" t="s">
        <v>125</v>
      </c>
      <c r="U31" s="164">
        <v>0.307</v>
      </c>
      <c r="V31" s="164">
        <f>ROUND(E31*U31,2)</f>
        <v>10.68</v>
      </c>
      <c r="W31" s="164"/>
      <c r="X31" s="164" t="s">
        <v>165</v>
      </c>
      <c r="Y31" s="164" t="s">
        <v>127</v>
      </c>
      <c r="Z31" s="154"/>
      <c r="AA31" s="154"/>
      <c r="AB31" s="154"/>
      <c r="AC31" s="154"/>
      <c r="AD31" s="154"/>
      <c r="AE31" s="154"/>
      <c r="AF31" s="154"/>
      <c r="AG31" s="154" t="s">
        <v>166</v>
      </c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ht="22.5" outlineLevel="2" x14ac:dyDescent="0.2">
      <c r="A32" s="161"/>
      <c r="B32" s="162"/>
      <c r="C32" s="252" t="s">
        <v>167</v>
      </c>
      <c r="D32" s="253"/>
      <c r="E32" s="253"/>
      <c r="F32" s="253"/>
      <c r="G32" s="253"/>
      <c r="H32" s="164"/>
      <c r="I32" s="164"/>
      <c r="J32" s="164"/>
      <c r="K32" s="164"/>
      <c r="L32" s="164"/>
      <c r="M32" s="164"/>
      <c r="N32" s="163"/>
      <c r="O32" s="163"/>
      <c r="P32" s="163"/>
      <c r="Q32" s="163"/>
      <c r="R32" s="164"/>
      <c r="S32" s="164"/>
      <c r="T32" s="164"/>
      <c r="U32" s="164"/>
      <c r="V32" s="164"/>
      <c r="W32" s="164"/>
      <c r="X32" s="164"/>
      <c r="Y32" s="164"/>
      <c r="Z32" s="154"/>
      <c r="AA32" s="154"/>
      <c r="AB32" s="154"/>
      <c r="AC32" s="154"/>
      <c r="AD32" s="154"/>
      <c r="AE32" s="154"/>
      <c r="AF32" s="154"/>
      <c r="AG32" s="154" t="s">
        <v>134</v>
      </c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87" t="str">
        <f>C32</f>
        <v>přesun hmot pro budovy občanské výstavby (JKSO 801), budovy pro bydlení (JKSO 803) budovy pro výrobu a služby (JKSO 812) s nosnou svislou konstrukcí zděnou z cihel nebo tvárnic nebo kovovou</v>
      </c>
      <c r="BB32" s="154"/>
      <c r="BC32" s="154"/>
      <c r="BD32" s="154"/>
      <c r="BE32" s="154"/>
      <c r="BF32" s="154"/>
      <c r="BG32" s="154"/>
      <c r="BH32" s="154"/>
    </row>
    <row r="33" spans="1:60" x14ac:dyDescent="0.2">
      <c r="A33" s="166" t="s">
        <v>119</v>
      </c>
      <c r="B33" s="167" t="s">
        <v>77</v>
      </c>
      <c r="C33" s="188" t="s">
        <v>78</v>
      </c>
      <c r="D33" s="168"/>
      <c r="E33" s="169"/>
      <c r="F33" s="170"/>
      <c r="G33" s="170">
        <f>SUMIF(AG34:AG38,"&lt;&gt;NOR",G34:G38)</f>
        <v>0</v>
      </c>
      <c r="H33" s="170"/>
      <c r="I33" s="170">
        <f>SUM(I34:I38)</f>
        <v>0</v>
      </c>
      <c r="J33" s="170"/>
      <c r="K33" s="170">
        <f>SUM(K34:K38)</f>
        <v>0</v>
      </c>
      <c r="L33" s="170"/>
      <c r="M33" s="170">
        <f>SUM(M34:M38)</f>
        <v>0</v>
      </c>
      <c r="N33" s="169"/>
      <c r="O33" s="169">
        <f>SUM(O34:O38)</f>
        <v>0.79</v>
      </c>
      <c r="P33" s="169"/>
      <c r="Q33" s="169">
        <f>SUM(Q34:Q38)</f>
        <v>0</v>
      </c>
      <c r="R33" s="170"/>
      <c r="S33" s="170"/>
      <c r="T33" s="171"/>
      <c r="U33" s="165"/>
      <c r="V33" s="165">
        <f>SUM(V34:V38)</f>
        <v>38.089999999999996</v>
      </c>
      <c r="W33" s="165"/>
      <c r="X33" s="165"/>
      <c r="Y33" s="165"/>
      <c r="AG33" t="s">
        <v>120</v>
      </c>
    </row>
    <row r="34" spans="1:60" ht="22.5" outlineLevel="1" x14ac:dyDescent="0.2">
      <c r="A34" s="180">
        <v>13</v>
      </c>
      <c r="B34" s="181" t="s">
        <v>168</v>
      </c>
      <c r="C34" s="189" t="s">
        <v>169</v>
      </c>
      <c r="D34" s="182" t="s">
        <v>123</v>
      </c>
      <c r="E34" s="183">
        <v>123.13</v>
      </c>
      <c r="F34" s="184"/>
      <c r="G34" s="185">
        <f>ROUND(E34*F34,2)</f>
        <v>0</v>
      </c>
      <c r="H34" s="184"/>
      <c r="I34" s="185">
        <f>ROUND(E34*H34,2)</f>
        <v>0</v>
      </c>
      <c r="J34" s="184"/>
      <c r="K34" s="185">
        <f>ROUND(E34*J34,2)</f>
        <v>0</v>
      </c>
      <c r="L34" s="185">
        <v>21</v>
      </c>
      <c r="M34" s="185">
        <f>G34*(1+L34/100)</f>
        <v>0</v>
      </c>
      <c r="N34" s="183">
        <v>0</v>
      </c>
      <c r="O34" s="183">
        <f>ROUND(E34*N34,2)</f>
        <v>0</v>
      </c>
      <c r="P34" s="183">
        <v>0</v>
      </c>
      <c r="Q34" s="183">
        <f>ROUND(E34*P34,2)</f>
        <v>0</v>
      </c>
      <c r="R34" s="185" t="s">
        <v>170</v>
      </c>
      <c r="S34" s="185" t="s">
        <v>125</v>
      </c>
      <c r="T34" s="186" t="s">
        <v>125</v>
      </c>
      <c r="U34" s="164">
        <v>2.75E-2</v>
      </c>
      <c r="V34" s="164">
        <f>ROUND(E34*U34,2)</f>
        <v>3.39</v>
      </c>
      <c r="W34" s="164"/>
      <c r="X34" s="164" t="s">
        <v>126</v>
      </c>
      <c r="Y34" s="164" t="s">
        <v>127</v>
      </c>
      <c r="Z34" s="154"/>
      <c r="AA34" s="154"/>
      <c r="AB34" s="154"/>
      <c r="AC34" s="154"/>
      <c r="AD34" s="154"/>
      <c r="AE34" s="154"/>
      <c r="AF34" s="154"/>
      <c r="AG34" s="154" t="s">
        <v>128</v>
      </c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ht="33.75" outlineLevel="1" x14ac:dyDescent="0.2">
      <c r="A35" s="180">
        <v>14</v>
      </c>
      <c r="B35" s="181" t="s">
        <v>171</v>
      </c>
      <c r="C35" s="189" t="s">
        <v>172</v>
      </c>
      <c r="D35" s="182" t="s">
        <v>123</v>
      </c>
      <c r="E35" s="183">
        <v>20.302</v>
      </c>
      <c r="F35" s="184"/>
      <c r="G35" s="185">
        <f>ROUND(E35*F35,2)</f>
        <v>0</v>
      </c>
      <c r="H35" s="184"/>
      <c r="I35" s="185">
        <f>ROUND(E35*H35,2)</f>
        <v>0</v>
      </c>
      <c r="J35" s="184"/>
      <c r="K35" s="185">
        <f>ROUND(E35*J35,2)</f>
        <v>0</v>
      </c>
      <c r="L35" s="185">
        <v>21</v>
      </c>
      <c r="M35" s="185">
        <f>G35*(1+L35/100)</f>
        <v>0</v>
      </c>
      <c r="N35" s="183">
        <v>1.7000000000000001E-4</v>
      </c>
      <c r="O35" s="183">
        <f>ROUND(E35*N35,2)</f>
        <v>0</v>
      </c>
      <c r="P35" s="183">
        <v>0</v>
      </c>
      <c r="Q35" s="183">
        <f>ROUND(E35*P35,2)</f>
        <v>0</v>
      </c>
      <c r="R35" s="185" t="s">
        <v>170</v>
      </c>
      <c r="S35" s="185" t="s">
        <v>125</v>
      </c>
      <c r="T35" s="186" t="s">
        <v>125</v>
      </c>
      <c r="U35" s="164">
        <v>4.9000000000000002E-2</v>
      </c>
      <c r="V35" s="164">
        <f>ROUND(E35*U35,2)</f>
        <v>0.99</v>
      </c>
      <c r="W35" s="164"/>
      <c r="X35" s="164" t="s">
        <v>126</v>
      </c>
      <c r="Y35" s="164" t="s">
        <v>127</v>
      </c>
      <c r="Z35" s="154"/>
      <c r="AA35" s="154"/>
      <c r="AB35" s="154"/>
      <c r="AC35" s="154"/>
      <c r="AD35" s="154"/>
      <c r="AE35" s="154"/>
      <c r="AF35" s="154"/>
      <c r="AG35" s="154" t="s">
        <v>128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ht="22.5" outlineLevel="1" x14ac:dyDescent="0.2">
      <c r="A36" s="173">
        <v>15</v>
      </c>
      <c r="B36" s="174" t="s">
        <v>173</v>
      </c>
      <c r="C36" s="190" t="s">
        <v>174</v>
      </c>
      <c r="D36" s="175" t="s">
        <v>123</v>
      </c>
      <c r="E36" s="176">
        <v>123.13</v>
      </c>
      <c r="F36" s="177"/>
      <c r="G36" s="178">
        <f>ROUND(E36*F36,2)</f>
        <v>0</v>
      </c>
      <c r="H36" s="177"/>
      <c r="I36" s="178">
        <f>ROUND(E36*H36,2)</f>
        <v>0</v>
      </c>
      <c r="J36" s="177"/>
      <c r="K36" s="178">
        <f>ROUND(E36*J36,2)</f>
        <v>0</v>
      </c>
      <c r="L36" s="178">
        <v>21</v>
      </c>
      <c r="M36" s="178">
        <f>G36*(1+L36/100)</f>
        <v>0</v>
      </c>
      <c r="N36" s="176">
        <v>5.47E-3</v>
      </c>
      <c r="O36" s="176">
        <f>ROUND(E36*N36,2)</f>
        <v>0.67</v>
      </c>
      <c r="P36" s="176">
        <v>0</v>
      </c>
      <c r="Q36" s="176">
        <f>ROUND(E36*P36,2)</f>
        <v>0</v>
      </c>
      <c r="R36" s="178" t="s">
        <v>170</v>
      </c>
      <c r="S36" s="178" t="s">
        <v>125</v>
      </c>
      <c r="T36" s="179" t="s">
        <v>125</v>
      </c>
      <c r="U36" s="164">
        <v>0.22991</v>
      </c>
      <c r="V36" s="164">
        <f>ROUND(E36*U36,2)</f>
        <v>28.31</v>
      </c>
      <c r="W36" s="164"/>
      <c r="X36" s="164" t="s">
        <v>126</v>
      </c>
      <c r="Y36" s="164" t="s">
        <v>127</v>
      </c>
      <c r="Z36" s="154"/>
      <c r="AA36" s="154"/>
      <c r="AB36" s="154"/>
      <c r="AC36" s="154"/>
      <c r="AD36" s="154"/>
      <c r="AE36" s="154"/>
      <c r="AF36" s="154"/>
      <c r="AG36" s="154" t="s">
        <v>128</v>
      </c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2" x14ac:dyDescent="0.2">
      <c r="A37" s="161"/>
      <c r="B37" s="162"/>
      <c r="C37" s="250" t="s">
        <v>175</v>
      </c>
      <c r="D37" s="251"/>
      <c r="E37" s="251"/>
      <c r="F37" s="251"/>
      <c r="G37" s="251"/>
      <c r="H37" s="164"/>
      <c r="I37" s="164"/>
      <c r="J37" s="164"/>
      <c r="K37" s="164"/>
      <c r="L37" s="164"/>
      <c r="M37" s="164"/>
      <c r="N37" s="163"/>
      <c r="O37" s="163"/>
      <c r="P37" s="163"/>
      <c r="Q37" s="163"/>
      <c r="R37" s="164"/>
      <c r="S37" s="164"/>
      <c r="T37" s="164"/>
      <c r="U37" s="164"/>
      <c r="V37" s="164"/>
      <c r="W37" s="164"/>
      <c r="X37" s="164"/>
      <c r="Y37" s="164"/>
      <c r="Z37" s="154"/>
      <c r="AA37" s="154"/>
      <c r="AB37" s="154"/>
      <c r="AC37" s="154"/>
      <c r="AD37" s="154"/>
      <c r="AE37" s="154"/>
      <c r="AF37" s="154"/>
      <c r="AG37" s="154" t="s">
        <v>136</v>
      </c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87" t="str">
        <f>C37</f>
        <v>Provedení očištění povrchu a natavení jedné vrstvy modifikovaného asfaltového pásu včetně dodávky materiálů.</v>
      </c>
      <c r="BB37" s="154"/>
      <c r="BC37" s="154"/>
      <c r="BD37" s="154"/>
      <c r="BE37" s="154"/>
      <c r="BF37" s="154"/>
      <c r="BG37" s="154"/>
      <c r="BH37" s="154"/>
    </row>
    <row r="38" spans="1:60" ht="22.5" outlineLevel="1" x14ac:dyDescent="0.2">
      <c r="A38" s="180">
        <v>16</v>
      </c>
      <c r="B38" s="181" t="s">
        <v>176</v>
      </c>
      <c r="C38" s="189" t="s">
        <v>177</v>
      </c>
      <c r="D38" s="182" t="s">
        <v>123</v>
      </c>
      <c r="E38" s="183">
        <v>20.302</v>
      </c>
      <c r="F38" s="184"/>
      <c r="G38" s="185">
        <f>ROUND(E38*F38,2)</f>
        <v>0</v>
      </c>
      <c r="H38" s="184"/>
      <c r="I38" s="185">
        <f>ROUND(E38*H38,2)</f>
        <v>0</v>
      </c>
      <c r="J38" s="184"/>
      <c r="K38" s="185">
        <f>ROUND(E38*J38,2)</f>
        <v>0</v>
      </c>
      <c r="L38" s="185">
        <v>21</v>
      </c>
      <c r="M38" s="185">
        <f>G38*(1+L38/100)</f>
        <v>0</v>
      </c>
      <c r="N38" s="183">
        <v>5.8599999999999998E-3</v>
      </c>
      <c r="O38" s="183">
        <f>ROUND(E38*N38,2)</f>
        <v>0.12</v>
      </c>
      <c r="P38" s="183">
        <v>0</v>
      </c>
      <c r="Q38" s="183">
        <f>ROUND(E38*P38,2)</f>
        <v>0</v>
      </c>
      <c r="R38" s="185" t="s">
        <v>170</v>
      </c>
      <c r="S38" s="185" t="s">
        <v>125</v>
      </c>
      <c r="T38" s="186" t="s">
        <v>125</v>
      </c>
      <c r="U38" s="164">
        <v>0.26600000000000001</v>
      </c>
      <c r="V38" s="164">
        <f>ROUND(E38*U38,2)</f>
        <v>5.4</v>
      </c>
      <c r="W38" s="164"/>
      <c r="X38" s="164" t="s">
        <v>126</v>
      </c>
      <c r="Y38" s="164" t="s">
        <v>127</v>
      </c>
      <c r="Z38" s="154"/>
      <c r="AA38" s="154"/>
      <c r="AB38" s="154"/>
      <c r="AC38" s="154"/>
      <c r="AD38" s="154"/>
      <c r="AE38" s="154"/>
      <c r="AF38" s="154"/>
      <c r="AG38" s="154" t="s">
        <v>128</v>
      </c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x14ac:dyDescent="0.2">
      <c r="A39" s="166" t="s">
        <v>119</v>
      </c>
      <c r="B39" s="167" t="s">
        <v>79</v>
      </c>
      <c r="C39" s="188" t="s">
        <v>80</v>
      </c>
      <c r="D39" s="168"/>
      <c r="E39" s="169"/>
      <c r="F39" s="170"/>
      <c r="G39" s="170">
        <f>SUMIF(AG40:AG41,"&lt;&gt;NOR",G40:G41)</f>
        <v>0</v>
      </c>
      <c r="H39" s="170"/>
      <c r="I39" s="170">
        <f>SUM(I40:I41)</f>
        <v>0</v>
      </c>
      <c r="J39" s="170"/>
      <c r="K39" s="170">
        <f>SUM(K40:K41)</f>
        <v>0</v>
      </c>
      <c r="L39" s="170"/>
      <c r="M39" s="170">
        <f>SUM(M40:M41)</f>
        <v>0</v>
      </c>
      <c r="N39" s="169"/>
      <c r="O39" s="169">
        <f>SUM(O40:O41)</f>
        <v>0.8</v>
      </c>
      <c r="P39" s="169"/>
      <c r="Q39" s="169">
        <f>SUM(Q40:Q41)</f>
        <v>0</v>
      </c>
      <c r="R39" s="170"/>
      <c r="S39" s="170"/>
      <c r="T39" s="171"/>
      <c r="U39" s="165"/>
      <c r="V39" s="165">
        <f>SUM(V40:V41)</f>
        <v>30.83</v>
      </c>
      <c r="W39" s="165"/>
      <c r="X39" s="165"/>
      <c r="Y39" s="165"/>
      <c r="AG39" t="s">
        <v>120</v>
      </c>
    </row>
    <row r="40" spans="1:60" ht="22.5" outlineLevel="1" x14ac:dyDescent="0.2">
      <c r="A40" s="180">
        <v>17</v>
      </c>
      <c r="B40" s="181" t="s">
        <v>178</v>
      </c>
      <c r="C40" s="189" t="s">
        <v>179</v>
      </c>
      <c r="D40" s="182" t="s">
        <v>123</v>
      </c>
      <c r="E40" s="183">
        <v>31.52</v>
      </c>
      <c r="F40" s="184"/>
      <c r="G40" s="185">
        <f>ROUND(E40*F40,2)</f>
        <v>0</v>
      </c>
      <c r="H40" s="184"/>
      <c r="I40" s="185">
        <f>ROUND(E40*H40,2)</f>
        <v>0</v>
      </c>
      <c r="J40" s="184"/>
      <c r="K40" s="185">
        <f>ROUND(E40*J40,2)</f>
        <v>0</v>
      </c>
      <c r="L40" s="185">
        <v>21</v>
      </c>
      <c r="M40" s="185">
        <f>G40*(1+L40/100)</f>
        <v>0</v>
      </c>
      <c r="N40" s="183">
        <v>5.0400000000000002E-3</v>
      </c>
      <c r="O40" s="183">
        <f>ROUND(E40*N40,2)</f>
        <v>0.16</v>
      </c>
      <c r="P40" s="183">
        <v>0</v>
      </c>
      <c r="Q40" s="183">
        <f>ROUND(E40*P40,2)</f>
        <v>0</v>
      </c>
      <c r="R40" s="185" t="s">
        <v>180</v>
      </c>
      <c r="S40" s="185" t="s">
        <v>125</v>
      </c>
      <c r="T40" s="186" t="s">
        <v>125</v>
      </c>
      <c r="U40" s="164">
        <v>0.97799999999999998</v>
      </c>
      <c r="V40" s="164">
        <f>ROUND(E40*U40,2)</f>
        <v>30.83</v>
      </c>
      <c r="W40" s="164"/>
      <c r="X40" s="164" t="s">
        <v>126</v>
      </c>
      <c r="Y40" s="164" t="s">
        <v>127</v>
      </c>
      <c r="Z40" s="154"/>
      <c r="AA40" s="154"/>
      <c r="AB40" s="154"/>
      <c r="AC40" s="154"/>
      <c r="AD40" s="154"/>
      <c r="AE40" s="154"/>
      <c r="AF40" s="154"/>
      <c r="AG40" s="154" t="s">
        <v>128</v>
      </c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ht="22.5" outlineLevel="1" x14ac:dyDescent="0.2">
      <c r="A41" s="180">
        <v>18</v>
      </c>
      <c r="B41" s="181" t="s">
        <v>181</v>
      </c>
      <c r="C41" s="189" t="s">
        <v>182</v>
      </c>
      <c r="D41" s="182" t="s">
        <v>123</v>
      </c>
      <c r="E41" s="183">
        <v>33.095999999999997</v>
      </c>
      <c r="F41" s="184"/>
      <c r="G41" s="185">
        <f>ROUND(E41*F41,2)</f>
        <v>0</v>
      </c>
      <c r="H41" s="184"/>
      <c r="I41" s="185">
        <f>ROUND(E41*H41,2)</f>
        <v>0</v>
      </c>
      <c r="J41" s="184"/>
      <c r="K41" s="185">
        <f>ROUND(E41*J41,2)</f>
        <v>0</v>
      </c>
      <c r="L41" s="185">
        <v>21</v>
      </c>
      <c r="M41" s="185">
        <f>G41*(1+L41/100)</f>
        <v>0</v>
      </c>
      <c r="N41" s="183">
        <v>1.9199999999999998E-2</v>
      </c>
      <c r="O41" s="183">
        <f>ROUND(E41*N41,2)</f>
        <v>0.64</v>
      </c>
      <c r="P41" s="183">
        <v>0</v>
      </c>
      <c r="Q41" s="183">
        <f>ROUND(E41*P41,2)</f>
        <v>0</v>
      </c>
      <c r="R41" s="185" t="s">
        <v>183</v>
      </c>
      <c r="S41" s="185" t="s">
        <v>184</v>
      </c>
      <c r="T41" s="186" t="s">
        <v>185</v>
      </c>
      <c r="U41" s="164">
        <v>0</v>
      </c>
      <c r="V41" s="164">
        <f>ROUND(E41*U41,2)</f>
        <v>0</v>
      </c>
      <c r="W41" s="164"/>
      <c r="X41" s="164" t="s">
        <v>186</v>
      </c>
      <c r="Y41" s="164" t="s">
        <v>127</v>
      </c>
      <c r="Z41" s="154"/>
      <c r="AA41" s="154"/>
      <c r="AB41" s="154"/>
      <c r="AC41" s="154"/>
      <c r="AD41" s="154"/>
      <c r="AE41" s="154"/>
      <c r="AF41" s="154"/>
      <c r="AG41" s="154" t="s">
        <v>187</v>
      </c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x14ac:dyDescent="0.2">
      <c r="A42" s="166" t="s">
        <v>119</v>
      </c>
      <c r="B42" s="167" t="s">
        <v>81</v>
      </c>
      <c r="C42" s="188" t="s">
        <v>82</v>
      </c>
      <c r="D42" s="168"/>
      <c r="E42" s="169"/>
      <c r="F42" s="170"/>
      <c r="G42" s="170">
        <f>SUMIF(AG43:AG44,"&lt;&gt;NOR",G43:G44)</f>
        <v>0</v>
      </c>
      <c r="H42" s="170"/>
      <c r="I42" s="170">
        <f>SUM(I43:I44)</f>
        <v>0</v>
      </c>
      <c r="J42" s="170"/>
      <c r="K42" s="170">
        <f>SUM(K43:K44)</f>
        <v>0</v>
      </c>
      <c r="L42" s="170"/>
      <c r="M42" s="170">
        <f>SUM(M43:M44)</f>
        <v>0</v>
      </c>
      <c r="N42" s="169"/>
      <c r="O42" s="169">
        <f>SUM(O43:O44)</f>
        <v>0.2</v>
      </c>
      <c r="P42" s="169"/>
      <c r="Q42" s="169">
        <f>SUM(Q43:Q44)</f>
        <v>0</v>
      </c>
      <c r="R42" s="170"/>
      <c r="S42" s="170"/>
      <c r="T42" s="171"/>
      <c r="U42" s="165"/>
      <c r="V42" s="165">
        <f>SUM(V43:V44)</f>
        <v>26.41</v>
      </c>
      <c r="W42" s="165"/>
      <c r="X42" s="165"/>
      <c r="Y42" s="165"/>
      <c r="AG42" t="s">
        <v>120</v>
      </c>
    </row>
    <row r="43" spans="1:60" ht="22.5" outlineLevel="1" x14ac:dyDescent="0.2">
      <c r="A43" s="180">
        <v>19</v>
      </c>
      <c r="B43" s="181" t="s">
        <v>188</v>
      </c>
      <c r="C43" s="189" t="s">
        <v>189</v>
      </c>
      <c r="D43" s="182" t="s">
        <v>190</v>
      </c>
      <c r="E43" s="183">
        <v>31.1</v>
      </c>
      <c r="F43" s="184"/>
      <c r="G43" s="185">
        <f>ROUND(E43*F43,2)</f>
        <v>0</v>
      </c>
      <c r="H43" s="184"/>
      <c r="I43" s="185">
        <f>ROUND(E43*H43,2)</f>
        <v>0</v>
      </c>
      <c r="J43" s="184"/>
      <c r="K43" s="185">
        <f>ROUND(E43*J43,2)</f>
        <v>0</v>
      </c>
      <c r="L43" s="185">
        <v>21</v>
      </c>
      <c r="M43" s="185">
        <f>G43*(1+L43/100)</f>
        <v>0</v>
      </c>
      <c r="N43" s="183">
        <v>8.0000000000000007E-5</v>
      </c>
      <c r="O43" s="183">
        <f>ROUND(E43*N43,2)</f>
        <v>0</v>
      </c>
      <c r="P43" s="183">
        <v>0</v>
      </c>
      <c r="Q43" s="183">
        <f>ROUND(E43*P43,2)</f>
        <v>0</v>
      </c>
      <c r="R43" s="185" t="s">
        <v>191</v>
      </c>
      <c r="S43" s="185" t="s">
        <v>125</v>
      </c>
      <c r="T43" s="186" t="s">
        <v>125</v>
      </c>
      <c r="U43" s="164">
        <v>0.13719999999999999</v>
      </c>
      <c r="V43" s="164">
        <f>ROUND(E43*U43,2)</f>
        <v>4.2699999999999996</v>
      </c>
      <c r="W43" s="164"/>
      <c r="X43" s="164" t="s">
        <v>126</v>
      </c>
      <c r="Y43" s="164" t="s">
        <v>127</v>
      </c>
      <c r="Z43" s="154"/>
      <c r="AA43" s="154"/>
      <c r="AB43" s="154"/>
      <c r="AC43" s="154"/>
      <c r="AD43" s="154"/>
      <c r="AE43" s="154"/>
      <c r="AF43" s="154"/>
      <c r="AG43" s="154" t="s">
        <v>128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ht="22.5" outlineLevel="1" x14ac:dyDescent="0.2">
      <c r="A44" s="180">
        <v>20</v>
      </c>
      <c r="B44" s="181" t="s">
        <v>192</v>
      </c>
      <c r="C44" s="189" t="s">
        <v>193</v>
      </c>
      <c r="D44" s="182" t="s">
        <v>123</v>
      </c>
      <c r="E44" s="183">
        <v>58.25</v>
      </c>
      <c r="F44" s="184"/>
      <c r="G44" s="185">
        <f>ROUND(E44*F44,2)</f>
        <v>0</v>
      </c>
      <c r="H44" s="184"/>
      <c r="I44" s="185">
        <f>ROUND(E44*H44,2)</f>
        <v>0</v>
      </c>
      <c r="J44" s="184"/>
      <c r="K44" s="185">
        <f>ROUND(E44*J44,2)</f>
        <v>0</v>
      </c>
      <c r="L44" s="185">
        <v>21</v>
      </c>
      <c r="M44" s="185">
        <f>G44*(1+L44/100)</f>
        <v>0</v>
      </c>
      <c r="N44" s="183">
        <v>3.3899999999999998E-3</v>
      </c>
      <c r="O44" s="183">
        <f>ROUND(E44*N44,2)</f>
        <v>0.2</v>
      </c>
      <c r="P44" s="183">
        <v>0</v>
      </c>
      <c r="Q44" s="183">
        <f>ROUND(E44*P44,2)</f>
        <v>0</v>
      </c>
      <c r="R44" s="185" t="s">
        <v>191</v>
      </c>
      <c r="S44" s="185" t="s">
        <v>125</v>
      </c>
      <c r="T44" s="186" t="s">
        <v>125</v>
      </c>
      <c r="U44" s="164">
        <v>0.38</v>
      </c>
      <c r="V44" s="164">
        <f>ROUND(E44*U44,2)</f>
        <v>22.14</v>
      </c>
      <c r="W44" s="164"/>
      <c r="X44" s="164" t="s">
        <v>126</v>
      </c>
      <c r="Y44" s="164" t="s">
        <v>127</v>
      </c>
      <c r="Z44" s="154"/>
      <c r="AA44" s="154"/>
      <c r="AB44" s="154"/>
      <c r="AC44" s="154"/>
      <c r="AD44" s="154"/>
      <c r="AE44" s="154"/>
      <c r="AF44" s="154"/>
      <c r="AG44" s="154" t="s">
        <v>128</v>
      </c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x14ac:dyDescent="0.2">
      <c r="A45" s="166" t="s">
        <v>119</v>
      </c>
      <c r="B45" s="167" t="s">
        <v>83</v>
      </c>
      <c r="C45" s="188" t="s">
        <v>84</v>
      </c>
      <c r="D45" s="168"/>
      <c r="E45" s="169"/>
      <c r="F45" s="170"/>
      <c r="G45" s="170">
        <f>SUMIF(AG46:AG47,"&lt;&gt;NOR",G46:G47)</f>
        <v>0</v>
      </c>
      <c r="H45" s="170"/>
      <c r="I45" s="170">
        <f>SUM(I46:I47)</f>
        <v>0</v>
      </c>
      <c r="J45" s="170"/>
      <c r="K45" s="170">
        <f>SUM(K46:K47)</f>
        <v>0</v>
      </c>
      <c r="L45" s="170"/>
      <c r="M45" s="170">
        <f>SUM(M46:M47)</f>
        <v>0</v>
      </c>
      <c r="N45" s="169"/>
      <c r="O45" s="169">
        <f>SUM(O46:O47)</f>
        <v>0.01</v>
      </c>
      <c r="P45" s="169"/>
      <c r="Q45" s="169">
        <f>SUM(Q46:Q47)</f>
        <v>0</v>
      </c>
      <c r="R45" s="170"/>
      <c r="S45" s="170"/>
      <c r="T45" s="171"/>
      <c r="U45" s="165"/>
      <c r="V45" s="165">
        <f>SUM(V46:V47)</f>
        <v>7.67</v>
      </c>
      <c r="W45" s="165"/>
      <c r="X45" s="165"/>
      <c r="Y45" s="165"/>
      <c r="AG45" t="s">
        <v>120</v>
      </c>
    </row>
    <row r="46" spans="1:60" outlineLevel="1" x14ac:dyDescent="0.2">
      <c r="A46" s="180">
        <v>21</v>
      </c>
      <c r="B46" s="181" t="s">
        <v>194</v>
      </c>
      <c r="C46" s="189" t="s">
        <v>195</v>
      </c>
      <c r="D46" s="182" t="s">
        <v>123</v>
      </c>
      <c r="E46" s="183">
        <v>123.13</v>
      </c>
      <c r="F46" s="184"/>
      <c r="G46" s="185">
        <f>ROUND(E46*F46,2)</f>
        <v>0</v>
      </c>
      <c r="H46" s="184"/>
      <c r="I46" s="185">
        <f>ROUND(E46*H46,2)</f>
        <v>0</v>
      </c>
      <c r="J46" s="184"/>
      <c r="K46" s="185">
        <f>ROUND(E46*J46,2)</f>
        <v>0</v>
      </c>
      <c r="L46" s="185">
        <v>21</v>
      </c>
      <c r="M46" s="185">
        <f>G46*(1+L46/100)</f>
        <v>0</v>
      </c>
      <c r="N46" s="183">
        <v>0</v>
      </c>
      <c r="O46" s="183">
        <f>ROUND(E46*N46,2)</f>
        <v>0</v>
      </c>
      <c r="P46" s="183">
        <v>0</v>
      </c>
      <c r="Q46" s="183">
        <f>ROUND(E46*P46,2)</f>
        <v>0</v>
      </c>
      <c r="R46" s="185" t="s">
        <v>196</v>
      </c>
      <c r="S46" s="185" t="s">
        <v>125</v>
      </c>
      <c r="T46" s="186" t="s">
        <v>125</v>
      </c>
      <c r="U46" s="164">
        <v>1.6E-2</v>
      </c>
      <c r="V46" s="164">
        <f>ROUND(E46*U46,2)</f>
        <v>1.97</v>
      </c>
      <c r="W46" s="164"/>
      <c r="X46" s="164" t="s">
        <v>126</v>
      </c>
      <c r="Y46" s="164" t="s">
        <v>127</v>
      </c>
      <c r="Z46" s="154"/>
      <c r="AA46" s="154"/>
      <c r="AB46" s="154"/>
      <c r="AC46" s="154"/>
      <c r="AD46" s="154"/>
      <c r="AE46" s="154"/>
      <c r="AF46" s="154"/>
      <c r="AG46" s="154" t="s">
        <v>128</v>
      </c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80">
        <v>22</v>
      </c>
      <c r="B47" s="181" t="s">
        <v>197</v>
      </c>
      <c r="C47" s="189" t="s">
        <v>198</v>
      </c>
      <c r="D47" s="182" t="s">
        <v>123</v>
      </c>
      <c r="E47" s="183">
        <v>36.08</v>
      </c>
      <c r="F47" s="184"/>
      <c r="G47" s="185">
        <f>ROUND(E47*F47,2)</f>
        <v>0</v>
      </c>
      <c r="H47" s="184"/>
      <c r="I47" s="185">
        <f>ROUND(E47*H47,2)</f>
        <v>0</v>
      </c>
      <c r="J47" s="184"/>
      <c r="K47" s="185">
        <f>ROUND(E47*J47,2)</f>
        <v>0</v>
      </c>
      <c r="L47" s="185">
        <v>21</v>
      </c>
      <c r="M47" s="185">
        <f>G47*(1+L47/100)</f>
        <v>0</v>
      </c>
      <c r="N47" s="183">
        <v>2.2000000000000001E-4</v>
      </c>
      <c r="O47" s="183">
        <f>ROUND(E47*N47,2)</f>
        <v>0.01</v>
      </c>
      <c r="P47" s="183">
        <v>0</v>
      </c>
      <c r="Q47" s="183">
        <f>ROUND(E47*P47,2)</f>
        <v>0</v>
      </c>
      <c r="R47" s="185" t="s">
        <v>196</v>
      </c>
      <c r="S47" s="185" t="s">
        <v>125</v>
      </c>
      <c r="T47" s="186" t="s">
        <v>125</v>
      </c>
      <c r="U47" s="164">
        <v>0.158</v>
      </c>
      <c r="V47" s="164">
        <f>ROUND(E47*U47,2)</f>
        <v>5.7</v>
      </c>
      <c r="W47" s="164"/>
      <c r="X47" s="164" t="s">
        <v>126</v>
      </c>
      <c r="Y47" s="164" t="s">
        <v>127</v>
      </c>
      <c r="Z47" s="154"/>
      <c r="AA47" s="154"/>
      <c r="AB47" s="154"/>
      <c r="AC47" s="154"/>
      <c r="AD47" s="154"/>
      <c r="AE47" s="154"/>
      <c r="AF47" s="154"/>
      <c r="AG47" s="154" t="s">
        <v>128</v>
      </c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x14ac:dyDescent="0.2">
      <c r="A48" s="166" t="s">
        <v>119</v>
      </c>
      <c r="B48" s="167" t="s">
        <v>85</v>
      </c>
      <c r="C48" s="188" t="s">
        <v>86</v>
      </c>
      <c r="D48" s="168"/>
      <c r="E48" s="169"/>
      <c r="F48" s="170"/>
      <c r="G48" s="170">
        <f>SUMIF(AG49:AG53,"&lt;&gt;NOR",G49:G53)</f>
        <v>0</v>
      </c>
      <c r="H48" s="170"/>
      <c r="I48" s="170">
        <f>SUM(I49:I53)</f>
        <v>0</v>
      </c>
      <c r="J48" s="170"/>
      <c r="K48" s="170">
        <f>SUM(K49:K53)</f>
        <v>0</v>
      </c>
      <c r="L48" s="170"/>
      <c r="M48" s="170">
        <f>SUM(M49:M53)</f>
        <v>0</v>
      </c>
      <c r="N48" s="169"/>
      <c r="O48" s="169">
        <f>SUM(O49:O53)</f>
        <v>0.11</v>
      </c>
      <c r="P48" s="169"/>
      <c r="Q48" s="169">
        <f>SUM(Q49:Q53)</f>
        <v>0</v>
      </c>
      <c r="R48" s="170"/>
      <c r="S48" s="170"/>
      <c r="T48" s="171"/>
      <c r="U48" s="165"/>
      <c r="V48" s="165">
        <f>SUM(V49:V53)</f>
        <v>49.95</v>
      </c>
      <c r="W48" s="165"/>
      <c r="X48" s="165"/>
      <c r="Y48" s="165"/>
      <c r="AG48" t="s">
        <v>120</v>
      </c>
    </row>
    <row r="49" spans="1:60" outlineLevel="1" x14ac:dyDescent="0.2">
      <c r="A49" s="180">
        <v>23</v>
      </c>
      <c r="B49" s="181" t="s">
        <v>199</v>
      </c>
      <c r="C49" s="189" t="s">
        <v>200</v>
      </c>
      <c r="D49" s="182" t="s">
        <v>123</v>
      </c>
      <c r="E49" s="183">
        <v>304.52999999999997</v>
      </c>
      <c r="F49" s="184"/>
      <c r="G49" s="185">
        <f>ROUND(E49*F49,2)</f>
        <v>0</v>
      </c>
      <c r="H49" s="184"/>
      <c r="I49" s="185">
        <f>ROUND(E49*H49,2)</f>
        <v>0</v>
      </c>
      <c r="J49" s="184"/>
      <c r="K49" s="185">
        <f>ROUND(E49*J49,2)</f>
        <v>0</v>
      </c>
      <c r="L49" s="185">
        <v>21</v>
      </c>
      <c r="M49" s="185">
        <f>G49*(1+L49/100)</f>
        <v>0</v>
      </c>
      <c r="N49" s="183">
        <v>6.9999999999999994E-5</v>
      </c>
      <c r="O49" s="183">
        <f>ROUND(E49*N49,2)</f>
        <v>0.02</v>
      </c>
      <c r="P49" s="183">
        <v>0</v>
      </c>
      <c r="Q49" s="183">
        <f>ROUND(E49*P49,2)</f>
        <v>0</v>
      </c>
      <c r="R49" s="185" t="s">
        <v>201</v>
      </c>
      <c r="S49" s="185" t="s">
        <v>125</v>
      </c>
      <c r="T49" s="186" t="s">
        <v>125</v>
      </c>
      <c r="U49" s="164">
        <v>3.2480000000000002E-2</v>
      </c>
      <c r="V49" s="164">
        <f>ROUND(E49*U49,2)</f>
        <v>9.89</v>
      </c>
      <c r="W49" s="164"/>
      <c r="X49" s="164" t="s">
        <v>126</v>
      </c>
      <c r="Y49" s="164" t="s">
        <v>127</v>
      </c>
      <c r="Z49" s="154"/>
      <c r="AA49" s="154"/>
      <c r="AB49" s="154"/>
      <c r="AC49" s="154"/>
      <c r="AD49" s="154"/>
      <c r="AE49" s="154"/>
      <c r="AF49" s="154"/>
      <c r="AG49" s="154" t="s">
        <v>128</v>
      </c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80">
        <v>24</v>
      </c>
      <c r="B50" s="181" t="s">
        <v>202</v>
      </c>
      <c r="C50" s="189" t="s">
        <v>203</v>
      </c>
      <c r="D50" s="182" t="s">
        <v>123</v>
      </c>
      <c r="E50" s="183">
        <v>304.52999999999997</v>
      </c>
      <c r="F50" s="184"/>
      <c r="G50" s="185">
        <f>ROUND(E50*F50,2)</f>
        <v>0</v>
      </c>
      <c r="H50" s="184"/>
      <c r="I50" s="185">
        <f>ROUND(E50*H50,2)</f>
        <v>0</v>
      </c>
      <c r="J50" s="184"/>
      <c r="K50" s="185">
        <f>ROUND(E50*J50,2)</f>
        <v>0</v>
      </c>
      <c r="L50" s="185">
        <v>21</v>
      </c>
      <c r="M50" s="185">
        <f>G50*(1+L50/100)</f>
        <v>0</v>
      </c>
      <c r="N50" s="183">
        <v>1.3999999999999999E-4</v>
      </c>
      <c r="O50" s="183">
        <f>ROUND(E50*N50,2)</f>
        <v>0.04</v>
      </c>
      <c r="P50" s="183">
        <v>0</v>
      </c>
      <c r="Q50" s="183">
        <f>ROUND(E50*P50,2)</f>
        <v>0</v>
      </c>
      <c r="R50" s="185" t="s">
        <v>201</v>
      </c>
      <c r="S50" s="185" t="s">
        <v>125</v>
      </c>
      <c r="T50" s="186" t="s">
        <v>125</v>
      </c>
      <c r="U50" s="164">
        <v>0.10191</v>
      </c>
      <c r="V50" s="164">
        <f>ROUND(E50*U50,2)</f>
        <v>31.03</v>
      </c>
      <c r="W50" s="164"/>
      <c r="X50" s="164" t="s">
        <v>126</v>
      </c>
      <c r="Y50" s="164" t="s">
        <v>127</v>
      </c>
      <c r="Z50" s="154"/>
      <c r="AA50" s="154"/>
      <c r="AB50" s="154"/>
      <c r="AC50" s="154"/>
      <c r="AD50" s="154"/>
      <c r="AE50" s="154"/>
      <c r="AF50" s="154"/>
      <c r="AG50" s="154" t="s">
        <v>128</v>
      </c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1" x14ac:dyDescent="0.2">
      <c r="A51" s="180">
        <v>25</v>
      </c>
      <c r="B51" s="181" t="s">
        <v>204</v>
      </c>
      <c r="C51" s="189" t="s">
        <v>205</v>
      </c>
      <c r="D51" s="182" t="s">
        <v>123</v>
      </c>
      <c r="E51" s="183">
        <v>304.52999999999997</v>
      </c>
      <c r="F51" s="184"/>
      <c r="G51" s="185">
        <f>ROUND(E51*F51,2)</f>
        <v>0</v>
      </c>
      <c r="H51" s="184"/>
      <c r="I51" s="185">
        <f>ROUND(E51*H51,2)</f>
        <v>0</v>
      </c>
      <c r="J51" s="184"/>
      <c r="K51" s="185">
        <f>ROUND(E51*J51,2)</f>
        <v>0</v>
      </c>
      <c r="L51" s="185">
        <v>21</v>
      </c>
      <c r="M51" s="185">
        <f>G51*(1+L51/100)</f>
        <v>0</v>
      </c>
      <c r="N51" s="183">
        <v>0</v>
      </c>
      <c r="O51" s="183">
        <f>ROUND(E51*N51,2)</f>
        <v>0</v>
      </c>
      <c r="P51" s="183">
        <v>0</v>
      </c>
      <c r="Q51" s="183">
        <f>ROUND(E51*P51,2)</f>
        <v>0</v>
      </c>
      <c r="R51" s="185" t="s">
        <v>201</v>
      </c>
      <c r="S51" s="185" t="s">
        <v>125</v>
      </c>
      <c r="T51" s="186" t="s">
        <v>125</v>
      </c>
      <c r="U51" s="164">
        <v>7.0000000000000001E-3</v>
      </c>
      <c r="V51" s="164">
        <f>ROUND(E51*U51,2)</f>
        <v>2.13</v>
      </c>
      <c r="W51" s="164"/>
      <c r="X51" s="164" t="s">
        <v>126</v>
      </c>
      <c r="Y51" s="164" t="s">
        <v>127</v>
      </c>
      <c r="Z51" s="154"/>
      <c r="AA51" s="154"/>
      <c r="AB51" s="154"/>
      <c r="AC51" s="154"/>
      <c r="AD51" s="154"/>
      <c r="AE51" s="154"/>
      <c r="AF51" s="154"/>
      <c r="AG51" s="154" t="s">
        <v>128</v>
      </c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80">
        <v>26</v>
      </c>
      <c r="B52" s="181" t="s">
        <v>206</v>
      </c>
      <c r="C52" s="189" t="s">
        <v>207</v>
      </c>
      <c r="D52" s="182" t="s">
        <v>190</v>
      </c>
      <c r="E52" s="183">
        <v>215</v>
      </c>
      <c r="F52" s="184"/>
      <c r="G52" s="185">
        <f>ROUND(E52*F52,2)</f>
        <v>0</v>
      </c>
      <c r="H52" s="184"/>
      <c r="I52" s="185">
        <f>ROUND(E52*H52,2)</f>
        <v>0</v>
      </c>
      <c r="J52" s="184"/>
      <c r="K52" s="185">
        <f>ROUND(E52*J52,2)</f>
        <v>0</v>
      </c>
      <c r="L52" s="185">
        <v>21</v>
      </c>
      <c r="M52" s="185">
        <f>G52*(1+L52/100)</f>
        <v>0</v>
      </c>
      <c r="N52" s="183">
        <v>0</v>
      </c>
      <c r="O52" s="183">
        <f>ROUND(E52*N52,2)</f>
        <v>0</v>
      </c>
      <c r="P52" s="183">
        <v>0</v>
      </c>
      <c r="Q52" s="183">
        <f>ROUND(E52*P52,2)</f>
        <v>0</v>
      </c>
      <c r="R52" s="185" t="s">
        <v>201</v>
      </c>
      <c r="S52" s="185" t="s">
        <v>125</v>
      </c>
      <c r="T52" s="186" t="s">
        <v>125</v>
      </c>
      <c r="U52" s="164">
        <v>2.375E-2</v>
      </c>
      <c r="V52" s="164">
        <f>ROUND(E52*U52,2)</f>
        <v>5.1100000000000003</v>
      </c>
      <c r="W52" s="164"/>
      <c r="X52" s="164" t="s">
        <v>126</v>
      </c>
      <c r="Y52" s="164" t="s">
        <v>127</v>
      </c>
      <c r="Z52" s="154"/>
      <c r="AA52" s="154"/>
      <c r="AB52" s="154"/>
      <c r="AC52" s="154"/>
      <c r="AD52" s="154"/>
      <c r="AE52" s="154"/>
      <c r="AF52" s="154"/>
      <c r="AG52" s="154" t="s">
        <v>128</v>
      </c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outlineLevel="1" x14ac:dyDescent="0.2">
      <c r="A53" s="180">
        <v>27</v>
      </c>
      <c r="B53" s="181" t="s">
        <v>208</v>
      </c>
      <c r="C53" s="189" t="s">
        <v>209</v>
      </c>
      <c r="D53" s="182" t="s">
        <v>123</v>
      </c>
      <c r="E53" s="183">
        <v>132.91</v>
      </c>
      <c r="F53" s="184"/>
      <c r="G53" s="185">
        <f>ROUND(E53*F53,2)</f>
        <v>0</v>
      </c>
      <c r="H53" s="184"/>
      <c r="I53" s="185">
        <f>ROUND(E53*H53,2)</f>
        <v>0</v>
      </c>
      <c r="J53" s="184"/>
      <c r="K53" s="185">
        <f>ROUND(E53*J53,2)</f>
        <v>0</v>
      </c>
      <c r="L53" s="185">
        <v>21</v>
      </c>
      <c r="M53" s="185">
        <f>G53*(1+L53/100)</f>
        <v>0</v>
      </c>
      <c r="N53" s="183">
        <v>3.5E-4</v>
      </c>
      <c r="O53" s="183">
        <f>ROUND(E53*N53,2)</f>
        <v>0.05</v>
      </c>
      <c r="P53" s="183">
        <v>0</v>
      </c>
      <c r="Q53" s="183">
        <f>ROUND(E53*P53,2)</f>
        <v>0</v>
      </c>
      <c r="R53" s="185" t="s">
        <v>201</v>
      </c>
      <c r="S53" s="185" t="s">
        <v>125</v>
      </c>
      <c r="T53" s="186" t="s">
        <v>125</v>
      </c>
      <c r="U53" s="164">
        <v>1.35E-2</v>
      </c>
      <c r="V53" s="164">
        <f>ROUND(E53*U53,2)</f>
        <v>1.79</v>
      </c>
      <c r="W53" s="164"/>
      <c r="X53" s="164" t="s">
        <v>126</v>
      </c>
      <c r="Y53" s="164" t="s">
        <v>127</v>
      </c>
      <c r="Z53" s="154"/>
      <c r="AA53" s="154"/>
      <c r="AB53" s="154"/>
      <c r="AC53" s="154"/>
      <c r="AD53" s="154"/>
      <c r="AE53" s="154"/>
      <c r="AF53" s="154"/>
      <c r="AG53" s="154" t="s">
        <v>128</v>
      </c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x14ac:dyDescent="0.2">
      <c r="A54" s="166" t="s">
        <v>119</v>
      </c>
      <c r="B54" s="167" t="s">
        <v>87</v>
      </c>
      <c r="C54" s="188" t="s">
        <v>88</v>
      </c>
      <c r="D54" s="168"/>
      <c r="E54" s="169"/>
      <c r="F54" s="170"/>
      <c r="G54" s="170">
        <f>SUMIF(AG55:AG60,"&lt;&gt;NOR",G55:G60)</f>
        <v>0</v>
      </c>
      <c r="H54" s="170"/>
      <c r="I54" s="170">
        <f>SUM(I55:I60)</f>
        <v>0</v>
      </c>
      <c r="J54" s="170"/>
      <c r="K54" s="170">
        <f>SUM(K55:K60)</f>
        <v>0</v>
      </c>
      <c r="L54" s="170"/>
      <c r="M54" s="170">
        <f>SUM(M55:M60)</f>
        <v>0</v>
      </c>
      <c r="N54" s="169"/>
      <c r="O54" s="169">
        <f>SUM(O55:O60)</f>
        <v>0</v>
      </c>
      <c r="P54" s="169"/>
      <c r="Q54" s="169">
        <f>SUM(Q55:Q60)</f>
        <v>0</v>
      </c>
      <c r="R54" s="170"/>
      <c r="S54" s="170"/>
      <c r="T54" s="171"/>
      <c r="U54" s="165"/>
      <c r="V54" s="165">
        <f>SUM(V55:V60)</f>
        <v>8.09</v>
      </c>
      <c r="W54" s="165"/>
      <c r="X54" s="165"/>
      <c r="Y54" s="165"/>
      <c r="AG54" t="s">
        <v>120</v>
      </c>
    </row>
    <row r="55" spans="1:60" outlineLevel="1" x14ac:dyDescent="0.2">
      <c r="A55" s="173">
        <v>28</v>
      </c>
      <c r="B55" s="174" t="s">
        <v>210</v>
      </c>
      <c r="C55" s="190" t="s">
        <v>211</v>
      </c>
      <c r="D55" s="175" t="s">
        <v>143</v>
      </c>
      <c r="E55" s="176">
        <v>3.25901</v>
      </c>
      <c r="F55" s="177"/>
      <c r="G55" s="178">
        <f>ROUND(E55*F55,2)</f>
        <v>0</v>
      </c>
      <c r="H55" s="177"/>
      <c r="I55" s="178">
        <f>ROUND(E55*H55,2)</f>
        <v>0</v>
      </c>
      <c r="J55" s="177"/>
      <c r="K55" s="178">
        <f>ROUND(E55*J55,2)</f>
        <v>0</v>
      </c>
      <c r="L55" s="178">
        <v>21</v>
      </c>
      <c r="M55" s="178">
        <f>G55*(1+L55/100)</f>
        <v>0</v>
      </c>
      <c r="N55" s="176">
        <v>0</v>
      </c>
      <c r="O55" s="176">
        <f>ROUND(E55*N55,2)</f>
        <v>0</v>
      </c>
      <c r="P55" s="176">
        <v>0</v>
      </c>
      <c r="Q55" s="176">
        <f>ROUND(E55*P55,2)</f>
        <v>0</v>
      </c>
      <c r="R55" s="178" t="s">
        <v>157</v>
      </c>
      <c r="S55" s="178" t="s">
        <v>125</v>
      </c>
      <c r="T55" s="179" t="s">
        <v>125</v>
      </c>
      <c r="U55" s="164">
        <v>0.49</v>
      </c>
      <c r="V55" s="164">
        <f>ROUND(E55*U55,2)</f>
        <v>1.6</v>
      </c>
      <c r="W55" s="164"/>
      <c r="X55" s="164" t="s">
        <v>212</v>
      </c>
      <c r="Y55" s="164" t="s">
        <v>127</v>
      </c>
      <c r="Z55" s="154"/>
      <c r="AA55" s="154"/>
      <c r="AB55" s="154"/>
      <c r="AC55" s="154"/>
      <c r="AD55" s="154"/>
      <c r="AE55" s="154"/>
      <c r="AF55" s="154"/>
      <c r="AG55" s="154" t="s">
        <v>213</v>
      </c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2" x14ac:dyDescent="0.2">
      <c r="A56" s="161"/>
      <c r="B56" s="162"/>
      <c r="C56" s="250" t="s">
        <v>214</v>
      </c>
      <c r="D56" s="251"/>
      <c r="E56" s="251"/>
      <c r="F56" s="251"/>
      <c r="G56" s="251"/>
      <c r="H56" s="164"/>
      <c r="I56" s="164"/>
      <c r="J56" s="164"/>
      <c r="K56" s="164"/>
      <c r="L56" s="164"/>
      <c r="M56" s="164"/>
      <c r="N56" s="163"/>
      <c r="O56" s="163"/>
      <c r="P56" s="163"/>
      <c r="Q56" s="163"/>
      <c r="R56" s="164"/>
      <c r="S56" s="164"/>
      <c r="T56" s="164"/>
      <c r="U56" s="164"/>
      <c r="V56" s="164"/>
      <c r="W56" s="164"/>
      <c r="X56" s="164"/>
      <c r="Y56" s="164"/>
      <c r="Z56" s="154"/>
      <c r="AA56" s="154"/>
      <c r="AB56" s="154"/>
      <c r="AC56" s="154"/>
      <c r="AD56" s="154"/>
      <c r="AE56" s="154"/>
      <c r="AF56" s="154"/>
      <c r="AG56" s="154" t="s">
        <v>136</v>
      </c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80">
        <v>29</v>
      </c>
      <c r="B57" s="181" t="s">
        <v>215</v>
      </c>
      <c r="C57" s="189" t="s">
        <v>216</v>
      </c>
      <c r="D57" s="182" t="s">
        <v>143</v>
      </c>
      <c r="E57" s="183">
        <v>32.5901</v>
      </c>
      <c r="F57" s="184"/>
      <c r="G57" s="185">
        <f>ROUND(E57*F57,2)</f>
        <v>0</v>
      </c>
      <c r="H57" s="184"/>
      <c r="I57" s="185">
        <f>ROUND(E57*H57,2)</f>
        <v>0</v>
      </c>
      <c r="J57" s="184"/>
      <c r="K57" s="185">
        <f>ROUND(E57*J57,2)</f>
        <v>0</v>
      </c>
      <c r="L57" s="185">
        <v>21</v>
      </c>
      <c r="M57" s="185">
        <f>G57*(1+L57/100)</f>
        <v>0</v>
      </c>
      <c r="N57" s="183">
        <v>0</v>
      </c>
      <c r="O57" s="183">
        <f>ROUND(E57*N57,2)</f>
        <v>0</v>
      </c>
      <c r="P57" s="183">
        <v>0</v>
      </c>
      <c r="Q57" s="183">
        <f>ROUND(E57*P57,2)</f>
        <v>0</v>
      </c>
      <c r="R57" s="185" t="s">
        <v>157</v>
      </c>
      <c r="S57" s="185" t="s">
        <v>125</v>
      </c>
      <c r="T57" s="186" t="s">
        <v>125</v>
      </c>
      <c r="U57" s="164">
        <v>0</v>
      </c>
      <c r="V57" s="164">
        <f>ROUND(E57*U57,2)</f>
        <v>0</v>
      </c>
      <c r="W57" s="164"/>
      <c r="X57" s="164" t="s">
        <v>212</v>
      </c>
      <c r="Y57" s="164" t="s">
        <v>127</v>
      </c>
      <c r="Z57" s="154"/>
      <c r="AA57" s="154"/>
      <c r="AB57" s="154"/>
      <c r="AC57" s="154"/>
      <c r="AD57" s="154"/>
      <c r="AE57" s="154"/>
      <c r="AF57" s="154"/>
      <c r="AG57" s="154" t="s">
        <v>213</v>
      </c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80">
        <v>30</v>
      </c>
      <c r="B58" s="181" t="s">
        <v>217</v>
      </c>
      <c r="C58" s="189" t="s">
        <v>218</v>
      </c>
      <c r="D58" s="182" t="s">
        <v>143</v>
      </c>
      <c r="E58" s="183">
        <v>3.25901</v>
      </c>
      <c r="F58" s="184"/>
      <c r="G58" s="185">
        <f>ROUND(E58*F58,2)</f>
        <v>0</v>
      </c>
      <c r="H58" s="184"/>
      <c r="I58" s="185">
        <f>ROUND(E58*H58,2)</f>
        <v>0</v>
      </c>
      <c r="J58" s="184"/>
      <c r="K58" s="185">
        <f>ROUND(E58*J58,2)</f>
        <v>0</v>
      </c>
      <c r="L58" s="185">
        <v>21</v>
      </c>
      <c r="M58" s="185">
        <f>G58*(1+L58/100)</f>
        <v>0</v>
      </c>
      <c r="N58" s="183">
        <v>0</v>
      </c>
      <c r="O58" s="183">
        <f>ROUND(E58*N58,2)</f>
        <v>0</v>
      </c>
      <c r="P58" s="183">
        <v>0</v>
      </c>
      <c r="Q58" s="183">
        <f>ROUND(E58*P58,2)</f>
        <v>0</v>
      </c>
      <c r="R58" s="185" t="s">
        <v>157</v>
      </c>
      <c r="S58" s="185" t="s">
        <v>125</v>
      </c>
      <c r="T58" s="186" t="s">
        <v>125</v>
      </c>
      <c r="U58" s="164">
        <v>0.94199999999999995</v>
      </c>
      <c r="V58" s="164">
        <f>ROUND(E58*U58,2)</f>
        <v>3.07</v>
      </c>
      <c r="W58" s="164"/>
      <c r="X58" s="164" t="s">
        <v>212</v>
      </c>
      <c r="Y58" s="164" t="s">
        <v>127</v>
      </c>
      <c r="Z58" s="154"/>
      <c r="AA58" s="154"/>
      <c r="AB58" s="154"/>
      <c r="AC58" s="154"/>
      <c r="AD58" s="154"/>
      <c r="AE58" s="154"/>
      <c r="AF58" s="154"/>
      <c r="AG58" s="154" t="s">
        <v>213</v>
      </c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ht="22.5" outlineLevel="1" x14ac:dyDescent="0.2">
      <c r="A59" s="180">
        <v>31</v>
      </c>
      <c r="B59" s="181" t="s">
        <v>219</v>
      </c>
      <c r="C59" s="189" t="s">
        <v>220</v>
      </c>
      <c r="D59" s="182" t="s">
        <v>143</v>
      </c>
      <c r="E59" s="183">
        <v>32.5901</v>
      </c>
      <c r="F59" s="184"/>
      <c r="G59" s="185">
        <f>ROUND(E59*F59,2)</f>
        <v>0</v>
      </c>
      <c r="H59" s="184"/>
      <c r="I59" s="185">
        <f>ROUND(E59*H59,2)</f>
        <v>0</v>
      </c>
      <c r="J59" s="184"/>
      <c r="K59" s="185">
        <f>ROUND(E59*J59,2)</f>
        <v>0</v>
      </c>
      <c r="L59" s="185">
        <v>21</v>
      </c>
      <c r="M59" s="185">
        <f>G59*(1+L59/100)</f>
        <v>0</v>
      </c>
      <c r="N59" s="183">
        <v>0</v>
      </c>
      <c r="O59" s="183">
        <f>ROUND(E59*N59,2)</f>
        <v>0</v>
      </c>
      <c r="P59" s="183">
        <v>0</v>
      </c>
      <c r="Q59" s="183">
        <f>ROUND(E59*P59,2)</f>
        <v>0</v>
      </c>
      <c r="R59" s="185" t="s">
        <v>157</v>
      </c>
      <c r="S59" s="185" t="s">
        <v>125</v>
      </c>
      <c r="T59" s="186" t="s">
        <v>125</v>
      </c>
      <c r="U59" s="164">
        <v>0.105</v>
      </c>
      <c r="V59" s="164">
        <f>ROUND(E59*U59,2)</f>
        <v>3.42</v>
      </c>
      <c r="W59" s="164"/>
      <c r="X59" s="164" t="s">
        <v>212</v>
      </c>
      <c r="Y59" s="164" t="s">
        <v>127</v>
      </c>
      <c r="Z59" s="154"/>
      <c r="AA59" s="154"/>
      <c r="AB59" s="154"/>
      <c r="AC59" s="154"/>
      <c r="AD59" s="154"/>
      <c r="AE59" s="154"/>
      <c r="AF59" s="154"/>
      <c r="AG59" s="154" t="s">
        <v>213</v>
      </c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ht="22.5" outlineLevel="1" x14ac:dyDescent="0.2">
      <c r="A60" s="173">
        <v>32</v>
      </c>
      <c r="B60" s="174" t="s">
        <v>221</v>
      </c>
      <c r="C60" s="190" t="s">
        <v>222</v>
      </c>
      <c r="D60" s="175" t="s">
        <v>143</v>
      </c>
      <c r="E60" s="176">
        <v>3.25901</v>
      </c>
      <c r="F60" s="177"/>
      <c r="G60" s="178">
        <f>ROUND(E60*F60,2)</f>
        <v>0</v>
      </c>
      <c r="H60" s="177"/>
      <c r="I60" s="178">
        <f>ROUND(E60*H60,2)</f>
        <v>0</v>
      </c>
      <c r="J60" s="177"/>
      <c r="K60" s="178">
        <f>ROUND(E60*J60,2)</f>
        <v>0</v>
      </c>
      <c r="L60" s="178">
        <v>21</v>
      </c>
      <c r="M60" s="178">
        <f>G60*(1+L60/100)</f>
        <v>0</v>
      </c>
      <c r="N60" s="176">
        <v>0</v>
      </c>
      <c r="O60" s="176">
        <f>ROUND(E60*N60,2)</f>
        <v>0</v>
      </c>
      <c r="P60" s="176">
        <v>0</v>
      </c>
      <c r="Q60" s="176">
        <f>ROUND(E60*P60,2)</f>
        <v>0</v>
      </c>
      <c r="R60" s="178" t="s">
        <v>157</v>
      </c>
      <c r="S60" s="178" t="s">
        <v>125</v>
      </c>
      <c r="T60" s="179" t="s">
        <v>125</v>
      </c>
      <c r="U60" s="164">
        <v>0</v>
      </c>
      <c r="V60" s="164">
        <f>ROUND(E60*U60,2)</f>
        <v>0</v>
      </c>
      <c r="W60" s="164"/>
      <c r="X60" s="164" t="s">
        <v>212</v>
      </c>
      <c r="Y60" s="164" t="s">
        <v>127</v>
      </c>
      <c r="Z60" s="154"/>
      <c r="AA60" s="154"/>
      <c r="AB60" s="154"/>
      <c r="AC60" s="154"/>
      <c r="AD60" s="154"/>
      <c r="AE60" s="154"/>
      <c r="AF60" s="154"/>
      <c r="AG60" s="154" t="s">
        <v>213</v>
      </c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x14ac:dyDescent="0.2">
      <c r="A61" s="3"/>
      <c r="B61" s="4"/>
      <c r="C61" s="191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AE61">
        <v>12</v>
      </c>
      <c r="AF61">
        <v>21</v>
      </c>
      <c r="AG61" t="s">
        <v>105</v>
      </c>
    </row>
    <row r="62" spans="1:60" x14ac:dyDescent="0.2">
      <c r="A62" s="157"/>
      <c r="B62" s="158" t="s">
        <v>29</v>
      </c>
      <c r="C62" s="192"/>
      <c r="D62" s="159"/>
      <c r="E62" s="160"/>
      <c r="F62" s="160"/>
      <c r="G62" s="172">
        <f>G8+G10+G25+G30+G33+G39+G42+G45+G48+G54</f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E62">
        <f>SUMIF(L7:L60,AE61,G7:G60)</f>
        <v>0</v>
      </c>
      <c r="AF62">
        <f>SUMIF(L7:L60,AF61,G7:G60)</f>
        <v>0</v>
      </c>
      <c r="AG62" t="s">
        <v>223</v>
      </c>
    </row>
    <row r="63" spans="1:60" x14ac:dyDescent="0.2">
      <c r="C63" s="193"/>
      <c r="D63" s="10"/>
      <c r="AG63" t="s">
        <v>224</v>
      </c>
    </row>
    <row r="64" spans="1:60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</sheetData>
  <sheetProtection algorithmName="SHA-512" hashValue="YGysS4wcUiuWUQsP9Kix3Of7hdy6iitIi7p003jFNVPDhc/CmK2Wtk9c2UKstiyESSlg3hV7yr453L5nfcYi/Q==" saltValue="h3MZCz4NxFV1md4yKPhi3g==" spinCount="100000" sheet="1" formatRows="0"/>
  <mergeCells count="15">
    <mergeCell ref="C13:G13"/>
    <mergeCell ref="A1:G1"/>
    <mergeCell ref="C2:G2"/>
    <mergeCell ref="C3:G3"/>
    <mergeCell ref="C4:G4"/>
    <mergeCell ref="C12:G12"/>
    <mergeCell ref="C37:G37"/>
    <mergeCell ref="C56:G56"/>
    <mergeCell ref="C28:G28"/>
    <mergeCell ref="C32:G32"/>
    <mergeCell ref="C15:G15"/>
    <mergeCell ref="C16:G16"/>
    <mergeCell ref="C18:G18"/>
    <mergeCell ref="C20:G20"/>
    <mergeCell ref="C22:G2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 Pol'!Názvy_tisku</vt:lpstr>
      <vt:lpstr>oadresa</vt:lpstr>
      <vt:lpstr>Stavba!Objednatel</vt:lpstr>
      <vt:lpstr>Stavba!Objekt</vt:lpstr>
      <vt:lpstr>'SO01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</dc:creator>
  <cp:lastModifiedBy>Ing. Tomáš Večeřa</cp:lastModifiedBy>
  <cp:lastPrinted>2019-03-19T12:27:02Z</cp:lastPrinted>
  <dcterms:created xsi:type="dcterms:W3CDTF">2009-04-08T07:15:50Z</dcterms:created>
  <dcterms:modified xsi:type="dcterms:W3CDTF">2025-04-10T11:58:03Z</dcterms:modified>
</cp:coreProperties>
</file>