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3519\Desktop\2026 OZVZ\3. Revitalizace Městské knihovny Frýdek-Místek, Jiráskova 506, ústřední knihovna, část 2. – vybavení nábytkem\"/>
    </mc:Choice>
  </mc:AlternateContent>
  <xr:revisionPtr revIDLastSave="0" documentId="8_{B5AA3378-60A0-4057-9C69-1BD963A705CE}" xr6:coauthVersionLast="36" xr6:coauthVersionMax="36" xr10:uidLastSave="{00000000-0000-0000-0000-000000000000}"/>
  <bookViews>
    <workbookView xWindow="-120" yWindow="-120" windowWidth="57840" windowHeight="2379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_A SO 01_INT_A Pol" sheetId="25" r:id="rId4"/>
    <sheet name="SO 01_B SO 01_INT_B Pol" sheetId="34" r:id="rId5"/>
    <sheet name="VRN VRN Pol" sheetId="36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01_A SO 01_INT_A Pol'!$1:$7</definedName>
    <definedName name="_xlnm.Print_Titles" localSheetId="4">'SO 01_B SO 01_INT_B Pol'!$1:$7</definedName>
    <definedName name="_xlnm.Print_Titles" localSheetId="5">'VRN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01_A SO 01_INT_A Pol'!$A$1:$Y$77</definedName>
    <definedName name="_xlnm.Print_Area" localSheetId="4">'SO 01_B SO 01_INT_B Pol'!$A$1:$Y$37</definedName>
    <definedName name="_xlnm.Print_Area" localSheetId="1">Stavba!$A$1:$J$88</definedName>
    <definedName name="_xlnm.Print_Area" localSheetId="5">'VRN VRN Pol'!$A$1:$Y$34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22" i="36" l="1"/>
  <c r="BA18" i="36"/>
  <c r="BA16" i="36"/>
  <c r="G9" i="36"/>
  <c r="M9" i="36" s="1"/>
  <c r="I9" i="36"/>
  <c r="K9" i="36"/>
  <c r="O9" i="36"/>
  <c r="Q9" i="36"/>
  <c r="V9" i="36"/>
  <c r="G10" i="36"/>
  <c r="M10" i="36" s="1"/>
  <c r="I10" i="36"/>
  <c r="K10" i="36"/>
  <c r="O10" i="36"/>
  <c r="Q10" i="36"/>
  <c r="V10" i="36"/>
  <c r="G11" i="36"/>
  <c r="M11" i="36" s="1"/>
  <c r="I11" i="36"/>
  <c r="K11" i="36"/>
  <c r="O11" i="36"/>
  <c r="Q11" i="36"/>
  <c r="V11" i="36"/>
  <c r="G13" i="36"/>
  <c r="M13" i="36" s="1"/>
  <c r="I13" i="36"/>
  <c r="K13" i="36"/>
  <c r="O13" i="36"/>
  <c r="Q13" i="36"/>
  <c r="V13" i="36"/>
  <c r="G15" i="36"/>
  <c r="M15" i="36" s="1"/>
  <c r="I15" i="36"/>
  <c r="K15" i="36"/>
  <c r="O15" i="36"/>
  <c r="Q15" i="36"/>
  <c r="V15" i="36"/>
  <c r="G17" i="36"/>
  <c r="M17" i="36" s="1"/>
  <c r="I17" i="36"/>
  <c r="K17" i="36"/>
  <c r="O17" i="36"/>
  <c r="Q17" i="36"/>
  <c r="V17" i="36"/>
  <c r="G19" i="36"/>
  <c r="M19" i="36" s="1"/>
  <c r="I19" i="36"/>
  <c r="K19" i="36"/>
  <c r="O19" i="36"/>
  <c r="Q19" i="36"/>
  <c r="V19" i="36"/>
  <c r="G20" i="36"/>
  <c r="M20" i="36" s="1"/>
  <c r="I20" i="36"/>
  <c r="K20" i="36"/>
  <c r="O20" i="36"/>
  <c r="Q20" i="36"/>
  <c r="V20" i="36"/>
  <c r="G21" i="36"/>
  <c r="M21" i="36" s="1"/>
  <c r="I21" i="36"/>
  <c r="K21" i="36"/>
  <c r="O21" i="36"/>
  <c r="Q21" i="36"/>
  <c r="V21" i="36"/>
  <c r="AE24" i="36"/>
  <c r="F45" i="1" s="1"/>
  <c r="G9" i="34"/>
  <c r="I9" i="34"/>
  <c r="I8" i="34" s="1"/>
  <c r="K9" i="34"/>
  <c r="K8" i="34" s="1"/>
  <c r="M9" i="34"/>
  <c r="O9" i="34"/>
  <c r="Q9" i="34"/>
  <c r="Q8" i="34" s="1"/>
  <c r="V9" i="34"/>
  <c r="V8" i="34" s="1"/>
  <c r="G10" i="34"/>
  <c r="I10" i="34"/>
  <c r="K10" i="34"/>
  <c r="M10" i="34"/>
  <c r="O10" i="34"/>
  <c r="Q10" i="34"/>
  <c r="V10" i="34"/>
  <c r="G11" i="34"/>
  <c r="AF27" i="34" s="1"/>
  <c r="I11" i="34"/>
  <c r="K11" i="34"/>
  <c r="M11" i="34"/>
  <c r="O11" i="34"/>
  <c r="Q11" i="34"/>
  <c r="V11" i="34"/>
  <c r="G12" i="34"/>
  <c r="M12" i="34" s="1"/>
  <c r="I12" i="34"/>
  <c r="K12" i="34"/>
  <c r="O12" i="34"/>
  <c r="O8" i="34" s="1"/>
  <c r="Q12" i="34"/>
  <c r="V12" i="34"/>
  <c r="G13" i="34"/>
  <c r="M13" i="34" s="1"/>
  <c r="I13" i="34"/>
  <c r="K13" i="34"/>
  <c r="O13" i="34"/>
  <c r="Q13" i="34"/>
  <c r="V13" i="34"/>
  <c r="G14" i="34"/>
  <c r="I14" i="34"/>
  <c r="K14" i="34"/>
  <c r="M14" i="34"/>
  <c r="O14" i="34"/>
  <c r="Q14" i="34"/>
  <c r="V14" i="34"/>
  <c r="G15" i="34"/>
  <c r="I15" i="34"/>
  <c r="K15" i="34"/>
  <c r="M15" i="34"/>
  <c r="O15" i="34"/>
  <c r="Q15" i="34"/>
  <c r="V15" i="34"/>
  <c r="G16" i="34"/>
  <c r="G8" i="34" s="1"/>
  <c r="G27" i="34" s="1"/>
  <c r="G43" i="1" s="1"/>
  <c r="G42" i="1" s="1"/>
  <c r="I16" i="34"/>
  <c r="K16" i="34"/>
  <c r="O16" i="34"/>
  <c r="Q16" i="34"/>
  <c r="V16" i="34"/>
  <c r="G17" i="34"/>
  <c r="I17" i="34"/>
  <c r="K17" i="34"/>
  <c r="M17" i="34"/>
  <c r="O17" i="34"/>
  <c r="Q17" i="34"/>
  <c r="V17" i="34"/>
  <c r="G18" i="34"/>
  <c r="M18" i="34" s="1"/>
  <c r="I18" i="34"/>
  <c r="K18" i="34"/>
  <c r="O18" i="34"/>
  <c r="Q18" i="34"/>
  <c r="V18" i="34"/>
  <c r="G19" i="34"/>
  <c r="I19" i="34"/>
  <c r="K19" i="34"/>
  <c r="M19" i="34"/>
  <c r="O19" i="34"/>
  <c r="Q19" i="34"/>
  <c r="V19" i="34"/>
  <c r="G20" i="34"/>
  <c r="M20" i="34" s="1"/>
  <c r="I20" i="34"/>
  <c r="K20" i="34"/>
  <c r="O20" i="34"/>
  <c r="Q20" i="34"/>
  <c r="V20" i="34"/>
  <c r="G21" i="34"/>
  <c r="M21" i="34" s="1"/>
  <c r="I21" i="34"/>
  <c r="K21" i="34"/>
  <c r="O21" i="34"/>
  <c r="Q21" i="34"/>
  <c r="V21" i="34"/>
  <c r="G22" i="34"/>
  <c r="I22" i="34"/>
  <c r="K22" i="34"/>
  <c r="M22" i="34"/>
  <c r="O22" i="34"/>
  <c r="Q22" i="34"/>
  <c r="V22" i="34"/>
  <c r="G23" i="34"/>
  <c r="I23" i="34"/>
  <c r="K23" i="34"/>
  <c r="M23" i="34"/>
  <c r="O23" i="34"/>
  <c r="Q23" i="34"/>
  <c r="V23" i="34"/>
  <c r="G24" i="34"/>
  <c r="M24" i="34" s="1"/>
  <c r="I24" i="34"/>
  <c r="K24" i="34"/>
  <c r="O24" i="34"/>
  <c r="Q24" i="34"/>
  <c r="V24" i="34"/>
  <c r="G25" i="34"/>
  <c r="I25" i="34"/>
  <c r="K25" i="34"/>
  <c r="M25" i="34"/>
  <c r="O25" i="34"/>
  <c r="Q25" i="34"/>
  <c r="V25" i="34"/>
  <c r="AE27" i="34"/>
  <c r="G9" i="25"/>
  <c r="I9" i="25"/>
  <c r="I8" i="25" s="1"/>
  <c r="K9" i="25"/>
  <c r="M9" i="25"/>
  <c r="O9" i="25"/>
  <c r="O8" i="25" s="1"/>
  <c r="Q9" i="25"/>
  <c r="Q8" i="25" s="1"/>
  <c r="V9" i="25"/>
  <c r="V8" i="25" s="1"/>
  <c r="G10" i="25"/>
  <c r="I10" i="25"/>
  <c r="K10" i="25"/>
  <c r="K8" i="25" s="1"/>
  <c r="M10" i="25"/>
  <c r="O10" i="25"/>
  <c r="Q10" i="25"/>
  <c r="V10" i="25"/>
  <c r="G11" i="25"/>
  <c r="I11" i="25"/>
  <c r="K11" i="25"/>
  <c r="M11" i="25"/>
  <c r="O11" i="25"/>
  <c r="Q11" i="25"/>
  <c r="V11" i="25"/>
  <c r="G12" i="25"/>
  <c r="M12" i="25" s="1"/>
  <c r="I12" i="25"/>
  <c r="K12" i="25"/>
  <c r="O12" i="25"/>
  <c r="Q12" i="25"/>
  <c r="V12" i="25"/>
  <c r="G13" i="25"/>
  <c r="M13" i="25" s="1"/>
  <c r="I13" i="25"/>
  <c r="K13" i="25"/>
  <c r="O13" i="25"/>
  <c r="Q13" i="25"/>
  <c r="V13" i="25"/>
  <c r="G14" i="25"/>
  <c r="I14" i="25"/>
  <c r="K14" i="25"/>
  <c r="M14" i="25"/>
  <c r="O14" i="25"/>
  <c r="Q14" i="25"/>
  <c r="V14" i="25"/>
  <c r="G15" i="25"/>
  <c r="I15" i="25"/>
  <c r="K15" i="25"/>
  <c r="M15" i="25"/>
  <c r="O15" i="25"/>
  <c r="Q15" i="25"/>
  <c r="V15" i="25"/>
  <c r="G16" i="25"/>
  <c r="G8" i="25" s="1"/>
  <c r="I16" i="25"/>
  <c r="K16" i="25"/>
  <c r="O16" i="25"/>
  <c r="Q16" i="25"/>
  <c r="V16" i="25"/>
  <c r="G17" i="25"/>
  <c r="I17" i="25"/>
  <c r="K17" i="25"/>
  <c r="M17" i="25"/>
  <c r="O17" i="25"/>
  <c r="Q17" i="25"/>
  <c r="V17" i="25"/>
  <c r="G18" i="25"/>
  <c r="I18" i="25"/>
  <c r="K18" i="25"/>
  <c r="M18" i="25"/>
  <c r="O18" i="25"/>
  <c r="Q18" i="25"/>
  <c r="V18" i="25"/>
  <c r="G19" i="25"/>
  <c r="I19" i="25"/>
  <c r="K19" i="25"/>
  <c r="M19" i="25"/>
  <c r="O19" i="25"/>
  <c r="Q19" i="25"/>
  <c r="V19" i="25"/>
  <c r="G20" i="25"/>
  <c r="M20" i="25" s="1"/>
  <c r="I20" i="25"/>
  <c r="K20" i="25"/>
  <c r="O20" i="25"/>
  <c r="Q20" i="25"/>
  <c r="V20" i="25"/>
  <c r="G21" i="25"/>
  <c r="M21" i="25" s="1"/>
  <c r="I21" i="25"/>
  <c r="K21" i="25"/>
  <c r="O21" i="25"/>
  <c r="Q21" i="25"/>
  <c r="V21" i="25"/>
  <c r="G22" i="25"/>
  <c r="I22" i="25"/>
  <c r="K22" i="25"/>
  <c r="M22" i="25"/>
  <c r="O22" i="25"/>
  <c r="Q22" i="25"/>
  <c r="V22" i="25"/>
  <c r="G23" i="25"/>
  <c r="I23" i="25"/>
  <c r="K23" i="25"/>
  <c r="M23" i="25"/>
  <c r="O23" i="25"/>
  <c r="Q23" i="25"/>
  <c r="V23" i="25"/>
  <c r="G24" i="25"/>
  <c r="M24" i="25" s="1"/>
  <c r="I24" i="25"/>
  <c r="K24" i="25"/>
  <c r="O24" i="25"/>
  <c r="Q24" i="25"/>
  <c r="V24" i="25"/>
  <c r="G25" i="25"/>
  <c r="I25" i="25"/>
  <c r="K25" i="25"/>
  <c r="M25" i="25"/>
  <c r="O25" i="25"/>
  <c r="Q25" i="25"/>
  <c r="V25" i="25"/>
  <c r="G26" i="25"/>
  <c r="I26" i="25"/>
  <c r="K26" i="25"/>
  <c r="M26" i="25"/>
  <c r="O26" i="25"/>
  <c r="Q26" i="25"/>
  <c r="V26" i="25"/>
  <c r="G27" i="25"/>
  <c r="I27" i="25"/>
  <c r="K27" i="25"/>
  <c r="M27" i="25"/>
  <c r="O27" i="25"/>
  <c r="Q27" i="25"/>
  <c r="V27" i="25"/>
  <c r="G28" i="25"/>
  <c r="M28" i="25" s="1"/>
  <c r="I28" i="25"/>
  <c r="K28" i="25"/>
  <c r="O28" i="25"/>
  <c r="Q28" i="25"/>
  <c r="V28" i="25"/>
  <c r="G29" i="25"/>
  <c r="M29" i="25" s="1"/>
  <c r="I29" i="25"/>
  <c r="K29" i="25"/>
  <c r="O29" i="25"/>
  <c r="Q29" i="25"/>
  <c r="V29" i="25"/>
  <c r="G30" i="25"/>
  <c r="I30" i="25"/>
  <c r="K30" i="25"/>
  <c r="M30" i="25"/>
  <c r="O30" i="25"/>
  <c r="Q30" i="25"/>
  <c r="V30" i="25"/>
  <c r="G31" i="25"/>
  <c r="I31" i="25"/>
  <c r="K31" i="25"/>
  <c r="M31" i="25"/>
  <c r="O31" i="25"/>
  <c r="Q31" i="25"/>
  <c r="V31" i="25"/>
  <c r="G32" i="25"/>
  <c r="M32" i="25" s="1"/>
  <c r="I32" i="25"/>
  <c r="K32" i="25"/>
  <c r="O32" i="25"/>
  <c r="Q32" i="25"/>
  <c r="V32" i="25"/>
  <c r="G33" i="25"/>
  <c r="I33" i="25"/>
  <c r="K33" i="25"/>
  <c r="M33" i="25"/>
  <c r="O33" i="25"/>
  <c r="Q33" i="25"/>
  <c r="V33" i="25"/>
  <c r="G34" i="25"/>
  <c r="I34" i="25"/>
  <c r="K34" i="25"/>
  <c r="M34" i="25"/>
  <c r="O34" i="25"/>
  <c r="Q34" i="25"/>
  <c r="V34" i="25"/>
  <c r="G35" i="25"/>
  <c r="I35" i="25"/>
  <c r="K35" i="25"/>
  <c r="M35" i="25"/>
  <c r="O35" i="25"/>
  <c r="Q35" i="25"/>
  <c r="V35" i="25"/>
  <c r="G36" i="25"/>
  <c r="M36" i="25" s="1"/>
  <c r="I36" i="25"/>
  <c r="K36" i="25"/>
  <c r="O36" i="25"/>
  <c r="Q36" i="25"/>
  <c r="V36" i="25"/>
  <c r="G37" i="25"/>
  <c r="M37" i="25" s="1"/>
  <c r="I37" i="25"/>
  <c r="K37" i="25"/>
  <c r="O37" i="25"/>
  <c r="Q37" i="25"/>
  <c r="V37" i="25"/>
  <c r="G38" i="25"/>
  <c r="I38" i="25"/>
  <c r="K38" i="25"/>
  <c r="M38" i="25"/>
  <c r="O38" i="25"/>
  <c r="Q38" i="25"/>
  <c r="V38" i="25"/>
  <c r="G39" i="25"/>
  <c r="I39" i="25"/>
  <c r="K39" i="25"/>
  <c r="M39" i="25"/>
  <c r="O39" i="25"/>
  <c r="Q39" i="25"/>
  <c r="V39" i="25"/>
  <c r="G40" i="25"/>
  <c r="M40" i="25" s="1"/>
  <c r="I40" i="25"/>
  <c r="K40" i="25"/>
  <c r="O40" i="25"/>
  <c r="Q40" i="25"/>
  <c r="V40" i="25"/>
  <c r="G41" i="25"/>
  <c r="I41" i="25"/>
  <c r="K41" i="25"/>
  <c r="M41" i="25"/>
  <c r="O41" i="25"/>
  <c r="Q41" i="25"/>
  <c r="V41" i="25"/>
  <c r="G42" i="25"/>
  <c r="I42" i="25"/>
  <c r="K42" i="25"/>
  <c r="M42" i="25"/>
  <c r="O42" i="25"/>
  <c r="Q42" i="25"/>
  <c r="V42" i="25"/>
  <c r="G43" i="25"/>
  <c r="I43" i="25"/>
  <c r="K43" i="25"/>
  <c r="M43" i="25"/>
  <c r="O43" i="25"/>
  <c r="Q43" i="25"/>
  <c r="V43" i="25"/>
  <c r="G44" i="25"/>
  <c r="M44" i="25" s="1"/>
  <c r="I44" i="25"/>
  <c r="K44" i="25"/>
  <c r="O44" i="25"/>
  <c r="Q44" i="25"/>
  <c r="V44" i="25"/>
  <c r="G45" i="25"/>
  <c r="M45" i="25" s="1"/>
  <c r="I45" i="25"/>
  <c r="K45" i="25"/>
  <c r="O45" i="25"/>
  <c r="Q45" i="25"/>
  <c r="V45" i="25"/>
  <c r="G46" i="25"/>
  <c r="I46" i="25"/>
  <c r="K46" i="25"/>
  <c r="M46" i="25"/>
  <c r="O46" i="25"/>
  <c r="Q46" i="25"/>
  <c r="V46" i="25"/>
  <c r="G47" i="25"/>
  <c r="M47" i="25" s="1"/>
  <c r="I47" i="25"/>
  <c r="K47" i="25"/>
  <c r="O47" i="25"/>
  <c r="Q47" i="25"/>
  <c r="V47" i="25"/>
  <c r="G48" i="25"/>
  <c r="M48" i="25" s="1"/>
  <c r="I48" i="25"/>
  <c r="K48" i="25"/>
  <c r="O48" i="25"/>
  <c r="Q48" i="25"/>
  <c r="V48" i="25"/>
  <c r="G49" i="25"/>
  <c r="I49" i="25"/>
  <c r="K49" i="25"/>
  <c r="M49" i="25"/>
  <c r="O49" i="25"/>
  <c r="Q49" i="25"/>
  <c r="V49" i="25"/>
  <c r="G50" i="25"/>
  <c r="I50" i="25"/>
  <c r="K50" i="25"/>
  <c r="M50" i="25"/>
  <c r="O50" i="25"/>
  <c r="Q50" i="25"/>
  <c r="V50" i="25"/>
  <c r="G51" i="25"/>
  <c r="I51" i="25"/>
  <c r="K51" i="25"/>
  <c r="M51" i="25"/>
  <c r="O51" i="25"/>
  <c r="Q51" i="25"/>
  <c r="V51" i="25"/>
  <c r="G52" i="25"/>
  <c r="M52" i="25" s="1"/>
  <c r="I52" i="25"/>
  <c r="K52" i="25"/>
  <c r="O52" i="25"/>
  <c r="Q52" i="25"/>
  <c r="V52" i="25"/>
  <c r="G53" i="25"/>
  <c r="M53" i="25" s="1"/>
  <c r="I53" i="25"/>
  <c r="K53" i="25"/>
  <c r="O53" i="25"/>
  <c r="Q53" i="25"/>
  <c r="V53" i="25"/>
  <c r="G54" i="25"/>
  <c r="M54" i="25" s="1"/>
  <c r="I54" i="25"/>
  <c r="K54" i="25"/>
  <c r="O54" i="25"/>
  <c r="Q54" i="25"/>
  <c r="V54" i="25"/>
  <c r="G55" i="25"/>
  <c r="I55" i="25"/>
  <c r="K55" i="25"/>
  <c r="M55" i="25"/>
  <c r="O55" i="25"/>
  <c r="Q55" i="25"/>
  <c r="V55" i="25"/>
  <c r="G56" i="25"/>
  <c r="M56" i="25" s="1"/>
  <c r="I56" i="25"/>
  <c r="K56" i="25"/>
  <c r="O56" i="25"/>
  <c r="Q56" i="25"/>
  <c r="V56" i="25"/>
  <c r="G57" i="25"/>
  <c r="I57" i="25"/>
  <c r="K57" i="25"/>
  <c r="M57" i="25"/>
  <c r="O57" i="25"/>
  <c r="Q57" i="25"/>
  <c r="V57" i="25"/>
  <c r="G58" i="25"/>
  <c r="I58" i="25"/>
  <c r="K58" i="25"/>
  <c r="M58" i="25"/>
  <c r="O58" i="25"/>
  <c r="Q58" i="25"/>
  <c r="V58" i="25"/>
  <c r="G59" i="25"/>
  <c r="I59" i="25"/>
  <c r="K59" i="25"/>
  <c r="M59" i="25"/>
  <c r="O59" i="25"/>
  <c r="Q59" i="25"/>
  <c r="V59" i="25"/>
  <c r="G60" i="25"/>
  <c r="M60" i="25" s="1"/>
  <c r="I60" i="25"/>
  <c r="K60" i="25"/>
  <c r="O60" i="25"/>
  <c r="Q60" i="25"/>
  <c r="V60" i="25"/>
  <c r="G61" i="25"/>
  <c r="M61" i="25" s="1"/>
  <c r="I61" i="25"/>
  <c r="K61" i="25"/>
  <c r="O61" i="25"/>
  <c r="Q61" i="25"/>
  <c r="V61" i="25"/>
  <c r="G62" i="25"/>
  <c r="M62" i="25" s="1"/>
  <c r="I62" i="25"/>
  <c r="K62" i="25"/>
  <c r="O62" i="25"/>
  <c r="Q62" i="25"/>
  <c r="V62" i="25"/>
  <c r="G63" i="25"/>
  <c r="I63" i="25"/>
  <c r="K63" i="25"/>
  <c r="M63" i="25"/>
  <c r="O63" i="25"/>
  <c r="Q63" i="25"/>
  <c r="V63" i="25"/>
  <c r="G64" i="25"/>
  <c r="M64" i="25" s="1"/>
  <c r="I64" i="25"/>
  <c r="K64" i="25"/>
  <c r="O64" i="25"/>
  <c r="Q64" i="25"/>
  <c r="V64" i="25"/>
  <c r="G65" i="25"/>
  <c r="I65" i="25"/>
  <c r="K65" i="25"/>
  <c r="M65" i="25"/>
  <c r="O65" i="25"/>
  <c r="Q65" i="25"/>
  <c r="V65" i="25"/>
  <c r="AE67" i="25"/>
  <c r="I18" i="1"/>
  <c r="AZ49" i="1"/>
  <c r="J28" i="1"/>
  <c r="J26" i="1"/>
  <c r="G38" i="1"/>
  <c r="F38" i="1"/>
  <c r="J23" i="1"/>
  <c r="J24" i="1"/>
  <c r="J25" i="1"/>
  <c r="J27" i="1"/>
  <c r="E24" i="1"/>
  <c r="E26" i="1"/>
  <c r="H43" i="1" l="1"/>
  <c r="I43" i="1" s="1"/>
  <c r="Q8" i="36"/>
  <c r="O12" i="36"/>
  <c r="O8" i="36"/>
  <c r="K8" i="36"/>
  <c r="I8" i="36"/>
  <c r="V8" i="36"/>
  <c r="I12" i="36"/>
  <c r="V12" i="36"/>
  <c r="Q12" i="36"/>
  <c r="K12" i="36"/>
  <c r="AF24" i="36"/>
  <c r="G45" i="1" s="1"/>
  <c r="H45" i="1" s="1"/>
  <c r="I45" i="1" s="1"/>
  <c r="F44" i="1"/>
  <c r="G67" i="25"/>
  <c r="I85" i="1" s="1"/>
  <c r="F39" i="1"/>
  <c r="M12" i="36"/>
  <c r="G8" i="36"/>
  <c r="I86" i="1" s="1"/>
  <c r="I19" i="1" s="1"/>
  <c r="G12" i="36"/>
  <c r="I87" i="1" s="1"/>
  <c r="M8" i="36"/>
  <c r="M16" i="34"/>
  <c r="M8" i="34" s="1"/>
  <c r="AF67" i="25"/>
  <c r="G41" i="1" s="1"/>
  <c r="M16" i="25"/>
  <c r="M8" i="25" s="1"/>
  <c r="G44" i="1" l="1"/>
  <c r="H41" i="1"/>
  <c r="I41" i="1" s="1"/>
  <c r="G40" i="1"/>
  <c r="G46" i="1" s="1"/>
  <c r="H44" i="1"/>
  <c r="I44" i="1" s="1"/>
  <c r="F46" i="1"/>
  <c r="G23" i="1" s="1"/>
  <c r="A23" i="1" s="1"/>
  <c r="G24" i="36"/>
  <c r="I20" i="1"/>
  <c r="H42" i="1"/>
  <c r="I42" i="1" s="1"/>
  <c r="G39" i="1"/>
  <c r="G25" i="1" s="1"/>
  <c r="A25" i="1" s="1"/>
  <c r="G26" i="1" s="1"/>
  <c r="H40" i="1"/>
  <c r="I16" i="1"/>
  <c r="I17" i="1"/>
  <c r="I40" i="1" l="1"/>
  <c r="I46" i="1" s="1"/>
  <c r="H46" i="1"/>
  <c r="A26" i="1"/>
  <c r="I88" i="1"/>
  <c r="G28" i="1"/>
  <c r="H39" i="1"/>
  <c r="I21" i="1"/>
  <c r="J86" i="1"/>
  <c r="G24" i="1"/>
  <c r="A27" i="1" s="1"/>
  <c r="A24" i="1"/>
  <c r="J87" i="1" l="1"/>
  <c r="I39" i="1"/>
  <c r="J40" i="1" s="1"/>
  <c r="J85" i="1"/>
  <c r="J88" i="1" s="1"/>
  <c r="G29" i="1"/>
  <c r="G27" i="1" s="1"/>
  <c r="A29" i="1"/>
  <c r="J45" i="1" l="1"/>
  <c r="J43" i="1"/>
  <c r="J44" i="1"/>
  <c r="J39" i="1"/>
  <c r="J41" i="1"/>
  <c r="J42" i="1"/>
  <c r="J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Szöke</author>
  </authors>
  <commentList>
    <comment ref="S6" authorId="0" shapeId="0" xr:uid="{44C725FD-525E-42A0-B54E-BEF0C800C32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A081292-2E96-48CA-A196-2073E99709A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Szöke</author>
  </authors>
  <commentList>
    <comment ref="S6" authorId="0" shapeId="0" xr:uid="{6A37F633-FF8B-4CDC-90B4-ECF57BBAB79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AAC023E-D26B-4352-99F6-1CB200B9D80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Szöke</author>
  </authors>
  <commentList>
    <comment ref="S6" authorId="0" shapeId="0" xr:uid="{9EC2C55F-54B5-4F3D-AB7E-EB6FA159CEA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AEF4F0D-F161-4F31-9E3F-323B1EFB8EE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<sst xmlns="http://schemas.openxmlformats.org/spreadsheetml/2006/main" count="991" uniqueCount="313">
  <si>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</si>
  <si>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</si>
  <si>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</si>
  <si>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</si>
  <si>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</si>
  <si>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</si>
  <si>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</si>
  <si>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</si>
  <si>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</si>
  <si>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</si>
  <si>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</si>
  <si>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</si>
  <si>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</si>
  <si>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</si>
  <si>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</si>
  <si>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</si>
  <si>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</si>
  <si>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</si>
  <si>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</si>
  <si>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</si>
  <si>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</si>
  <si>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</si>
  <si>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</si>
  <si>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</si>
  <si>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</si>
  <si>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</si>
  <si>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</si>
  <si>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</si>
  <si>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</si>
  <si>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</si>
  <si>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</si>
  <si>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</si>
  <si>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</si>
  <si>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</si>
  <si>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</si>
  <si>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</si>
  <si>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</si>
  <si>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</si>
  <si>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</si>
  <si>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</si>
  <si>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</si>
  <si>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</si>
  <si>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</si>
  <si>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Ing.Lucie Szöke</t>
  </si>
  <si>
    <t>2025_2</t>
  </si>
  <si>
    <t>Knihovna - Frýdek-Místek</t>
  </si>
  <si>
    <t>Statutární město Frýdek-Místek</t>
  </si>
  <si>
    <t>Radniční 1148</t>
  </si>
  <si>
    <t>Frýdek-Místek - Frýdek</t>
  </si>
  <si>
    <t>73801</t>
  </si>
  <si>
    <t>00296643</t>
  </si>
  <si>
    <t>CZ00296643</t>
  </si>
  <si>
    <t>PPS Kania s.r.o.</t>
  </si>
  <si>
    <t>Nivnická 665/10</t>
  </si>
  <si>
    <t>Ostrava - Mariánské Hory</t>
  </si>
  <si>
    <t>70900</t>
  </si>
  <si>
    <t>26821940</t>
  </si>
  <si>
    <t>CZ26821940</t>
  </si>
  <si>
    <t>29.4.2025</t>
  </si>
  <si>
    <t>Stavba</t>
  </si>
  <si>
    <t>SO 01_A</t>
  </si>
  <si>
    <t>Budova knihovny - uznatelné náklady</t>
  </si>
  <si>
    <t>SO 01_INT_A</t>
  </si>
  <si>
    <t>Interiér - uznatelné náklady</t>
  </si>
  <si>
    <t>SO 01_B</t>
  </si>
  <si>
    <t>Budova knihovny - neuznatelné náklady</t>
  </si>
  <si>
    <t>SO 01_INT_B</t>
  </si>
  <si>
    <t>Interiér - neuznatelné náklady</t>
  </si>
  <si>
    <t>VRN</t>
  </si>
  <si>
    <t>Vedlejší rozpočtové náklady</t>
  </si>
  <si>
    <t>Celkem za stavbu</t>
  </si>
  <si>
    <t>CZK</t>
  </si>
  <si>
    <t>#POPS</t>
  </si>
  <si>
    <t>Popis stavby: 2025_2 - Knihovna - Frýdek-Místek</t>
  </si>
  <si>
    <t>Rozpočet vychází z projektové dokumentace: Zpracování PD – revitalizace Městské knihovny Frýdek-Místek, Jiráskova 506, Dokumentace pro provedení stavby, kterou zpracovala společnost PPS Kania s.r.o., Ing.arch.et Ing.Daniel Vaněk, Ph.D. v 02/2025. Projektová dokumentace je nedílnou součástí tohoto rozpočtu, který z ní vychází. PD popisuje a stanovuje podrobnější požadavky na provedení prací a specifikaci výrobků.</t>
  </si>
  <si>
    <t>#POPO</t>
  </si>
  <si>
    <t>Popis objektu: SO 00 - Příprava území, HTÚ</t>
  </si>
  <si>
    <t>#POPR</t>
  </si>
  <si>
    <t>Popis rozpočtu: 00_HTU - Příprava území, HTÚ</t>
  </si>
  <si>
    <t>Popis objektu: SO 01_A - Budova knihovny - uznatelné náklady</t>
  </si>
  <si>
    <t>Popis rozpočtu: 01_ST_A - Stavební část - uznatelné náklady</t>
  </si>
  <si>
    <t>Popis rozpočtu: D.1.4.1 - ZTI - uznatelné náklady</t>
  </si>
  <si>
    <t>Popis rozpočtu: D.1.4.1 - Kanalizace oprava</t>
  </si>
  <si>
    <t>Popis rozpočtu: D.1.4.2 - VZT - uznatelné náklady</t>
  </si>
  <si>
    <t>Popis rozpočtu: D.1.4.3 - Zařízení pro vytápění staveb - uznatelné</t>
  </si>
  <si>
    <t>Popis rozpočtu: D.1.4.4 - Silnoproud - uznatelné</t>
  </si>
  <si>
    <t>Popis rozpočtu: D.1.4.5 - SK</t>
  </si>
  <si>
    <t>Popis rozpočtu: D.1.4.5 - CCTV</t>
  </si>
  <si>
    <t>Popis rozpočtu: D.1.4.5 - DT</t>
  </si>
  <si>
    <t>Popis rozpočtu: D.1.4.5 - JČ</t>
  </si>
  <si>
    <t>Popis rozpočtu: D.1.4.5 - PZTS</t>
  </si>
  <si>
    <t>Popis rozpočtu: D.1.4.5 - KT</t>
  </si>
  <si>
    <t>Popis rozpočtu: SO 01_INT_A - Interiér - uznatelné náklady</t>
  </si>
  <si>
    <t>Popis objektu: SO 01_B - Budova knihovny - neuznatelné náklady</t>
  </si>
  <si>
    <t>Popis rozpočtu: 01_ST_B - Stavební část - neuznatelné náklady</t>
  </si>
  <si>
    <t>Popis rozpočtu: D.1.4.1 - ZTI - neuznatelné</t>
  </si>
  <si>
    <t>Popis rozpočtu: D.1.4.2 - VZT - neuznatelné</t>
  </si>
  <si>
    <t>Popis rozpočtu: D.1.4.3 - Zařízení pro vytápění staveb - neuznatelné</t>
  </si>
  <si>
    <t>Popis rozpočtu: D.1.4.4 - Silnoproud</t>
  </si>
  <si>
    <t>Popis rozpočtu: SO 01_INT_B - Interiér - neuznatelné náklady</t>
  </si>
  <si>
    <t>Popis objektu: SO 02 - Zpevněné plochy</t>
  </si>
  <si>
    <t>Popis rozpočtu: 02_ZP - Zpevněné plochy</t>
  </si>
  <si>
    <t>Popis objektu: VRN - Vedlejší rozpočtové náklady</t>
  </si>
  <si>
    <t>Popis rozpočtu: VRN - VRN</t>
  </si>
  <si>
    <t>Rekapitulace dílů</t>
  </si>
  <si>
    <t>Typ dílu</t>
  </si>
  <si>
    <t>Přesun hmot</t>
  </si>
  <si>
    <t>766</t>
  </si>
  <si>
    <t>Konstrukce truhlářské, okna a dveře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</si>
  <si>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</si>
  <si>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</si>
  <si>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</si>
  <si>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</si>
  <si>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</si>
  <si>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</si>
  <si>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</si>
  <si>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</si>
  <si>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</si>
  <si>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</si>
  <si>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</si>
  <si>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</si>
  <si>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</si>
  <si>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</si>
  <si>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</si>
  <si>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</si>
  <si>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</si>
  <si>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</si>
  <si>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</si>
  <si>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</si>
  <si>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</si>
  <si>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</si>
  <si>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</si>
  <si>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</si>
  <si>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</si>
  <si>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</si>
  <si>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</si>
  <si>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</si>
  <si>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</si>
  <si>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</si>
  <si>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RTS 25/ I</t>
  </si>
  <si>
    <t>Práce</t>
  </si>
  <si>
    <t>Běžná</t>
  </si>
  <si>
    <t>POL1_</t>
  </si>
  <si>
    <t>kus</t>
  </si>
  <si>
    <t>POP</t>
  </si>
  <si>
    <t>Vlastní</t>
  </si>
  <si>
    <t>Indiv</t>
  </si>
  <si>
    <t>t</t>
  </si>
  <si>
    <t>POL99_8</t>
  </si>
  <si>
    <t>POL7_</t>
  </si>
  <si>
    <t>SUM</t>
  </si>
  <si>
    <t>Poznámky uchazeče k zadání</t>
  </si>
  <si>
    <t>POPUZIV</t>
  </si>
  <si>
    <t>END</t>
  </si>
  <si>
    <t xml:space="preserve">ks    </t>
  </si>
  <si>
    <t>998766102R00</t>
  </si>
  <si>
    <t>Přesun hmot pro truhlářské konstr., výšky do 12 m</t>
  </si>
  <si>
    <t>SK10</t>
  </si>
  <si>
    <t>SK11</t>
  </si>
  <si>
    <t>SK12</t>
  </si>
  <si>
    <t>SK13</t>
  </si>
  <si>
    <t>SK14</t>
  </si>
  <si>
    <t>SK15</t>
  </si>
  <si>
    <t>SK16</t>
  </si>
  <si>
    <t>SK17</t>
  </si>
  <si>
    <t>SK18</t>
  </si>
  <si>
    <t>SK19</t>
  </si>
  <si>
    <t>SK20</t>
  </si>
  <si>
    <t>SK21</t>
  </si>
  <si>
    <t>SK22</t>
  </si>
  <si>
    <t>SK23</t>
  </si>
  <si>
    <t>SK24</t>
  </si>
  <si>
    <t>KL02</t>
  </si>
  <si>
    <t>Dodávka a montáž kuchyňské linky KL02</t>
  </si>
  <si>
    <t>KL03</t>
  </si>
  <si>
    <t>Dodávka a montáž kuchyňské linky KL03</t>
  </si>
  <si>
    <t>KL04</t>
  </si>
  <si>
    <t>Dodávka a montáž kuchyňské linky KL04</t>
  </si>
  <si>
    <t>KL06</t>
  </si>
  <si>
    <t>Dodávka a montáž kuchyňské linky KL06</t>
  </si>
  <si>
    <t>KL05</t>
  </si>
  <si>
    <t>Dodávka a montáž kuchyňské linky KL05</t>
  </si>
  <si>
    <t>P01</t>
  </si>
  <si>
    <t>Dodávka a montáž výpujčního pultu P01</t>
  </si>
  <si>
    <t>P02</t>
  </si>
  <si>
    <t>Dodávka a montáž výpujčního pultu P02</t>
  </si>
  <si>
    <t>P03</t>
  </si>
  <si>
    <t>Dodávka a montáž výpujčního pultu P03</t>
  </si>
  <si>
    <t>S01</t>
  </si>
  <si>
    <t>Dodávka a montáž pracovního stolu SO1</t>
  </si>
  <si>
    <t>S02</t>
  </si>
  <si>
    <t>Dodávka a montáž pracovního stolu SO2</t>
  </si>
  <si>
    <t>S03</t>
  </si>
  <si>
    <t>Dodávka a montáž pracovního stolu SO3</t>
  </si>
  <si>
    <t>S04</t>
  </si>
  <si>
    <t>Dodávka a montáž pracovního stolu SO4</t>
  </si>
  <si>
    <t>S05</t>
  </si>
  <si>
    <t>Dodávka a montáž pracovního stolu SO5</t>
  </si>
  <si>
    <t>S06</t>
  </si>
  <si>
    <t>Dodávka a montáž pracovního stolu SO6</t>
  </si>
  <si>
    <t>S07</t>
  </si>
  <si>
    <t>Dodávka a montáž pracovního stolu SO7</t>
  </si>
  <si>
    <t>S08</t>
  </si>
  <si>
    <t>Dodávka a montáž pracovního stolu SO8</t>
  </si>
  <si>
    <t>S09</t>
  </si>
  <si>
    <t>Dodávka a montáž pracovního stolu SO9</t>
  </si>
  <si>
    <t>S10</t>
  </si>
  <si>
    <t>Dodávka a montáž pracovního stolu S10</t>
  </si>
  <si>
    <t>N01</t>
  </si>
  <si>
    <t>Dodávka a montáž židle do učebny N01</t>
  </si>
  <si>
    <t>N02</t>
  </si>
  <si>
    <t>Dodávka a montáž židle k PC N02</t>
  </si>
  <si>
    <t>N03</t>
  </si>
  <si>
    <t>Dodávka a montáž židle k PC N03</t>
  </si>
  <si>
    <t>N04</t>
  </si>
  <si>
    <t>Dodávka a montáž židle do učebny N04</t>
  </si>
  <si>
    <t>N05</t>
  </si>
  <si>
    <t>Dodávka a montáž kancelářského křesla N05</t>
  </si>
  <si>
    <t>N06</t>
  </si>
  <si>
    <t>Dodávka a montáž konferenčního stolku N06</t>
  </si>
  <si>
    <t>N07</t>
  </si>
  <si>
    <t>Dodávka a montáž konferenčního křesla N07</t>
  </si>
  <si>
    <t>N08</t>
  </si>
  <si>
    <t>Dodávka a montáž konferenčního křesla N08</t>
  </si>
  <si>
    <t>N09</t>
  </si>
  <si>
    <t>Dodávka a montáž dětské židle N09</t>
  </si>
  <si>
    <t>N10</t>
  </si>
  <si>
    <t>Dodávka a montáž pohovky dvojmístné, čalouněné N10</t>
  </si>
  <si>
    <t>N12</t>
  </si>
  <si>
    <t>Sedací pytel, textilní obal, granulátová výplň, 70x110x90, N12</t>
  </si>
  <si>
    <t>SK1</t>
  </si>
  <si>
    <t>Skříňková sestava SK1</t>
  </si>
  <si>
    <t>SK2</t>
  </si>
  <si>
    <t>Skříňková sestava SK2</t>
  </si>
  <si>
    <t>SK3</t>
  </si>
  <si>
    <t>Skříňková sestava SK3</t>
  </si>
  <si>
    <t>SK4</t>
  </si>
  <si>
    <t>Sestava skříní, skříněk a kuchyňky SK4</t>
  </si>
  <si>
    <t>SK5</t>
  </si>
  <si>
    <t>Regálová sestava SK5</t>
  </si>
  <si>
    <t xml:space="preserve">m     </t>
  </si>
  <si>
    <t>SK6</t>
  </si>
  <si>
    <t>Skříňka pro projektor - na kolečkách, s brzdou, SK6</t>
  </si>
  <si>
    <t>SK7</t>
  </si>
  <si>
    <t>Policový díl knihovny SK7</t>
  </si>
  <si>
    <t>SK8</t>
  </si>
  <si>
    <t>Policový díl knihovny SK8</t>
  </si>
  <si>
    <t>SK9</t>
  </si>
  <si>
    <t>Policový díl knihovny SK9</t>
  </si>
  <si>
    <t>Policový díl knihovny SK10</t>
  </si>
  <si>
    <t>Regálová sestava SK11</t>
  </si>
  <si>
    <t>Policový díl knihovny SK12</t>
  </si>
  <si>
    <t>Skříňková sestava SK13</t>
  </si>
  <si>
    <t>Regálová sestava SK14</t>
  </si>
  <si>
    <t>Regálová sestava SK15</t>
  </si>
  <si>
    <t>Regálová sestava SK16</t>
  </si>
  <si>
    <t>Šatní skříňky SK17</t>
  </si>
  <si>
    <t>OS1</t>
  </si>
  <si>
    <t>Vyvýšené podium OS1</t>
  </si>
  <si>
    <t>OS2</t>
  </si>
  <si>
    <t>Věšáková stěna OS2</t>
  </si>
  <si>
    <t>OS3</t>
  </si>
  <si>
    <t>Stěna se sedacími bobky OS3</t>
  </si>
  <si>
    <t>OS4</t>
  </si>
  <si>
    <t>Krycí dveře rozvaděče teplovodu OS4</t>
  </si>
  <si>
    <t>OS5</t>
  </si>
  <si>
    <t>Vybavení sociálního zázemí OS5</t>
  </si>
  <si>
    <t xml:space="preserve">soubor  </t>
  </si>
  <si>
    <t>OS6</t>
  </si>
  <si>
    <t>Zrcadlo 40x60cm, na keramický obklad, vč.dřevěného rámu, OS6</t>
  </si>
  <si>
    <t>OS6x</t>
  </si>
  <si>
    <t>Vybavení pro promítání OS6x, 1x dataprojektor, 2x promítací plátno 2,0x1,5m, manuální</t>
  </si>
  <si>
    <t>OS7</t>
  </si>
  <si>
    <t>Sedací bobky - sedací kostrky polstrované textilií - 8ks v sadě - OS7</t>
  </si>
  <si>
    <t>OS8</t>
  </si>
  <si>
    <t>Posuvné dveře OS8, 1100x2000mm, kolejnice v nadpraží, aretace O/Z, vč.zámku</t>
  </si>
  <si>
    <t>OS8x</t>
  </si>
  <si>
    <t>Policová sestava pojízdná se sedákem, kolečka s brzdou, OS8x</t>
  </si>
  <si>
    <t>KL01</t>
  </si>
  <si>
    <t>Dodávka a montáž kuchyňské linky KL01</t>
  </si>
  <si>
    <t>N11</t>
  </si>
  <si>
    <t>Dodávka a montáž konferenčního stolku N11</t>
  </si>
  <si>
    <t>Skříňková sestava dvojdvéřová SK18</t>
  </si>
  <si>
    <t>Skříňka uzamykatelná 3 policová SK19</t>
  </si>
  <si>
    <t>Regálová sestava SK20</t>
  </si>
  <si>
    <t>Skříň na šanony vysoká SK21</t>
  </si>
  <si>
    <t>Skříň na šanony nízká SK22</t>
  </si>
  <si>
    <t>Skříňka s 5 zásuvkami SK23</t>
  </si>
  <si>
    <t>Skříňková sestava SK24</t>
  </si>
  <si>
    <t>Soubor</t>
  </si>
  <si>
    <t>005121011R</t>
  </si>
  <si>
    <t>Vybudování zařízení staveništ</t>
  </si>
  <si>
    <t>005121020R</t>
  </si>
  <si>
    <t xml:space="preserve">Provoz zařízení staveniště </t>
  </si>
  <si>
    <t>005121030R</t>
  </si>
  <si>
    <t>Odstranění zařízení staveniště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</si>
  <si>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</si>
  <si>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</si>
  <si>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</si>
  <si>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</si>
  <si>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</si>
  <si>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</si>
  <si>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005241013T</t>
  </si>
  <si>
    <t>Kompletační činnost</t>
  </si>
  <si>
    <t>Náklady na vyhotovení dokumentace skutečného provedení stavby a její předání objednateli v požadované formě a požadovaném počtu.</t>
  </si>
  <si>
    <t>004111010R_x1</t>
  </si>
  <si>
    <t>004111020R_x1</t>
  </si>
  <si>
    <t>Vypracování dílenské dokumentace - technologické postupy, restauratérské práce</t>
  </si>
  <si>
    <t>005231010R_x1</t>
  </si>
  <si>
    <t>Zkoušky a revize</t>
  </si>
  <si>
    <t>Práce na historických objektech - technologické postupy, montážní dokumentace, vzorkování, součinnost s AD a INV</t>
  </si>
  <si>
    <t xml:space="preserve">náklady spojené s provedením všech technickými normami předepsaných zkoušek a revizí </t>
  </si>
  <si>
    <t>Knihovna - Frýdek-Místek, interiér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</si>
</sst>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0" xfId="0" applyAlignment="1">
      <alignment wrapText="1"/>
    </xf>
    <xf numFmtId="4" fontId="8" fillId="0" borderId="34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0\ppskania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87" t="s">
        <v>41</v>
      </c>
      <c r="B2" s="187"/>
      <c r="C2" s="187"/>
      <c r="D2" s="187"/>
      <c r="E2" s="187"/>
      <c r="F2" s="187"/>
      <c r="G2" s="187"/>
    </row>
  </sheetData>
  <sheetProtection algorithmName="SHA-512" hashValue="inXwKJtAmzf+HZw5R2AH5NhQSXqHqUZzlewm/+jIvKhsYEbVvwLaHdMG9lumU1k29KhEeU72fy+iOsqvo/3S/Q==" saltValue="KVi8A/GL/YAjmdsSIKMDwg==" spinCount="100000" sheet="1" formatRows="0"/>
  <mergeCells count="1">
    <mergeCell ref="A2:G2"/>
  </mergeCells>
  <pageMargins left="0.7" right="0.7" top="0.78740157499999996" bottom="0.78740157499999996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AZ91"/>
  <sheetViews>
    <sheetView showGridLines="0" tabSelected="1" topLeftCell="B1" zoomScaleNormal="100" zoomScaleSheetLayoutView="75" workbookViewId="0">
      <selection activeCell="E4" sqref="E4:J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6640625" customWidth="1"/>
    <col min="11" max="11" width="4.33203125" customWidth="1"/>
    <col min="12" max="15" width="10.6640625" customWidth="1"/>
    <col min="52" max="52" width="94.5546875" customWidth="1"/>
  </cols>
  <sheetData>
    <row r="1" spans="1:15" ht="33.75" customHeight="1" x14ac:dyDescent="0.25">
      <c r="A1" s="46" t="s">
        <v>38</v>
      </c>
      <c r="B1" s="216" t="s">
        <v>4</v>
      </c>
      <c r="C1" s="217"/>
      <c r="D1" s="217"/>
      <c r="E1" s="217"/>
      <c r="F1" s="217"/>
      <c r="G1" s="217"/>
      <c r="H1" s="217"/>
      <c r="I1" s="217"/>
      <c r="J1" s="218"/>
    </row>
    <row r="2" spans="1:15" ht="36" customHeight="1" x14ac:dyDescent="0.25">
      <c r="A2" s="2"/>
      <c r="B2" s="72" t="s">
        <v>24</v>
      </c>
      <c r="C2" s="73"/>
      <c r="D2" s="74" t="s">
        <v>44</v>
      </c>
      <c r="E2" s="222" t="s">
        <v>312</v>
      </c>
      <c r="F2" s="223"/>
      <c r="G2" s="223"/>
      <c r="H2" s="223"/>
      <c r="I2" s="223"/>
      <c r="J2" s="224"/>
      <c r="O2" s="1"/>
    </row>
    <row r="3" spans="1:15" ht="27" hidden="1" customHeight="1" x14ac:dyDescent="0.25">
      <c r="A3" s="2"/>
      <c r="B3" s="75"/>
      <c r="C3" s="73"/>
      <c r="D3" s="76"/>
      <c r="E3" s="225"/>
      <c r="F3" s="226"/>
      <c r="G3" s="226"/>
      <c r="H3" s="226"/>
      <c r="I3" s="226"/>
      <c r="J3" s="227"/>
    </row>
    <row r="4" spans="1:15" ht="23.25" customHeight="1" x14ac:dyDescent="0.25">
      <c r="A4" s="2"/>
      <c r="B4" s="77"/>
      <c r="C4" s="78"/>
      <c r="D4" s="79"/>
      <c r="E4" s="234"/>
      <c r="F4" s="234"/>
      <c r="G4" s="234"/>
      <c r="H4" s="234"/>
      <c r="I4" s="234"/>
      <c r="J4" s="235"/>
    </row>
    <row r="5" spans="1:15" ht="24" customHeight="1" x14ac:dyDescent="0.25">
      <c r="A5" s="2"/>
      <c r="B5" s="30" t="s">
        <v>23</v>
      </c>
      <c r="D5" s="238" t="s">
        <v>46</v>
      </c>
      <c r="E5" s="239"/>
      <c r="F5" s="239"/>
      <c r="G5" s="239"/>
      <c r="H5" s="18" t="s">
        <v>42</v>
      </c>
      <c r="I5" s="82" t="s">
        <v>50</v>
      </c>
      <c r="J5" s="8"/>
    </row>
    <row r="6" spans="1:15" ht="15.75" customHeight="1" x14ac:dyDescent="0.25">
      <c r="A6" s="2"/>
      <c r="B6" s="27"/>
      <c r="C6" s="52"/>
      <c r="D6" s="196" t="s">
        <v>47</v>
      </c>
      <c r="E6" s="197"/>
      <c r="F6" s="197"/>
      <c r="G6" s="197"/>
      <c r="H6" s="18" t="s">
        <v>36</v>
      </c>
      <c r="I6" s="82" t="s">
        <v>51</v>
      </c>
      <c r="J6" s="8"/>
    </row>
    <row r="7" spans="1:15" ht="15.75" customHeight="1" x14ac:dyDescent="0.25">
      <c r="A7" s="2"/>
      <c r="B7" s="28"/>
      <c r="C7" s="53"/>
      <c r="D7" s="81" t="s">
        <v>49</v>
      </c>
      <c r="E7" s="198" t="s">
        <v>48</v>
      </c>
      <c r="F7" s="199"/>
      <c r="G7" s="199"/>
      <c r="H7" s="23"/>
      <c r="I7" s="22"/>
      <c r="J7" s="33"/>
    </row>
    <row r="8" spans="1:15" ht="24" hidden="1" customHeight="1" x14ac:dyDescent="0.25">
      <c r="A8" s="2"/>
      <c r="B8" s="30" t="s">
        <v>21</v>
      </c>
      <c r="D8" s="80" t="s">
        <v>52</v>
      </c>
      <c r="H8" s="18" t="s">
        <v>42</v>
      </c>
      <c r="I8" s="82" t="s">
        <v>56</v>
      </c>
      <c r="J8" s="8"/>
    </row>
    <row r="9" spans="1:15" ht="15.75" hidden="1" customHeight="1" x14ac:dyDescent="0.25">
      <c r="A9" s="2"/>
      <c r="B9" s="2"/>
      <c r="D9" s="80" t="s">
        <v>53</v>
      </c>
      <c r="H9" s="18" t="s">
        <v>36</v>
      </c>
      <c r="I9" s="82" t="s">
        <v>57</v>
      </c>
      <c r="J9" s="8"/>
    </row>
    <row r="10" spans="1:15" ht="15.75" hidden="1" customHeight="1" x14ac:dyDescent="0.25">
      <c r="A10" s="2"/>
      <c r="B10" s="34"/>
      <c r="C10" s="53"/>
      <c r="D10" s="81" t="s">
        <v>55</v>
      </c>
      <c r="E10" s="83" t="s">
        <v>54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20</v>
      </c>
      <c r="D11" s="229"/>
      <c r="E11" s="229"/>
      <c r="F11" s="229"/>
      <c r="G11" s="229"/>
      <c r="H11" s="18" t="s">
        <v>42</v>
      </c>
      <c r="I11" s="84"/>
      <c r="J11" s="8"/>
    </row>
    <row r="12" spans="1:15" ht="15.75" customHeight="1" x14ac:dyDescent="0.25">
      <c r="A12" s="2"/>
      <c r="B12" s="27"/>
      <c r="C12" s="52"/>
      <c r="D12" s="233"/>
      <c r="E12" s="233"/>
      <c r="F12" s="233"/>
      <c r="G12" s="233"/>
      <c r="H12" s="18" t="s">
        <v>36</v>
      </c>
      <c r="I12" s="84"/>
      <c r="J12" s="8"/>
    </row>
    <row r="13" spans="1:15" ht="15.75" customHeight="1" x14ac:dyDescent="0.25">
      <c r="A13" s="2"/>
      <c r="B13" s="28"/>
      <c r="C13" s="53"/>
      <c r="D13" s="85"/>
      <c r="E13" s="236"/>
      <c r="F13" s="237"/>
      <c r="G13" s="237"/>
      <c r="H13" s="19"/>
      <c r="I13" s="22"/>
      <c r="J13" s="33"/>
    </row>
    <row r="14" spans="1:15" ht="24" customHeight="1" x14ac:dyDescent="0.25">
      <c r="A14" s="2"/>
      <c r="B14" s="42" t="s">
        <v>22</v>
      </c>
      <c r="C14" s="54"/>
      <c r="D14" s="55" t="s">
        <v>43</v>
      </c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34</v>
      </c>
      <c r="C15" s="57"/>
      <c r="D15" s="51"/>
      <c r="E15" s="228"/>
      <c r="F15" s="228"/>
      <c r="G15" s="230"/>
      <c r="H15" s="230"/>
      <c r="I15" s="230" t="s">
        <v>31</v>
      </c>
      <c r="J15" s="231"/>
    </row>
    <row r="16" spans="1:15" ht="23.25" customHeight="1" x14ac:dyDescent="0.25">
      <c r="A16" s="139" t="s">
        <v>26</v>
      </c>
      <c r="B16" s="37" t="s">
        <v>26</v>
      </c>
      <c r="C16" s="58"/>
      <c r="D16" s="59"/>
      <c r="E16" s="205"/>
      <c r="F16" s="206"/>
      <c r="G16" s="205"/>
      <c r="H16" s="206"/>
      <c r="I16" s="205">
        <f>SUMIF(F85:F87,A16,I85:I87)+SUMIF(F85:F87,"PSU",I85:I87)</f>
        <v>0</v>
      </c>
      <c r="J16" s="207"/>
    </row>
    <row r="17" spans="1:10" ht="23.25" customHeight="1" x14ac:dyDescent="0.25">
      <c r="A17" s="139" t="s">
        <v>27</v>
      </c>
      <c r="B17" s="37" t="s">
        <v>27</v>
      </c>
      <c r="C17" s="58"/>
      <c r="D17" s="59"/>
      <c r="E17" s="205"/>
      <c r="F17" s="206"/>
      <c r="G17" s="205"/>
      <c r="H17" s="206"/>
      <c r="I17" s="205">
        <f>SUMIF(F85:F87,A17,I85:I87)</f>
        <v>0</v>
      </c>
      <c r="J17" s="207"/>
    </row>
    <row r="18" spans="1:10" ht="23.25" customHeight="1" x14ac:dyDescent="0.25">
      <c r="A18" s="139" t="s">
        <v>28</v>
      </c>
      <c r="B18" s="37" t="s">
        <v>28</v>
      </c>
      <c r="C18" s="58"/>
      <c r="D18" s="59"/>
      <c r="E18" s="205"/>
      <c r="F18" s="206"/>
      <c r="G18" s="205"/>
      <c r="H18" s="206"/>
      <c r="I18" s="205">
        <f>SUMIF(F85:F87,A18,I85:I87)</f>
        <v>0</v>
      </c>
      <c r="J18" s="207"/>
    </row>
    <row r="19" spans="1:10" ht="23.25" customHeight="1" x14ac:dyDescent="0.25">
      <c r="A19" s="139" t="s">
        <v>109</v>
      </c>
      <c r="B19" s="37" t="s">
        <v>29</v>
      </c>
      <c r="C19" s="58"/>
      <c r="D19" s="59"/>
      <c r="E19" s="205"/>
      <c r="F19" s="206"/>
      <c r="G19" s="205"/>
      <c r="H19" s="206"/>
      <c r="I19" s="205">
        <f>SUMIF(F85:F87,A19,I85:I87)</f>
        <v>0</v>
      </c>
      <c r="J19" s="207"/>
    </row>
    <row r="20" spans="1:10" ht="23.25" customHeight="1" x14ac:dyDescent="0.25">
      <c r="A20" s="139" t="s">
        <v>110</v>
      </c>
      <c r="B20" s="37" t="s">
        <v>30</v>
      </c>
      <c r="C20" s="58"/>
      <c r="D20" s="59"/>
      <c r="E20" s="205"/>
      <c r="F20" s="206"/>
      <c r="G20" s="205"/>
      <c r="H20" s="206"/>
      <c r="I20" s="205">
        <f>SUMIF(F85:F87,A20,I85:I87)</f>
        <v>0</v>
      </c>
      <c r="J20" s="207"/>
    </row>
    <row r="21" spans="1:10" ht="23.25" customHeight="1" x14ac:dyDescent="0.25">
      <c r="A21" s="2"/>
      <c r="B21" s="47" t="s">
        <v>31</v>
      </c>
      <c r="C21" s="60"/>
      <c r="D21" s="61"/>
      <c r="E21" s="208"/>
      <c r="F21" s="232"/>
      <c r="G21" s="208"/>
      <c r="H21" s="232"/>
      <c r="I21" s="208">
        <f>SUM(I16:J20)</f>
        <v>0</v>
      </c>
      <c r="J21" s="209"/>
    </row>
    <row r="22" spans="1:10" ht="33" customHeight="1" x14ac:dyDescent="0.25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203">
        <f>ZakladDPHSniVypocet</f>
        <v>0</v>
      </c>
      <c r="H23" s="204"/>
      <c r="I23" s="204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201">
        <f>A23</f>
        <v>0</v>
      </c>
      <c r="H24" s="202"/>
      <c r="I24" s="202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203">
        <f>ZakladDPHZaklVypocet</f>
        <v>0</v>
      </c>
      <c r="H25" s="204"/>
      <c r="I25" s="204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19">
        <f>A25</f>
        <v>0</v>
      </c>
      <c r="H26" s="220"/>
      <c r="I26" s="220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21">
        <f>CenaCelkem-(ZakladDPHSni+DPHSni+ZakladDPHZakl+DPHZakl)</f>
        <v>0</v>
      </c>
      <c r="H27" s="221"/>
      <c r="I27" s="221"/>
      <c r="J27" s="40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1">
        <f>ZakladDPHSniVypocet+ZakladDPHZaklVypocet</f>
        <v>0</v>
      </c>
      <c r="H28" s="211"/>
      <c r="I28" s="211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0">
        <f>A27</f>
        <v>0</v>
      </c>
      <c r="H29" s="210"/>
      <c r="I29" s="210"/>
      <c r="J29" s="118" t="s">
        <v>71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12</v>
      </c>
      <c r="D32" s="69"/>
      <c r="E32" s="69"/>
      <c r="F32" s="15" t="s">
        <v>11</v>
      </c>
      <c r="G32" s="25"/>
      <c r="H32" s="26" t="s">
        <v>58</v>
      </c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0"/>
      <c r="D34" s="212"/>
      <c r="E34" s="213"/>
      <c r="G34" s="214"/>
      <c r="H34" s="215"/>
      <c r="I34" s="215"/>
      <c r="J34" s="24"/>
    </row>
    <row r="35" spans="1:10" ht="12.75" customHeight="1" x14ac:dyDescent="0.25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59</v>
      </c>
      <c r="C39" s="190"/>
      <c r="D39" s="190"/>
      <c r="E39" s="190"/>
      <c r="F39" s="98" t="e">
        <f>#REF!+#REF!+#REF!+#REF!+#REF!+#REF!+#REF!+#REF!+#REF!+#REF!+#REF!+#REF!+#REF!+'SO 01_A SO 01_INT_A Pol'!AE67+#REF!+#REF!+#REF!+#REF!+#REF!+#REF!+#REF!+#REF!+'SO 01_B SO 01_INT_B Pol'!AE27+#REF!+'VRN VRN Pol'!AE24</f>
        <v>#REF!</v>
      </c>
      <c r="G39" s="99" t="e">
        <f>#REF!+#REF!+#REF!+#REF!+#REF!+#REF!+#REF!+#REF!+#REF!+#REF!+#REF!+#REF!+#REF!+'SO 01_A SO 01_INT_A Pol'!AF67+#REF!+#REF!+#REF!+#REF!+#REF!+#REF!+#REF!+#REF!+'SO 01_B SO 01_INT_B Pol'!AF27+#REF!+'VRN VRN Pol'!AF24</f>
        <v>#REF!</v>
      </c>
      <c r="H39" s="100" t="e">
        <f t="shared" ref="H39:H45" si="1">(F39*SazbaDPH1/100)+(G39*SazbaDPH2/100)</f>
        <v>#REF!</v>
      </c>
      <c r="I39" s="100" t="e">
        <f t="shared" ref="I39:I45" si="2">F39+G39+H39</f>
        <v>#REF!</v>
      </c>
      <c r="J39" s="101" t="str">
        <f t="shared" ref="J39:J45" si="3">IF(CenaCelkemVypocet=0,"",I39/CenaCelkemVypocet*100)</f>
        <v/>
      </c>
    </row>
    <row r="40" spans="1:10" ht="25.5" customHeight="1" x14ac:dyDescent="0.25">
      <c r="A40" s="87">
        <v>2</v>
      </c>
      <c r="B40" s="102" t="s">
        <v>60</v>
      </c>
      <c r="C40" s="195" t="s">
        <v>61</v>
      </c>
      <c r="D40" s="195"/>
      <c r="E40" s="195"/>
      <c r="F40" s="103">
        <v>0</v>
      </c>
      <c r="G40" s="104">
        <f>G41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5">
      <c r="A41" s="87">
        <v>3</v>
      </c>
      <c r="B41" s="106" t="s">
        <v>62</v>
      </c>
      <c r="C41" s="190" t="s">
        <v>63</v>
      </c>
      <c r="D41" s="190"/>
      <c r="E41" s="190"/>
      <c r="F41" s="107">
        <v>0</v>
      </c>
      <c r="G41" s="100">
        <f>'SO 01_A SO 01_INT_A Pol'!AF67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5">
      <c r="A42" s="87">
        <v>2</v>
      </c>
      <c r="B42" s="102" t="s">
        <v>64</v>
      </c>
      <c r="C42" s="195" t="s">
        <v>65</v>
      </c>
      <c r="D42" s="195"/>
      <c r="E42" s="195"/>
      <c r="F42" s="103">
        <v>0</v>
      </c>
      <c r="G42" s="104">
        <f>G43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5">
      <c r="A43" s="87">
        <v>3</v>
      </c>
      <c r="B43" s="106" t="s">
        <v>66</v>
      </c>
      <c r="C43" s="190" t="s">
        <v>67</v>
      </c>
      <c r="D43" s="190"/>
      <c r="E43" s="190"/>
      <c r="F43" s="107">
        <v>0</v>
      </c>
      <c r="G43" s="100">
        <f>'SO 01_B SO 01_INT_B Pol'!G27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5">
      <c r="A44" s="87">
        <v>2</v>
      </c>
      <c r="B44" s="102" t="s">
        <v>68</v>
      </c>
      <c r="C44" s="195" t="s">
        <v>69</v>
      </c>
      <c r="D44" s="195"/>
      <c r="E44" s="195"/>
      <c r="F44" s="103">
        <f>'VRN VRN Pol'!AE24</f>
        <v>0</v>
      </c>
      <c r="G44" s="104">
        <f>'VRN VRN Pol'!AF24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5">
      <c r="A45" s="87">
        <v>3</v>
      </c>
      <c r="B45" s="106" t="s">
        <v>68</v>
      </c>
      <c r="C45" s="190" t="s">
        <v>68</v>
      </c>
      <c r="D45" s="190"/>
      <c r="E45" s="190"/>
      <c r="F45" s="107">
        <f>'VRN VRN Pol'!AE24</f>
        <v>0</v>
      </c>
      <c r="G45" s="100">
        <f>'VRN VRN Pol'!AF24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5">
      <c r="A46" s="87"/>
      <c r="B46" s="191" t="s">
        <v>70</v>
      </c>
      <c r="C46" s="192"/>
      <c r="D46" s="192"/>
      <c r="E46" s="193"/>
      <c r="F46" s="108">
        <f>SUM(F40,F42,F44)</f>
        <v>0</v>
      </c>
      <c r="G46" s="109">
        <f>SUM(G40,G42,G44)</f>
        <v>0</v>
      </c>
      <c r="H46" s="109">
        <f>SUM(H40,H42,H44)</f>
        <v>0</v>
      </c>
      <c r="I46" s="109">
        <f>SUM(I40,I42,I44)</f>
        <v>0</v>
      </c>
      <c r="J46" s="110">
        <f>SUM(J40,J42,J44)</f>
        <v>0</v>
      </c>
    </row>
    <row r="48" spans="1:10" hidden="1" x14ac:dyDescent="0.25">
      <c r="A48" t="s">
        <v>72</v>
      </c>
      <c r="B48" t="s">
        <v>73</v>
      </c>
    </row>
    <row r="49" spans="1:52" ht="52.8" hidden="1" x14ac:dyDescent="0.25">
      <c r="B49" s="194" t="s">
        <v>74</v>
      </c>
      <c r="C49" s="194"/>
      <c r="D49" s="194"/>
      <c r="E49" s="194"/>
      <c r="F49" s="194"/>
      <c r="G49" s="194"/>
      <c r="H49" s="194"/>
      <c r="I49" s="194"/>
      <c r="J49" s="194"/>
      <c r="AZ49" s="119" t="str">
        <f>B49</f>
        <v>Rozpočet vychází z projektové dokumentace: Zpracování PD – revitalizace Městské knihovny Frýdek-Místek, Jiráskova 506, Dokumentace pro provedení stavby, kterou zpracovala společnost PPS Kania s.r.o., Ing.arch.et Ing.Daniel Vaněk, Ph.D. v 02/2025. Projektová dokumentace je nedílnou součástí tohoto rozpočtu, který z ní vychází. PD popisuje a stanovuje podrobnější požadavky na provedení prací a specifikaci výrobků.</v>
      </c>
    </row>
    <row r="50" spans="1:52" hidden="1" x14ac:dyDescent="0.25">
      <c r="A50" t="s">
        <v>75</v>
      </c>
      <c r="B50" t="s">
        <v>76</v>
      </c>
    </row>
    <row r="51" spans="1:52" hidden="1" x14ac:dyDescent="0.25">
      <c r="A51" t="s">
        <v>77</v>
      </c>
      <c r="B51" t="s">
        <v>78</v>
      </c>
    </row>
    <row r="52" spans="1:52" hidden="1" x14ac:dyDescent="0.25">
      <c r="A52" t="s">
        <v>75</v>
      </c>
      <c r="B52" t="s">
        <v>79</v>
      </c>
    </row>
    <row r="53" spans="1:52" hidden="1" x14ac:dyDescent="0.25">
      <c r="A53" t="s">
        <v>77</v>
      </c>
      <c r="B53" t="s">
        <v>80</v>
      </c>
    </row>
    <row r="54" spans="1:52" hidden="1" x14ac:dyDescent="0.25">
      <c r="A54" t="s">
        <v>77</v>
      </c>
      <c r="B54" t="s">
        <v>81</v>
      </c>
    </row>
    <row r="55" spans="1:52" hidden="1" x14ac:dyDescent="0.25">
      <c r="A55" t="s">
        <v>77</v>
      </c>
      <c r="B55" t="s">
        <v>82</v>
      </c>
    </row>
    <row r="56" spans="1:52" hidden="1" x14ac:dyDescent="0.25">
      <c r="A56" t="s">
        <v>77</v>
      </c>
      <c r="B56" t="s">
        <v>83</v>
      </c>
    </row>
    <row r="57" spans="1:52" hidden="1" x14ac:dyDescent="0.25">
      <c r="A57" t="s">
        <v>77</v>
      </c>
      <c r="B57" t="s">
        <v>84</v>
      </c>
    </row>
    <row r="58" spans="1:52" hidden="1" x14ac:dyDescent="0.25">
      <c r="A58" t="s">
        <v>77</v>
      </c>
      <c r="B58" t="s">
        <v>85</v>
      </c>
    </row>
    <row r="59" spans="1:52" hidden="1" x14ac:dyDescent="0.25">
      <c r="A59" t="s">
        <v>77</v>
      </c>
      <c r="B59" t="s">
        <v>86</v>
      </c>
    </row>
    <row r="60" spans="1:52" hidden="1" x14ac:dyDescent="0.25">
      <c r="A60" t="s">
        <v>77</v>
      </c>
      <c r="B60" t="s">
        <v>87</v>
      </c>
    </row>
    <row r="61" spans="1:52" hidden="1" x14ac:dyDescent="0.25">
      <c r="A61" t="s">
        <v>77</v>
      </c>
      <c r="B61" t="s">
        <v>88</v>
      </c>
    </row>
    <row r="62" spans="1:52" hidden="1" x14ac:dyDescent="0.25">
      <c r="A62" t="s">
        <v>77</v>
      </c>
      <c r="B62" t="s">
        <v>89</v>
      </c>
    </row>
    <row r="63" spans="1:52" hidden="1" x14ac:dyDescent="0.25">
      <c r="A63" t="s">
        <v>77</v>
      </c>
      <c r="B63" t="s">
        <v>90</v>
      </c>
    </row>
    <row r="64" spans="1:52" hidden="1" x14ac:dyDescent="0.25">
      <c r="A64" t="s">
        <v>77</v>
      </c>
      <c r="B64" t="s">
        <v>91</v>
      </c>
    </row>
    <row r="65" spans="1:2" hidden="1" x14ac:dyDescent="0.25">
      <c r="A65" t="s">
        <v>77</v>
      </c>
      <c r="B65" t="s">
        <v>92</v>
      </c>
    </row>
    <row r="66" spans="1:2" hidden="1" x14ac:dyDescent="0.25">
      <c r="A66" t="s">
        <v>75</v>
      </c>
      <c r="B66" t="s">
        <v>93</v>
      </c>
    </row>
    <row r="67" spans="1:2" hidden="1" x14ac:dyDescent="0.25">
      <c r="A67" t="s">
        <v>77</v>
      </c>
      <c r="B67" t="s">
        <v>94</v>
      </c>
    </row>
    <row r="68" spans="1:2" hidden="1" x14ac:dyDescent="0.25">
      <c r="A68" t="s">
        <v>77</v>
      </c>
      <c r="B68" t="s">
        <v>95</v>
      </c>
    </row>
    <row r="69" spans="1:2" hidden="1" x14ac:dyDescent="0.25">
      <c r="A69" t="s">
        <v>77</v>
      </c>
      <c r="B69" t="s">
        <v>96</v>
      </c>
    </row>
    <row r="70" spans="1:2" hidden="1" x14ac:dyDescent="0.25">
      <c r="A70" t="s">
        <v>77</v>
      </c>
      <c r="B70" t="s">
        <v>97</v>
      </c>
    </row>
    <row r="71" spans="1:2" hidden="1" x14ac:dyDescent="0.25">
      <c r="A71" t="s">
        <v>77</v>
      </c>
      <c r="B71" t="s">
        <v>98</v>
      </c>
    </row>
    <row r="72" spans="1:2" hidden="1" x14ac:dyDescent="0.25">
      <c r="A72" t="s">
        <v>77</v>
      </c>
      <c r="B72" t="s">
        <v>86</v>
      </c>
    </row>
    <row r="73" spans="1:2" hidden="1" x14ac:dyDescent="0.25">
      <c r="A73" t="s">
        <v>77</v>
      </c>
      <c r="B73" t="s">
        <v>90</v>
      </c>
    </row>
    <row r="74" spans="1:2" hidden="1" x14ac:dyDescent="0.25">
      <c r="A74" t="s">
        <v>77</v>
      </c>
      <c r="B74" t="s">
        <v>91</v>
      </c>
    </row>
    <row r="75" spans="1:2" hidden="1" x14ac:dyDescent="0.25">
      <c r="A75" t="s">
        <v>77</v>
      </c>
      <c r="B75" t="s">
        <v>99</v>
      </c>
    </row>
    <row r="76" spans="1:2" hidden="1" x14ac:dyDescent="0.25">
      <c r="A76" t="s">
        <v>75</v>
      </c>
      <c r="B76" t="s">
        <v>100</v>
      </c>
    </row>
    <row r="77" spans="1:2" hidden="1" x14ac:dyDescent="0.25">
      <c r="A77" t="s">
        <v>77</v>
      </c>
      <c r="B77" t="s">
        <v>101</v>
      </c>
    </row>
    <row r="78" spans="1:2" hidden="1" x14ac:dyDescent="0.25">
      <c r="A78" t="s">
        <v>75</v>
      </c>
      <c r="B78" t="s">
        <v>102</v>
      </c>
    </row>
    <row r="79" spans="1:2" hidden="1" x14ac:dyDescent="0.25">
      <c r="A79" t="s">
        <v>77</v>
      </c>
      <c r="B79" t="s">
        <v>103</v>
      </c>
    </row>
    <row r="82" spans="1:10" ht="15.6" x14ac:dyDescent="0.3">
      <c r="B82" s="120" t="s">
        <v>104</v>
      </c>
    </row>
    <row r="84" spans="1:10" ht="25.5" customHeight="1" x14ac:dyDescent="0.25">
      <c r="A84" s="122"/>
      <c r="B84" s="125" t="s">
        <v>18</v>
      </c>
      <c r="C84" s="125" t="s">
        <v>6</v>
      </c>
      <c r="D84" s="126"/>
      <c r="E84" s="126"/>
      <c r="F84" s="127" t="s">
        <v>105</v>
      </c>
      <c r="G84" s="127"/>
      <c r="H84" s="127"/>
      <c r="I84" s="127" t="s">
        <v>31</v>
      </c>
      <c r="J84" s="127" t="s">
        <v>0</v>
      </c>
    </row>
    <row r="85" spans="1:10" ht="36.75" customHeight="1" x14ac:dyDescent="0.25">
      <c r="A85" s="123"/>
      <c r="B85" s="128" t="s">
        <v>107</v>
      </c>
      <c r="C85" s="188" t="s">
        <v>108</v>
      </c>
      <c r="D85" s="189"/>
      <c r="E85" s="189"/>
      <c r="F85" s="135" t="s">
        <v>27</v>
      </c>
      <c r="G85" s="136"/>
      <c r="H85" s="136"/>
      <c r="I85" s="136">
        <f>'SO 01_A SO 01_INT_A Pol'!G67+'SO 01_B SO 01_INT_B Pol'!G27</f>
        <v>0</v>
      </c>
      <c r="J85" s="132" t="str">
        <f>IF(I88=0,"",I85/I88*100)</f>
        <v/>
      </c>
    </row>
    <row r="86" spans="1:10" ht="36.75" customHeight="1" x14ac:dyDescent="0.25">
      <c r="A86" s="123"/>
      <c r="B86" s="128" t="s">
        <v>109</v>
      </c>
      <c r="C86" s="188" t="s">
        <v>29</v>
      </c>
      <c r="D86" s="189"/>
      <c r="E86" s="189"/>
      <c r="F86" s="135" t="s">
        <v>109</v>
      </c>
      <c r="G86" s="136"/>
      <c r="H86" s="136"/>
      <c r="I86" s="136">
        <f>'VRN VRN Pol'!G8</f>
        <v>0</v>
      </c>
      <c r="J86" s="132" t="str">
        <f>IF(I88=0,"",I86/I88*100)</f>
        <v/>
      </c>
    </row>
    <row r="87" spans="1:10" ht="36.75" customHeight="1" x14ac:dyDescent="0.25">
      <c r="A87" s="123"/>
      <c r="B87" s="128" t="s">
        <v>110</v>
      </c>
      <c r="C87" s="188" t="s">
        <v>30</v>
      </c>
      <c r="D87" s="189"/>
      <c r="E87" s="189"/>
      <c r="F87" s="135" t="s">
        <v>110</v>
      </c>
      <c r="G87" s="136"/>
      <c r="H87" s="136"/>
      <c r="I87" s="136">
        <f>'VRN VRN Pol'!G12</f>
        <v>0</v>
      </c>
      <c r="J87" s="132" t="str">
        <f>IF(I88=0,"",I87/I88*100)</f>
        <v/>
      </c>
    </row>
    <row r="88" spans="1:10" ht="25.5" customHeight="1" x14ac:dyDescent="0.25">
      <c r="A88" s="124"/>
      <c r="B88" s="129" t="s">
        <v>1</v>
      </c>
      <c r="C88" s="130"/>
      <c r="D88" s="131"/>
      <c r="E88" s="131"/>
      <c r="F88" s="137"/>
      <c r="G88" s="138"/>
      <c r="H88" s="138"/>
      <c r="I88" s="138">
        <f>SUM(I85:I87)</f>
        <v>0</v>
      </c>
      <c r="J88" s="133">
        <f>SUM(J85:J87)</f>
        <v>0</v>
      </c>
    </row>
    <row r="89" spans="1:10" x14ac:dyDescent="0.25">
      <c r="F89" s="86"/>
      <c r="G89" s="86"/>
      <c r="H89" s="86"/>
      <c r="I89" s="86"/>
      <c r="J89" s="134"/>
    </row>
    <row r="90" spans="1:10" x14ac:dyDescent="0.25">
      <c r="F90" s="86"/>
      <c r="G90" s="86"/>
      <c r="H90" s="86"/>
      <c r="I90" s="86"/>
      <c r="J90" s="134"/>
    </row>
    <row r="91" spans="1:10" x14ac:dyDescent="0.25">
      <c r="F91" s="86"/>
      <c r="G91" s="86"/>
      <c r="H91" s="86"/>
      <c r="I91" s="86"/>
      <c r="J91" s="134"/>
    </row>
  </sheetData>
  <sheetProtection algorithmName="SHA-512" hashValue="PyrXj53ApKTDhIytNEnzUCSihwKNSW6u+wOvcnSnv/q6YBKeiKTabrraq/gMmN+IhztKyF0IG/QpuO0+XXpJxw==" saltValue="QSNJYyZIdubt0nXpg87X3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G34:I34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C43:E43"/>
    <mergeCell ref="C44:E44"/>
    <mergeCell ref="C41:E41"/>
    <mergeCell ref="C42:E42"/>
    <mergeCell ref="C39:E39"/>
    <mergeCell ref="C40:E40"/>
    <mergeCell ref="C86:E86"/>
    <mergeCell ref="C87:E87"/>
    <mergeCell ref="C85:E85"/>
    <mergeCell ref="C45:E45"/>
    <mergeCell ref="B46:E46"/>
    <mergeCell ref="B49:J49"/>
  </mergeCells>
  <phoneticPr fontId="0" type="noConversion"/>
  <pageMargins left="0.39370078740157483" right="0.19685039370078741" top="0.59055118110236227" bottom="0.39370078740157483" header="0" footer="0.19685039370078741"/>
  <pageSetup paperSize="9" fitToHeight="0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7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0" t="s">
        <v>7</v>
      </c>
      <c r="B1" s="240"/>
      <c r="C1" s="241"/>
      <c r="D1" s="240"/>
      <c r="E1" s="240"/>
      <c r="F1" s="240"/>
      <c r="G1" s="240"/>
    </row>
    <row r="2" spans="1:7" ht="24.9" customHeight="1" x14ac:dyDescent="0.25">
      <c r="A2" s="49" t="s">
        <v>8</v>
      </c>
      <c r="B2" s="48"/>
      <c r="C2" s="242"/>
      <c r="D2" s="242"/>
      <c r="E2" s="242"/>
      <c r="F2" s="242"/>
      <c r="G2" s="243"/>
    </row>
    <row r="3" spans="1:7" ht="24.9" customHeight="1" x14ac:dyDescent="0.25">
      <c r="A3" s="49" t="s">
        <v>9</v>
      </c>
      <c r="B3" s="48"/>
      <c r="C3" s="242"/>
      <c r="D3" s="242"/>
      <c r="E3" s="242"/>
      <c r="F3" s="242"/>
      <c r="G3" s="243"/>
    </row>
    <row r="4" spans="1:7" ht="24.9" customHeight="1" x14ac:dyDescent="0.25">
      <c r="A4" s="49" t="s">
        <v>10</v>
      </c>
      <c r="B4" s="48"/>
      <c r="C4" s="242"/>
      <c r="D4" s="242"/>
      <c r="E4" s="242"/>
      <c r="F4" s="242"/>
      <c r="G4" s="243"/>
    </row>
    <row r="5" spans="1:7" x14ac:dyDescent="0.25">
      <c r="B5" s="4"/>
      <c r="C5" s="5"/>
      <c r="D5" s="6"/>
    </row>
  </sheetData>
  <sheetProtection algorithmName="SHA-512" hashValue="1s6ZbuUjbE25fxzUbeR81aWB+wb2KZM3nX760oyQT35KTbdmxe4yH02h4WVw38W8fk0U8tlAXcxDtIZVZLbmoA==" saltValue="Le1jDn1WS2gqPW6/H4hc1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50B9-F852-47EC-ADC3-DBF62E0C47C2}">
  <sheetPr>
    <outlinePr summaryBelow="0"/>
    <pageSetUpPr fitToPage="1"/>
  </sheetPr>
  <dimension ref="A1:BH5000"/>
  <sheetViews>
    <sheetView workbookViewId="0">
      <pane ySplit="7" topLeftCell="A32" activePane="bottomLeft" state="frozen"/>
      <selection pane="bottomLeft" activeCell="AD45" sqref="AD45"/>
    </sheetView>
  </sheetViews>
  <sheetFormatPr defaultRowHeight="13.2" outlineLevelRow="1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9" width="9.109375" hidden="1" customWidth="1"/>
    <col min="20" max="20" width="9.109375" customWidth="1"/>
    <col min="21" max="25" width="9.109375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111</v>
      </c>
    </row>
    <row r="2" spans="1:60" ht="24.9" customHeight="1" x14ac:dyDescent="0.25">
      <c r="A2" s="49" t="s">
        <v>8</v>
      </c>
      <c r="B2" s="48" t="s">
        <v>44</v>
      </c>
      <c r="C2" s="257" t="s">
        <v>45</v>
      </c>
      <c r="D2" s="258"/>
      <c r="E2" s="258"/>
      <c r="F2" s="258"/>
      <c r="G2" s="259"/>
      <c r="AG2" t="s">
        <v>112</v>
      </c>
    </row>
    <row r="3" spans="1:60" ht="24.9" customHeight="1" x14ac:dyDescent="0.25">
      <c r="A3" s="49" t="s">
        <v>9</v>
      </c>
      <c r="B3" s="48" t="s">
        <v>60</v>
      </c>
      <c r="C3" s="257" t="s">
        <v>61</v>
      </c>
      <c r="D3" s="258"/>
      <c r="E3" s="258"/>
      <c r="F3" s="258"/>
      <c r="G3" s="259"/>
      <c r="AC3" s="121" t="s">
        <v>112</v>
      </c>
      <c r="AG3" t="s">
        <v>113</v>
      </c>
    </row>
    <row r="4" spans="1:60" ht="24.9" customHeight="1" x14ac:dyDescent="0.25">
      <c r="A4" s="140" t="s">
        <v>10</v>
      </c>
      <c r="B4" s="141" t="s">
        <v>62</v>
      </c>
      <c r="C4" s="260" t="s">
        <v>63</v>
      </c>
      <c r="D4" s="261"/>
      <c r="E4" s="261"/>
      <c r="F4" s="261"/>
      <c r="G4" s="262"/>
      <c r="AG4" t="s">
        <v>114</v>
      </c>
    </row>
    <row r="5" spans="1:60" x14ac:dyDescent="0.25">
      <c r="D5" s="10"/>
    </row>
    <row r="6" spans="1:60" ht="39.6" x14ac:dyDescent="0.25">
      <c r="A6" s="143" t="s">
        <v>115</v>
      </c>
      <c r="B6" s="145" t="s">
        <v>116</v>
      </c>
      <c r="C6" s="145" t="s">
        <v>117</v>
      </c>
      <c r="D6" s="144" t="s">
        <v>118</v>
      </c>
      <c r="E6" s="143" t="s">
        <v>119</v>
      </c>
      <c r="F6" s="142" t="s">
        <v>120</v>
      </c>
      <c r="G6" s="143" t="s">
        <v>31</v>
      </c>
      <c r="H6" s="146" t="s">
        <v>32</v>
      </c>
      <c r="I6" s="146" t="s">
        <v>121</v>
      </c>
      <c r="J6" s="146" t="s">
        <v>33</v>
      </c>
      <c r="K6" s="146" t="s">
        <v>122</v>
      </c>
      <c r="L6" s="146" t="s">
        <v>123</v>
      </c>
      <c r="M6" s="146" t="s">
        <v>124</v>
      </c>
      <c r="N6" s="146" t="s">
        <v>125</v>
      </c>
      <c r="O6" s="146" t="s">
        <v>126</v>
      </c>
      <c r="P6" s="146" t="s">
        <v>127</v>
      </c>
      <c r="Q6" s="146" t="s">
        <v>128</v>
      </c>
      <c r="R6" s="146" t="s">
        <v>129</v>
      </c>
      <c r="S6" s="146" t="s">
        <v>130</v>
      </c>
      <c r="T6" s="146" t="s">
        <v>131</v>
      </c>
      <c r="U6" s="146" t="s">
        <v>132</v>
      </c>
      <c r="V6" s="146" t="s">
        <v>133</v>
      </c>
      <c r="W6" s="146" t="s">
        <v>134</v>
      </c>
      <c r="X6" s="146" t="s">
        <v>135</v>
      </c>
      <c r="Y6" s="146" t="s">
        <v>136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137</v>
      </c>
      <c r="B8" s="162" t="s">
        <v>107</v>
      </c>
      <c r="C8" s="181" t="s">
        <v>108</v>
      </c>
      <c r="D8" s="163"/>
      <c r="E8" s="164"/>
      <c r="F8" s="165"/>
      <c r="G8" s="166">
        <f>SUMIF(AG9:AG65,"&lt;&gt;NOR",G9:G65)</f>
        <v>0</v>
      </c>
      <c r="H8" s="160"/>
      <c r="I8" s="160">
        <f>SUM(I9:I65)</f>
        <v>0</v>
      </c>
      <c r="J8" s="160"/>
      <c r="K8" s="160">
        <f>SUM(K9:K65)</f>
        <v>0</v>
      </c>
      <c r="L8" s="160"/>
      <c r="M8" s="160">
        <f>SUM(M9:M65)</f>
        <v>0</v>
      </c>
      <c r="N8" s="159"/>
      <c r="O8" s="159">
        <f>SUM(O9:O65)</f>
        <v>4.3699999999999966</v>
      </c>
      <c r="P8" s="159"/>
      <c r="Q8" s="159">
        <f>SUM(Q9:Q65)</f>
        <v>0</v>
      </c>
      <c r="R8" s="160"/>
      <c r="S8" s="160"/>
      <c r="T8" s="160"/>
      <c r="U8" s="160"/>
      <c r="V8" s="160">
        <f>SUM(V9:V65)</f>
        <v>3431.8200000000011</v>
      </c>
      <c r="W8" s="160"/>
      <c r="X8" s="160"/>
      <c r="Y8" s="160"/>
      <c r="AG8" t="s">
        <v>138</v>
      </c>
    </row>
    <row r="9" spans="1:60" outlineLevel="1" x14ac:dyDescent="0.25">
      <c r="A9" s="174">
        <v>1</v>
      </c>
      <c r="B9" s="175" t="s">
        <v>172</v>
      </c>
      <c r="C9" s="183" t="s">
        <v>173</v>
      </c>
      <c r="D9" s="176" t="s">
        <v>143</v>
      </c>
      <c r="E9" s="177">
        <v>1</v>
      </c>
      <c r="F9" s="178"/>
      <c r="G9" s="179">
        <f t="shared" ref="G9:G40" si="0">ROUND(E9*F9,2)</f>
        <v>0</v>
      </c>
      <c r="H9" s="158"/>
      <c r="I9" s="157">
        <f t="shared" ref="I9:I40" si="1">ROUND(E9*H9,2)</f>
        <v>0</v>
      </c>
      <c r="J9" s="158"/>
      <c r="K9" s="157">
        <f t="shared" ref="K9:K40" si="2">ROUND(E9*J9,2)</f>
        <v>0</v>
      </c>
      <c r="L9" s="157">
        <v>21</v>
      </c>
      <c r="M9" s="157">
        <f t="shared" ref="M9:M40" si="3">G9*(1+L9/100)</f>
        <v>0</v>
      </c>
      <c r="N9" s="156">
        <v>0.1</v>
      </c>
      <c r="O9" s="156">
        <f t="shared" ref="O9:O40" si="4">ROUND(E9*N9,2)</f>
        <v>0.1</v>
      </c>
      <c r="P9" s="156">
        <v>0</v>
      </c>
      <c r="Q9" s="156">
        <f t="shared" ref="Q9:Q40" si="5">ROUND(E9*P9,2)</f>
        <v>0</v>
      </c>
      <c r="R9" s="157"/>
      <c r="S9" s="157" t="s">
        <v>145</v>
      </c>
      <c r="T9" s="157" t="s">
        <v>146</v>
      </c>
      <c r="U9" s="157">
        <v>10.728</v>
      </c>
      <c r="V9" s="157">
        <f t="shared" ref="V9:V40" si="6">ROUND(E9*U9,2)</f>
        <v>10.73</v>
      </c>
      <c r="W9" s="157"/>
      <c r="X9" s="157" t="s">
        <v>140</v>
      </c>
      <c r="Y9" s="157" t="s">
        <v>141</v>
      </c>
      <c r="Z9" s="147"/>
      <c r="AA9" s="147"/>
      <c r="AB9" s="147"/>
      <c r="AC9" s="147"/>
      <c r="AD9" s="147"/>
      <c r="AE9" s="147"/>
      <c r="AF9" s="147"/>
      <c r="AG9" s="147" t="s">
        <v>142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74">
        <v>2</v>
      </c>
      <c r="B10" s="175" t="s">
        <v>174</v>
      </c>
      <c r="C10" s="183" t="s">
        <v>175</v>
      </c>
      <c r="D10" s="176" t="s">
        <v>143</v>
      </c>
      <c r="E10" s="177">
        <v>1</v>
      </c>
      <c r="F10" s="178"/>
      <c r="G10" s="179">
        <f t="shared" si="0"/>
        <v>0</v>
      </c>
      <c r="H10" s="158"/>
      <c r="I10" s="157">
        <f t="shared" si="1"/>
        <v>0</v>
      </c>
      <c r="J10" s="158"/>
      <c r="K10" s="157">
        <f t="shared" si="2"/>
        <v>0</v>
      </c>
      <c r="L10" s="157">
        <v>21</v>
      </c>
      <c r="M10" s="157">
        <f t="shared" si="3"/>
        <v>0</v>
      </c>
      <c r="N10" s="156">
        <v>0.1</v>
      </c>
      <c r="O10" s="156">
        <f t="shared" si="4"/>
        <v>0.1</v>
      </c>
      <c r="P10" s="156">
        <v>0</v>
      </c>
      <c r="Q10" s="156">
        <f t="shared" si="5"/>
        <v>0</v>
      </c>
      <c r="R10" s="157"/>
      <c r="S10" s="157" t="s">
        <v>145</v>
      </c>
      <c r="T10" s="157" t="s">
        <v>146</v>
      </c>
      <c r="U10" s="157">
        <v>10.728</v>
      </c>
      <c r="V10" s="157">
        <f t="shared" si="6"/>
        <v>10.73</v>
      </c>
      <c r="W10" s="157"/>
      <c r="X10" s="157" t="s">
        <v>140</v>
      </c>
      <c r="Y10" s="157" t="s">
        <v>141</v>
      </c>
      <c r="Z10" s="147"/>
      <c r="AA10" s="147"/>
      <c r="AB10" s="147"/>
      <c r="AC10" s="147"/>
      <c r="AD10" s="147"/>
      <c r="AE10" s="147"/>
      <c r="AF10" s="147"/>
      <c r="AG10" s="147" t="s">
        <v>142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4">
        <v>3</v>
      </c>
      <c r="B11" s="175" t="s">
        <v>176</v>
      </c>
      <c r="C11" s="183" t="s">
        <v>177</v>
      </c>
      <c r="D11" s="176" t="s">
        <v>143</v>
      </c>
      <c r="E11" s="177">
        <v>1</v>
      </c>
      <c r="F11" s="178"/>
      <c r="G11" s="179">
        <f t="shared" si="0"/>
        <v>0</v>
      </c>
      <c r="H11" s="158"/>
      <c r="I11" s="157">
        <f t="shared" si="1"/>
        <v>0</v>
      </c>
      <c r="J11" s="158"/>
      <c r="K11" s="157">
        <f t="shared" si="2"/>
        <v>0</v>
      </c>
      <c r="L11" s="157">
        <v>21</v>
      </c>
      <c r="M11" s="157">
        <f t="shared" si="3"/>
        <v>0</v>
      </c>
      <c r="N11" s="156">
        <v>0.1</v>
      </c>
      <c r="O11" s="156">
        <f t="shared" si="4"/>
        <v>0.1</v>
      </c>
      <c r="P11" s="156">
        <v>0</v>
      </c>
      <c r="Q11" s="156">
        <f t="shared" si="5"/>
        <v>0</v>
      </c>
      <c r="R11" s="157"/>
      <c r="S11" s="157" t="s">
        <v>145</v>
      </c>
      <c r="T11" s="157" t="s">
        <v>146</v>
      </c>
      <c r="U11" s="157">
        <v>10.728</v>
      </c>
      <c r="V11" s="157">
        <f t="shared" si="6"/>
        <v>10.73</v>
      </c>
      <c r="W11" s="157"/>
      <c r="X11" s="157" t="s">
        <v>140</v>
      </c>
      <c r="Y11" s="157" t="s">
        <v>141</v>
      </c>
      <c r="Z11" s="147"/>
      <c r="AA11" s="147"/>
      <c r="AB11" s="147"/>
      <c r="AC11" s="147"/>
      <c r="AD11" s="147"/>
      <c r="AE11" s="147"/>
      <c r="AF11" s="147"/>
      <c r="AG11" s="147" t="s">
        <v>142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74">
        <v>4</v>
      </c>
      <c r="B12" s="175" t="s">
        <v>178</v>
      </c>
      <c r="C12" s="183" t="s">
        <v>179</v>
      </c>
      <c r="D12" s="176" t="s">
        <v>143</v>
      </c>
      <c r="E12" s="177">
        <v>1</v>
      </c>
      <c r="F12" s="178"/>
      <c r="G12" s="179">
        <f t="shared" si="0"/>
        <v>0</v>
      </c>
      <c r="H12" s="158"/>
      <c r="I12" s="157">
        <f t="shared" si="1"/>
        <v>0</v>
      </c>
      <c r="J12" s="158"/>
      <c r="K12" s="157">
        <f t="shared" si="2"/>
        <v>0</v>
      </c>
      <c r="L12" s="157">
        <v>21</v>
      </c>
      <c r="M12" s="157">
        <f t="shared" si="3"/>
        <v>0</v>
      </c>
      <c r="N12" s="156">
        <v>0.1</v>
      </c>
      <c r="O12" s="156">
        <f t="shared" si="4"/>
        <v>0.1</v>
      </c>
      <c r="P12" s="156">
        <v>0</v>
      </c>
      <c r="Q12" s="156">
        <f t="shared" si="5"/>
        <v>0</v>
      </c>
      <c r="R12" s="157"/>
      <c r="S12" s="157" t="s">
        <v>145</v>
      </c>
      <c r="T12" s="157" t="s">
        <v>146</v>
      </c>
      <c r="U12" s="157">
        <v>10.728</v>
      </c>
      <c r="V12" s="157">
        <f t="shared" si="6"/>
        <v>10.73</v>
      </c>
      <c r="W12" s="157"/>
      <c r="X12" s="157" t="s">
        <v>140</v>
      </c>
      <c r="Y12" s="157" t="s">
        <v>141</v>
      </c>
      <c r="Z12" s="147"/>
      <c r="AA12" s="147"/>
      <c r="AB12" s="147"/>
      <c r="AC12" s="147"/>
      <c r="AD12" s="147"/>
      <c r="AE12" s="147"/>
      <c r="AF12" s="147"/>
      <c r="AG12" s="147" t="s">
        <v>142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74">
        <v>5</v>
      </c>
      <c r="B13" s="175" t="s">
        <v>180</v>
      </c>
      <c r="C13" s="183" t="s">
        <v>181</v>
      </c>
      <c r="D13" s="176" t="s">
        <v>143</v>
      </c>
      <c r="E13" s="177">
        <v>1</v>
      </c>
      <c r="F13" s="178"/>
      <c r="G13" s="179">
        <f t="shared" si="0"/>
        <v>0</v>
      </c>
      <c r="H13" s="158"/>
      <c r="I13" s="157">
        <f t="shared" si="1"/>
        <v>0</v>
      </c>
      <c r="J13" s="158"/>
      <c r="K13" s="157">
        <f t="shared" si="2"/>
        <v>0</v>
      </c>
      <c r="L13" s="157">
        <v>21</v>
      </c>
      <c r="M13" s="157">
        <f t="shared" si="3"/>
        <v>0</v>
      </c>
      <c r="N13" s="156">
        <v>0.1</v>
      </c>
      <c r="O13" s="156">
        <f t="shared" si="4"/>
        <v>0.1</v>
      </c>
      <c r="P13" s="156">
        <v>0</v>
      </c>
      <c r="Q13" s="156">
        <f t="shared" si="5"/>
        <v>0</v>
      </c>
      <c r="R13" s="157"/>
      <c r="S13" s="157" t="s">
        <v>145</v>
      </c>
      <c r="T13" s="157" t="s">
        <v>146</v>
      </c>
      <c r="U13" s="157">
        <v>10.728</v>
      </c>
      <c r="V13" s="157">
        <f t="shared" si="6"/>
        <v>10.73</v>
      </c>
      <c r="W13" s="157"/>
      <c r="X13" s="157" t="s">
        <v>140</v>
      </c>
      <c r="Y13" s="157" t="s">
        <v>141</v>
      </c>
      <c r="Z13" s="147"/>
      <c r="AA13" s="147"/>
      <c r="AB13" s="147"/>
      <c r="AC13" s="147"/>
      <c r="AD13" s="147"/>
      <c r="AE13" s="147"/>
      <c r="AF13" s="147"/>
      <c r="AG13" s="147" t="s">
        <v>142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74">
        <v>6</v>
      </c>
      <c r="B14" s="175" t="s">
        <v>182</v>
      </c>
      <c r="C14" s="183" t="s">
        <v>183</v>
      </c>
      <c r="D14" s="176" t="s">
        <v>143</v>
      </c>
      <c r="E14" s="177">
        <v>1</v>
      </c>
      <c r="F14" s="178"/>
      <c r="G14" s="179">
        <f t="shared" si="0"/>
        <v>0</v>
      </c>
      <c r="H14" s="158"/>
      <c r="I14" s="157">
        <f t="shared" si="1"/>
        <v>0</v>
      </c>
      <c r="J14" s="158"/>
      <c r="K14" s="157">
        <f t="shared" si="2"/>
        <v>0</v>
      </c>
      <c r="L14" s="157">
        <v>21</v>
      </c>
      <c r="M14" s="157">
        <f t="shared" si="3"/>
        <v>0</v>
      </c>
      <c r="N14" s="156">
        <v>0.1</v>
      </c>
      <c r="O14" s="156">
        <f t="shared" si="4"/>
        <v>0.1</v>
      </c>
      <c r="P14" s="156">
        <v>0</v>
      </c>
      <c r="Q14" s="156">
        <f t="shared" si="5"/>
        <v>0</v>
      </c>
      <c r="R14" s="157"/>
      <c r="S14" s="157" t="s">
        <v>145</v>
      </c>
      <c r="T14" s="157" t="s">
        <v>146</v>
      </c>
      <c r="U14" s="157">
        <v>10.728</v>
      </c>
      <c r="V14" s="157">
        <f t="shared" si="6"/>
        <v>10.73</v>
      </c>
      <c r="W14" s="157"/>
      <c r="X14" s="157" t="s">
        <v>140</v>
      </c>
      <c r="Y14" s="157" t="s">
        <v>141</v>
      </c>
      <c r="Z14" s="147"/>
      <c r="AA14" s="147"/>
      <c r="AB14" s="147"/>
      <c r="AC14" s="147"/>
      <c r="AD14" s="147"/>
      <c r="AE14" s="147"/>
      <c r="AF14" s="147"/>
      <c r="AG14" s="147" t="s">
        <v>142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74">
        <v>7</v>
      </c>
      <c r="B15" s="175" t="s">
        <v>184</v>
      </c>
      <c r="C15" s="183" t="s">
        <v>185</v>
      </c>
      <c r="D15" s="176" t="s">
        <v>143</v>
      </c>
      <c r="E15" s="177">
        <v>1</v>
      </c>
      <c r="F15" s="178"/>
      <c r="G15" s="179">
        <f t="shared" si="0"/>
        <v>0</v>
      </c>
      <c r="H15" s="158"/>
      <c r="I15" s="157">
        <f t="shared" si="1"/>
        <v>0</v>
      </c>
      <c r="J15" s="158"/>
      <c r="K15" s="157">
        <f t="shared" si="2"/>
        <v>0</v>
      </c>
      <c r="L15" s="157">
        <v>21</v>
      </c>
      <c r="M15" s="157">
        <f t="shared" si="3"/>
        <v>0</v>
      </c>
      <c r="N15" s="156">
        <v>0.1</v>
      </c>
      <c r="O15" s="156">
        <f t="shared" si="4"/>
        <v>0.1</v>
      </c>
      <c r="P15" s="156">
        <v>0</v>
      </c>
      <c r="Q15" s="156">
        <f t="shared" si="5"/>
        <v>0</v>
      </c>
      <c r="R15" s="157"/>
      <c r="S15" s="157" t="s">
        <v>145</v>
      </c>
      <c r="T15" s="157" t="s">
        <v>146</v>
      </c>
      <c r="U15" s="157">
        <v>10.728</v>
      </c>
      <c r="V15" s="157">
        <f t="shared" si="6"/>
        <v>10.73</v>
      </c>
      <c r="W15" s="157"/>
      <c r="X15" s="157" t="s">
        <v>140</v>
      </c>
      <c r="Y15" s="157" t="s">
        <v>141</v>
      </c>
      <c r="Z15" s="147"/>
      <c r="AA15" s="147"/>
      <c r="AB15" s="147"/>
      <c r="AC15" s="147"/>
      <c r="AD15" s="147"/>
      <c r="AE15" s="147"/>
      <c r="AF15" s="147"/>
      <c r="AG15" s="147" t="s">
        <v>142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4">
        <v>8</v>
      </c>
      <c r="B16" s="175" t="s">
        <v>186</v>
      </c>
      <c r="C16" s="183" t="s">
        <v>187</v>
      </c>
      <c r="D16" s="176" t="s">
        <v>143</v>
      </c>
      <c r="E16" s="177">
        <v>1</v>
      </c>
      <c r="F16" s="178"/>
      <c r="G16" s="179">
        <f t="shared" si="0"/>
        <v>0</v>
      </c>
      <c r="H16" s="158"/>
      <c r="I16" s="157">
        <f t="shared" si="1"/>
        <v>0</v>
      </c>
      <c r="J16" s="158"/>
      <c r="K16" s="157">
        <f t="shared" si="2"/>
        <v>0</v>
      </c>
      <c r="L16" s="157">
        <v>21</v>
      </c>
      <c r="M16" s="157">
        <f t="shared" si="3"/>
        <v>0</v>
      </c>
      <c r="N16" s="156">
        <v>0.1</v>
      </c>
      <c r="O16" s="156">
        <f t="shared" si="4"/>
        <v>0.1</v>
      </c>
      <c r="P16" s="156">
        <v>0</v>
      </c>
      <c r="Q16" s="156">
        <f t="shared" si="5"/>
        <v>0</v>
      </c>
      <c r="R16" s="157"/>
      <c r="S16" s="157" t="s">
        <v>145</v>
      </c>
      <c r="T16" s="157" t="s">
        <v>146</v>
      </c>
      <c r="U16" s="157">
        <v>10.728</v>
      </c>
      <c r="V16" s="157">
        <f t="shared" si="6"/>
        <v>10.73</v>
      </c>
      <c r="W16" s="157"/>
      <c r="X16" s="157" t="s">
        <v>140</v>
      </c>
      <c r="Y16" s="157" t="s">
        <v>141</v>
      </c>
      <c r="Z16" s="147"/>
      <c r="AA16" s="147"/>
      <c r="AB16" s="147"/>
      <c r="AC16" s="147"/>
      <c r="AD16" s="147"/>
      <c r="AE16" s="147"/>
      <c r="AF16" s="147"/>
      <c r="AG16" s="147" t="s">
        <v>142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4">
        <v>9</v>
      </c>
      <c r="B17" s="175" t="s">
        <v>188</v>
      </c>
      <c r="C17" s="183" t="s">
        <v>189</v>
      </c>
      <c r="D17" s="176" t="s">
        <v>143</v>
      </c>
      <c r="E17" s="177">
        <v>2</v>
      </c>
      <c r="F17" s="178"/>
      <c r="G17" s="179">
        <f t="shared" si="0"/>
        <v>0</v>
      </c>
      <c r="H17" s="158"/>
      <c r="I17" s="157">
        <f t="shared" si="1"/>
        <v>0</v>
      </c>
      <c r="J17" s="158"/>
      <c r="K17" s="157">
        <f t="shared" si="2"/>
        <v>0</v>
      </c>
      <c r="L17" s="157">
        <v>21</v>
      </c>
      <c r="M17" s="157">
        <f t="shared" si="3"/>
        <v>0</v>
      </c>
      <c r="N17" s="156">
        <v>0.05</v>
      </c>
      <c r="O17" s="156">
        <f t="shared" si="4"/>
        <v>0.1</v>
      </c>
      <c r="P17" s="156">
        <v>0</v>
      </c>
      <c r="Q17" s="156">
        <f t="shared" si="5"/>
        <v>0</v>
      </c>
      <c r="R17" s="157"/>
      <c r="S17" s="157" t="s">
        <v>145</v>
      </c>
      <c r="T17" s="157" t="s">
        <v>146</v>
      </c>
      <c r="U17" s="157">
        <v>10.728</v>
      </c>
      <c r="V17" s="157">
        <f t="shared" si="6"/>
        <v>21.46</v>
      </c>
      <c r="W17" s="157"/>
      <c r="X17" s="157" t="s">
        <v>140</v>
      </c>
      <c r="Y17" s="157" t="s">
        <v>141</v>
      </c>
      <c r="Z17" s="147"/>
      <c r="AA17" s="147"/>
      <c r="AB17" s="147"/>
      <c r="AC17" s="147"/>
      <c r="AD17" s="147"/>
      <c r="AE17" s="147"/>
      <c r="AF17" s="147"/>
      <c r="AG17" s="147" t="s">
        <v>142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74">
        <v>10</v>
      </c>
      <c r="B18" s="175" t="s">
        <v>190</v>
      </c>
      <c r="C18" s="183" t="s">
        <v>191</v>
      </c>
      <c r="D18" s="176" t="s">
        <v>143</v>
      </c>
      <c r="E18" s="177">
        <v>6</v>
      </c>
      <c r="F18" s="178"/>
      <c r="G18" s="179">
        <f t="shared" si="0"/>
        <v>0</v>
      </c>
      <c r="H18" s="158"/>
      <c r="I18" s="157">
        <f t="shared" si="1"/>
        <v>0</v>
      </c>
      <c r="J18" s="158"/>
      <c r="K18" s="157">
        <f t="shared" si="2"/>
        <v>0</v>
      </c>
      <c r="L18" s="157">
        <v>21</v>
      </c>
      <c r="M18" s="157">
        <f t="shared" si="3"/>
        <v>0</v>
      </c>
      <c r="N18" s="156">
        <v>0.05</v>
      </c>
      <c r="O18" s="156">
        <f t="shared" si="4"/>
        <v>0.3</v>
      </c>
      <c r="P18" s="156">
        <v>0</v>
      </c>
      <c r="Q18" s="156">
        <f t="shared" si="5"/>
        <v>0</v>
      </c>
      <c r="R18" s="157"/>
      <c r="S18" s="157" t="s">
        <v>145</v>
      </c>
      <c r="T18" s="157" t="s">
        <v>146</v>
      </c>
      <c r="U18" s="157">
        <v>10.728</v>
      </c>
      <c r="V18" s="157">
        <f t="shared" si="6"/>
        <v>64.37</v>
      </c>
      <c r="W18" s="157"/>
      <c r="X18" s="157" t="s">
        <v>140</v>
      </c>
      <c r="Y18" s="157" t="s">
        <v>141</v>
      </c>
      <c r="Z18" s="147"/>
      <c r="AA18" s="147"/>
      <c r="AB18" s="147"/>
      <c r="AC18" s="147"/>
      <c r="AD18" s="147"/>
      <c r="AE18" s="147"/>
      <c r="AF18" s="147"/>
      <c r="AG18" s="147" t="s">
        <v>142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5">
      <c r="A19" s="174">
        <v>11</v>
      </c>
      <c r="B19" s="175" t="s">
        <v>192</v>
      </c>
      <c r="C19" s="183" t="s">
        <v>193</v>
      </c>
      <c r="D19" s="176" t="s">
        <v>143</v>
      </c>
      <c r="E19" s="177">
        <v>4</v>
      </c>
      <c r="F19" s="178"/>
      <c r="G19" s="179">
        <f t="shared" si="0"/>
        <v>0</v>
      </c>
      <c r="H19" s="158"/>
      <c r="I19" s="157">
        <f t="shared" si="1"/>
        <v>0</v>
      </c>
      <c r="J19" s="158"/>
      <c r="K19" s="157">
        <f t="shared" si="2"/>
        <v>0</v>
      </c>
      <c r="L19" s="157">
        <v>21</v>
      </c>
      <c r="M19" s="157">
        <f t="shared" si="3"/>
        <v>0</v>
      </c>
      <c r="N19" s="156">
        <v>0.05</v>
      </c>
      <c r="O19" s="156">
        <f t="shared" si="4"/>
        <v>0.2</v>
      </c>
      <c r="P19" s="156">
        <v>0</v>
      </c>
      <c r="Q19" s="156">
        <f t="shared" si="5"/>
        <v>0</v>
      </c>
      <c r="R19" s="157"/>
      <c r="S19" s="157" t="s">
        <v>145</v>
      </c>
      <c r="T19" s="157" t="s">
        <v>146</v>
      </c>
      <c r="U19" s="157">
        <v>10.728</v>
      </c>
      <c r="V19" s="157">
        <f t="shared" si="6"/>
        <v>42.91</v>
      </c>
      <c r="W19" s="157"/>
      <c r="X19" s="157" t="s">
        <v>140</v>
      </c>
      <c r="Y19" s="157" t="s">
        <v>141</v>
      </c>
      <c r="Z19" s="147"/>
      <c r="AA19" s="147"/>
      <c r="AB19" s="147"/>
      <c r="AC19" s="147"/>
      <c r="AD19" s="147"/>
      <c r="AE19" s="147"/>
      <c r="AF19" s="147"/>
      <c r="AG19" s="147" t="s">
        <v>142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5">
      <c r="A20" s="174">
        <v>12</v>
      </c>
      <c r="B20" s="175" t="s">
        <v>194</v>
      </c>
      <c r="C20" s="183" t="s">
        <v>195</v>
      </c>
      <c r="D20" s="176" t="s">
        <v>143</v>
      </c>
      <c r="E20" s="177">
        <v>1</v>
      </c>
      <c r="F20" s="178"/>
      <c r="G20" s="179">
        <f t="shared" si="0"/>
        <v>0</v>
      </c>
      <c r="H20" s="158"/>
      <c r="I20" s="157">
        <f t="shared" si="1"/>
        <v>0</v>
      </c>
      <c r="J20" s="158"/>
      <c r="K20" s="157">
        <f t="shared" si="2"/>
        <v>0</v>
      </c>
      <c r="L20" s="157">
        <v>21</v>
      </c>
      <c r="M20" s="157">
        <f t="shared" si="3"/>
        <v>0</v>
      </c>
      <c r="N20" s="156">
        <v>0.05</v>
      </c>
      <c r="O20" s="156">
        <f t="shared" si="4"/>
        <v>0.05</v>
      </c>
      <c r="P20" s="156">
        <v>0</v>
      </c>
      <c r="Q20" s="156">
        <f t="shared" si="5"/>
        <v>0</v>
      </c>
      <c r="R20" s="157"/>
      <c r="S20" s="157" t="s">
        <v>145</v>
      </c>
      <c r="T20" s="157" t="s">
        <v>146</v>
      </c>
      <c r="U20" s="157">
        <v>10.728</v>
      </c>
      <c r="V20" s="157">
        <f t="shared" si="6"/>
        <v>10.73</v>
      </c>
      <c r="W20" s="157"/>
      <c r="X20" s="157" t="s">
        <v>140</v>
      </c>
      <c r="Y20" s="157" t="s">
        <v>141</v>
      </c>
      <c r="Z20" s="147"/>
      <c r="AA20" s="147"/>
      <c r="AB20" s="147"/>
      <c r="AC20" s="147"/>
      <c r="AD20" s="147"/>
      <c r="AE20" s="147"/>
      <c r="AF20" s="147"/>
      <c r="AG20" s="147" t="s">
        <v>142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74">
        <v>13</v>
      </c>
      <c r="B21" s="175" t="s">
        <v>196</v>
      </c>
      <c r="C21" s="183" t="s">
        <v>197</v>
      </c>
      <c r="D21" s="176" t="s">
        <v>143</v>
      </c>
      <c r="E21" s="177">
        <v>1</v>
      </c>
      <c r="F21" s="178"/>
      <c r="G21" s="179">
        <f t="shared" si="0"/>
        <v>0</v>
      </c>
      <c r="H21" s="158"/>
      <c r="I21" s="157">
        <f t="shared" si="1"/>
        <v>0</v>
      </c>
      <c r="J21" s="158"/>
      <c r="K21" s="157">
        <f t="shared" si="2"/>
        <v>0</v>
      </c>
      <c r="L21" s="157">
        <v>21</v>
      </c>
      <c r="M21" s="157">
        <f t="shared" si="3"/>
        <v>0</v>
      </c>
      <c r="N21" s="156">
        <v>0.05</v>
      </c>
      <c r="O21" s="156">
        <f t="shared" si="4"/>
        <v>0.05</v>
      </c>
      <c r="P21" s="156">
        <v>0</v>
      </c>
      <c r="Q21" s="156">
        <f t="shared" si="5"/>
        <v>0</v>
      </c>
      <c r="R21" s="157"/>
      <c r="S21" s="157" t="s">
        <v>145</v>
      </c>
      <c r="T21" s="157" t="s">
        <v>146</v>
      </c>
      <c r="U21" s="157">
        <v>10.728</v>
      </c>
      <c r="V21" s="157">
        <f t="shared" si="6"/>
        <v>10.73</v>
      </c>
      <c r="W21" s="157"/>
      <c r="X21" s="157" t="s">
        <v>140</v>
      </c>
      <c r="Y21" s="157" t="s">
        <v>141</v>
      </c>
      <c r="Z21" s="147"/>
      <c r="AA21" s="147"/>
      <c r="AB21" s="147"/>
      <c r="AC21" s="147"/>
      <c r="AD21" s="147"/>
      <c r="AE21" s="147"/>
      <c r="AF21" s="147"/>
      <c r="AG21" s="147" t="s">
        <v>142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5">
      <c r="A22" s="174">
        <v>14</v>
      </c>
      <c r="B22" s="175" t="s">
        <v>198</v>
      </c>
      <c r="C22" s="183" t="s">
        <v>199</v>
      </c>
      <c r="D22" s="176" t="s">
        <v>143</v>
      </c>
      <c r="E22" s="177">
        <v>2</v>
      </c>
      <c r="F22" s="178"/>
      <c r="G22" s="179">
        <f t="shared" si="0"/>
        <v>0</v>
      </c>
      <c r="H22" s="158"/>
      <c r="I22" s="157">
        <f t="shared" si="1"/>
        <v>0</v>
      </c>
      <c r="J22" s="158"/>
      <c r="K22" s="157">
        <f t="shared" si="2"/>
        <v>0</v>
      </c>
      <c r="L22" s="157">
        <v>21</v>
      </c>
      <c r="M22" s="157">
        <f t="shared" si="3"/>
        <v>0</v>
      </c>
      <c r="N22" s="156">
        <v>0.05</v>
      </c>
      <c r="O22" s="156">
        <f t="shared" si="4"/>
        <v>0.1</v>
      </c>
      <c r="P22" s="156">
        <v>0</v>
      </c>
      <c r="Q22" s="156">
        <f t="shared" si="5"/>
        <v>0</v>
      </c>
      <c r="R22" s="157"/>
      <c r="S22" s="157" t="s">
        <v>145</v>
      </c>
      <c r="T22" s="157" t="s">
        <v>146</v>
      </c>
      <c r="U22" s="157">
        <v>10.728</v>
      </c>
      <c r="V22" s="157">
        <f t="shared" si="6"/>
        <v>21.46</v>
      </c>
      <c r="W22" s="157"/>
      <c r="X22" s="157" t="s">
        <v>140</v>
      </c>
      <c r="Y22" s="157" t="s">
        <v>141</v>
      </c>
      <c r="Z22" s="147"/>
      <c r="AA22" s="147"/>
      <c r="AB22" s="147"/>
      <c r="AC22" s="147"/>
      <c r="AD22" s="147"/>
      <c r="AE22" s="147"/>
      <c r="AF22" s="147"/>
      <c r="AG22" s="147" t="s">
        <v>142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74">
        <v>15</v>
      </c>
      <c r="B23" s="175" t="s">
        <v>200</v>
      </c>
      <c r="C23" s="183" t="s">
        <v>201</v>
      </c>
      <c r="D23" s="176" t="s">
        <v>143</v>
      </c>
      <c r="E23" s="177">
        <v>3</v>
      </c>
      <c r="F23" s="178"/>
      <c r="G23" s="179">
        <f t="shared" si="0"/>
        <v>0</v>
      </c>
      <c r="H23" s="158"/>
      <c r="I23" s="157">
        <f t="shared" si="1"/>
        <v>0</v>
      </c>
      <c r="J23" s="158"/>
      <c r="K23" s="157">
        <f t="shared" si="2"/>
        <v>0</v>
      </c>
      <c r="L23" s="157">
        <v>21</v>
      </c>
      <c r="M23" s="157">
        <f t="shared" si="3"/>
        <v>0</v>
      </c>
      <c r="N23" s="156">
        <v>0.05</v>
      </c>
      <c r="O23" s="156">
        <f t="shared" si="4"/>
        <v>0.15</v>
      </c>
      <c r="P23" s="156">
        <v>0</v>
      </c>
      <c r="Q23" s="156">
        <f t="shared" si="5"/>
        <v>0</v>
      </c>
      <c r="R23" s="157"/>
      <c r="S23" s="157" t="s">
        <v>145</v>
      </c>
      <c r="T23" s="157" t="s">
        <v>146</v>
      </c>
      <c r="U23" s="157">
        <v>10.728</v>
      </c>
      <c r="V23" s="157">
        <f t="shared" si="6"/>
        <v>32.18</v>
      </c>
      <c r="W23" s="157"/>
      <c r="X23" s="157" t="s">
        <v>140</v>
      </c>
      <c r="Y23" s="157" t="s">
        <v>141</v>
      </c>
      <c r="Z23" s="147"/>
      <c r="AA23" s="147"/>
      <c r="AB23" s="147"/>
      <c r="AC23" s="147"/>
      <c r="AD23" s="147"/>
      <c r="AE23" s="147"/>
      <c r="AF23" s="147"/>
      <c r="AG23" s="147" t="s">
        <v>142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5">
      <c r="A24" s="174">
        <v>16</v>
      </c>
      <c r="B24" s="175" t="s">
        <v>202</v>
      </c>
      <c r="C24" s="183" t="s">
        <v>203</v>
      </c>
      <c r="D24" s="176" t="s">
        <v>143</v>
      </c>
      <c r="E24" s="177">
        <v>2</v>
      </c>
      <c r="F24" s="178"/>
      <c r="G24" s="179">
        <f t="shared" si="0"/>
        <v>0</v>
      </c>
      <c r="H24" s="158"/>
      <c r="I24" s="157">
        <f t="shared" si="1"/>
        <v>0</v>
      </c>
      <c r="J24" s="158"/>
      <c r="K24" s="157">
        <f t="shared" si="2"/>
        <v>0</v>
      </c>
      <c r="L24" s="157">
        <v>21</v>
      </c>
      <c r="M24" s="157">
        <f t="shared" si="3"/>
        <v>0</v>
      </c>
      <c r="N24" s="156">
        <v>0.05</v>
      </c>
      <c r="O24" s="156">
        <f t="shared" si="4"/>
        <v>0.1</v>
      </c>
      <c r="P24" s="156">
        <v>0</v>
      </c>
      <c r="Q24" s="156">
        <f t="shared" si="5"/>
        <v>0</v>
      </c>
      <c r="R24" s="157"/>
      <c r="S24" s="157" t="s">
        <v>145</v>
      </c>
      <c r="T24" s="157" t="s">
        <v>146</v>
      </c>
      <c r="U24" s="157">
        <v>10.728</v>
      </c>
      <c r="V24" s="157">
        <f t="shared" si="6"/>
        <v>21.46</v>
      </c>
      <c r="W24" s="157"/>
      <c r="X24" s="157" t="s">
        <v>140</v>
      </c>
      <c r="Y24" s="157" t="s">
        <v>141</v>
      </c>
      <c r="Z24" s="147"/>
      <c r="AA24" s="147"/>
      <c r="AB24" s="147"/>
      <c r="AC24" s="147"/>
      <c r="AD24" s="147"/>
      <c r="AE24" s="147"/>
      <c r="AF24" s="147"/>
      <c r="AG24" s="147" t="s">
        <v>142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74">
        <v>17</v>
      </c>
      <c r="B25" s="175" t="s">
        <v>204</v>
      </c>
      <c r="C25" s="183" t="s">
        <v>205</v>
      </c>
      <c r="D25" s="176" t="s">
        <v>143</v>
      </c>
      <c r="E25" s="177">
        <v>1</v>
      </c>
      <c r="F25" s="178"/>
      <c r="G25" s="179">
        <f t="shared" si="0"/>
        <v>0</v>
      </c>
      <c r="H25" s="158"/>
      <c r="I25" s="157">
        <f t="shared" si="1"/>
        <v>0</v>
      </c>
      <c r="J25" s="158"/>
      <c r="K25" s="157">
        <f t="shared" si="2"/>
        <v>0</v>
      </c>
      <c r="L25" s="157">
        <v>21</v>
      </c>
      <c r="M25" s="157">
        <f t="shared" si="3"/>
        <v>0</v>
      </c>
      <c r="N25" s="156">
        <v>0.05</v>
      </c>
      <c r="O25" s="156">
        <f t="shared" si="4"/>
        <v>0.05</v>
      </c>
      <c r="P25" s="156">
        <v>0</v>
      </c>
      <c r="Q25" s="156">
        <f t="shared" si="5"/>
        <v>0</v>
      </c>
      <c r="R25" s="157"/>
      <c r="S25" s="157" t="s">
        <v>145</v>
      </c>
      <c r="T25" s="157" t="s">
        <v>146</v>
      </c>
      <c r="U25" s="157">
        <v>10.728</v>
      </c>
      <c r="V25" s="157">
        <f t="shared" si="6"/>
        <v>10.73</v>
      </c>
      <c r="W25" s="157"/>
      <c r="X25" s="157" t="s">
        <v>140</v>
      </c>
      <c r="Y25" s="157" t="s">
        <v>141</v>
      </c>
      <c r="Z25" s="147"/>
      <c r="AA25" s="147"/>
      <c r="AB25" s="147"/>
      <c r="AC25" s="147"/>
      <c r="AD25" s="147"/>
      <c r="AE25" s="147"/>
      <c r="AF25" s="147"/>
      <c r="AG25" s="147" t="s">
        <v>142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74">
        <v>18</v>
      </c>
      <c r="B26" s="175" t="s">
        <v>206</v>
      </c>
      <c r="C26" s="183" t="s">
        <v>207</v>
      </c>
      <c r="D26" s="176" t="s">
        <v>143</v>
      </c>
      <c r="E26" s="177">
        <v>3</v>
      </c>
      <c r="F26" s="178"/>
      <c r="G26" s="179">
        <f t="shared" si="0"/>
        <v>0</v>
      </c>
      <c r="H26" s="158"/>
      <c r="I26" s="157">
        <f t="shared" si="1"/>
        <v>0</v>
      </c>
      <c r="J26" s="158"/>
      <c r="K26" s="157">
        <f t="shared" si="2"/>
        <v>0</v>
      </c>
      <c r="L26" s="157">
        <v>21</v>
      </c>
      <c r="M26" s="157">
        <f t="shared" si="3"/>
        <v>0</v>
      </c>
      <c r="N26" s="156">
        <v>0.05</v>
      </c>
      <c r="O26" s="156">
        <f t="shared" si="4"/>
        <v>0.15</v>
      </c>
      <c r="P26" s="156">
        <v>0</v>
      </c>
      <c r="Q26" s="156">
        <f t="shared" si="5"/>
        <v>0</v>
      </c>
      <c r="R26" s="157"/>
      <c r="S26" s="157" t="s">
        <v>145</v>
      </c>
      <c r="T26" s="157" t="s">
        <v>146</v>
      </c>
      <c r="U26" s="157">
        <v>10.728</v>
      </c>
      <c r="V26" s="157">
        <f t="shared" si="6"/>
        <v>32.18</v>
      </c>
      <c r="W26" s="157"/>
      <c r="X26" s="157" t="s">
        <v>140</v>
      </c>
      <c r="Y26" s="157" t="s">
        <v>141</v>
      </c>
      <c r="Z26" s="147"/>
      <c r="AA26" s="147"/>
      <c r="AB26" s="147"/>
      <c r="AC26" s="147"/>
      <c r="AD26" s="147"/>
      <c r="AE26" s="147"/>
      <c r="AF26" s="147"/>
      <c r="AG26" s="147" t="s">
        <v>142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5">
      <c r="A27" s="174">
        <v>19</v>
      </c>
      <c r="B27" s="175" t="s">
        <v>208</v>
      </c>
      <c r="C27" s="183" t="s">
        <v>209</v>
      </c>
      <c r="D27" s="176" t="s">
        <v>143</v>
      </c>
      <c r="E27" s="177">
        <v>12</v>
      </c>
      <c r="F27" s="178"/>
      <c r="G27" s="179">
        <f t="shared" si="0"/>
        <v>0</v>
      </c>
      <c r="H27" s="158"/>
      <c r="I27" s="157">
        <f t="shared" si="1"/>
        <v>0</v>
      </c>
      <c r="J27" s="158"/>
      <c r="K27" s="157">
        <f t="shared" si="2"/>
        <v>0</v>
      </c>
      <c r="L27" s="157">
        <v>21</v>
      </c>
      <c r="M27" s="157">
        <f t="shared" si="3"/>
        <v>0</v>
      </c>
      <c r="N27" s="156">
        <v>2E-3</v>
      </c>
      <c r="O27" s="156">
        <f t="shared" si="4"/>
        <v>0.02</v>
      </c>
      <c r="P27" s="156">
        <v>0</v>
      </c>
      <c r="Q27" s="156">
        <f t="shared" si="5"/>
        <v>0</v>
      </c>
      <c r="R27" s="157"/>
      <c r="S27" s="157" t="s">
        <v>145</v>
      </c>
      <c r="T27" s="157" t="s">
        <v>146</v>
      </c>
      <c r="U27" s="157">
        <v>10.728</v>
      </c>
      <c r="V27" s="157">
        <f t="shared" si="6"/>
        <v>128.74</v>
      </c>
      <c r="W27" s="157"/>
      <c r="X27" s="157" t="s">
        <v>140</v>
      </c>
      <c r="Y27" s="157" t="s">
        <v>141</v>
      </c>
      <c r="Z27" s="147"/>
      <c r="AA27" s="147"/>
      <c r="AB27" s="147"/>
      <c r="AC27" s="147"/>
      <c r="AD27" s="147"/>
      <c r="AE27" s="147"/>
      <c r="AF27" s="147"/>
      <c r="AG27" s="147" t="s">
        <v>142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5">
      <c r="A28" s="174">
        <v>20</v>
      </c>
      <c r="B28" s="175" t="s">
        <v>210</v>
      </c>
      <c r="C28" s="183" t="s">
        <v>211</v>
      </c>
      <c r="D28" s="176" t="s">
        <v>143</v>
      </c>
      <c r="E28" s="177">
        <v>16</v>
      </c>
      <c r="F28" s="178"/>
      <c r="G28" s="179">
        <f t="shared" si="0"/>
        <v>0</v>
      </c>
      <c r="H28" s="158"/>
      <c r="I28" s="157">
        <f t="shared" si="1"/>
        <v>0</v>
      </c>
      <c r="J28" s="158"/>
      <c r="K28" s="157">
        <f t="shared" si="2"/>
        <v>0</v>
      </c>
      <c r="L28" s="157">
        <v>21</v>
      </c>
      <c r="M28" s="157">
        <f t="shared" si="3"/>
        <v>0</v>
      </c>
      <c r="N28" s="156">
        <v>2E-3</v>
      </c>
      <c r="O28" s="156">
        <f t="shared" si="4"/>
        <v>0.03</v>
      </c>
      <c r="P28" s="156">
        <v>0</v>
      </c>
      <c r="Q28" s="156">
        <f t="shared" si="5"/>
        <v>0</v>
      </c>
      <c r="R28" s="157"/>
      <c r="S28" s="157" t="s">
        <v>145</v>
      </c>
      <c r="T28" s="157" t="s">
        <v>146</v>
      </c>
      <c r="U28" s="157">
        <v>10.728</v>
      </c>
      <c r="V28" s="157">
        <f t="shared" si="6"/>
        <v>171.65</v>
      </c>
      <c r="W28" s="157"/>
      <c r="X28" s="157" t="s">
        <v>140</v>
      </c>
      <c r="Y28" s="157" t="s">
        <v>141</v>
      </c>
      <c r="Z28" s="147"/>
      <c r="AA28" s="147"/>
      <c r="AB28" s="147"/>
      <c r="AC28" s="147"/>
      <c r="AD28" s="147"/>
      <c r="AE28" s="147"/>
      <c r="AF28" s="147"/>
      <c r="AG28" s="147" t="s">
        <v>142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5">
      <c r="A29" s="174">
        <v>21</v>
      </c>
      <c r="B29" s="175" t="s">
        <v>212</v>
      </c>
      <c r="C29" s="183" t="s">
        <v>213</v>
      </c>
      <c r="D29" s="176" t="s">
        <v>143</v>
      </c>
      <c r="E29" s="177">
        <v>1</v>
      </c>
      <c r="F29" s="178"/>
      <c r="G29" s="179">
        <f t="shared" si="0"/>
        <v>0</v>
      </c>
      <c r="H29" s="158"/>
      <c r="I29" s="157">
        <f t="shared" si="1"/>
        <v>0</v>
      </c>
      <c r="J29" s="158"/>
      <c r="K29" s="157">
        <f t="shared" si="2"/>
        <v>0</v>
      </c>
      <c r="L29" s="157">
        <v>21</v>
      </c>
      <c r="M29" s="157">
        <f t="shared" si="3"/>
        <v>0</v>
      </c>
      <c r="N29" s="156">
        <v>2E-3</v>
      </c>
      <c r="O29" s="156">
        <f t="shared" si="4"/>
        <v>0</v>
      </c>
      <c r="P29" s="156">
        <v>0</v>
      </c>
      <c r="Q29" s="156">
        <f t="shared" si="5"/>
        <v>0</v>
      </c>
      <c r="R29" s="157"/>
      <c r="S29" s="157" t="s">
        <v>145</v>
      </c>
      <c r="T29" s="157" t="s">
        <v>146</v>
      </c>
      <c r="U29" s="157">
        <v>10.728</v>
      </c>
      <c r="V29" s="157">
        <f t="shared" si="6"/>
        <v>10.73</v>
      </c>
      <c r="W29" s="157"/>
      <c r="X29" s="157" t="s">
        <v>140</v>
      </c>
      <c r="Y29" s="157" t="s">
        <v>141</v>
      </c>
      <c r="Z29" s="147"/>
      <c r="AA29" s="147"/>
      <c r="AB29" s="147"/>
      <c r="AC29" s="147"/>
      <c r="AD29" s="147"/>
      <c r="AE29" s="147"/>
      <c r="AF29" s="147"/>
      <c r="AG29" s="147" t="s">
        <v>142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74">
        <v>22</v>
      </c>
      <c r="B30" s="175" t="s">
        <v>214</v>
      </c>
      <c r="C30" s="183" t="s">
        <v>215</v>
      </c>
      <c r="D30" s="176" t="s">
        <v>143</v>
      </c>
      <c r="E30" s="177">
        <v>7</v>
      </c>
      <c r="F30" s="178"/>
      <c r="G30" s="179">
        <f t="shared" si="0"/>
        <v>0</v>
      </c>
      <c r="H30" s="158"/>
      <c r="I30" s="157">
        <f t="shared" si="1"/>
        <v>0</v>
      </c>
      <c r="J30" s="158"/>
      <c r="K30" s="157">
        <f t="shared" si="2"/>
        <v>0</v>
      </c>
      <c r="L30" s="157">
        <v>21</v>
      </c>
      <c r="M30" s="157">
        <f t="shared" si="3"/>
        <v>0</v>
      </c>
      <c r="N30" s="156">
        <v>2E-3</v>
      </c>
      <c r="O30" s="156">
        <f t="shared" si="4"/>
        <v>0.01</v>
      </c>
      <c r="P30" s="156">
        <v>0</v>
      </c>
      <c r="Q30" s="156">
        <f t="shared" si="5"/>
        <v>0</v>
      </c>
      <c r="R30" s="157"/>
      <c r="S30" s="157" t="s">
        <v>145</v>
      </c>
      <c r="T30" s="157" t="s">
        <v>146</v>
      </c>
      <c r="U30" s="157">
        <v>10.728</v>
      </c>
      <c r="V30" s="157">
        <f t="shared" si="6"/>
        <v>75.099999999999994</v>
      </c>
      <c r="W30" s="157"/>
      <c r="X30" s="157" t="s">
        <v>140</v>
      </c>
      <c r="Y30" s="157" t="s">
        <v>141</v>
      </c>
      <c r="Z30" s="147"/>
      <c r="AA30" s="147"/>
      <c r="AB30" s="147"/>
      <c r="AC30" s="147"/>
      <c r="AD30" s="147"/>
      <c r="AE30" s="147"/>
      <c r="AF30" s="147"/>
      <c r="AG30" s="147" t="s">
        <v>142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5">
      <c r="A31" s="174">
        <v>23</v>
      </c>
      <c r="B31" s="175" t="s">
        <v>216</v>
      </c>
      <c r="C31" s="183" t="s">
        <v>217</v>
      </c>
      <c r="D31" s="176" t="s">
        <v>143</v>
      </c>
      <c r="E31" s="177">
        <v>10</v>
      </c>
      <c r="F31" s="178"/>
      <c r="G31" s="179">
        <f t="shared" si="0"/>
        <v>0</v>
      </c>
      <c r="H31" s="158"/>
      <c r="I31" s="157">
        <f t="shared" si="1"/>
        <v>0</v>
      </c>
      <c r="J31" s="158"/>
      <c r="K31" s="157">
        <f t="shared" si="2"/>
        <v>0</v>
      </c>
      <c r="L31" s="157">
        <v>21</v>
      </c>
      <c r="M31" s="157">
        <f t="shared" si="3"/>
        <v>0</v>
      </c>
      <c r="N31" s="156">
        <v>0.01</v>
      </c>
      <c r="O31" s="156">
        <f t="shared" si="4"/>
        <v>0.1</v>
      </c>
      <c r="P31" s="156">
        <v>0</v>
      </c>
      <c r="Q31" s="156">
        <f t="shared" si="5"/>
        <v>0</v>
      </c>
      <c r="R31" s="157"/>
      <c r="S31" s="157" t="s">
        <v>145</v>
      </c>
      <c r="T31" s="157" t="s">
        <v>146</v>
      </c>
      <c r="U31" s="157">
        <v>10.728</v>
      </c>
      <c r="V31" s="157">
        <f t="shared" si="6"/>
        <v>107.28</v>
      </c>
      <c r="W31" s="157"/>
      <c r="X31" s="157" t="s">
        <v>140</v>
      </c>
      <c r="Y31" s="157" t="s">
        <v>141</v>
      </c>
      <c r="Z31" s="147"/>
      <c r="AA31" s="147"/>
      <c r="AB31" s="147"/>
      <c r="AC31" s="147"/>
      <c r="AD31" s="147"/>
      <c r="AE31" s="147"/>
      <c r="AF31" s="147"/>
      <c r="AG31" s="147" t="s">
        <v>142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5">
      <c r="A32" s="174">
        <v>24</v>
      </c>
      <c r="B32" s="175" t="s">
        <v>218</v>
      </c>
      <c r="C32" s="183" t="s">
        <v>219</v>
      </c>
      <c r="D32" s="176" t="s">
        <v>143</v>
      </c>
      <c r="E32" s="177">
        <v>6</v>
      </c>
      <c r="F32" s="178"/>
      <c r="G32" s="179">
        <f t="shared" si="0"/>
        <v>0</v>
      </c>
      <c r="H32" s="158"/>
      <c r="I32" s="157">
        <f t="shared" si="1"/>
        <v>0</v>
      </c>
      <c r="J32" s="158"/>
      <c r="K32" s="157">
        <f t="shared" si="2"/>
        <v>0</v>
      </c>
      <c r="L32" s="157">
        <v>21</v>
      </c>
      <c r="M32" s="157">
        <f t="shared" si="3"/>
        <v>0</v>
      </c>
      <c r="N32" s="156">
        <v>5.0000000000000001E-3</v>
      </c>
      <c r="O32" s="156">
        <f t="shared" si="4"/>
        <v>0.03</v>
      </c>
      <c r="P32" s="156">
        <v>0</v>
      </c>
      <c r="Q32" s="156">
        <f t="shared" si="5"/>
        <v>0</v>
      </c>
      <c r="R32" s="157"/>
      <c r="S32" s="157" t="s">
        <v>145</v>
      </c>
      <c r="T32" s="157" t="s">
        <v>146</v>
      </c>
      <c r="U32" s="157">
        <v>10.728</v>
      </c>
      <c r="V32" s="157">
        <f t="shared" si="6"/>
        <v>64.37</v>
      </c>
      <c r="W32" s="157"/>
      <c r="X32" s="157" t="s">
        <v>140</v>
      </c>
      <c r="Y32" s="157" t="s">
        <v>141</v>
      </c>
      <c r="Z32" s="147"/>
      <c r="AA32" s="147"/>
      <c r="AB32" s="147"/>
      <c r="AC32" s="147"/>
      <c r="AD32" s="147"/>
      <c r="AE32" s="147"/>
      <c r="AF32" s="147"/>
      <c r="AG32" s="147" t="s">
        <v>142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5">
      <c r="A33" s="174">
        <v>25</v>
      </c>
      <c r="B33" s="175" t="s">
        <v>220</v>
      </c>
      <c r="C33" s="183" t="s">
        <v>221</v>
      </c>
      <c r="D33" s="176" t="s">
        <v>143</v>
      </c>
      <c r="E33" s="177">
        <v>8</v>
      </c>
      <c r="F33" s="178"/>
      <c r="G33" s="179">
        <f t="shared" si="0"/>
        <v>0</v>
      </c>
      <c r="H33" s="158"/>
      <c r="I33" s="157">
        <f t="shared" si="1"/>
        <v>0</v>
      </c>
      <c r="J33" s="158"/>
      <c r="K33" s="157">
        <f t="shared" si="2"/>
        <v>0</v>
      </c>
      <c r="L33" s="157">
        <v>21</v>
      </c>
      <c r="M33" s="157">
        <f t="shared" si="3"/>
        <v>0</v>
      </c>
      <c r="N33" s="156">
        <v>0.01</v>
      </c>
      <c r="O33" s="156">
        <f t="shared" si="4"/>
        <v>0.08</v>
      </c>
      <c r="P33" s="156">
        <v>0</v>
      </c>
      <c r="Q33" s="156">
        <f t="shared" si="5"/>
        <v>0</v>
      </c>
      <c r="R33" s="157"/>
      <c r="S33" s="157" t="s">
        <v>145</v>
      </c>
      <c r="T33" s="157" t="s">
        <v>146</v>
      </c>
      <c r="U33" s="157">
        <v>10.728</v>
      </c>
      <c r="V33" s="157">
        <f t="shared" si="6"/>
        <v>85.82</v>
      </c>
      <c r="W33" s="157"/>
      <c r="X33" s="157" t="s">
        <v>140</v>
      </c>
      <c r="Y33" s="157" t="s">
        <v>141</v>
      </c>
      <c r="Z33" s="147"/>
      <c r="AA33" s="147"/>
      <c r="AB33" s="147"/>
      <c r="AC33" s="147"/>
      <c r="AD33" s="147"/>
      <c r="AE33" s="147"/>
      <c r="AF33" s="147"/>
      <c r="AG33" s="147" t="s">
        <v>142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5">
      <c r="A34" s="174">
        <v>26</v>
      </c>
      <c r="B34" s="175" t="s">
        <v>222</v>
      </c>
      <c r="C34" s="183" t="s">
        <v>223</v>
      </c>
      <c r="D34" s="176" t="s">
        <v>143</v>
      </c>
      <c r="E34" s="177">
        <v>4</v>
      </c>
      <c r="F34" s="178"/>
      <c r="G34" s="179">
        <f t="shared" si="0"/>
        <v>0</v>
      </c>
      <c r="H34" s="158"/>
      <c r="I34" s="157">
        <f t="shared" si="1"/>
        <v>0</v>
      </c>
      <c r="J34" s="158"/>
      <c r="K34" s="157">
        <f t="shared" si="2"/>
        <v>0</v>
      </c>
      <c r="L34" s="157">
        <v>21</v>
      </c>
      <c r="M34" s="157">
        <f t="shared" si="3"/>
        <v>0</v>
      </c>
      <c r="N34" s="156">
        <v>0.01</v>
      </c>
      <c r="O34" s="156">
        <f t="shared" si="4"/>
        <v>0.04</v>
      </c>
      <c r="P34" s="156">
        <v>0</v>
      </c>
      <c r="Q34" s="156">
        <f t="shared" si="5"/>
        <v>0</v>
      </c>
      <c r="R34" s="157"/>
      <c r="S34" s="157" t="s">
        <v>145</v>
      </c>
      <c r="T34" s="157" t="s">
        <v>146</v>
      </c>
      <c r="U34" s="157">
        <v>10.728</v>
      </c>
      <c r="V34" s="157">
        <f t="shared" si="6"/>
        <v>42.91</v>
      </c>
      <c r="W34" s="157"/>
      <c r="X34" s="157" t="s">
        <v>140</v>
      </c>
      <c r="Y34" s="157" t="s">
        <v>141</v>
      </c>
      <c r="Z34" s="147"/>
      <c r="AA34" s="147"/>
      <c r="AB34" s="147"/>
      <c r="AC34" s="147"/>
      <c r="AD34" s="147"/>
      <c r="AE34" s="147"/>
      <c r="AF34" s="147"/>
      <c r="AG34" s="147" t="s">
        <v>142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5">
      <c r="A35" s="174">
        <v>27</v>
      </c>
      <c r="B35" s="175" t="s">
        <v>224</v>
      </c>
      <c r="C35" s="183" t="s">
        <v>225</v>
      </c>
      <c r="D35" s="176" t="s">
        <v>143</v>
      </c>
      <c r="E35" s="177">
        <v>13</v>
      </c>
      <c r="F35" s="178"/>
      <c r="G35" s="179">
        <f t="shared" si="0"/>
        <v>0</v>
      </c>
      <c r="H35" s="158"/>
      <c r="I35" s="157">
        <f t="shared" si="1"/>
        <v>0</v>
      </c>
      <c r="J35" s="158"/>
      <c r="K35" s="157">
        <f t="shared" si="2"/>
        <v>0</v>
      </c>
      <c r="L35" s="157">
        <v>21</v>
      </c>
      <c r="M35" s="157">
        <f t="shared" si="3"/>
        <v>0</v>
      </c>
      <c r="N35" s="156">
        <v>1E-3</v>
      </c>
      <c r="O35" s="156">
        <f t="shared" si="4"/>
        <v>0.01</v>
      </c>
      <c r="P35" s="156">
        <v>0</v>
      </c>
      <c r="Q35" s="156">
        <f t="shared" si="5"/>
        <v>0</v>
      </c>
      <c r="R35" s="157"/>
      <c r="S35" s="157" t="s">
        <v>145</v>
      </c>
      <c r="T35" s="157" t="s">
        <v>146</v>
      </c>
      <c r="U35" s="157">
        <v>10.728</v>
      </c>
      <c r="V35" s="157">
        <f t="shared" si="6"/>
        <v>139.46</v>
      </c>
      <c r="W35" s="157"/>
      <c r="X35" s="157" t="s">
        <v>140</v>
      </c>
      <c r="Y35" s="157" t="s">
        <v>141</v>
      </c>
      <c r="Z35" s="147"/>
      <c r="AA35" s="147"/>
      <c r="AB35" s="147"/>
      <c r="AC35" s="147"/>
      <c r="AD35" s="147"/>
      <c r="AE35" s="147"/>
      <c r="AF35" s="147"/>
      <c r="AG35" s="147" t="s">
        <v>142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5">
      <c r="A36" s="174">
        <v>28</v>
      </c>
      <c r="B36" s="175" t="s">
        <v>226</v>
      </c>
      <c r="C36" s="183" t="s">
        <v>227</v>
      </c>
      <c r="D36" s="176" t="s">
        <v>143</v>
      </c>
      <c r="E36" s="177">
        <v>1</v>
      </c>
      <c r="F36" s="178"/>
      <c r="G36" s="179">
        <f t="shared" si="0"/>
        <v>0</v>
      </c>
      <c r="H36" s="158"/>
      <c r="I36" s="157">
        <f t="shared" si="1"/>
        <v>0</v>
      </c>
      <c r="J36" s="158"/>
      <c r="K36" s="157">
        <f t="shared" si="2"/>
        <v>0</v>
      </c>
      <c r="L36" s="157">
        <v>21</v>
      </c>
      <c r="M36" s="157">
        <f t="shared" si="3"/>
        <v>0</v>
      </c>
      <c r="N36" s="156">
        <v>0.01</v>
      </c>
      <c r="O36" s="156">
        <f t="shared" si="4"/>
        <v>0.01</v>
      </c>
      <c r="P36" s="156">
        <v>0</v>
      </c>
      <c r="Q36" s="156">
        <f t="shared" si="5"/>
        <v>0</v>
      </c>
      <c r="R36" s="157"/>
      <c r="S36" s="157" t="s">
        <v>145</v>
      </c>
      <c r="T36" s="157" t="s">
        <v>146</v>
      </c>
      <c r="U36" s="157">
        <v>10.728</v>
      </c>
      <c r="V36" s="157">
        <f t="shared" si="6"/>
        <v>10.73</v>
      </c>
      <c r="W36" s="157"/>
      <c r="X36" s="157" t="s">
        <v>140</v>
      </c>
      <c r="Y36" s="157" t="s">
        <v>141</v>
      </c>
      <c r="Z36" s="147"/>
      <c r="AA36" s="147"/>
      <c r="AB36" s="147"/>
      <c r="AC36" s="147"/>
      <c r="AD36" s="147"/>
      <c r="AE36" s="147"/>
      <c r="AF36" s="147"/>
      <c r="AG36" s="147" t="s">
        <v>142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0.399999999999999" outlineLevel="1" x14ac:dyDescent="0.25">
      <c r="A37" s="174">
        <v>29</v>
      </c>
      <c r="B37" s="175" t="s">
        <v>228</v>
      </c>
      <c r="C37" s="183" t="s">
        <v>229</v>
      </c>
      <c r="D37" s="176" t="s">
        <v>143</v>
      </c>
      <c r="E37" s="177">
        <v>5</v>
      </c>
      <c r="F37" s="178"/>
      <c r="G37" s="179">
        <f t="shared" si="0"/>
        <v>0</v>
      </c>
      <c r="H37" s="158"/>
      <c r="I37" s="157">
        <f t="shared" si="1"/>
        <v>0</v>
      </c>
      <c r="J37" s="158"/>
      <c r="K37" s="157">
        <f t="shared" si="2"/>
        <v>0</v>
      </c>
      <c r="L37" s="157">
        <v>21</v>
      </c>
      <c r="M37" s="157">
        <f t="shared" si="3"/>
        <v>0</v>
      </c>
      <c r="N37" s="156">
        <v>1E-3</v>
      </c>
      <c r="O37" s="156">
        <f t="shared" si="4"/>
        <v>0.01</v>
      </c>
      <c r="P37" s="156">
        <v>0</v>
      </c>
      <c r="Q37" s="156">
        <f t="shared" si="5"/>
        <v>0</v>
      </c>
      <c r="R37" s="157"/>
      <c r="S37" s="157" t="s">
        <v>145</v>
      </c>
      <c r="T37" s="157" t="s">
        <v>146</v>
      </c>
      <c r="U37" s="157">
        <v>10.728</v>
      </c>
      <c r="V37" s="157">
        <f t="shared" si="6"/>
        <v>53.64</v>
      </c>
      <c r="W37" s="157"/>
      <c r="X37" s="157" t="s">
        <v>140</v>
      </c>
      <c r="Y37" s="157" t="s">
        <v>141</v>
      </c>
      <c r="Z37" s="147"/>
      <c r="AA37" s="147"/>
      <c r="AB37" s="147"/>
      <c r="AC37" s="147"/>
      <c r="AD37" s="147"/>
      <c r="AE37" s="147"/>
      <c r="AF37" s="147"/>
      <c r="AG37" s="147" t="s">
        <v>142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5">
      <c r="A38" s="174">
        <v>30</v>
      </c>
      <c r="B38" s="175" t="s">
        <v>230</v>
      </c>
      <c r="C38" s="183" t="s">
        <v>231</v>
      </c>
      <c r="D38" s="176" t="s">
        <v>143</v>
      </c>
      <c r="E38" s="177">
        <v>1</v>
      </c>
      <c r="F38" s="178"/>
      <c r="G38" s="179">
        <f t="shared" si="0"/>
        <v>0</v>
      </c>
      <c r="H38" s="158"/>
      <c r="I38" s="157">
        <f t="shared" si="1"/>
        <v>0</v>
      </c>
      <c r="J38" s="158"/>
      <c r="K38" s="157">
        <f t="shared" si="2"/>
        <v>0</v>
      </c>
      <c r="L38" s="157">
        <v>21</v>
      </c>
      <c r="M38" s="157">
        <f t="shared" si="3"/>
        <v>0</v>
      </c>
      <c r="N38" s="156">
        <v>0.05</v>
      </c>
      <c r="O38" s="156">
        <f t="shared" si="4"/>
        <v>0.05</v>
      </c>
      <c r="P38" s="156">
        <v>0</v>
      </c>
      <c r="Q38" s="156">
        <f t="shared" si="5"/>
        <v>0</v>
      </c>
      <c r="R38" s="157"/>
      <c r="S38" s="157" t="s">
        <v>145</v>
      </c>
      <c r="T38" s="157" t="s">
        <v>146</v>
      </c>
      <c r="U38" s="157">
        <v>10.728</v>
      </c>
      <c r="V38" s="157">
        <f t="shared" si="6"/>
        <v>10.73</v>
      </c>
      <c r="W38" s="157"/>
      <c r="X38" s="157" t="s">
        <v>140</v>
      </c>
      <c r="Y38" s="157" t="s">
        <v>141</v>
      </c>
      <c r="Z38" s="147"/>
      <c r="AA38" s="147"/>
      <c r="AB38" s="147"/>
      <c r="AC38" s="147"/>
      <c r="AD38" s="147"/>
      <c r="AE38" s="147"/>
      <c r="AF38" s="147"/>
      <c r="AG38" s="147" t="s">
        <v>142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5">
      <c r="A39" s="174">
        <v>31</v>
      </c>
      <c r="B39" s="175" t="s">
        <v>232</v>
      </c>
      <c r="C39" s="183" t="s">
        <v>233</v>
      </c>
      <c r="D39" s="176" t="s">
        <v>143</v>
      </c>
      <c r="E39" s="177">
        <v>1</v>
      </c>
      <c r="F39" s="178"/>
      <c r="G39" s="179">
        <f t="shared" si="0"/>
        <v>0</v>
      </c>
      <c r="H39" s="158"/>
      <c r="I39" s="157">
        <f t="shared" si="1"/>
        <v>0</v>
      </c>
      <c r="J39" s="158"/>
      <c r="K39" s="157">
        <f t="shared" si="2"/>
        <v>0</v>
      </c>
      <c r="L39" s="157">
        <v>21</v>
      </c>
      <c r="M39" s="157">
        <f t="shared" si="3"/>
        <v>0</v>
      </c>
      <c r="N39" s="156">
        <v>0.05</v>
      </c>
      <c r="O39" s="156">
        <f t="shared" si="4"/>
        <v>0.05</v>
      </c>
      <c r="P39" s="156">
        <v>0</v>
      </c>
      <c r="Q39" s="156">
        <f t="shared" si="5"/>
        <v>0</v>
      </c>
      <c r="R39" s="157"/>
      <c r="S39" s="157" t="s">
        <v>145</v>
      </c>
      <c r="T39" s="157" t="s">
        <v>146</v>
      </c>
      <c r="U39" s="157">
        <v>10.728</v>
      </c>
      <c r="V39" s="157">
        <f t="shared" si="6"/>
        <v>10.73</v>
      </c>
      <c r="W39" s="157"/>
      <c r="X39" s="157" t="s">
        <v>140</v>
      </c>
      <c r="Y39" s="157" t="s">
        <v>141</v>
      </c>
      <c r="Z39" s="147"/>
      <c r="AA39" s="147"/>
      <c r="AB39" s="147"/>
      <c r="AC39" s="147"/>
      <c r="AD39" s="147"/>
      <c r="AE39" s="147"/>
      <c r="AF39" s="147"/>
      <c r="AG39" s="147" t="s">
        <v>142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5">
      <c r="A40" s="174">
        <v>32</v>
      </c>
      <c r="B40" s="175" t="s">
        <v>234</v>
      </c>
      <c r="C40" s="183" t="s">
        <v>235</v>
      </c>
      <c r="D40" s="176" t="s">
        <v>143</v>
      </c>
      <c r="E40" s="177">
        <v>1</v>
      </c>
      <c r="F40" s="178"/>
      <c r="G40" s="179">
        <f t="shared" si="0"/>
        <v>0</v>
      </c>
      <c r="H40" s="158"/>
      <c r="I40" s="157">
        <f t="shared" si="1"/>
        <v>0</v>
      </c>
      <c r="J40" s="158"/>
      <c r="K40" s="157">
        <f t="shared" si="2"/>
        <v>0</v>
      </c>
      <c r="L40" s="157">
        <v>21</v>
      </c>
      <c r="M40" s="157">
        <f t="shared" si="3"/>
        <v>0</v>
      </c>
      <c r="N40" s="156">
        <v>0.05</v>
      </c>
      <c r="O40" s="156">
        <f t="shared" si="4"/>
        <v>0.05</v>
      </c>
      <c r="P40" s="156">
        <v>0</v>
      </c>
      <c r="Q40" s="156">
        <f t="shared" si="5"/>
        <v>0</v>
      </c>
      <c r="R40" s="157"/>
      <c r="S40" s="157" t="s">
        <v>145</v>
      </c>
      <c r="T40" s="157" t="s">
        <v>146</v>
      </c>
      <c r="U40" s="157">
        <v>10.728</v>
      </c>
      <c r="V40" s="157">
        <f t="shared" si="6"/>
        <v>10.73</v>
      </c>
      <c r="W40" s="157"/>
      <c r="X40" s="157" t="s">
        <v>140</v>
      </c>
      <c r="Y40" s="157" t="s">
        <v>141</v>
      </c>
      <c r="Z40" s="147"/>
      <c r="AA40" s="147"/>
      <c r="AB40" s="147"/>
      <c r="AC40" s="147"/>
      <c r="AD40" s="147"/>
      <c r="AE40" s="147"/>
      <c r="AF40" s="147"/>
      <c r="AG40" s="147" t="s">
        <v>142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5">
      <c r="A41" s="174">
        <v>33</v>
      </c>
      <c r="B41" s="175" t="s">
        <v>236</v>
      </c>
      <c r="C41" s="183" t="s">
        <v>237</v>
      </c>
      <c r="D41" s="176" t="s">
        <v>143</v>
      </c>
      <c r="E41" s="177">
        <v>1</v>
      </c>
      <c r="F41" s="178"/>
      <c r="G41" s="179">
        <f t="shared" ref="G41:G65" si="7">ROUND(E41*F41,2)</f>
        <v>0</v>
      </c>
      <c r="H41" s="158"/>
      <c r="I41" s="157">
        <f t="shared" ref="I41:I65" si="8">ROUND(E41*H41,2)</f>
        <v>0</v>
      </c>
      <c r="J41" s="158"/>
      <c r="K41" s="157">
        <f t="shared" ref="K41:K65" si="9">ROUND(E41*J41,2)</f>
        <v>0</v>
      </c>
      <c r="L41" s="157">
        <v>21</v>
      </c>
      <c r="M41" s="157">
        <f t="shared" ref="M41:M65" si="10">G41*(1+L41/100)</f>
        <v>0</v>
      </c>
      <c r="N41" s="156">
        <v>0.1</v>
      </c>
      <c r="O41" s="156">
        <f t="shared" ref="O41:O65" si="11">ROUND(E41*N41,2)</f>
        <v>0.1</v>
      </c>
      <c r="P41" s="156">
        <v>0</v>
      </c>
      <c r="Q41" s="156">
        <f t="shared" ref="Q41:Q65" si="12">ROUND(E41*P41,2)</f>
        <v>0</v>
      </c>
      <c r="R41" s="157"/>
      <c r="S41" s="157" t="s">
        <v>145</v>
      </c>
      <c r="T41" s="157" t="s">
        <v>146</v>
      </c>
      <c r="U41" s="157">
        <v>10.728</v>
      </c>
      <c r="V41" s="157">
        <f t="shared" ref="V41:V65" si="13">ROUND(E41*U41,2)</f>
        <v>10.73</v>
      </c>
      <c r="W41" s="157"/>
      <c r="X41" s="157" t="s">
        <v>140</v>
      </c>
      <c r="Y41" s="157" t="s">
        <v>141</v>
      </c>
      <c r="Z41" s="147"/>
      <c r="AA41" s="147"/>
      <c r="AB41" s="147"/>
      <c r="AC41" s="147"/>
      <c r="AD41" s="147"/>
      <c r="AE41" s="147"/>
      <c r="AF41" s="147"/>
      <c r="AG41" s="147" t="s">
        <v>142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5">
      <c r="A42" s="174">
        <v>34</v>
      </c>
      <c r="B42" s="175" t="s">
        <v>238</v>
      </c>
      <c r="C42" s="183" t="s">
        <v>239</v>
      </c>
      <c r="D42" s="176" t="s">
        <v>240</v>
      </c>
      <c r="E42" s="177">
        <v>5.5</v>
      </c>
      <c r="F42" s="178"/>
      <c r="G42" s="179">
        <f t="shared" si="7"/>
        <v>0</v>
      </c>
      <c r="H42" s="158"/>
      <c r="I42" s="157">
        <f t="shared" si="8"/>
        <v>0</v>
      </c>
      <c r="J42" s="158"/>
      <c r="K42" s="157">
        <f t="shared" si="9"/>
        <v>0</v>
      </c>
      <c r="L42" s="157">
        <v>21</v>
      </c>
      <c r="M42" s="157">
        <f t="shared" si="10"/>
        <v>0</v>
      </c>
      <c r="N42" s="156">
        <v>0.05</v>
      </c>
      <c r="O42" s="156">
        <f t="shared" si="11"/>
        <v>0.28000000000000003</v>
      </c>
      <c r="P42" s="156">
        <v>0</v>
      </c>
      <c r="Q42" s="156">
        <f t="shared" si="12"/>
        <v>0</v>
      </c>
      <c r="R42" s="157"/>
      <c r="S42" s="157" t="s">
        <v>145</v>
      </c>
      <c r="T42" s="157" t="s">
        <v>146</v>
      </c>
      <c r="U42" s="157">
        <v>10.728</v>
      </c>
      <c r="V42" s="157">
        <f t="shared" si="13"/>
        <v>59</v>
      </c>
      <c r="W42" s="157"/>
      <c r="X42" s="157" t="s">
        <v>140</v>
      </c>
      <c r="Y42" s="157" t="s">
        <v>141</v>
      </c>
      <c r="Z42" s="147"/>
      <c r="AA42" s="147"/>
      <c r="AB42" s="147"/>
      <c r="AC42" s="147"/>
      <c r="AD42" s="147"/>
      <c r="AE42" s="147"/>
      <c r="AF42" s="147"/>
      <c r="AG42" s="147" t="s">
        <v>142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5">
      <c r="A43" s="174">
        <v>35</v>
      </c>
      <c r="B43" s="175" t="s">
        <v>241</v>
      </c>
      <c r="C43" s="183" t="s">
        <v>242</v>
      </c>
      <c r="D43" s="176" t="s">
        <v>240</v>
      </c>
      <c r="E43" s="177">
        <v>1</v>
      </c>
      <c r="F43" s="178"/>
      <c r="G43" s="179">
        <f t="shared" si="7"/>
        <v>0</v>
      </c>
      <c r="H43" s="158"/>
      <c r="I43" s="157">
        <f t="shared" si="8"/>
        <v>0</v>
      </c>
      <c r="J43" s="158"/>
      <c r="K43" s="157">
        <f t="shared" si="9"/>
        <v>0</v>
      </c>
      <c r="L43" s="157">
        <v>21</v>
      </c>
      <c r="M43" s="157">
        <f t="shared" si="10"/>
        <v>0</v>
      </c>
      <c r="N43" s="156">
        <v>5.0000000000000001E-3</v>
      </c>
      <c r="O43" s="156">
        <f t="shared" si="11"/>
        <v>0.01</v>
      </c>
      <c r="P43" s="156">
        <v>0</v>
      </c>
      <c r="Q43" s="156">
        <f t="shared" si="12"/>
        <v>0</v>
      </c>
      <c r="R43" s="157"/>
      <c r="S43" s="157" t="s">
        <v>145</v>
      </c>
      <c r="T43" s="157" t="s">
        <v>146</v>
      </c>
      <c r="U43" s="157">
        <v>10.728</v>
      </c>
      <c r="V43" s="157">
        <f t="shared" si="13"/>
        <v>10.73</v>
      </c>
      <c r="W43" s="157"/>
      <c r="X43" s="157" t="s">
        <v>140</v>
      </c>
      <c r="Y43" s="157" t="s">
        <v>141</v>
      </c>
      <c r="Z43" s="147"/>
      <c r="AA43" s="147"/>
      <c r="AB43" s="147"/>
      <c r="AC43" s="147"/>
      <c r="AD43" s="147"/>
      <c r="AE43" s="147"/>
      <c r="AF43" s="147"/>
      <c r="AG43" s="147" t="s">
        <v>142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5">
      <c r="A44" s="174">
        <v>36</v>
      </c>
      <c r="B44" s="175" t="s">
        <v>243</v>
      </c>
      <c r="C44" s="183" t="s">
        <v>244</v>
      </c>
      <c r="D44" s="176" t="s">
        <v>240</v>
      </c>
      <c r="E44" s="177">
        <v>68.2</v>
      </c>
      <c r="F44" s="178"/>
      <c r="G44" s="179">
        <f t="shared" si="7"/>
        <v>0</v>
      </c>
      <c r="H44" s="158"/>
      <c r="I44" s="157">
        <f t="shared" si="8"/>
        <v>0</v>
      </c>
      <c r="J44" s="158"/>
      <c r="K44" s="157">
        <f t="shared" si="9"/>
        <v>0</v>
      </c>
      <c r="L44" s="157">
        <v>21</v>
      </c>
      <c r="M44" s="157">
        <f t="shared" si="10"/>
        <v>0</v>
      </c>
      <c r="N44" s="156">
        <v>3.0000000000000001E-3</v>
      </c>
      <c r="O44" s="156">
        <f t="shared" si="11"/>
        <v>0.2</v>
      </c>
      <c r="P44" s="156">
        <v>0</v>
      </c>
      <c r="Q44" s="156">
        <f t="shared" si="12"/>
        <v>0</v>
      </c>
      <c r="R44" s="157"/>
      <c r="S44" s="157" t="s">
        <v>145</v>
      </c>
      <c r="T44" s="157" t="s">
        <v>146</v>
      </c>
      <c r="U44" s="157">
        <v>10.728</v>
      </c>
      <c r="V44" s="157">
        <f t="shared" si="13"/>
        <v>731.65</v>
      </c>
      <c r="W44" s="157"/>
      <c r="X44" s="157" t="s">
        <v>140</v>
      </c>
      <c r="Y44" s="157" t="s">
        <v>141</v>
      </c>
      <c r="Z44" s="147"/>
      <c r="AA44" s="147"/>
      <c r="AB44" s="147"/>
      <c r="AC44" s="147"/>
      <c r="AD44" s="147"/>
      <c r="AE44" s="147"/>
      <c r="AF44" s="147"/>
      <c r="AG44" s="147" t="s">
        <v>142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5">
      <c r="A45" s="174">
        <v>37</v>
      </c>
      <c r="B45" s="175" t="s">
        <v>245</v>
      </c>
      <c r="C45" s="183" t="s">
        <v>246</v>
      </c>
      <c r="D45" s="176" t="s">
        <v>240</v>
      </c>
      <c r="E45" s="177">
        <v>33.299999999999997</v>
      </c>
      <c r="F45" s="178"/>
      <c r="G45" s="179">
        <f t="shared" si="7"/>
        <v>0</v>
      </c>
      <c r="H45" s="158"/>
      <c r="I45" s="157">
        <f t="shared" si="8"/>
        <v>0</v>
      </c>
      <c r="J45" s="158"/>
      <c r="K45" s="157">
        <f t="shared" si="9"/>
        <v>0</v>
      </c>
      <c r="L45" s="157">
        <v>21</v>
      </c>
      <c r="M45" s="157">
        <f t="shared" si="10"/>
        <v>0</v>
      </c>
      <c r="N45" s="156">
        <v>3.0000000000000001E-3</v>
      </c>
      <c r="O45" s="156">
        <f t="shared" si="11"/>
        <v>0.1</v>
      </c>
      <c r="P45" s="156">
        <v>0</v>
      </c>
      <c r="Q45" s="156">
        <f t="shared" si="12"/>
        <v>0</v>
      </c>
      <c r="R45" s="157"/>
      <c r="S45" s="157" t="s">
        <v>145</v>
      </c>
      <c r="T45" s="157" t="s">
        <v>146</v>
      </c>
      <c r="U45" s="157">
        <v>10.728</v>
      </c>
      <c r="V45" s="157">
        <f t="shared" si="13"/>
        <v>357.24</v>
      </c>
      <c r="W45" s="157"/>
      <c r="X45" s="157" t="s">
        <v>140</v>
      </c>
      <c r="Y45" s="157" t="s">
        <v>141</v>
      </c>
      <c r="Z45" s="147"/>
      <c r="AA45" s="147"/>
      <c r="AB45" s="147"/>
      <c r="AC45" s="147"/>
      <c r="AD45" s="147"/>
      <c r="AE45" s="147"/>
      <c r="AF45" s="147"/>
      <c r="AG45" s="147" t="s">
        <v>142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5">
      <c r="A46" s="174">
        <v>38</v>
      </c>
      <c r="B46" s="175" t="s">
        <v>247</v>
      </c>
      <c r="C46" s="183" t="s">
        <v>248</v>
      </c>
      <c r="D46" s="176" t="s">
        <v>240</v>
      </c>
      <c r="E46" s="177">
        <v>27.4</v>
      </c>
      <c r="F46" s="178"/>
      <c r="G46" s="179">
        <f t="shared" si="7"/>
        <v>0</v>
      </c>
      <c r="H46" s="158"/>
      <c r="I46" s="157">
        <f t="shared" si="8"/>
        <v>0</v>
      </c>
      <c r="J46" s="158"/>
      <c r="K46" s="157">
        <f t="shared" si="9"/>
        <v>0</v>
      </c>
      <c r="L46" s="157">
        <v>21</v>
      </c>
      <c r="M46" s="157">
        <f t="shared" si="10"/>
        <v>0</v>
      </c>
      <c r="N46" s="156">
        <v>3.0000000000000001E-3</v>
      </c>
      <c r="O46" s="156">
        <f t="shared" si="11"/>
        <v>0.08</v>
      </c>
      <c r="P46" s="156">
        <v>0</v>
      </c>
      <c r="Q46" s="156">
        <f t="shared" si="12"/>
        <v>0</v>
      </c>
      <c r="R46" s="157"/>
      <c r="S46" s="157" t="s">
        <v>145</v>
      </c>
      <c r="T46" s="157" t="s">
        <v>146</v>
      </c>
      <c r="U46" s="157">
        <v>10.728</v>
      </c>
      <c r="V46" s="157">
        <f t="shared" si="13"/>
        <v>293.95</v>
      </c>
      <c r="W46" s="157"/>
      <c r="X46" s="157" t="s">
        <v>140</v>
      </c>
      <c r="Y46" s="157" t="s">
        <v>141</v>
      </c>
      <c r="Z46" s="147"/>
      <c r="AA46" s="147"/>
      <c r="AB46" s="147"/>
      <c r="AC46" s="147"/>
      <c r="AD46" s="147"/>
      <c r="AE46" s="147"/>
      <c r="AF46" s="147"/>
      <c r="AG46" s="147" t="s">
        <v>142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5">
      <c r="A47" s="174">
        <v>39</v>
      </c>
      <c r="B47" s="175" t="s">
        <v>157</v>
      </c>
      <c r="C47" s="183" t="s">
        <v>249</v>
      </c>
      <c r="D47" s="176" t="s">
        <v>240</v>
      </c>
      <c r="E47" s="177">
        <v>6.4</v>
      </c>
      <c r="F47" s="178"/>
      <c r="G47" s="179">
        <f t="shared" si="7"/>
        <v>0</v>
      </c>
      <c r="H47" s="158"/>
      <c r="I47" s="157">
        <f t="shared" si="8"/>
        <v>0</v>
      </c>
      <c r="J47" s="158"/>
      <c r="K47" s="157">
        <f t="shared" si="9"/>
        <v>0</v>
      </c>
      <c r="L47" s="157">
        <v>21</v>
      </c>
      <c r="M47" s="157">
        <f t="shared" si="10"/>
        <v>0</v>
      </c>
      <c r="N47" s="156">
        <v>3.0000000000000001E-3</v>
      </c>
      <c r="O47" s="156">
        <f t="shared" si="11"/>
        <v>0.02</v>
      </c>
      <c r="P47" s="156">
        <v>0</v>
      </c>
      <c r="Q47" s="156">
        <f t="shared" si="12"/>
        <v>0</v>
      </c>
      <c r="R47" s="157"/>
      <c r="S47" s="157" t="s">
        <v>145</v>
      </c>
      <c r="T47" s="157" t="s">
        <v>146</v>
      </c>
      <c r="U47" s="157">
        <v>10.728</v>
      </c>
      <c r="V47" s="157">
        <f t="shared" si="13"/>
        <v>68.66</v>
      </c>
      <c r="W47" s="157"/>
      <c r="X47" s="157" t="s">
        <v>140</v>
      </c>
      <c r="Y47" s="157" t="s">
        <v>141</v>
      </c>
      <c r="Z47" s="147"/>
      <c r="AA47" s="147"/>
      <c r="AB47" s="147"/>
      <c r="AC47" s="147"/>
      <c r="AD47" s="147"/>
      <c r="AE47" s="147"/>
      <c r="AF47" s="147"/>
      <c r="AG47" s="147" t="s">
        <v>142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5">
      <c r="A48" s="174">
        <v>40</v>
      </c>
      <c r="B48" s="175" t="s">
        <v>158</v>
      </c>
      <c r="C48" s="183" t="s">
        <v>250</v>
      </c>
      <c r="D48" s="176" t="s">
        <v>240</v>
      </c>
      <c r="E48" s="177">
        <v>1.2</v>
      </c>
      <c r="F48" s="178"/>
      <c r="G48" s="179">
        <f t="shared" si="7"/>
        <v>0</v>
      </c>
      <c r="H48" s="158"/>
      <c r="I48" s="157">
        <f t="shared" si="8"/>
        <v>0</v>
      </c>
      <c r="J48" s="158"/>
      <c r="K48" s="157">
        <f t="shared" si="9"/>
        <v>0</v>
      </c>
      <c r="L48" s="157">
        <v>21</v>
      </c>
      <c r="M48" s="157">
        <f t="shared" si="10"/>
        <v>0</v>
      </c>
      <c r="N48" s="156">
        <v>0.05</v>
      </c>
      <c r="O48" s="156">
        <f t="shared" si="11"/>
        <v>0.06</v>
      </c>
      <c r="P48" s="156">
        <v>0</v>
      </c>
      <c r="Q48" s="156">
        <f t="shared" si="12"/>
        <v>0</v>
      </c>
      <c r="R48" s="157"/>
      <c r="S48" s="157" t="s">
        <v>145</v>
      </c>
      <c r="T48" s="157" t="s">
        <v>146</v>
      </c>
      <c r="U48" s="157">
        <v>10.728</v>
      </c>
      <c r="V48" s="157">
        <f t="shared" si="13"/>
        <v>12.87</v>
      </c>
      <c r="W48" s="157"/>
      <c r="X48" s="157" t="s">
        <v>140</v>
      </c>
      <c r="Y48" s="157" t="s">
        <v>141</v>
      </c>
      <c r="Z48" s="147"/>
      <c r="AA48" s="147"/>
      <c r="AB48" s="147"/>
      <c r="AC48" s="147"/>
      <c r="AD48" s="147"/>
      <c r="AE48" s="147"/>
      <c r="AF48" s="147"/>
      <c r="AG48" s="147" t="s">
        <v>142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5">
      <c r="A49" s="174">
        <v>41</v>
      </c>
      <c r="B49" s="175" t="s">
        <v>159</v>
      </c>
      <c r="C49" s="183" t="s">
        <v>251</v>
      </c>
      <c r="D49" s="176" t="s">
        <v>240</v>
      </c>
      <c r="E49" s="177">
        <v>10.9</v>
      </c>
      <c r="F49" s="178"/>
      <c r="G49" s="179">
        <f t="shared" si="7"/>
        <v>0</v>
      </c>
      <c r="H49" s="158"/>
      <c r="I49" s="157">
        <f t="shared" si="8"/>
        <v>0</v>
      </c>
      <c r="J49" s="158"/>
      <c r="K49" s="157">
        <f t="shared" si="9"/>
        <v>0</v>
      </c>
      <c r="L49" s="157">
        <v>21</v>
      </c>
      <c r="M49" s="157">
        <f t="shared" si="10"/>
        <v>0</v>
      </c>
      <c r="N49" s="156">
        <v>3.0000000000000001E-3</v>
      </c>
      <c r="O49" s="156">
        <f t="shared" si="11"/>
        <v>0.03</v>
      </c>
      <c r="P49" s="156">
        <v>0</v>
      </c>
      <c r="Q49" s="156">
        <f t="shared" si="12"/>
        <v>0</v>
      </c>
      <c r="R49" s="157"/>
      <c r="S49" s="157" t="s">
        <v>145</v>
      </c>
      <c r="T49" s="157" t="s">
        <v>146</v>
      </c>
      <c r="U49" s="157">
        <v>10.728</v>
      </c>
      <c r="V49" s="157">
        <f t="shared" si="13"/>
        <v>116.94</v>
      </c>
      <c r="W49" s="157"/>
      <c r="X49" s="157" t="s">
        <v>140</v>
      </c>
      <c r="Y49" s="157" t="s">
        <v>141</v>
      </c>
      <c r="Z49" s="147"/>
      <c r="AA49" s="147"/>
      <c r="AB49" s="147"/>
      <c r="AC49" s="147"/>
      <c r="AD49" s="147"/>
      <c r="AE49" s="147"/>
      <c r="AF49" s="147"/>
      <c r="AG49" s="147" t="s">
        <v>142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5">
      <c r="A50" s="174">
        <v>42</v>
      </c>
      <c r="B50" s="175" t="s">
        <v>160</v>
      </c>
      <c r="C50" s="183" t="s">
        <v>252</v>
      </c>
      <c r="D50" s="176" t="s">
        <v>143</v>
      </c>
      <c r="E50" s="177">
        <v>2</v>
      </c>
      <c r="F50" s="178"/>
      <c r="G50" s="179">
        <f t="shared" si="7"/>
        <v>0</v>
      </c>
      <c r="H50" s="158"/>
      <c r="I50" s="157">
        <f t="shared" si="8"/>
        <v>0</v>
      </c>
      <c r="J50" s="158"/>
      <c r="K50" s="157">
        <f t="shared" si="9"/>
        <v>0</v>
      </c>
      <c r="L50" s="157">
        <v>21</v>
      </c>
      <c r="M50" s="157">
        <f t="shared" si="10"/>
        <v>0</v>
      </c>
      <c r="N50" s="156">
        <v>5.0000000000000001E-3</v>
      </c>
      <c r="O50" s="156">
        <f t="shared" si="11"/>
        <v>0.01</v>
      </c>
      <c r="P50" s="156">
        <v>0</v>
      </c>
      <c r="Q50" s="156">
        <f t="shared" si="12"/>
        <v>0</v>
      </c>
      <c r="R50" s="157"/>
      <c r="S50" s="157" t="s">
        <v>145</v>
      </c>
      <c r="T50" s="157" t="s">
        <v>146</v>
      </c>
      <c r="U50" s="157">
        <v>10.728</v>
      </c>
      <c r="V50" s="157">
        <f t="shared" si="13"/>
        <v>21.46</v>
      </c>
      <c r="W50" s="157"/>
      <c r="X50" s="157" t="s">
        <v>140</v>
      </c>
      <c r="Y50" s="157" t="s">
        <v>141</v>
      </c>
      <c r="Z50" s="147"/>
      <c r="AA50" s="147"/>
      <c r="AB50" s="147"/>
      <c r="AC50" s="147"/>
      <c r="AD50" s="147"/>
      <c r="AE50" s="147"/>
      <c r="AF50" s="147"/>
      <c r="AG50" s="147" t="s">
        <v>142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5">
      <c r="A51" s="174">
        <v>43</v>
      </c>
      <c r="B51" s="175" t="s">
        <v>161</v>
      </c>
      <c r="C51" s="183" t="s">
        <v>253</v>
      </c>
      <c r="D51" s="176" t="s">
        <v>154</v>
      </c>
      <c r="E51" s="177">
        <v>2</v>
      </c>
      <c r="F51" s="178"/>
      <c r="G51" s="179">
        <f t="shared" si="7"/>
        <v>0</v>
      </c>
      <c r="H51" s="158"/>
      <c r="I51" s="157">
        <f t="shared" si="8"/>
        <v>0</v>
      </c>
      <c r="J51" s="158"/>
      <c r="K51" s="157">
        <f t="shared" si="9"/>
        <v>0</v>
      </c>
      <c r="L51" s="157">
        <v>21</v>
      </c>
      <c r="M51" s="157">
        <f t="shared" si="10"/>
        <v>0</v>
      </c>
      <c r="N51" s="156">
        <v>5.0000000000000001E-3</v>
      </c>
      <c r="O51" s="156">
        <f t="shared" si="11"/>
        <v>0.01</v>
      </c>
      <c r="P51" s="156">
        <v>0</v>
      </c>
      <c r="Q51" s="156">
        <f t="shared" si="12"/>
        <v>0</v>
      </c>
      <c r="R51" s="157"/>
      <c r="S51" s="157" t="s">
        <v>145</v>
      </c>
      <c r="T51" s="157" t="s">
        <v>146</v>
      </c>
      <c r="U51" s="157">
        <v>10.728</v>
      </c>
      <c r="V51" s="157">
        <f t="shared" si="13"/>
        <v>21.46</v>
      </c>
      <c r="W51" s="157"/>
      <c r="X51" s="157" t="s">
        <v>140</v>
      </c>
      <c r="Y51" s="157" t="s">
        <v>141</v>
      </c>
      <c r="Z51" s="147"/>
      <c r="AA51" s="147"/>
      <c r="AB51" s="147"/>
      <c r="AC51" s="147"/>
      <c r="AD51" s="147"/>
      <c r="AE51" s="147"/>
      <c r="AF51" s="147"/>
      <c r="AG51" s="147" t="s">
        <v>142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5">
      <c r="A52" s="174">
        <v>44</v>
      </c>
      <c r="B52" s="175" t="s">
        <v>162</v>
      </c>
      <c r="C52" s="183" t="s">
        <v>254</v>
      </c>
      <c r="D52" s="176" t="s">
        <v>154</v>
      </c>
      <c r="E52" s="177">
        <v>1</v>
      </c>
      <c r="F52" s="178"/>
      <c r="G52" s="179">
        <f t="shared" si="7"/>
        <v>0</v>
      </c>
      <c r="H52" s="158"/>
      <c r="I52" s="157">
        <f t="shared" si="8"/>
        <v>0</v>
      </c>
      <c r="J52" s="158"/>
      <c r="K52" s="157">
        <f t="shared" si="9"/>
        <v>0</v>
      </c>
      <c r="L52" s="157">
        <v>21</v>
      </c>
      <c r="M52" s="157">
        <f t="shared" si="10"/>
        <v>0</v>
      </c>
      <c r="N52" s="156">
        <v>0.05</v>
      </c>
      <c r="O52" s="156">
        <f t="shared" si="11"/>
        <v>0.05</v>
      </c>
      <c r="P52" s="156">
        <v>0</v>
      </c>
      <c r="Q52" s="156">
        <f t="shared" si="12"/>
        <v>0</v>
      </c>
      <c r="R52" s="157"/>
      <c r="S52" s="157" t="s">
        <v>145</v>
      </c>
      <c r="T52" s="157" t="s">
        <v>146</v>
      </c>
      <c r="U52" s="157">
        <v>10.728</v>
      </c>
      <c r="V52" s="157">
        <f t="shared" si="13"/>
        <v>10.73</v>
      </c>
      <c r="W52" s="157"/>
      <c r="X52" s="157" t="s">
        <v>140</v>
      </c>
      <c r="Y52" s="157" t="s">
        <v>141</v>
      </c>
      <c r="Z52" s="147"/>
      <c r="AA52" s="147"/>
      <c r="AB52" s="147"/>
      <c r="AC52" s="147"/>
      <c r="AD52" s="147"/>
      <c r="AE52" s="147"/>
      <c r="AF52" s="147"/>
      <c r="AG52" s="147" t="s">
        <v>142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5">
      <c r="A53" s="174">
        <v>45</v>
      </c>
      <c r="B53" s="175" t="s">
        <v>163</v>
      </c>
      <c r="C53" s="183" t="s">
        <v>255</v>
      </c>
      <c r="D53" s="176" t="s">
        <v>154</v>
      </c>
      <c r="E53" s="177">
        <v>10</v>
      </c>
      <c r="F53" s="178"/>
      <c r="G53" s="179">
        <f t="shared" si="7"/>
        <v>0</v>
      </c>
      <c r="H53" s="158"/>
      <c r="I53" s="157">
        <f t="shared" si="8"/>
        <v>0</v>
      </c>
      <c r="J53" s="158"/>
      <c r="K53" s="157">
        <f t="shared" si="9"/>
        <v>0</v>
      </c>
      <c r="L53" s="157">
        <v>21</v>
      </c>
      <c r="M53" s="157">
        <f t="shared" si="10"/>
        <v>0</v>
      </c>
      <c r="N53" s="156">
        <v>5.0000000000000001E-3</v>
      </c>
      <c r="O53" s="156">
        <f t="shared" si="11"/>
        <v>0.05</v>
      </c>
      <c r="P53" s="156">
        <v>0</v>
      </c>
      <c r="Q53" s="156">
        <f t="shared" si="12"/>
        <v>0</v>
      </c>
      <c r="R53" s="157"/>
      <c r="S53" s="157" t="s">
        <v>145</v>
      </c>
      <c r="T53" s="157" t="s">
        <v>146</v>
      </c>
      <c r="U53" s="157">
        <v>10.728</v>
      </c>
      <c r="V53" s="157">
        <f t="shared" si="13"/>
        <v>107.28</v>
      </c>
      <c r="W53" s="157"/>
      <c r="X53" s="157" t="s">
        <v>140</v>
      </c>
      <c r="Y53" s="157" t="s">
        <v>141</v>
      </c>
      <c r="Z53" s="147"/>
      <c r="AA53" s="147"/>
      <c r="AB53" s="147"/>
      <c r="AC53" s="147"/>
      <c r="AD53" s="147"/>
      <c r="AE53" s="147"/>
      <c r="AF53" s="147"/>
      <c r="AG53" s="147" t="s">
        <v>142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5">
      <c r="A54" s="174">
        <v>46</v>
      </c>
      <c r="B54" s="175" t="s">
        <v>164</v>
      </c>
      <c r="C54" s="183" t="s">
        <v>256</v>
      </c>
      <c r="D54" s="176" t="s">
        <v>154</v>
      </c>
      <c r="E54" s="177">
        <v>2</v>
      </c>
      <c r="F54" s="178"/>
      <c r="G54" s="179">
        <f t="shared" si="7"/>
        <v>0</v>
      </c>
      <c r="H54" s="158"/>
      <c r="I54" s="157">
        <f t="shared" si="8"/>
        <v>0</v>
      </c>
      <c r="J54" s="158"/>
      <c r="K54" s="157">
        <f t="shared" si="9"/>
        <v>0</v>
      </c>
      <c r="L54" s="157">
        <v>21</v>
      </c>
      <c r="M54" s="157">
        <f t="shared" si="10"/>
        <v>0</v>
      </c>
      <c r="N54" s="156">
        <v>0.05</v>
      </c>
      <c r="O54" s="156">
        <f t="shared" si="11"/>
        <v>0.1</v>
      </c>
      <c r="P54" s="156">
        <v>0</v>
      </c>
      <c r="Q54" s="156">
        <f t="shared" si="12"/>
        <v>0</v>
      </c>
      <c r="R54" s="157"/>
      <c r="S54" s="157" t="s">
        <v>145</v>
      </c>
      <c r="T54" s="157" t="s">
        <v>146</v>
      </c>
      <c r="U54" s="157">
        <v>10.728</v>
      </c>
      <c r="V54" s="157">
        <f t="shared" si="13"/>
        <v>21.46</v>
      </c>
      <c r="W54" s="157"/>
      <c r="X54" s="157" t="s">
        <v>140</v>
      </c>
      <c r="Y54" s="157" t="s">
        <v>141</v>
      </c>
      <c r="Z54" s="147"/>
      <c r="AA54" s="147"/>
      <c r="AB54" s="147"/>
      <c r="AC54" s="147"/>
      <c r="AD54" s="147"/>
      <c r="AE54" s="147"/>
      <c r="AF54" s="147"/>
      <c r="AG54" s="147" t="s">
        <v>142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5">
      <c r="A55" s="174">
        <v>47</v>
      </c>
      <c r="B55" s="175" t="s">
        <v>257</v>
      </c>
      <c r="C55" s="183" t="s">
        <v>258</v>
      </c>
      <c r="D55" s="176" t="s">
        <v>154</v>
      </c>
      <c r="E55" s="177">
        <v>1</v>
      </c>
      <c r="F55" s="178"/>
      <c r="G55" s="179">
        <f t="shared" si="7"/>
        <v>0</v>
      </c>
      <c r="H55" s="158"/>
      <c r="I55" s="157">
        <f t="shared" si="8"/>
        <v>0</v>
      </c>
      <c r="J55" s="158"/>
      <c r="K55" s="157">
        <f t="shared" si="9"/>
        <v>0</v>
      </c>
      <c r="L55" s="157">
        <v>21</v>
      </c>
      <c r="M55" s="157">
        <f t="shared" si="10"/>
        <v>0</v>
      </c>
      <c r="N55" s="156">
        <v>0.15</v>
      </c>
      <c r="O55" s="156">
        <f t="shared" si="11"/>
        <v>0.15</v>
      </c>
      <c r="P55" s="156">
        <v>0</v>
      </c>
      <c r="Q55" s="156">
        <f t="shared" si="12"/>
        <v>0</v>
      </c>
      <c r="R55" s="157"/>
      <c r="S55" s="157" t="s">
        <v>145</v>
      </c>
      <c r="T55" s="157" t="s">
        <v>146</v>
      </c>
      <c r="U55" s="157">
        <v>10.728</v>
      </c>
      <c r="V55" s="157">
        <f t="shared" si="13"/>
        <v>10.73</v>
      </c>
      <c r="W55" s="157"/>
      <c r="X55" s="157" t="s">
        <v>140</v>
      </c>
      <c r="Y55" s="157" t="s">
        <v>141</v>
      </c>
      <c r="Z55" s="147"/>
      <c r="AA55" s="147"/>
      <c r="AB55" s="147"/>
      <c r="AC55" s="147"/>
      <c r="AD55" s="147"/>
      <c r="AE55" s="147"/>
      <c r="AF55" s="147"/>
      <c r="AG55" s="147" t="s">
        <v>142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5">
      <c r="A56" s="174">
        <v>48</v>
      </c>
      <c r="B56" s="175" t="s">
        <v>259</v>
      </c>
      <c r="C56" s="183" t="s">
        <v>260</v>
      </c>
      <c r="D56" s="176" t="s">
        <v>154</v>
      </c>
      <c r="E56" s="177">
        <v>1</v>
      </c>
      <c r="F56" s="178"/>
      <c r="G56" s="179">
        <f t="shared" si="7"/>
        <v>0</v>
      </c>
      <c r="H56" s="158"/>
      <c r="I56" s="157">
        <f t="shared" si="8"/>
        <v>0</v>
      </c>
      <c r="J56" s="158"/>
      <c r="K56" s="157">
        <f t="shared" si="9"/>
        <v>0</v>
      </c>
      <c r="L56" s="157">
        <v>21</v>
      </c>
      <c r="M56" s="157">
        <f t="shared" si="10"/>
        <v>0</v>
      </c>
      <c r="N56" s="156">
        <v>0.15</v>
      </c>
      <c r="O56" s="156">
        <f t="shared" si="11"/>
        <v>0.15</v>
      </c>
      <c r="P56" s="156">
        <v>0</v>
      </c>
      <c r="Q56" s="156">
        <f t="shared" si="12"/>
        <v>0</v>
      </c>
      <c r="R56" s="157"/>
      <c r="S56" s="157" t="s">
        <v>145</v>
      </c>
      <c r="T56" s="157" t="s">
        <v>146</v>
      </c>
      <c r="U56" s="157">
        <v>10.728</v>
      </c>
      <c r="V56" s="157">
        <f t="shared" si="13"/>
        <v>10.73</v>
      </c>
      <c r="W56" s="157"/>
      <c r="X56" s="157" t="s">
        <v>140</v>
      </c>
      <c r="Y56" s="157" t="s">
        <v>141</v>
      </c>
      <c r="Z56" s="147"/>
      <c r="AA56" s="147"/>
      <c r="AB56" s="147"/>
      <c r="AC56" s="147"/>
      <c r="AD56" s="147"/>
      <c r="AE56" s="147"/>
      <c r="AF56" s="147"/>
      <c r="AG56" s="147" t="s">
        <v>142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5">
      <c r="A57" s="174">
        <v>49</v>
      </c>
      <c r="B57" s="175" t="s">
        <v>261</v>
      </c>
      <c r="C57" s="183" t="s">
        <v>262</v>
      </c>
      <c r="D57" s="176" t="s">
        <v>154</v>
      </c>
      <c r="E57" s="177">
        <v>1</v>
      </c>
      <c r="F57" s="178"/>
      <c r="G57" s="179">
        <f t="shared" si="7"/>
        <v>0</v>
      </c>
      <c r="H57" s="158"/>
      <c r="I57" s="157">
        <f t="shared" si="8"/>
        <v>0</v>
      </c>
      <c r="J57" s="158"/>
      <c r="K57" s="157">
        <f t="shared" si="9"/>
        <v>0</v>
      </c>
      <c r="L57" s="157">
        <v>21</v>
      </c>
      <c r="M57" s="157">
        <f t="shared" si="10"/>
        <v>0</v>
      </c>
      <c r="N57" s="156">
        <v>0.1</v>
      </c>
      <c r="O57" s="156">
        <f t="shared" si="11"/>
        <v>0.1</v>
      </c>
      <c r="P57" s="156">
        <v>0</v>
      </c>
      <c r="Q57" s="156">
        <f t="shared" si="12"/>
        <v>0</v>
      </c>
      <c r="R57" s="157"/>
      <c r="S57" s="157" t="s">
        <v>145</v>
      </c>
      <c r="T57" s="157" t="s">
        <v>146</v>
      </c>
      <c r="U57" s="157">
        <v>10.728</v>
      </c>
      <c r="V57" s="157">
        <f t="shared" si="13"/>
        <v>10.73</v>
      </c>
      <c r="W57" s="157"/>
      <c r="X57" s="157" t="s">
        <v>140</v>
      </c>
      <c r="Y57" s="157" t="s">
        <v>141</v>
      </c>
      <c r="Z57" s="147"/>
      <c r="AA57" s="147"/>
      <c r="AB57" s="147"/>
      <c r="AC57" s="147"/>
      <c r="AD57" s="147"/>
      <c r="AE57" s="147"/>
      <c r="AF57" s="147"/>
      <c r="AG57" s="147" t="s">
        <v>142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5">
      <c r="A58" s="174">
        <v>50</v>
      </c>
      <c r="B58" s="175" t="s">
        <v>263</v>
      </c>
      <c r="C58" s="183" t="s">
        <v>264</v>
      </c>
      <c r="D58" s="176" t="s">
        <v>154</v>
      </c>
      <c r="E58" s="177">
        <v>1</v>
      </c>
      <c r="F58" s="178"/>
      <c r="G58" s="179">
        <f t="shared" si="7"/>
        <v>0</v>
      </c>
      <c r="H58" s="158"/>
      <c r="I58" s="157">
        <f t="shared" si="8"/>
        <v>0</v>
      </c>
      <c r="J58" s="158"/>
      <c r="K58" s="157">
        <f t="shared" si="9"/>
        <v>0</v>
      </c>
      <c r="L58" s="157">
        <v>21</v>
      </c>
      <c r="M58" s="157">
        <f t="shared" si="10"/>
        <v>0</v>
      </c>
      <c r="N58" s="156">
        <v>0.1</v>
      </c>
      <c r="O58" s="156">
        <f t="shared" si="11"/>
        <v>0.1</v>
      </c>
      <c r="P58" s="156">
        <v>0</v>
      </c>
      <c r="Q58" s="156">
        <f t="shared" si="12"/>
        <v>0</v>
      </c>
      <c r="R58" s="157"/>
      <c r="S58" s="157" t="s">
        <v>145</v>
      </c>
      <c r="T58" s="157" t="s">
        <v>146</v>
      </c>
      <c r="U58" s="157">
        <v>10.728</v>
      </c>
      <c r="V58" s="157">
        <f t="shared" si="13"/>
        <v>10.73</v>
      </c>
      <c r="W58" s="157"/>
      <c r="X58" s="157" t="s">
        <v>140</v>
      </c>
      <c r="Y58" s="157" t="s">
        <v>141</v>
      </c>
      <c r="Z58" s="147"/>
      <c r="AA58" s="147"/>
      <c r="AB58" s="147"/>
      <c r="AC58" s="147"/>
      <c r="AD58" s="147"/>
      <c r="AE58" s="147"/>
      <c r="AF58" s="147"/>
      <c r="AG58" s="147" t="s">
        <v>142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5">
      <c r="A59" s="174">
        <v>51</v>
      </c>
      <c r="B59" s="175" t="s">
        <v>265</v>
      </c>
      <c r="C59" s="183" t="s">
        <v>266</v>
      </c>
      <c r="D59" s="176" t="s">
        <v>267</v>
      </c>
      <c r="E59" s="177">
        <v>1</v>
      </c>
      <c r="F59" s="178"/>
      <c r="G59" s="179">
        <f t="shared" si="7"/>
        <v>0</v>
      </c>
      <c r="H59" s="158"/>
      <c r="I59" s="157">
        <f t="shared" si="8"/>
        <v>0</v>
      </c>
      <c r="J59" s="158"/>
      <c r="K59" s="157">
        <f t="shared" si="9"/>
        <v>0</v>
      </c>
      <c r="L59" s="157">
        <v>21</v>
      </c>
      <c r="M59" s="157">
        <f t="shared" si="10"/>
        <v>0</v>
      </c>
      <c r="N59" s="156">
        <v>5.0000000000000001E-3</v>
      </c>
      <c r="O59" s="156">
        <f t="shared" si="11"/>
        <v>0.01</v>
      </c>
      <c r="P59" s="156">
        <v>0</v>
      </c>
      <c r="Q59" s="156">
        <f t="shared" si="12"/>
        <v>0</v>
      </c>
      <c r="R59" s="157"/>
      <c r="S59" s="157" t="s">
        <v>145</v>
      </c>
      <c r="T59" s="157" t="s">
        <v>146</v>
      </c>
      <c r="U59" s="157">
        <v>10.728</v>
      </c>
      <c r="V59" s="157">
        <f t="shared" si="13"/>
        <v>10.73</v>
      </c>
      <c r="W59" s="157"/>
      <c r="X59" s="157" t="s">
        <v>140</v>
      </c>
      <c r="Y59" s="157" t="s">
        <v>141</v>
      </c>
      <c r="Z59" s="147"/>
      <c r="AA59" s="147"/>
      <c r="AB59" s="147"/>
      <c r="AC59" s="147"/>
      <c r="AD59" s="147"/>
      <c r="AE59" s="147"/>
      <c r="AF59" s="147"/>
      <c r="AG59" s="147" t="s">
        <v>142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0.399999999999999" outlineLevel="1" x14ac:dyDescent="0.25">
      <c r="A60" s="174">
        <v>52</v>
      </c>
      <c r="B60" s="175" t="s">
        <v>268</v>
      </c>
      <c r="C60" s="183" t="s">
        <v>269</v>
      </c>
      <c r="D60" s="176" t="s">
        <v>154</v>
      </c>
      <c r="E60" s="177">
        <v>8</v>
      </c>
      <c r="F60" s="178"/>
      <c r="G60" s="179">
        <f t="shared" si="7"/>
        <v>0</v>
      </c>
      <c r="H60" s="158"/>
      <c r="I60" s="157">
        <f t="shared" si="8"/>
        <v>0</v>
      </c>
      <c r="J60" s="158"/>
      <c r="K60" s="157">
        <f t="shared" si="9"/>
        <v>0</v>
      </c>
      <c r="L60" s="157">
        <v>21</v>
      </c>
      <c r="M60" s="157">
        <f t="shared" si="10"/>
        <v>0</v>
      </c>
      <c r="N60" s="156">
        <v>5.0000000000000001E-3</v>
      </c>
      <c r="O60" s="156">
        <f t="shared" si="11"/>
        <v>0.04</v>
      </c>
      <c r="P60" s="156">
        <v>0</v>
      </c>
      <c r="Q60" s="156">
        <f t="shared" si="12"/>
        <v>0</v>
      </c>
      <c r="R60" s="157"/>
      <c r="S60" s="157" t="s">
        <v>145</v>
      </c>
      <c r="T60" s="157" t="s">
        <v>146</v>
      </c>
      <c r="U60" s="157">
        <v>10.728</v>
      </c>
      <c r="V60" s="157">
        <f t="shared" si="13"/>
        <v>85.82</v>
      </c>
      <c r="W60" s="157"/>
      <c r="X60" s="157" t="s">
        <v>140</v>
      </c>
      <c r="Y60" s="157" t="s">
        <v>141</v>
      </c>
      <c r="Z60" s="147"/>
      <c r="AA60" s="147"/>
      <c r="AB60" s="147"/>
      <c r="AC60" s="147"/>
      <c r="AD60" s="147"/>
      <c r="AE60" s="147"/>
      <c r="AF60" s="147"/>
      <c r="AG60" s="147" t="s">
        <v>142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20.399999999999999" outlineLevel="1" x14ac:dyDescent="0.25">
      <c r="A61" s="174">
        <v>53</v>
      </c>
      <c r="B61" s="175" t="s">
        <v>270</v>
      </c>
      <c r="C61" s="183" t="s">
        <v>271</v>
      </c>
      <c r="D61" s="176" t="s">
        <v>267</v>
      </c>
      <c r="E61" s="177">
        <v>1</v>
      </c>
      <c r="F61" s="178"/>
      <c r="G61" s="179">
        <f t="shared" si="7"/>
        <v>0</v>
      </c>
      <c r="H61" s="158"/>
      <c r="I61" s="157">
        <f t="shared" si="8"/>
        <v>0</v>
      </c>
      <c r="J61" s="158"/>
      <c r="K61" s="157">
        <f t="shared" si="9"/>
        <v>0</v>
      </c>
      <c r="L61" s="157">
        <v>21</v>
      </c>
      <c r="M61" s="157">
        <f t="shared" si="10"/>
        <v>0</v>
      </c>
      <c r="N61" s="156">
        <v>0.01</v>
      </c>
      <c r="O61" s="156">
        <f t="shared" si="11"/>
        <v>0.01</v>
      </c>
      <c r="P61" s="156">
        <v>0</v>
      </c>
      <c r="Q61" s="156">
        <f t="shared" si="12"/>
        <v>0</v>
      </c>
      <c r="R61" s="157"/>
      <c r="S61" s="157" t="s">
        <v>145</v>
      </c>
      <c r="T61" s="157" t="s">
        <v>146</v>
      </c>
      <c r="U61" s="157">
        <v>10.728</v>
      </c>
      <c r="V61" s="157">
        <f t="shared" si="13"/>
        <v>10.73</v>
      </c>
      <c r="W61" s="157"/>
      <c r="X61" s="157" t="s">
        <v>140</v>
      </c>
      <c r="Y61" s="157" t="s">
        <v>141</v>
      </c>
      <c r="Z61" s="147"/>
      <c r="AA61" s="147"/>
      <c r="AB61" s="147"/>
      <c r="AC61" s="147"/>
      <c r="AD61" s="147"/>
      <c r="AE61" s="147"/>
      <c r="AF61" s="147"/>
      <c r="AG61" s="147" t="s">
        <v>142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0.399999999999999" outlineLevel="1" x14ac:dyDescent="0.25">
      <c r="A62" s="174">
        <v>54</v>
      </c>
      <c r="B62" s="175" t="s">
        <v>272</v>
      </c>
      <c r="C62" s="183" t="s">
        <v>273</v>
      </c>
      <c r="D62" s="176" t="s">
        <v>267</v>
      </c>
      <c r="E62" s="177">
        <v>10</v>
      </c>
      <c r="F62" s="178"/>
      <c r="G62" s="179">
        <f t="shared" si="7"/>
        <v>0</v>
      </c>
      <c r="H62" s="158"/>
      <c r="I62" s="157">
        <f t="shared" si="8"/>
        <v>0</v>
      </c>
      <c r="J62" s="158"/>
      <c r="K62" s="157">
        <f t="shared" si="9"/>
        <v>0</v>
      </c>
      <c r="L62" s="157">
        <v>21</v>
      </c>
      <c r="M62" s="157">
        <f t="shared" si="10"/>
        <v>0</v>
      </c>
      <c r="N62" s="156">
        <v>0.01</v>
      </c>
      <c r="O62" s="156">
        <f t="shared" si="11"/>
        <v>0.1</v>
      </c>
      <c r="P62" s="156">
        <v>0</v>
      </c>
      <c r="Q62" s="156">
        <f t="shared" si="12"/>
        <v>0</v>
      </c>
      <c r="R62" s="157"/>
      <c r="S62" s="157" t="s">
        <v>145</v>
      </c>
      <c r="T62" s="157" t="s">
        <v>146</v>
      </c>
      <c r="U62" s="157">
        <v>10.728</v>
      </c>
      <c r="V62" s="157">
        <f t="shared" si="13"/>
        <v>107.28</v>
      </c>
      <c r="W62" s="157"/>
      <c r="X62" s="157" t="s">
        <v>140</v>
      </c>
      <c r="Y62" s="157" t="s">
        <v>141</v>
      </c>
      <c r="Z62" s="147"/>
      <c r="AA62" s="147"/>
      <c r="AB62" s="147"/>
      <c r="AC62" s="147"/>
      <c r="AD62" s="147"/>
      <c r="AE62" s="147"/>
      <c r="AF62" s="147"/>
      <c r="AG62" s="147" t="s">
        <v>142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t="20.399999999999999" outlineLevel="1" x14ac:dyDescent="0.25">
      <c r="A63" s="174">
        <v>55</v>
      </c>
      <c r="B63" s="175" t="s">
        <v>274</v>
      </c>
      <c r="C63" s="183" t="s">
        <v>275</v>
      </c>
      <c r="D63" s="176" t="s">
        <v>267</v>
      </c>
      <c r="E63" s="177">
        <v>2</v>
      </c>
      <c r="F63" s="178"/>
      <c r="G63" s="179">
        <f t="shared" si="7"/>
        <v>0</v>
      </c>
      <c r="H63" s="158"/>
      <c r="I63" s="157">
        <f t="shared" si="8"/>
        <v>0</v>
      </c>
      <c r="J63" s="158"/>
      <c r="K63" s="157">
        <f t="shared" si="9"/>
        <v>0</v>
      </c>
      <c r="L63" s="157">
        <v>21</v>
      </c>
      <c r="M63" s="157">
        <f t="shared" si="10"/>
        <v>0</v>
      </c>
      <c r="N63" s="156">
        <v>0.03</v>
      </c>
      <c r="O63" s="156">
        <f t="shared" si="11"/>
        <v>0.06</v>
      </c>
      <c r="P63" s="156">
        <v>0</v>
      </c>
      <c r="Q63" s="156">
        <f t="shared" si="12"/>
        <v>0</v>
      </c>
      <c r="R63" s="157"/>
      <c r="S63" s="157" t="s">
        <v>145</v>
      </c>
      <c r="T63" s="157" t="s">
        <v>146</v>
      </c>
      <c r="U63" s="157">
        <v>10.728</v>
      </c>
      <c r="V63" s="157">
        <f t="shared" si="13"/>
        <v>21.46</v>
      </c>
      <c r="W63" s="157"/>
      <c r="X63" s="157" t="s">
        <v>140</v>
      </c>
      <c r="Y63" s="157" t="s">
        <v>141</v>
      </c>
      <c r="Z63" s="147"/>
      <c r="AA63" s="147"/>
      <c r="AB63" s="147"/>
      <c r="AC63" s="147"/>
      <c r="AD63" s="147"/>
      <c r="AE63" s="147"/>
      <c r="AF63" s="147"/>
      <c r="AG63" s="147" t="s">
        <v>142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t="20.399999999999999" outlineLevel="1" x14ac:dyDescent="0.25">
      <c r="A64" s="174">
        <v>56</v>
      </c>
      <c r="B64" s="175" t="s">
        <v>276</v>
      </c>
      <c r="C64" s="183" t="s">
        <v>277</v>
      </c>
      <c r="D64" s="176" t="s">
        <v>154</v>
      </c>
      <c r="E64" s="177">
        <v>2</v>
      </c>
      <c r="F64" s="178"/>
      <c r="G64" s="179">
        <f t="shared" si="7"/>
        <v>0</v>
      </c>
      <c r="H64" s="158"/>
      <c r="I64" s="157">
        <f t="shared" si="8"/>
        <v>0</v>
      </c>
      <c r="J64" s="158"/>
      <c r="K64" s="157">
        <f t="shared" si="9"/>
        <v>0</v>
      </c>
      <c r="L64" s="157">
        <v>21</v>
      </c>
      <c r="M64" s="157">
        <f t="shared" si="10"/>
        <v>0</v>
      </c>
      <c r="N64" s="156">
        <v>5.0000000000000001E-3</v>
      </c>
      <c r="O64" s="156">
        <f t="shared" si="11"/>
        <v>0.01</v>
      </c>
      <c r="P64" s="156">
        <v>0</v>
      </c>
      <c r="Q64" s="156">
        <f t="shared" si="12"/>
        <v>0</v>
      </c>
      <c r="R64" s="157"/>
      <c r="S64" s="157" t="s">
        <v>145</v>
      </c>
      <c r="T64" s="157" t="s">
        <v>146</v>
      </c>
      <c r="U64" s="157">
        <v>10.728</v>
      </c>
      <c r="V64" s="157">
        <f t="shared" si="13"/>
        <v>21.46</v>
      </c>
      <c r="W64" s="157"/>
      <c r="X64" s="157" t="s">
        <v>140</v>
      </c>
      <c r="Y64" s="157" t="s">
        <v>141</v>
      </c>
      <c r="Z64" s="147"/>
      <c r="AA64" s="147"/>
      <c r="AB64" s="147"/>
      <c r="AC64" s="147"/>
      <c r="AD64" s="147"/>
      <c r="AE64" s="147"/>
      <c r="AF64" s="147"/>
      <c r="AG64" s="147" t="s">
        <v>142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5">
      <c r="A65" s="168">
        <v>57</v>
      </c>
      <c r="B65" s="169" t="s">
        <v>155</v>
      </c>
      <c r="C65" s="182" t="s">
        <v>156</v>
      </c>
      <c r="D65" s="170" t="s">
        <v>147</v>
      </c>
      <c r="E65" s="171">
        <v>4.3735999999999997</v>
      </c>
      <c r="F65" s="172"/>
      <c r="G65" s="173">
        <f t="shared" si="7"/>
        <v>0</v>
      </c>
      <c r="H65" s="158"/>
      <c r="I65" s="157">
        <f t="shared" si="8"/>
        <v>0</v>
      </c>
      <c r="J65" s="158"/>
      <c r="K65" s="157">
        <f t="shared" si="9"/>
        <v>0</v>
      </c>
      <c r="L65" s="157">
        <v>21</v>
      </c>
      <c r="M65" s="157">
        <f t="shared" si="10"/>
        <v>0</v>
      </c>
      <c r="N65" s="156">
        <v>0</v>
      </c>
      <c r="O65" s="156">
        <f t="shared" si="11"/>
        <v>0</v>
      </c>
      <c r="P65" s="156">
        <v>0</v>
      </c>
      <c r="Q65" s="156">
        <f t="shared" si="12"/>
        <v>0</v>
      </c>
      <c r="R65" s="157"/>
      <c r="S65" s="157" t="s">
        <v>139</v>
      </c>
      <c r="T65" s="157" t="s">
        <v>139</v>
      </c>
      <c r="U65" s="157">
        <v>2.4209999999999998</v>
      </c>
      <c r="V65" s="157">
        <f t="shared" si="13"/>
        <v>10.59</v>
      </c>
      <c r="W65" s="157"/>
      <c r="X65" s="157" t="s">
        <v>106</v>
      </c>
      <c r="Y65" s="157" t="s">
        <v>141</v>
      </c>
      <c r="Z65" s="147"/>
      <c r="AA65" s="147"/>
      <c r="AB65" s="147"/>
      <c r="AC65" s="147"/>
      <c r="AD65" s="147"/>
      <c r="AE65" s="147"/>
      <c r="AF65" s="147"/>
      <c r="AG65" s="147" t="s">
        <v>149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x14ac:dyDescent="0.25">
      <c r="A66" s="3"/>
      <c r="B66" s="4"/>
      <c r="C66" s="184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E66">
        <v>12</v>
      </c>
      <c r="AF66">
        <v>21</v>
      </c>
      <c r="AG66" t="s">
        <v>123</v>
      </c>
    </row>
    <row r="67" spans="1:60" x14ac:dyDescent="0.25">
      <c r="A67" s="150"/>
      <c r="B67" s="151" t="s">
        <v>31</v>
      </c>
      <c r="C67" s="185"/>
      <c r="D67" s="152"/>
      <c r="E67" s="153"/>
      <c r="F67" s="153"/>
      <c r="G67" s="167">
        <f>G8</f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E67">
        <f>SUMIF(L7:L65,AE66,G7:G65)</f>
        <v>0</v>
      </c>
      <c r="AF67">
        <f>SUMIF(L7:L65,AF66,G7:G65)</f>
        <v>0</v>
      </c>
      <c r="AG67" t="s">
        <v>150</v>
      </c>
    </row>
    <row r="68" spans="1:60" x14ac:dyDescent="0.25">
      <c r="A68" s="3"/>
      <c r="B68" s="4"/>
      <c r="C68" s="184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60" x14ac:dyDescent="0.25">
      <c r="A69" s="3"/>
      <c r="B69" s="4"/>
      <c r="C69" s="184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60" x14ac:dyDescent="0.25">
      <c r="A70" s="263" t="s">
        <v>151</v>
      </c>
      <c r="B70" s="263"/>
      <c r="C70" s="264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60" x14ac:dyDescent="0.25">
      <c r="A71" s="244"/>
      <c r="B71" s="245"/>
      <c r="C71" s="246"/>
      <c r="D71" s="245"/>
      <c r="E71" s="245"/>
      <c r="F71" s="245"/>
      <c r="G71" s="24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G71" t="s">
        <v>152</v>
      </c>
    </row>
    <row r="72" spans="1:60" x14ac:dyDescent="0.25">
      <c r="A72" s="248"/>
      <c r="B72" s="249"/>
      <c r="C72" s="250"/>
      <c r="D72" s="249"/>
      <c r="E72" s="249"/>
      <c r="F72" s="249"/>
      <c r="G72" s="25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60" x14ac:dyDescent="0.25">
      <c r="A73" s="248"/>
      <c r="B73" s="249"/>
      <c r="C73" s="250"/>
      <c r="D73" s="249"/>
      <c r="E73" s="249"/>
      <c r="F73" s="249"/>
      <c r="G73" s="25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5">
      <c r="A74" s="248"/>
      <c r="B74" s="249"/>
      <c r="C74" s="250"/>
      <c r="D74" s="249"/>
      <c r="E74" s="249"/>
      <c r="F74" s="249"/>
      <c r="G74" s="25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5">
      <c r="A75" s="252"/>
      <c r="B75" s="253"/>
      <c r="C75" s="254"/>
      <c r="D75" s="253"/>
      <c r="E75" s="253"/>
      <c r="F75" s="253"/>
      <c r="G75" s="25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5">
      <c r="A76" s="3"/>
      <c r="B76" s="4"/>
      <c r="C76" s="184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5">
      <c r="C77" s="186"/>
      <c r="D77" s="10"/>
      <c r="AG77" t="s">
        <v>153</v>
      </c>
    </row>
    <row r="78" spans="1:60" x14ac:dyDescent="0.25">
      <c r="D78" s="10"/>
    </row>
    <row r="79" spans="1:60" x14ac:dyDescent="0.25">
      <c r="D79" s="10"/>
    </row>
    <row r="80" spans="1:60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XjL0TxNC2qrbcZoKGvYaQsSOgYclIWlJrMRy+xMxrCiYvN51UL0uaz6Mb960FXyEMAOWwxtyolYPXn2uTeeu5Q==" saltValue="hsfN05hSqhIXJu4RADKtxA==" spinCount="100000" sheet="1" formatRows="0"/>
  <mergeCells count="6">
    <mergeCell ref="A71:G75"/>
    <mergeCell ref="A1:G1"/>
    <mergeCell ref="C2:G2"/>
    <mergeCell ref="C3:G3"/>
    <mergeCell ref="C4:G4"/>
    <mergeCell ref="A70:C70"/>
  </mergeCells>
  <pageMargins left="0.59055118110236204" right="0.196850393700787" top="0.78740157499999996" bottom="0.78740157499999996" header="0.3" footer="0.3"/>
  <pageSetup paperSize="9" scale="96" fitToHeight="0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203F-3B34-4327-93A2-D08C603F029D}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activeCell="T46" sqref="T46"/>
    </sheetView>
  </sheetViews>
  <sheetFormatPr defaultRowHeight="13.2" outlineLevelRow="1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9" width="9.109375" hidden="1" customWidth="1"/>
    <col min="20" max="20" width="9.109375" customWidth="1"/>
    <col min="21" max="25" width="9.109375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111</v>
      </c>
    </row>
    <row r="2" spans="1:60" ht="24.9" customHeight="1" x14ac:dyDescent="0.25">
      <c r="A2" s="49" t="s">
        <v>8</v>
      </c>
      <c r="B2" s="48" t="s">
        <v>44</v>
      </c>
      <c r="C2" s="257" t="s">
        <v>45</v>
      </c>
      <c r="D2" s="258"/>
      <c r="E2" s="258"/>
      <c r="F2" s="258"/>
      <c r="G2" s="259"/>
      <c r="AG2" t="s">
        <v>112</v>
      </c>
    </row>
    <row r="3" spans="1:60" ht="24.9" customHeight="1" x14ac:dyDescent="0.25">
      <c r="A3" s="49" t="s">
        <v>9</v>
      </c>
      <c r="B3" s="48" t="s">
        <v>64</v>
      </c>
      <c r="C3" s="257" t="s">
        <v>65</v>
      </c>
      <c r="D3" s="258"/>
      <c r="E3" s="258"/>
      <c r="F3" s="258"/>
      <c r="G3" s="259"/>
      <c r="AC3" s="121" t="s">
        <v>112</v>
      </c>
      <c r="AG3" t="s">
        <v>113</v>
      </c>
    </row>
    <row r="4" spans="1:60" ht="24.9" customHeight="1" x14ac:dyDescent="0.25">
      <c r="A4" s="140" t="s">
        <v>10</v>
      </c>
      <c r="B4" s="141" t="s">
        <v>66</v>
      </c>
      <c r="C4" s="260" t="s">
        <v>67</v>
      </c>
      <c r="D4" s="261"/>
      <c r="E4" s="261"/>
      <c r="F4" s="261"/>
      <c r="G4" s="262"/>
      <c r="AG4" t="s">
        <v>114</v>
      </c>
    </row>
    <row r="5" spans="1:60" x14ac:dyDescent="0.25">
      <c r="D5" s="10"/>
    </row>
    <row r="6" spans="1:60" ht="39.6" x14ac:dyDescent="0.25">
      <c r="A6" s="143" t="s">
        <v>115</v>
      </c>
      <c r="B6" s="145" t="s">
        <v>116</v>
      </c>
      <c r="C6" s="145" t="s">
        <v>117</v>
      </c>
      <c r="D6" s="144" t="s">
        <v>118</v>
      </c>
      <c r="E6" s="143" t="s">
        <v>119</v>
      </c>
      <c r="F6" s="142" t="s">
        <v>120</v>
      </c>
      <c r="G6" s="143" t="s">
        <v>31</v>
      </c>
      <c r="H6" s="146" t="s">
        <v>32</v>
      </c>
      <c r="I6" s="146" t="s">
        <v>121</v>
      </c>
      <c r="J6" s="146" t="s">
        <v>33</v>
      </c>
      <c r="K6" s="146" t="s">
        <v>122</v>
      </c>
      <c r="L6" s="146" t="s">
        <v>123</v>
      </c>
      <c r="M6" s="146" t="s">
        <v>124</v>
      </c>
      <c r="N6" s="146" t="s">
        <v>125</v>
      </c>
      <c r="O6" s="146" t="s">
        <v>126</v>
      </c>
      <c r="P6" s="146" t="s">
        <v>127</v>
      </c>
      <c r="Q6" s="146" t="s">
        <v>128</v>
      </c>
      <c r="R6" s="146" t="s">
        <v>129</v>
      </c>
      <c r="S6" s="146" t="s">
        <v>130</v>
      </c>
      <c r="T6" s="146" t="s">
        <v>131</v>
      </c>
      <c r="U6" s="146" t="s">
        <v>132</v>
      </c>
      <c r="V6" s="146" t="s">
        <v>133</v>
      </c>
      <c r="W6" s="146" t="s">
        <v>134</v>
      </c>
      <c r="X6" s="146" t="s">
        <v>135</v>
      </c>
      <c r="Y6" s="146" t="s">
        <v>136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137</v>
      </c>
      <c r="B8" s="162" t="s">
        <v>107</v>
      </c>
      <c r="C8" s="181" t="s">
        <v>108</v>
      </c>
      <c r="D8" s="163"/>
      <c r="E8" s="164"/>
      <c r="F8" s="165"/>
      <c r="G8" s="166">
        <f>SUMIF(AG9:AG25,"&lt;&gt;NOR",G9:G25)</f>
        <v>0</v>
      </c>
      <c r="H8" s="160"/>
      <c r="I8" s="160">
        <f>SUM(I9:I25)</f>
        <v>0</v>
      </c>
      <c r="J8" s="160"/>
      <c r="K8" s="160">
        <f>SUM(K9:K25)</f>
        <v>0</v>
      </c>
      <c r="L8" s="160"/>
      <c r="M8" s="160">
        <f>SUM(M9:M25)</f>
        <v>0</v>
      </c>
      <c r="N8" s="159"/>
      <c r="O8" s="159">
        <f>SUM(O9:O25)</f>
        <v>1.9800000000000002</v>
      </c>
      <c r="P8" s="159"/>
      <c r="Q8" s="159">
        <f>SUM(Q9:Q25)</f>
        <v>0</v>
      </c>
      <c r="R8" s="160"/>
      <c r="S8" s="160"/>
      <c r="T8" s="160"/>
      <c r="U8" s="160"/>
      <c r="V8" s="160">
        <f>SUM(V9:V25)</f>
        <v>698.88000000000011</v>
      </c>
      <c r="W8" s="160"/>
      <c r="X8" s="160"/>
      <c r="Y8" s="160"/>
      <c r="AG8" t="s">
        <v>138</v>
      </c>
    </row>
    <row r="9" spans="1:60" outlineLevel="1" x14ac:dyDescent="0.25">
      <c r="A9" s="174">
        <v>1</v>
      </c>
      <c r="B9" s="175" t="s">
        <v>278</v>
      </c>
      <c r="C9" s="183" t="s">
        <v>279</v>
      </c>
      <c r="D9" s="176" t="s">
        <v>143</v>
      </c>
      <c r="E9" s="177">
        <v>1</v>
      </c>
      <c r="F9" s="178"/>
      <c r="G9" s="179">
        <f t="shared" ref="G9:G25" si="0">ROUND(E9*F9,2)</f>
        <v>0</v>
      </c>
      <c r="H9" s="158"/>
      <c r="I9" s="157">
        <f t="shared" ref="I9:I25" si="1">ROUND(E9*H9,2)</f>
        <v>0</v>
      </c>
      <c r="J9" s="158"/>
      <c r="K9" s="157">
        <f t="shared" ref="K9:K25" si="2">ROUND(E9*J9,2)</f>
        <v>0</v>
      </c>
      <c r="L9" s="157">
        <v>21</v>
      </c>
      <c r="M9" s="157">
        <f t="shared" ref="M9:M25" si="3">G9*(1+L9/100)</f>
        <v>0</v>
      </c>
      <c r="N9" s="156">
        <v>0.1</v>
      </c>
      <c r="O9" s="156">
        <f t="shared" ref="O9:O25" si="4">ROUND(E9*N9,2)</f>
        <v>0.1</v>
      </c>
      <c r="P9" s="156">
        <v>0</v>
      </c>
      <c r="Q9" s="156">
        <f t="shared" ref="Q9:Q25" si="5">ROUND(E9*P9,2)</f>
        <v>0</v>
      </c>
      <c r="R9" s="157"/>
      <c r="S9" s="157" t="s">
        <v>145</v>
      </c>
      <c r="T9" s="157" t="s">
        <v>146</v>
      </c>
      <c r="U9" s="157">
        <v>10.728</v>
      </c>
      <c r="V9" s="157">
        <f t="shared" ref="V9:V25" si="6">ROUND(E9*U9,2)</f>
        <v>10.73</v>
      </c>
      <c r="W9" s="157"/>
      <c r="X9" s="157" t="s">
        <v>140</v>
      </c>
      <c r="Y9" s="157" t="s">
        <v>141</v>
      </c>
      <c r="Z9" s="147"/>
      <c r="AA9" s="147"/>
      <c r="AB9" s="147"/>
      <c r="AC9" s="147"/>
      <c r="AD9" s="147"/>
      <c r="AE9" s="147"/>
      <c r="AF9" s="147"/>
      <c r="AG9" s="147" t="s">
        <v>142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74">
        <v>2</v>
      </c>
      <c r="B10" s="175" t="s">
        <v>188</v>
      </c>
      <c r="C10" s="183" t="s">
        <v>189</v>
      </c>
      <c r="D10" s="176" t="s">
        <v>143</v>
      </c>
      <c r="E10" s="177">
        <v>7</v>
      </c>
      <c r="F10" s="178"/>
      <c r="G10" s="179">
        <f t="shared" si="0"/>
        <v>0</v>
      </c>
      <c r="H10" s="158"/>
      <c r="I10" s="157">
        <f t="shared" si="1"/>
        <v>0</v>
      </c>
      <c r="J10" s="158"/>
      <c r="K10" s="157">
        <f t="shared" si="2"/>
        <v>0</v>
      </c>
      <c r="L10" s="157">
        <v>21</v>
      </c>
      <c r="M10" s="157">
        <f t="shared" si="3"/>
        <v>0</v>
      </c>
      <c r="N10" s="156">
        <v>0.05</v>
      </c>
      <c r="O10" s="156">
        <f t="shared" si="4"/>
        <v>0.35</v>
      </c>
      <c r="P10" s="156">
        <v>0</v>
      </c>
      <c r="Q10" s="156">
        <f t="shared" si="5"/>
        <v>0</v>
      </c>
      <c r="R10" s="157"/>
      <c r="S10" s="157" t="s">
        <v>145</v>
      </c>
      <c r="T10" s="157" t="s">
        <v>146</v>
      </c>
      <c r="U10" s="157">
        <v>10.728</v>
      </c>
      <c r="V10" s="157">
        <f t="shared" si="6"/>
        <v>75.099999999999994</v>
      </c>
      <c r="W10" s="157"/>
      <c r="X10" s="157" t="s">
        <v>140</v>
      </c>
      <c r="Y10" s="157" t="s">
        <v>141</v>
      </c>
      <c r="Z10" s="147"/>
      <c r="AA10" s="147"/>
      <c r="AB10" s="147"/>
      <c r="AC10" s="147"/>
      <c r="AD10" s="147"/>
      <c r="AE10" s="147"/>
      <c r="AF10" s="147"/>
      <c r="AG10" s="147" t="s">
        <v>142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4">
        <v>3</v>
      </c>
      <c r="B11" s="175" t="s">
        <v>216</v>
      </c>
      <c r="C11" s="183" t="s">
        <v>217</v>
      </c>
      <c r="D11" s="176" t="s">
        <v>143</v>
      </c>
      <c r="E11" s="177">
        <v>5</v>
      </c>
      <c r="F11" s="178"/>
      <c r="G11" s="179">
        <f t="shared" si="0"/>
        <v>0</v>
      </c>
      <c r="H11" s="158"/>
      <c r="I11" s="157">
        <f t="shared" si="1"/>
        <v>0</v>
      </c>
      <c r="J11" s="158"/>
      <c r="K11" s="157">
        <f t="shared" si="2"/>
        <v>0</v>
      </c>
      <c r="L11" s="157">
        <v>21</v>
      </c>
      <c r="M11" s="157">
        <f t="shared" si="3"/>
        <v>0</v>
      </c>
      <c r="N11" s="156">
        <v>0.01</v>
      </c>
      <c r="O11" s="156">
        <f t="shared" si="4"/>
        <v>0.05</v>
      </c>
      <c r="P11" s="156">
        <v>0</v>
      </c>
      <c r="Q11" s="156">
        <f t="shared" si="5"/>
        <v>0</v>
      </c>
      <c r="R11" s="157"/>
      <c r="S11" s="157" t="s">
        <v>145</v>
      </c>
      <c r="T11" s="157" t="s">
        <v>146</v>
      </c>
      <c r="U11" s="157">
        <v>10.728</v>
      </c>
      <c r="V11" s="157">
        <f t="shared" si="6"/>
        <v>53.64</v>
      </c>
      <c r="W11" s="157"/>
      <c r="X11" s="157" t="s">
        <v>140</v>
      </c>
      <c r="Y11" s="157" t="s">
        <v>141</v>
      </c>
      <c r="Z11" s="147"/>
      <c r="AA11" s="147"/>
      <c r="AB11" s="147"/>
      <c r="AC11" s="147"/>
      <c r="AD11" s="147"/>
      <c r="AE11" s="147"/>
      <c r="AF11" s="147"/>
      <c r="AG11" s="147" t="s">
        <v>142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74">
        <v>4</v>
      </c>
      <c r="B12" s="175" t="s">
        <v>218</v>
      </c>
      <c r="C12" s="183" t="s">
        <v>219</v>
      </c>
      <c r="D12" s="176" t="s">
        <v>143</v>
      </c>
      <c r="E12" s="177">
        <v>2</v>
      </c>
      <c r="F12" s="178"/>
      <c r="G12" s="179">
        <f t="shared" si="0"/>
        <v>0</v>
      </c>
      <c r="H12" s="158"/>
      <c r="I12" s="157">
        <f t="shared" si="1"/>
        <v>0</v>
      </c>
      <c r="J12" s="158"/>
      <c r="K12" s="157">
        <f t="shared" si="2"/>
        <v>0</v>
      </c>
      <c r="L12" s="157">
        <v>21</v>
      </c>
      <c r="M12" s="157">
        <f t="shared" si="3"/>
        <v>0</v>
      </c>
      <c r="N12" s="156">
        <v>0.01</v>
      </c>
      <c r="O12" s="156">
        <f t="shared" si="4"/>
        <v>0.02</v>
      </c>
      <c r="P12" s="156">
        <v>0</v>
      </c>
      <c r="Q12" s="156">
        <f t="shared" si="5"/>
        <v>0</v>
      </c>
      <c r="R12" s="157"/>
      <c r="S12" s="157" t="s">
        <v>145</v>
      </c>
      <c r="T12" s="157" t="s">
        <v>146</v>
      </c>
      <c r="U12" s="157">
        <v>10.728</v>
      </c>
      <c r="V12" s="157">
        <f t="shared" si="6"/>
        <v>21.46</v>
      </c>
      <c r="W12" s="157"/>
      <c r="X12" s="157" t="s">
        <v>140</v>
      </c>
      <c r="Y12" s="157" t="s">
        <v>141</v>
      </c>
      <c r="Z12" s="147"/>
      <c r="AA12" s="147"/>
      <c r="AB12" s="147"/>
      <c r="AC12" s="147"/>
      <c r="AD12" s="147"/>
      <c r="AE12" s="147"/>
      <c r="AF12" s="147"/>
      <c r="AG12" s="147" t="s">
        <v>142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74">
        <v>5</v>
      </c>
      <c r="B13" s="175" t="s">
        <v>220</v>
      </c>
      <c r="C13" s="183" t="s">
        <v>221</v>
      </c>
      <c r="D13" s="176" t="s">
        <v>143</v>
      </c>
      <c r="E13" s="177">
        <v>4</v>
      </c>
      <c r="F13" s="178"/>
      <c r="G13" s="179">
        <f t="shared" si="0"/>
        <v>0</v>
      </c>
      <c r="H13" s="158"/>
      <c r="I13" s="157">
        <f t="shared" si="1"/>
        <v>0</v>
      </c>
      <c r="J13" s="158"/>
      <c r="K13" s="157">
        <f t="shared" si="2"/>
        <v>0</v>
      </c>
      <c r="L13" s="157">
        <v>21</v>
      </c>
      <c r="M13" s="157">
        <f t="shared" si="3"/>
        <v>0</v>
      </c>
      <c r="N13" s="156">
        <v>0.01</v>
      </c>
      <c r="O13" s="156">
        <f t="shared" si="4"/>
        <v>0.04</v>
      </c>
      <c r="P13" s="156">
        <v>0</v>
      </c>
      <c r="Q13" s="156">
        <f t="shared" si="5"/>
        <v>0</v>
      </c>
      <c r="R13" s="157"/>
      <c r="S13" s="157" t="s">
        <v>145</v>
      </c>
      <c r="T13" s="157" t="s">
        <v>146</v>
      </c>
      <c r="U13" s="157">
        <v>10.728</v>
      </c>
      <c r="V13" s="157">
        <f t="shared" si="6"/>
        <v>42.91</v>
      </c>
      <c r="W13" s="157"/>
      <c r="X13" s="157" t="s">
        <v>140</v>
      </c>
      <c r="Y13" s="157" t="s">
        <v>141</v>
      </c>
      <c r="Z13" s="147"/>
      <c r="AA13" s="147"/>
      <c r="AB13" s="147"/>
      <c r="AC13" s="147"/>
      <c r="AD13" s="147"/>
      <c r="AE13" s="147"/>
      <c r="AF13" s="147"/>
      <c r="AG13" s="147" t="s">
        <v>142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74">
        <v>6</v>
      </c>
      <c r="B14" s="175" t="s">
        <v>222</v>
      </c>
      <c r="C14" s="183" t="s">
        <v>223</v>
      </c>
      <c r="D14" s="176" t="s">
        <v>143</v>
      </c>
      <c r="E14" s="177">
        <v>6</v>
      </c>
      <c r="F14" s="178"/>
      <c r="G14" s="179">
        <f t="shared" si="0"/>
        <v>0</v>
      </c>
      <c r="H14" s="158"/>
      <c r="I14" s="157">
        <f t="shared" si="1"/>
        <v>0</v>
      </c>
      <c r="J14" s="158"/>
      <c r="K14" s="157">
        <f t="shared" si="2"/>
        <v>0</v>
      </c>
      <c r="L14" s="157">
        <v>21</v>
      </c>
      <c r="M14" s="157">
        <f t="shared" si="3"/>
        <v>0</v>
      </c>
      <c r="N14" s="156">
        <v>0.01</v>
      </c>
      <c r="O14" s="156">
        <f t="shared" si="4"/>
        <v>0.06</v>
      </c>
      <c r="P14" s="156">
        <v>0</v>
      </c>
      <c r="Q14" s="156">
        <f t="shared" si="5"/>
        <v>0</v>
      </c>
      <c r="R14" s="157"/>
      <c r="S14" s="157" t="s">
        <v>145</v>
      </c>
      <c r="T14" s="157" t="s">
        <v>146</v>
      </c>
      <c r="U14" s="157">
        <v>10.728</v>
      </c>
      <c r="V14" s="157">
        <f t="shared" si="6"/>
        <v>64.37</v>
      </c>
      <c r="W14" s="157"/>
      <c r="X14" s="157" t="s">
        <v>140</v>
      </c>
      <c r="Y14" s="157" t="s">
        <v>141</v>
      </c>
      <c r="Z14" s="147"/>
      <c r="AA14" s="147"/>
      <c r="AB14" s="147"/>
      <c r="AC14" s="147"/>
      <c r="AD14" s="147"/>
      <c r="AE14" s="147"/>
      <c r="AF14" s="147"/>
      <c r="AG14" s="147" t="s">
        <v>142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74">
        <v>7</v>
      </c>
      <c r="B15" s="175" t="s">
        <v>280</v>
      </c>
      <c r="C15" s="183" t="s">
        <v>281</v>
      </c>
      <c r="D15" s="176" t="s">
        <v>143</v>
      </c>
      <c r="E15" s="177">
        <v>3</v>
      </c>
      <c r="F15" s="178"/>
      <c r="G15" s="179">
        <f t="shared" si="0"/>
        <v>0</v>
      </c>
      <c r="H15" s="158"/>
      <c r="I15" s="157">
        <f t="shared" si="1"/>
        <v>0</v>
      </c>
      <c r="J15" s="158"/>
      <c r="K15" s="157">
        <f t="shared" si="2"/>
        <v>0</v>
      </c>
      <c r="L15" s="157">
        <v>21</v>
      </c>
      <c r="M15" s="157">
        <f t="shared" si="3"/>
        <v>0</v>
      </c>
      <c r="N15" s="156">
        <v>5.0000000000000001E-3</v>
      </c>
      <c r="O15" s="156">
        <f t="shared" si="4"/>
        <v>0.02</v>
      </c>
      <c r="P15" s="156">
        <v>0</v>
      </c>
      <c r="Q15" s="156">
        <f t="shared" si="5"/>
        <v>0</v>
      </c>
      <c r="R15" s="157"/>
      <c r="S15" s="157" t="s">
        <v>145</v>
      </c>
      <c r="T15" s="157" t="s">
        <v>146</v>
      </c>
      <c r="U15" s="157">
        <v>10.728</v>
      </c>
      <c r="V15" s="157">
        <f t="shared" si="6"/>
        <v>32.18</v>
      </c>
      <c r="W15" s="157"/>
      <c r="X15" s="157" t="s">
        <v>140</v>
      </c>
      <c r="Y15" s="157" t="s">
        <v>141</v>
      </c>
      <c r="Z15" s="147"/>
      <c r="AA15" s="147"/>
      <c r="AB15" s="147"/>
      <c r="AC15" s="147"/>
      <c r="AD15" s="147"/>
      <c r="AE15" s="147"/>
      <c r="AF15" s="147"/>
      <c r="AG15" s="147" t="s">
        <v>142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4">
        <v>8</v>
      </c>
      <c r="B16" s="175" t="s">
        <v>238</v>
      </c>
      <c r="C16" s="183" t="s">
        <v>239</v>
      </c>
      <c r="D16" s="176" t="s">
        <v>240</v>
      </c>
      <c r="E16" s="177">
        <v>5.2</v>
      </c>
      <c r="F16" s="178"/>
      <c r="G16" s="179">
        <f t="shared" si="0"/>
        <v>0</v>
      </c>
      <c r="H16" s="158"/>
      <c r="I16" s="157">
        <f t="shared" si="1"/>
        <v>0</v>
      </c>
      <c r="J16" s="158"/>
      <c r="K16" s="157">
        <f t="shared" si="2"/>
        <v>0</v>
      </c>
      <c r="L16" s="157">
        <v>21</v>
      </c>
      <c r="M16" s="157">
        <f t="shared" si="3"/>
        <v>0</v>
      </c>
      <c r="N16" s="156">
        <v>0.05</v>
      </c>
      <c r="O16" s="156">
        <f t="shared" si="4"/>
        <v>0.26</v>
      </c>
      <c r="P16" s="156">
        <v>0</v>
      </c>
      <c r="Q16" s="156">
        <f t="shared" si="5"/>
        <v>0</v>
      </c>
      <c r="R16" s="157"/>
      <c r="S16" s="157" t="s">
        <v>145</v>
      </c>
      <c r="T16" s="157" t="s">
        <v>146</v>
      </c>
      <c r="U16" s="157">
        <v>10.728</v>
      </c>
      <c r="V16" s="157">
        <f t="shared" si="6"/>
        <v>55.79</v>
      </c>
      <c r="W16" s="157"/>
      <c r="X16" s="157" t="s">
        <v>140</v>
      </c>
      <c r="Y16" s="157" t="s">
        <v>141</v>
      </c>
      <c r="Z16" s="147"/>
      <c r="AA16" s="147"/>
      <c r="AB16" s="147"/>
      <c r="AC16" s="147"/>
      <c r="AD16" s="147"/>
      <c r="AE16" s="147"/>
      <c r="AF16" s="147"/>
      <c r="AG16" s="147" t="s">
        <v>142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4">
        <v>9</v>
      </c>
      <c r="B17" s="175" t="s">
        <v>241</v>
      </c>
      <c r="C17" s="183" t="s">
        <v>242</v>
      </c>
      <c r="D17" s="176" t="s">
        <v>240</v>
      </c>
      <c r="E17" s="177">
        <v>1</v>
      </c>
      <c r="F17" s="178"/>
      <c r="G17" s="179">
        <f t="shared" si="0"/>
        <v>0</v>
      </c>
      <c r="H17" s="158"/>
      <c r="I17" s="157">
        <f t="shared" si="1"/>
        <v>0</v>
      </c>
      <c r="J17" s="158"/>
      <c r="K17" s="157">
        <f t="shared" si="2"/>
        <v>0</v>
      </c>
      <c r="L17" s="157">
        <v>21</v>
      </c>
      <c r="M17" s="157">
        <f t="shared" si="3"/>
        <v>0</v>
      </c>
      <c r="N17" s="156">
        <v>5.0000000000000001E-3</v>
      </c>
      <c r="O17" s="156">
        <f t="shared" si="4"/>
        <v>0.01</v>
      </c>
      <c r="P17" s="156">
        <v>0</v>
      </c>
      <c r="Q17" s="156">
        <f t="shared" si="5"/>
        <v>0</v>
      </c>
      <c r="R17" s="157"/>
      <c r="S17" s="157" t="s">
        <v>145</v>
      </c>
      <c r="T17" s="157" t="s">
        <v>146</v>
      </c>
      <c r="U17" s="157">
        <v>10.728</v>
      </c>
      <c r="V17" s="157">
        <f t="shared" si="6"/>
        <v>10.73</v>
      </c>
      <c r="W17" s="157"/>
      <c r="X17" s="157" t="s">
        <v>140</v>
      </c>
      <c r="Y17" s="157" t="s">
        <v>141</v>
      </c>
      <c r="Z17" s="147"/>
      <c r="AA17" s="147"/>
      <c r="AB17" s="147"/>
      <c r="AC17" s="147"/>
      <c r="AD17" s="147"/>
      <c r="AE17" s="147"/>
      <c r="AF17" s="147"/>
      <c r="AG17" s="147" t="s">
        <v>142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74">
        <v>10</v>
      </c>
      <c r="B18" s="175" t="s">
        <v>165</v>
      </c>
      <c r="C18" s="183" t="s">
        <v>282</v>
      </c>
      <c r="D18" s="176" t="s">
        <v>154</v>
      </c>
      <c r="E18" s="177">
        <v>3</v>
      </c>
      <c r="F18" s="178"/>
      <c r="G18" s="179">
        <f t="shared" si="0"/>
        <v>0</v>
      </c>
      <c r="H18" s="158"/>
      <c r="I18" s="157">
        <f t="shared" si="1"/>
        <v>0</v>
      </c>
      <c r="J18" s="158"/>
      <c r="K18" s="157">
        <f t="shared" si="2"/>
        <v>0</v>
      </c>
      <c r="L18" s="157">
        <v>21</v>
      </c>
      <c r="M18" s="157">
        <f t="shared" si="3"/>
        <v>0</v>
      </c>
      <c r="N18" s="156">
        <v>0.05</v>
      </c>
      <c r="O18" s="156">
        <f t="shared" si="4"/>
        <v>0.15</v>
      </c>
      <c r="P18" s="156">
        <v>0</v>
      </c>
      <c r="Q18" s="156">
        <f t="shared" si="5"/>
        <v>0</v>
      </c>
      <c r="R18" s="157"/>
      <c r="S18" s="157" t="s">
        <v>145</v>
      </c>
      <c r="T18" s="157" t="s">
        <v>146</v>
      </c>
      <c r="U18" s="157">
        <v>10.728</v>
      </c>
      <c r="V18" s="157">
        <f t="shared" si="6"/>
        <v>32.18</v>
      </c>
      <c r="W18" s="157"/>
      <c r="X18" s="157" t="s">
        <v>140</v>
      </c>
      <c r="Y18" s="157" t="s">
        <v>141</v>
      </c>
      <c r="Z18" s="147"/>
      <c r="AA18" s="147"/>
      <c r="AB18" s="147"/>
      <c r="AC18" s="147"/>
      <c r="AD18" s="147"/>
      <c r="AE18" s="147"/>
      <c r="AF18" s="147"/>
      <c r="AG18" s="147" t="s">
        <v>142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5">
      <c r="A19" s="174">
        <v>11</v>
      </c>
      <c r="B19" s="175" t="s">
        <v>166</v>
      </c>
      <c r="C19" s="183" t="s">
        <v>283</v>
      </c>
      <c r="D19" s="176" t="s">
        <v>154</v>
      </c>
      <c r="E19" s="177">
        <v>13</v>
      </c>
      <c r="F19" s="178"/>
      <c r="G19" s="179">
        <f t="shared" si="0"/>
        <v>0</v>
      </c>
      <c r="H19" s="158"/>
      <c r="I19" s="157">
        <f t="shared" si="1"/>
        <v>0</v>
      </c>
      <c r="J19" s="158"/>
      <c r="K19" s="157">
        <f t="shared" si="2"/>
        <v>0</v>
      </c>
      <c r="L19" s="157">
        <v>21</v>
      </c>
      <c r="M19" s="157">
        <f t="shared" si="3"/>
        <v>0</v>
      </c>
      <c r="N19" s="156">
        <v>0.05</v>
      </c>
      <c r="O19" s="156">
        <f t="shared" si="4"/>
        <v>0.65</v>
      </c>
      <c r="P19" s="156">
        <v>0</v>
      </c>
      <c r="Q19" s="156">
        <f t="shared" si="5"/>
        <v>0</v>
      </c>
      <c r="R19" s="157"/>
      <c r="S19" s="157" t="s">
        <v>145</v>
      </c>
      <c r="T19" s="157" t="s">
        <v>146</v>
      </c>
      <c r="U19" s="157">
        <v>10.728</v>
      </c>
      <c r="V19" s="157">
        <f t="shared" si="6"/>
        <v>139.46</v>
      </c>
      <c r="W19" s="157"/>
      <c r="X19" s="157" t="s">
        <v>140</v>
      </c>
      <c r="Y19" s="157" t="s">
        <v>141</v>
      </c>
      <c r="Z19" s="147"/>
      <c r="AA19" s="147"/>
      <c r="AB19" s="147"/>
      <c r="AC19" s="147"/>
      <c r="AD19" s="147"/>
      <c r="AE19" s="147"/>
      <c r="AF19" s="147"/>
      <c r="AG19" s="147" t="s">
        <v>142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5">
      <c r="A20" s="174">
        <v>12</v>
      </c>
      <c r="B20" s="175" t="s">
        <v>167</v>
      </c>
      <c r="C20" s="183" t="s">
        <v>284</v>
      </c>
      <c r="D20" s="176" t="s">
        <v>240</v>
      </c>
      <c r="E20" s="177">
        <v>9.5</v>
      </c>
      <c r="F20" s="178"/>
      <c r="G20" s="179">
        <f t="shared" si="0"/>
        <v>0</v>
      </c>
      <c r="H20" s="158"/>
      <c r="I20" s="157">
        <f t="shared" si="1"/>
        <v>0</v>
      </c>
      <c r="J20" s="158"/>
      <c r="K20" s="157">
        <f t="shared" si="2"/>
        <v>0</v>
      </c>
      <c r="L20" s="157">
        <v>21</v>
      </c>
      <c r="M20" s="157">
        <f t="shared" si="3"/>
        <v>0</v>
      </c>
      <c r="N20" s="156">
        <v>5.0000000000000001E-3</v>
      </c>
      <c r="O20" s="156">
        <f t="shared" si="4"/>
        <v>0.05</v>
      </c>
      <c r="P20" s="156">
        <v>0</v>
      </c>
      <c r="Q20" s="156">
        <f t="shared" si="5"/>
        <v>0</v>
      </c>
      <c r="R20" s="157"/>
      <c r="S20" s="157" t="s">
        <v>145</v>
      </c>
      <c r="T20" s="157" t="s">
        <v>146</v>
      </c>
      <c r="U20" s="157">
        <v>10.728</v>
      </c>
      <c r="V20" s="157">
        <f t="shared" si="6"/>
        <v>101.92</v>
      </c>
      <c r="W20" s="157"/>
      <c r="X20" s="157" t="s">
        <v>140</v>
      </c>
      <c r="Y20" s="157" t="s">
        <v>141</v>
      </c>
      <c r="Z20" s="147"/>
      <c r="AA20" s="147"/>
      <c r="AB20" s="147"/>
      <c r="AC20" s="147"/>
      <c r="AD20" s="147"/>
      <c r="AE20" s="147"/>
      <c r="AF20" s="147"/>
      <c r="AG20" s="147" t="s">
        <v>142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74">
        <v>13</v>
      </c>
      <c r="B21" s="175" t="s">
        <v>168</v>
      </c>
      <c r="C21" s="183" t="s">
        <v>285</v>
      </c>
      <c r="D21" s="176" t="s">
        <v>154</v>
      </c>
      <c r="E21" s="177">
        <v>2</v>
      </c>
      <c r="F21" s="178"/>
      <c r="G21" s="179">
        <f t="shared" si="0"/>
        <v>0</v>
      </c>
      <c r="H21" s="158"/>
      <c r="I21" s="157">
        <f t="shared" si="1"/>
        <v>0</v>
      </c>
      <c r="J21" s="158"/>
      <c r="K21" s="157">
        <f t="shared" si="2"/>
        <v>0</v>
      </c>
      <c r="L21" s="157">
        <v>21</v>
      </c>
      <c r="M21" s="157">
        <f t="shared" si="3"/>
        <v>0</v>
      </c>
      <c r="N21" s="156">
        <v>0.05</v>
      </c>
      <c r="O21" s="156">
        <f t="shared" si="4"/>
        <v>0.1</v>
      </c>
      <c r="P21" s="156">
        <v>0</v>
      </c>
      <c r="Q21" s="156">
        <f t="shared" si="5"/>
        <v>0</v>
      </c>
      <c r="R21" s="157"/>
      <c r="S21" s="157" t="s">
        <v>145</v>
      </c>
      <c r="T21" s="157" t="s">
        <v>146</v>
      </c>
      <c r="U21" s="157">
        <v>10.728</v>
      </c>
      <c r="V21" s="157">
        <f t="shared" si="6"/>
        <v>21.46</v>
      </c>
      <c r="W21" s="157"/>
      <c r="X21" s="157" t="s">
        <v>140</v>
      </c>
      <c r="Y21" s="157" t="s">
        <v>141</v>
      </c>
      <c r="Z21" s="147"/>
      <c r="AA21" s="147"/>
      <c r="AB21" s="147"/>
      <c r="AC21" s="147"/>
      <c r="AD21" s="147"/>
      <c r="AE21" s="147"/>
      <c r="AF21" s="147"/>
      <c r="AG21" s="147" t="s">
        <v>142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5">
      <c r="A22" s="174">
        <v>14</v>
      </c>
      <c r="B22" s="175" t="s">
        <v>169</v>
      </c>
      <c r="C22" s="183" t="s">
        <v>286</v>
      </c>
      <c r="D22" s="176" t="s">
        <v>154</v>
      </c>
      <c r="E22" s="177">
        <v>1</v>
      </c>
      <c r="F22" s="178"/>
      <c r="G22" s="179">
        <f t="shared" si="0"/>
        <v>0</v>
      </c>
      <c r="H22" s="158"/>
      <c r="I22" s="157">
        <f t="shared" si="1"/>
        <v>0</v>
      </c>
      <c r="J22" s="158"/>
      <c r="K22" s="157">
        <f t="shared" si="2"/>
        <v>0</v>
      </c>
      <c r="L22" s="157">
        <v>21</v>
      </c>
      <c r="M22" s="157">
        <f t="shared" si="3"/>
        <v>0</v>
      </c>
      <c r="N22" s="156">
        <v>0.02</v>
      </c>
      <c r="O22" s="156">
        <f t="shared" si="4"/>
        <v>0.02</v>
      </c>
      <c r="P22" s="156">
        <v>0</v>
      </c>
      <c r="Q22" s="156">
        <f t="shared" si="5"/>
        <v>0</v>
      </c>
      <c r="R22" s="157"/>
      <c r="S22" s="157" t="s">
        <v>145</v>
      </c>
      <c r="T22" s="157" t="s">
        <v>146</v>
      </c>
      <c r="U22" s="157">
        <v>10.728</v>
      </c>
      <c r="V22" s="157">
        <f t="shared" si="6"/>
        <v>10.73</v>
      </c>
      <c r="W22" s="157"/>
      <c r="X22" s="157" t="s">
        <v>140</v>
      </c>
      <c r="Y22" s="157" t="s">
        <v>141</v>
      </c>
      <c r="Z22" s="147"/>
      <c r="AA22" s="147"/>
      <c r="AB22" s="147"/>
      <c r="AC22" s="147"/>
      <c r="AD22" s="147"/>
      <c r="AE22" s="147"/>
      <c r="AF22" s="147"/>
      <c r="AG22" s="147" t="s">
        <v>142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74">
        <v>15</v>
      </c>
      <c r="B23" s="175" t="s">
        <v>170</v>
      </c>
      <c r="C23" s="183" t="s">
        <v>287</v>
      </c>
      <c r="D23" s="176" t="s">
        <v>154</v>
      </c>
      <c r="E23" s="177">
        <v>1</v>
      </c>
      <c r="F23" s="178"/>
      <c r="G23" s="179">
        <f t="shared" si="0"/>
        <v>0</v>
      </c>
      <c r="H23" s="158"/>
      <c r="I23" s="157">
        <f t="shared" si="1"/>
        <v>0</v>
      </c>
      <c r="J23" s="158"/>
      <c r="K23" s="157">
        <f t="shared" si="2"/>
        <v>0</v>
      </c>
      <c r="L23" s="157">
        <v>21</v>
      </c>
      <c r="M23" s="157">
        <f t="shared" si="3"/>
        <v>0</v>
      </c>
      <c r="N23" s="156">
        <v>0.03</v>
      </c>
      <c r="O23" s="156">
        <f t="shared" si="4"/>
        <v>0.03</v>
      </c>
      <c r="P23" s="156">
        <v>0</v>
      </c>
      <c r="Q23" s="156">
        <f t="shared" si="5"/>
        <v>0</v>
      </c>
      <c r="R23" s="157"/>
      <c r="S23" s="157" t="s">
        <v>145</v>
      </c>
      <c r="T23" s="157" t="s">
        <v>146</v>
      </c>
      <c r="U23" s="157">
        <v>10.728</v>
      </c>
      <c r="V23" s="157">
        <f t="shared" si="6"/>
        <v>10.73</v>
      </c>
      <c r="W23" s="157"/>
      <c r="X23" s="157" t="s">
        <v>140</v>
      </c>
      <c r="Y23" s="157" t="s">
        <v>141</v>
      </c>
      <c r="Z23" s="147"/>
      <c r="AA23" s="147"/>
      <c r="AB23" s="147"/>
      <c r="AC23" s="147"/>
      <c r="AD23" s="147"/>
      <c r="AE23" s="147"/>
      <c r="AF23" s="147"/>
      <c r="AG23" s="147" t="s">
        <v>142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5">
      <c r="A24" s="174">
        <v>16</v>
      </c>
      <c r="B24" s="175" t="s">
        <v>171</v>
      </c>
      <c r="C24" s="183" t="s">
        <v>288</v>
      </c>
      <c r="D24" s="176" t="s">
        <v>143</v>
      </c>
      <c r="E24" s="177">
        <v>1</v>
      </c>
      <c r="F24" s="178"/>
      <c r="G24" s="179">
        <f t="shared" si="0"/>
        <v>0</v>
      </c>
      <c r="H24" s="158"/>
      <c r="I24" s="157">
        <f t="shared" si="1"/>
        <v>0</v>
      </c>
      <c r="J24" s="158"/>
      <c r="K24" s="157">
        <f t="shared" si="2"/>
        <v>0</v>
      </c>
      <c r="L24" s="157">
        <v>21</v>
      </c>
      <c r="M24" s="157">
        <f t="shared" si="3"/>
        <v>0</v>
      </c>
      <c r="N24" s="156">
        <v>7.0000000000000007E-2</v>
      </c>
      <c r="O24" s="156">
        <f t="shared" si="4"/>
        <v>7.0000000000000007E-2</v>
      </c>
      <c r="P24" s="156">
        <v>0</v>
      </c>
      <c r="Q24" s="156">
        <f t="shared" si="5"/>
        <v>0</v>
      </c>
      <c r="R24" s="157"/>
      <c r="S24" s="157" t="s">
        <v>145</v>
      </c>
      <c r="T24" s="157" t="s">
        <v>146</v>
      </c>
      <c r="U24" s="157">
        <v>10.728</v>
      </c>
      <c r="V24" s="157">
        <f t="shared" si="6"/>
        <v>10.73</v>
      </c>
      <c r="W24" s="157"/>
      <c r="X24" s="157" t="s">
        <v>140</v>
      </c>
      <c r="Y24" s="157" t="s">
        <v>141</v>
      </c>
      <c r="Z24" s="147"/>
      <c r="AA24" s="147"/>
      <c r="AB24" s="147"/>
      <c r="AC24" s="147"/>
      <c r="AD24" s="147"/>
      <c r="AE24" s="147"/>
      <c r="AF24" s="147"/>
      <c r="AG24" s="147" t="s">
        <v>142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68">
        <v>17</v>
      </c>
      <c r="B25" s="169" t="s">
        <v>155</v>
      </c>
      <c r="C25" s="182" t="s">
        <v>156</v>
      </c>
      <c r="D25" s="170" t="s">
        <v>147</v>
      </c>
      <c r="E25" s="171">
        <v>1.9675</v>
      </c>
      <c r="F25" s="172"/>
      <c r="G25" s="173">
        <f t="shared" si="0"/>
        <v>0</v>
      </c>
      <c r="H25" s="158"/>
      <c r="I25" s="157">
        <f t="shared" si="1"/>
        <v>0</v>
      </c>
      <c r="J25" s="158"/>
      <c r="K25" s="157">
        <f t="shared" si="2"/>
        <v>0</v>
      </c>
      <c r="L25" s="157">
        <v>21</v>
      </c>
      <c r="M25" s="157">
        <f t="shared" si="3"/>
        <v>0</v>
      </c>
      <c r="N25" s="156">
        <v>0</v>
      </c>
      <c r="O25" s="156">
        <f t="shared" si="4"/>
        <v>0</v>
      </c>
      <c r="P25" s="156">
        <v>0</v>
      </c>
      <c r="Q25" s="156">
        <f t="shared" si="5"/>
        <v>0</v>
      </c>
      <c r="R25" s="157"/>
      <c r="S25" s="157" t="s">
        <v>139</v>
      </c>
      <c r="T25" s="157" t="s">
        <v>139</v>
      </c>
      <c r="U25" s="157">
        <v>2.4209999999999998</v>
      </c>
      <c r="V25" s="157">
        <f t="shared" si="6"/>
        <v>4.76</v>
      </c>
      <c r="W25" s="157"/>
      <c r="X25" s="157" t="s">
        <v>106</v>
      </c>
      <c r="Y25" s="157" t="s">
        <v>141</v>
      </c>
      <c r="Z25" s="147"/>
      <c r="AA25" s="147"/>
      <c r="AB25" s="147"/>
      <c r="AC25" s="147"/>
      <c r="AD25" s="147"/>
      <c r="AE25" s="147"/>
      <c r="AF25" s="147"/>
      <c r="AG25" s="147" t="s">
        <v>149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5">
      <c r="A26" s="3"/>
      <c r="B26" s="4"/>
      <c r="C26" s="184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123</v>
      </c>
    </row>
    <row r="27" spans="1:60" x14ac:dyDescent="0.25">
      <c r="A27" s="150"/>
      <c r="B27" s="151" t="s">
        <v>31</v>
      </c>
      <c r="C27" s="185"/>
      <c r="D27" s="152"/>
      <c r="E27" s="153"/>
      <c r="F27" s="153"/>
      <c r="G27" s="167">
        <f>G8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150</v>
      </c>
    </row>
    <row r="28" spans="1:60" x14ac:dyDescent="0.25">
      <c r="A28" s="3"/>
      <c r="B28" s="4"/>
      <c r="C28" s="184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5">
      <c r="A29" s="3"/>
      <c r="B29" s="4"/>
      <c r="C29" s="184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5">
      <c r="A30" s="263" t="s">
        <v>151</v>
      </c>
      <c r="B30" s="263"/>
      <c r="C30" s="264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5">
      <c r="A31" s="244"/>
      <c r="B31" s="245"/>
      <c r="C31" s="246"/>
      <c r="D31" s="245"/>
      <c r="E31" s="245"/>
      <c r="F31" s="245"/>
      <c r="G31" s="24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G31" t="s">
        <v>152</v>
      </c>
    </row>
    <row r="32" spans="1:60" x14ac:dyDescent="0.25">
      <c r="A32" s="248"/>
      <c r="B32" s="249"/>
      <c r="C32" s="250"/>
      <c r="D32" s="249"/>
      <c r="E32" s="249"/>
      <c r="F32" s="249"/>
      <c r="G32" s="25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5">
      <c r="A33" s="248"/>
      <c r="B33" s="249"/>
      <c r="C33" s="250"/>
      <c r="D33" s="249"/>
      <c r="E33" s="249"/>
      <c r="F33" s="249"/>
      <c r="G33" s="25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5">
      <c r="A34" s="248"/>
      <c r="B34" s="249"/>
      <c r="C34" s="250"/>
      <c r="D34" s="249"/>
      <c r="E34" s="249"/>
      <c r="F34" s="249"/>
      <c r="G34" s="25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5">
      <c r="A35" s="252"/>
      <c r="B35" s="253"/>
      <c r="C35" s="254"/>
      <c r="D35" s="253"/>
      <c r="E35" s="253"/>
      <c r="F35" s="253"/>
      <c r="G35" s="25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5">
      <c r="A36" s="3"/>
      <c r="B36" s="4"/>
      <c r="C36" s="184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5">
      <c r="C37" s="186"/>
      <c r="D37" s="10"/>
      <c r="AG37" t="s">
        <v>153</v>
      </c>
    </row>
    <row r="38" spans="1:33" x14ac:dyDescent="0.25">
      <c r="D38" s="10"/>
    </row>
    <row r="39" spans="1:33" x14ac:dyDescent="0.25">
      <c r="D39" s="10"/>
    </row>
    <row r="40" spans="1:33" x14ac:dyDescent="0.25">
      <c r="D40" s="10"/>
    </row>
    <row r="41" spans="1:33" x14ac:dyDescent="0.25">
      <c r="D41" s="10"/>
    </row>
    <row r="42" spans="1:33" x14ac:dyDescent="0.25">
      <c r="D42" s="10"/>
    </row>
    <row r="43" spans="1:33" x14ac:dyDescent="0.25">
      <c r="D43" s="10"/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r33+7kmco4ijsmOFrOGa0/FaWmKuvGT288+v1oQdPMPOMqCKj+v//nt2yGjqQQ0KlOqRvH0u9wDQPX2JyL69Ig==" saltValue="Kcui539x3dHHJJDcbVkeng==" spinCount="100000" sheet="1" formatRows="0"/>
  <mergeCells count="6">
    <mergeCell ref="A31:G35"/>
    <mergeCell ref="A1:G1"/>
    <mergeCell ref="C2:G2"/>
    <mergeCell ref="C3:G3"/>
    <mergeCell ref="C4:G4"/>
    <mergeCell ref="A30:C30"/>
  </mergeCells>
  <pageMargins left="0.59055118110236204" right="0.196850393700787" top="0.78740157499999996" bottom="0.78740157499999996" header="0.3" footer="0.3"/>
  <pageSetup paperSize="9" scale="96" fitToHeight="0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02F5-4B02-4028-8967-AA22BBAC00D0}">
  <sheetPr>
    <outlinePr summaryBelow="0"/>
    <pageSetUpPr fitToPage="1"/>
  </sheetPr>
  <dimension ref="A1:BH4976"/>
  <sheetViews>
    <sheetView workbookViewId="0">
      <pane ySplit="7" topLeftCell="A8" activePane="bottomLeft" state="frozen"/>
      <selection pane="bottomLeft" activeCell="T50" sqref="T50"/>
    </sheetView>
  </sheetViews>
  <sheetFormatPr defaultRowHeight="13.2" outlineLevelRow="2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9" width="9.109375" hidden="1" customWidth="1"/>
    <col min="20" max="20" width="9.109375" customWidth="1"/>
    <col min="21" max="25" width="9.109375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111</v>
      </c>
    </row>
    <row r="2" spans="1:60" ht="24.9" customHeight="1" x14ac:dyDescent="0.25">
      <c r="A2" s="49" t="s">
        <v>8</v>
      </c>
      <c r="B2" s="48" t="s">
        <v>44</v>
      </c>
      <c r="C2" s="257" t="s">
        <v>45</v>
      </c>
      <c r="D2" s="258"/>
      <c r="E2" s="258"/>
      <c r="F2" s="258"/>
      <c r="G2" s="259"/>
      <c r="AG2" t="s">
        <v>112</v>
      </c>
    </row>
    <row r="3" spans="1:60" ht="24.9" customHeight="1" x14ac:dyDescent="0.25">
      <c r="A3" s="49" t="s">
        <v>9</v>
      </c>
      <c r="B3" s="48" t="s">
        <v>68</v>
      </c>
      <c r="C3" s="257" t="s">
        <v>69</v>
      </c>
      <c r="D3" s="258"/>
      <c r="E3" s="258"/>
      <c r="F3" s="258"/>
      <c r="G3" s="259"/>
      <c r="AC3" s="121" t="s">
        <v>112</v>
      </c>
      <c r="AG3" t="s">
        <v>113</v>
      </c>
    </row>
    <row r="4" spans="1:60" ht="24.9" customHeight="1" x14ac:dyDescent="0.25">
      <c r="A4" s="140" t="s">
        <v>10</v>
      </c>
      <c r="B4" s="141" t="s">
        <v>68</v>
      </c>
      <c r="C4" s="260" t="s">
        <v>68</v>
      </c>
      <c r="D4" s="261"/>
      <c r="E4" s="261"/>
      <c r="F4" s="261"/>
      <c r="G4" s="262"/>
      <c r="AG4" t="s">
        <v>114</v>
      </c>
    </row>
    <row r="5" spans="1:60" x14ac:dyDescent="0.25">
      <c r="D5" s="10"/>
    </row>
    <row r="6" spans="1:60" ht="39.6" x14ac:dyDescent="0.25">
      <c r="A6" s="143" t="s">
        <v>115</v>
      </c>
      <c r="B6" s="145" t="s">
        <v>116</v>
      </c>
      <c r="C6" s="145" t="s">
        <v>117</v>
      </c>
      <c r="D6" s="144" t="s">
        <v>118</v>
      </c>
      <c r="E6" s="143" t="s">
        <v>119</v>
      </c>
      <c r="F6" s="142" t="s">
        <v>120</v>
      </c>
      <c r="G6" s="143" t="s">
        <v>31</v>
      </c>
      <c r="H6" s="146" t="s">
        <v>32</v>
      </c>
      <c r="I6" s="146" t="s">
        <v>121</v>
      </c>
      <c r="J6" s="146" t="s">
        <v>33</v>
      </c>
      <c r="K6" s="146" t="s">
        <v>122</v>
      </c>
      <c r="L6" s="146" t="s">
        <v>123</v>
      </c>
      <c r="M6" s="146" t="s">
        <v>124</v>
      </c>
      <c r="N6" s="146" t="s">
        <v>125</v>
      </c>
      <c r="O6" s="146" t="s">
        <v>126</v>
      </c>
      <c r="P6" s="146" t="s">
        <v>127</v>
      </c>
      <c r="Q6" s="146" t="s">
        <v>128</v>
      </c>
      <c r="R6" s="146" t="s">
        <v>129</v>
      </c>
      <c r="S6" s="146" t="s">
        <v>130</v>
      </c>
      <c r="T6" s="146" t="s">
        <v>131</v>
      </c>
      <c r="U6" s="146" t="s">
        <v>132</v>
      </c>
      <c r="V6" s="146" t="s">
        <v>133</v>
      </c>
      <c r="W6" s="146" t="s">
        <v>134</v>
      </c>
      <c r="X6" s="146" t="s">
        <v>135</v>
      </c>
      <c r="Y6" s="146" t="s">
        <v>136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137</v>
      </c>
      <c r="B8" s="162" t="s">
        <v>109</v>
      </c>
      <c r="C8" s="181" t="s">
        <v>29</v>
      </c>
      <c r="D8" s="163"/>
      <c r="E8" s="164"/>
      <c r="F8" s="165"/>
      <c r="G8" s="166">
        <f>SUMIF(AG9:AG11,"&lt;&gt;NOR",G9:G11)</f>
        <v>0</v>
      </c>
      <c r="H8" s="160"/>
      <c r="I8" s="160">
        <f>SUM(I9:I11)</f>
        <v>0</v>
      </c>
      <c r="J8" s="160"/>
      <c r="K8" s="160">
        <f>SUM(K9:K11)</f>
        <v>0</v>
      </c>
      <c r="L8" s="160"/>
      <c r="M8" s="160">
        <f>SUM(M9:M11)</f>
        <v>0</v>
      </c>
      <c r="N8" s="159"/>
      <c r="O8" s="159">
        <f>SUM(O9:O11)</f>
        <v>0</v>
      </c>
      <c r="P8" s="159"/>
      <c r="Q8" s="159">
        <f>SUM(Q9:Q11)</f>
        <v>0</v>
      </c>
      <c r="R8" s="160"/>
      <c r="S8" s="160"/>
      <c r="T8" s="160"/>
      <c r="U8" s="160"/>
      <c r="V8" s="160">
        <f>SUM(V9:V11)</f>
        <v>0</v>
      </c>
      <c r="W8" s="160"/>
      <c r="X8" s="160"/>
      <c r="Y8" s="160"/>
      <c r="AG8" t="s">
        <v>138</v>
      </c>
    </row>
    <row r="9" spans="1:60" outlineLevel="1" x14ac:dyDescent="0.25">
      <c r="A9" s="168">
        <v>2</v>
      </c>
      <c r="B9" s="169" t="s">
        <v>290</v>
      </c>
      <c r="C9" s="182" t="s">
        <v>291</v>
      </c>
      <c r="D9" s="170" t="s">
        <v>289</v>
      </c>
      <c r="E9" s="171">
        <v>1</v>
      </c>
      <c r="F9" s="172"/>
      <c r="G9" s="173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139</v>
      </c>
      <c r="T9" s="157" t="s">
        <v>146</v>
      </c>
      <c r="U9" s="157">
        <v>0</v>
      </c>
      <c r="V9" s="157">
        <f>ROUND(E9*U9,2)</f>
        <v>0</v>
      </c>
      <c r="W9" s="157"/>
      <c r="X9" s="157" t="s">
        <v>68</v>
      </c>
      <c r="Y9" s="157" t="s">
        <v>141</v>
      </c>
      <c r="Z9" s="147"/>
      <c r="AA9" s="147"/>
      <c r="AB9" s="147"/>
      <c r="AC9" s="147"/>
      <c r="AD9" s="147"/>
      <c r="AE9" s="147"/>
      <c r="AF9" s="147"/>
      <c r="AG9" s="147" t="s">
        <v>148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68">
        <v>3</v>
      </c>
      <c r="B10" s="169" t="s">
        <v>292</v>
      </c>
      <c r="C10" s="182" t="s">
        <v>293</v>
      </c>
      <c r="D10" s="170" t="s">
        <v>289</v>
      </c>
      <c r="E10" s="171">
        <v>1</v>
      </c>
      <c r="F10" s="172"/>
      <c r="G10" s="173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21</v>
      </c>
      <c r="M10" s="157">
        <f>G10*(1+L10/100)</f>
        <v>0</v>
      </c>
      <c r="N10" s="156">
        <v>0</v>
      </c>
      <c r="O10" s="156">
        <f>ROUND(E10*N10,2)</f>
        <v>0</v>
      </c>
      <c r="P10" s="156">
        <v>0</v>
      </c>
      <c r="Q10" s="156">
        <f>ROUND(E10*P10,2)</f>
        <v>0</v>
      </c>
      <c r="R10" s="157"/>
      <c r="S10" s="157" t="s">
        <v>139</v>
      </c>
      <c r="T10" s="157" t="s">
        <v>146</v>
      </c>
      <c r="U10" s="157">
        <v>0</v>
      </c>
      <c r="V10" s="157">
        <f>ROUND(E10*U10,2)</f>
        <v>0</v>
      </c>
      <c r="W10" s="157"/>
      <c r="X10" s="157" t="s">
        <v>68</v>
      </c>
      <c r="Y10" s="157" t="s">
        <v>141</v>
      </c>
      <c r="Z10" s="147"/>
      <c r="AA10" s="147"/>
      <c r="AB10" s="147"/>
      <c r="AC10" s="147"/>
      <c r="AD10" s="147"/>
      <c r="AE10" s="147"/>
      <c r="AF10" s="147"/>
      <c r="AG10" s="147" t="s">
        <v>148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68">
        <v>4</v>
      </c>
      <c r="B11" s="169" t="s">
        <v>294</v>
      </c>
      <c r="C11" s="182" t="s">
        <v>295</v>
      </c>
      <c r="D11" s="170" t="s">
        <v>289</v>
      </c>
      <c r="E11" s="171">
        <v>1</v>
      </c>
      <c r="F11" s="172"/>
      <c r="G11" s="173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6">
        <v>0</v>
      </c>
      <c r="O11" s="156">
        <f>ROUND(E11*N11,2)</f>
        <v>0</v>
      </c>
      <c r="P11" s="156">
        <v>0</v>
      </c>
      <c r="Q11" s="156">
        <f>ROUND(E11*P11,2)</f>
        <v>0</v>
      </c>
      <c r="R11" s="157"/>
      <c r="S11" s="157" t="s">
        <v>139</v>
      </c>
      <c r="T11" s="157" t="s">
        <v>146</v>
      </c>
      <c r="U11" s="157">
        <v>0</v>
      </c>
      <c r="V11" s="157">
        <f>ROUND(E11*U11,2)</f>
        <v>0</v>
      </c>
      <c r="W11" s="157"/>
      <c r="X11" s="157" t="s">
        <v>68</v>
      </c>
      <c r="Y11" s="157" t="s">
        <v>141</v>
      </c>
      <c r="Z11" s="147"/>
      <c r="AA11" s="147"/>
      <c r="AB11" s="147"/>
      <c r="AC11" s="147"/>
      <c r="AD11" s="147"/>
      <c r="AE11" s="147"/>
      <c r="AF11" s="147"/>
      <c r="AG11" s="147" t="s">
        <v>148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5">
      <c r="A12" s="161" t="s">
        <v>137</v>
      </c>
      <c r="B12" s="162" t="s">
        <v>110</v>
      </c>
      <c r="C12" s="181" t="s">
        <v>30</v>
      </c>
      <c r="D12" s="163"/>
      <c r="E12" s="164"/>
      <c r="F12" s="165"/>
      <c r="G12" s="166">
        <f>SUMIF(AG13:AG22,"&lt;&gt;NOR",G13:G22)</f>
        <v>0</v>
      </c>
      <c r="H12" s="160"/>
      <c r="I12" s="160">
        <f>SUM(I13:I22)</f>
        <v>0</v>
      </c>
      <c r="J12" s="160"/>
      <c r="K12" s="160">
        <f>SUM(K13:K22)</f>
        <v>0</v>
      </c>
      <c r="L12" s="160"/>
      <c r="M12" s="160">
        <f>SUM(M13:M22)</f>
        <v>0</v>
      </c>
      <c r="N12" s="159"/>
      <c r="O12" s="159">
        <f>SUM(O13:O22)</f>
        <v>0</v>
      </c>
      <c r="P12" s="159"/>
      <c r="Q12" s="159">
        <f>SUM(Q13:Q22)</f>
        <v>0</v>
      </c>
      <c r="R12" s="160"/>
      <c r="S12" s="160"/>
      <c r="T12" s="160"/>
      <c r="U12" s="160"/>
      <c r="V12" s="160">
        <f>SUM(V13:V22)</f>
        <v>0</v>
      </c>
      <c r="W12" s="160"/>
      <c r="X12" s="160"/>
      <c r="Y12" s="160"/>
      <c r="AG12" t="s">
        <v>138</v>
      </c>
    </row>
    <row r="13" spans="1:60" outlineLevel="1" x14ac:dyDescent="0.25">
      <c r="A13" s="168">
        <v>5</v>
      </c>
      <c r="B13" s="169" t="s">
        <v>296</v>
      </c>
      <c r="C13" s="182" t="s">
        <v>297</v>
      </c>
      <c r="D13" s="170" t="s">
        <v>289</v>
      </c>
      <c r="E13" s="171">
        <v>1</v>
      </c>
      <c r="F13" s="172"/>
      <c r="G13" s="173">
        <f>ROUND(E13*F13,2)</f>
        <v>0</v>
      </c>
      <c r="H13" s="158"/>
      <c r="I13" s="157">
        <f>ROUND(E13*H13,2)</f>
        <v>0</v>
      </c>
      <c r="J13" s="158"/>
      <c r="K13" s="157">
        <f>ROUND(E13*J13,2)</f>
        <v>0</v>
      </c>
      <c r="L13" s="157">
        <v>21</v>
      </c>
      <c r="M13" s="157">
        <f>G13*(1+L13/100)</f>
        <v>0</v>
      </c>
      <c r="N13" s="156">
        <v>0</v>
      </c>
      <c r="O13" s="156">
        <f>ROUND(E13*N13,2)</f>
        <v>0</v>
      </c>
      <c r="P13" s="156">
        <v>0</v>
      </c>
      <c r="Q13" s="156">
        <f>ROUND(E13*P13,2)</f>
        <v>0</v>
      </c>
      <c r="R13" s="157"/>
      <c r="S13" s="157" t="s">
        <v>139</v>
      </c>
      <c r="T13" s="157" t="s">
        <v>146</v>
      </c>
      <c r="U13" s="157">
        <v>0</v>
      </c>
      <c r="V13" s="157">
        <f>ROUND(E13*U13,2)</f>
        <v>0</v>
      </c>
      <c r="W13" s="157"/>
      <c r="X13" s="157" t="s">
        <v>68</v>
      </c>
      <c r="Y13" s="157" t="s">
        <v>141</v>
      </c>
      <c r="Z13" s="147"/>
      <c r="AA13" s="147"/>
      <c r="AB13" s="147"/>
      <c r="AC13" s="147"/>
      <c r="AD13" s="147"/>
      <c r="AE13" s="147"/>
      <c r="AF13" s="147"/>
      <c r="AG13" s="147" t="s">
        <v>148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5">
      <c r="A14" s="154"/>
      <c r="B14" s="155"/>
      <c r="C14" s="265" t="s">
        <v>298</v>
      </c>
      <c r="D14" s="266"/>
      <c r="E14" s="266"/>
      <c r="F14" s="266"/>
      <c r="G14" s="266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144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68">
        <v>7</v>
      </c>
      <c r="B15" s="169" t="s">
        <v>299</v>
      </c>
      <c r="C15" s="182" t="s">
        <v>300</v>
      </c>
      <c r="D15" s="170" t="s">
        <v>289</v>
      </c>
      <c r="E15" s="171">
        <v>1</v>
      </c>
      <c r="F15" s="172"/>
      <c r="G15" s="173">
        <f>ROUND(E15*F15,2)</f>
        <v>0</v>
      </c>
      <c r="H15" s="158"/>
      <c r="I15" s="157">
        <f>ROUND(E15*H15,2)</f>
        <v>0</v>
      </c>
      <c r="J15" s="158"/>
      <c r="K15" s="157">
        <f>ROUND(E15*J15,2)</f>
        <v>0</v>
      </c>
      <c r="L15" s="157">
        <v>21</v>
      </c>
      <c r="M15" s="157">
        <f>G15*(1+L15/100)</f>
        <v>0</v>
      </c>
      <c r="N15" s="156">
        <v>0</v>
      </c>
      <c r="O15" s="156">
        <f>ROUND(E15*N15,2)</f>
        <v>0</v>
      </c>
      <c r="P15" s="156">
        <v>0</v>
      </c>
      <c r="Q15" s="156">
        <f>ROUND(E15*P15,2)</f>
        <v>0</v>
      </c>
      <c r="R15" s="157"/>
      <c r="S15" s="157" t="s">
        <v>139</v>
      </c>
      <c r="T15" s="157" t="s">
        <v>146</v>
      </c>
      <c r="U15" s="157">
        <v>0</v>
      </c>
      <c r="V15" s="157">
        <f>ROUND(E15*U15,2)</f>
        <v>0</v>
      </c>
      <c r="W15" s="157"/>
      <c r="X15" s="157" t="s">
        <v>68</v>
      </c>
      <c r="Y15" s="157" t="s">
        <v>141</v>
      </c>
      <c r="Z15" s="147"/>
      <c r="AA15" s="147"/>
      <c r="AB15" s="147"/>
      <c r="AC15" s="147"/>
      <c r="AD15" s="147"/>
      <c r="AE15" s="147"/>
      <c r="AF15" s="147"/>
      <c r="AG15" s="147" t="s">
        <v>148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31.2" outlineLevel="2" x14ac:dyDescent="0.25">
      <c r="A16" s="154"/>
      <c r="B16" s="155"/>
      <c r="C16" s="265" t="s">
        <v>301</v>
      </c>
      <c r="D16" s="266"/>
      <c r="E16" s="266"/>
      <c r="F16" s="266"/>
      <c r="G16" s="266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144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0" t="str">
        <f>C16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68">
        <v>8</v>
      </c>
      <c r="B17" s="169" t="s">
        <v>302</v>
      </c>
      <c r="C17" s="182" t="s">
        <v>303</v>
      </c>
      <c r="D17" s="170" t="s">
        <v>289</v>
      </c>
      <c r="E17" s="171">
        <v>1</v>
      </c>
      <c r="F17" s="172"/>
      <c r="G17" s="173">
        <f>ROUND(E17*F17,2)</f>
        <v>0</v>
      </c>
      <c r="H17" s="158"/>
      <c r="I17" s="157">
        <f>ROUND(E17*H17,2)</f>
        <v>0</v>
      </c>
      <c r="J17" s="158"/>
      <c r="K17" s="157">
        <f>ROUND(E17*J17,2)</f>
        <v>0</v>
      </c>
      <c r="L17" s="157">
        <v>21</v>
      </c>
      <c r="M17" s="157">
        <f>G17*(1+L17/100)</f>
        <v>0</v>
      </c>
      <c r="N17" s="156">
        <v>0</v>
      </c>
      <c r="O17" s="156">
        <f>ROUND(E17*N17,2)</f>
        <v>0</v>
      </c>
      <c r="P17" s="156">
        <v>0</v>
      </c>
      <c r="Q17" s="156">
        <f>ROUND(E17*P17,2)</f>
        <v>0</v>
      </c>
      <c r="R17" s="157"/>
      <c r="S17" s="157" t="s">
        <v>145</v>
      </c>
      <c r="T17" s="157" t="s">
        <v>146</v>
      </c>
      <c r="U17" s="157">
        <v>0</v>
      </c>
      <c r="V17" s="157">
        <f>ROUND(E17*U17,2)</f>
        <v>0</v>
      </c>
      <c r="W17" s="157"/>
      <c r="X17" s="157" t="s">
        <v>68</v>
      </c>
      <c r="Y17" s="157" t="s">
        <v>141</v>
      </c>
      <c r="Z17" s="147"/>
      <c r="AA17" s="147"/>
      <c r="AB17" s="147"/>
      <c r="AC17" s="147"/>
      <c r="AD17" s="147"/>
      <c r="AE17" s="147"/>
      <c r="AF17" s="147"/>
      <c r="AG17" s="147" t="s">
        <v>148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1" outlineLevel="2" x14ac:dyDescent="0.25">
      <c r="A18" s="154"/>
      <c r="B18" s="155"/>
      <c r="C18" s="265" t="s">
        <v>304</v>
      </c>
      <c r="D18" s="266"/>
      <c r="E18" s="266"/>
      <c r="F18" s="266"/>
      <c r="G18" s="266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144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80" t="str">
        <f>C18</f>
        <v>Náklady na vyhotovení dokumentace skutečného provedení stavby a její předání objednateli v požadované formě a požadovaném počtu.</v>
      </c>
      <c r="BB18" s="147"/>
      <c r="BC18" s="147"/>
      <c r="BD18" s="147"/>
      <c r="BE18" s="147"/>
      <c r="BF18" s="147"/>
      <c r="BG18" s="147"/>
      <c r="BH18" s="147"/>
    </row>
    <row r="19" spans="1:60" ht="30.6" outlineLevel="1" x14ac:dyDescent="0.25">
      <c r="A19" s="168">
        <v>10</v>
      </c>
      <c r="B19" s="169" t="s">
        <v>305</v>
      </c>
      <c r="C19" s="182" t="s">
        <v>310</v>
      </c>
      <c r="D19" s="170" t="s">
        <v>289</v>
      </c>
      <c r="E19" s="171">
        <v>1</v>
      </c>
      <c r="F19" s="172"/>
      <c r="G19" s="173">
        <f>ROUND(E19*F19,2)</f>
        <v>0</v>
      </c>
      <c r="H19" s="158"/>
      <c r="I19" s="157">
        <f>ROUND(E19*H19,2)</f>
        <v>0</v>
      </c>
      <c r="J19" s="158"/>
      <c r="K19" s="157">
        <f>ROUND(E19*J19,2)</f>
        <v>0</v>
      </c>
      <c r="L19" s="157">
        <v>21</v>
      </c>
      <c r="M19" s="157">
        <f>G19*(1+L19/100)</f>
        <v>0</v>
      </c>
      <c r="N19" s="156">
        <v>0</v>
      </c>
      <c r="O19" s="156">
        <f>ROUND(E19*N19,2)</f>
        <v>0</v>
      </c>
      <c r="P19" s="156">
        <v>0</v>
      </c>
      <c r="Q19" s="156">
        <f>ROUND(E19*P19,2)</f>
        <v>0</v>
      </c>
      <c r="R19" s="157"/>
      <c r="S19" s="157" t="s">
        <v>145</v>
      </c>
      <c r="T19" s="157" t="s">
        <v>146</v>
      </c>
      <c r="U19" s="157">
        <v>0</v>
      </c>
      <c r="V19" s="157">
        <f>ROUND(E19*U19,2)</f>
        <v>0</v>
      </c>
      <c r="W19" s="157"/>
      <c r="X19" s="157" t="s">
        <v>68</v>
      </c>
      <c r="Y19" s="157" t="s">
        <v>141</v>
      </c>
      <c r="Z19" s="147"/>
      <c r="AA19" s="147"/>
      <c r="AB19" s="147"/>
      <c r="AC19" s="147"/>
      <c r="AD19" s="147"/>
      <c r="AE19" s="147"/>
      <c r="AF19" s="147"/>
      <c r="AG19" s="147" t="s">
        <v>148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0.399999999999999" outlineLevel="1" x14ac:dyDescent="0.25">
      <c r="A20" s="168">
        <v>12</v>
      </c>
      <c r="B20" s="169" t="s">
        <v>306</v>
      </c>
      <c r="C20" s="182" t="s">
        <v>307</v>
      </c>
      <c r="D20" s="170" t="s">
        <v>289</v>
      </c>
      <c r="E20" s="171">
        <v>1</v>
      </c>
      <c r="F20" s="172"/>
      <c r="G20" s="173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21</v>
      </c>
      <c r="M20" s="157">
        <f>G20*(1+L20/100)</f>
        <v>0</v>
      </c>
      <c r="N20" s="156">
        <v>0</v>
      </c>
      <c r="O20" s="156">
        <f>ROUND(E20*N20,2)</f>
        <v>0</v>
      </c>
      <c r="P20" s="156">
        <v>0</v>
      </c>
      <c r="Q20" s="156">
        <f>ROUND(E20*P20,2)</f>
        <v>0</v>
      </c>
      <c r="R20" s="157"/>
      <c r="S20" s="157" t="s">
        <v>145</v>
      </c>
      <c r="T20" s="157" t="s">
        <v>146</v>
      </c>
      <c r="U20" s="157">
        <v>0</v>
      </c>
      <c r="V20" s="157">
        <f>ROUND(E20*U20,2)</f>
        <v>0</v>
      </c>
      <c r="W20" s="157"/>
      <c r="X20" s="157" t="s">
        <v>68</v>
      </c>
      <c r="Y20" s="157" t="s">
        <v>141</v>
      </c>
      <c r="Z20" s="147"/>
      <c r="AA20" s="147"/>
      <c r="AB20" s="147"/>
      <c r="AC20" s="147"/>
      <c r="AD20" s="147"/>
      <c r="AE20" s="147"/>
      <c r="AF20" s="147"/>
      <c r="AG20" s="147" t="s">
        <v>148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68">
        <v>14</v>
      </c>
      <c r="B21" s="169" t="s">
        <v>308</v>
      </c>
      <c r="C21" s="182" t="s">
        <v>309</v>
      </c>
      <c r="D21" s="170" t="s">
        <v>289</v>
      </c>
      <c r="E21" s="171">
        <v>1</v>
      </c>
      <c r="F21" s="172"/>
      <c r="G21" s="173">
        <f>ROUND(E21*F21,2)</f>
        <v>0</v>
      </c>
      <c r="H21" s="158"/>
      <c r="I21" s="157">
        <f>ROUND(E21*H21,2)</f>
        <v>0</v>
      </c>
      <c r="J21" s="158"/>
      <c r="K21" s="157">
        <f>ROUND(E21*J21,2)</f>
        <v>0</v>
      </c>
      <c r="L21" s="157">
        <v>21</v>
      </c>
      <c r="M21" s="157">
        <f>G21*(1+L21/100)</f>
        <v>0</v>
      </c>
      <c r="N21" s="156">
        <v>0</v>
      </c>
      <c r="O21" s="156">
        <f>ROUND(E21*N21,2)</f>
        <v>0</v>
      </c>
      <c r="P21" s="156">
        <v>0</v>
      </c>
      <c r="Q21" s="156">
        <f>ROUND(E21*P21,2)</f>
        <v>0</v>
      </c>
      <c r="R21" s="157"/>
      <c r="S21" s="157" t="s">
        <v>145</v>
      </c>
      <c r="T21" s="157" t="s">
        <v>146</v>
      </c>
      <c r="U21" s="157">
        <v>0</v>
      </c>
      <c r="V21" s="157">
        <f>ROUND(E21*U21,2)</f>
        <v>0</v>
      </c>
      <c r="W21" s="157"/>
      <c r="X21" s="157" t="s">
        <v>68</v>
      </c>
      <c r="Y21" s="157" t="s">
        <v>141</v>
      </c>
      <c r="Z21" s="147"/>
      <c r="AA21" s="147"/>
      <c r="AB21" s="147"/>
      <c r="AC21" s="147"/>
      <c r="AD21" s="147"/>
      <c r="AE21" s="147"/>
      <c r="AF21" s="147"/>
      <c r="AG21" s="147" t="s">
        <v>148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15" customHeight="1" outlineLevel="2" x14ac:dyDescent="0.25">
      <c r="A22" s="154"/>
      <c r="B22" s="155"/>
      <c r="C22" s="265" t="s">
        <v>311</v>
      </c>
      <c r="D22" s="266"/>
      <c r="E22" s="266"/>
      <c r="F22" s="266"/>
      <c r="G22" s="266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144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80" t="str">
        <f>C22</f>
        <v xml:space="preserve">náklady spojené s provedením všech technickými normami předepsaných zkoušek a revizí </v>
      </c>
      <c r="BB22" s="147"/>
      <c r="BC22" s="147"/>
      <c r="BD22" s="147"/>
      <c r="BE22" s="147"/>
      <c r="BF22" s="147"/>
      <c r="BG22" s="147"/>
      <c r="BH22" s="147"/>
    </row>
    <row r="23" spans="1:60" x14ac:dyDescent="0.25">
      <c r="A23" s="3"/>
      <c r="B23" s="4"/>
      <c r="C23" s="184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v>12</v>
      </c>
      <c r="AF23">
        <v>21</v>
      </c>
      <c r="AG23" t="s">
        <v>123</v>
      </c>
    </row>
    <row r="24" spans="1:60" x14ac:dyDescent="0.25">
      <c r="A24" s="150"/>
      <c r="B24" s="151" t="s">
        <v>31</v>
      </c>
      <c r="C24" s="185"/>
      <c r="D24" s="152"/>
      <c r="E24" s="153"/>
      <c r="F24" s="153"/>
      <c r="G24" s="167">
        <f>G8+G12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f>SUMIF(L7:L22,AE23,G7:G22)</f>
        <v>0</v>
      </c>
      <c r="AF24">
        <f>SUMIF(L7:L22,AF23,G7:G22)</f>
        <v>0</v>
      </c>
      <c r="AG24" t="s">
        <v>150</v>
      </c>
    </row>
    <row r="25" spans="1:60" x14ac:dyDescent="0.25">
      <c r="A25" s="3"/>
      <c r="B25" s="4"/>
      <c r="C25" s="184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5">
      <c r="A26" s="3"/>
      <c r="B26" s="4"/>
      <c r="C26" s="184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5">
      <c r="A27" s="263" t="s">
        <v>151</v>
      </c>
      <c r="B27" s="263"/>
      <c r="C27" s="264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5">
      <c r="A28" s="244"/>
      <c r="B28" s="245"/>
      <c r="C28" s="246"/>
      <c r="D28" s="245"/>
      <c r="E28" s="245"/>
      <c r="F28" s="245"/>
      <c r="G28" s="24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G28" t="s">
        <v>152</v>
      </c>
    </row>
    <row r="29" spans="1:60" x14ac:dyDescent="0.25">
      <c r="A29" s="248"/>
      <c r="B29" s="249"/>
      <c r="C29" s="250"/>
      <c r="D29" s="249"/>
      <c r="E29" s="249"/>
      <c r="F29" s="249"/>
      <c r="G29" s="25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5">
      <c r="A30" s="248"/>
      <c r="B30" s="249"/>
      <c r="C30" s="250"/>
      <c r="D30" s="249"/>
      <c r="E30" s="249"/>
      <c r="F30" s="249"/>
      <c r="G30" s="25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5">
      <c r="A31" s="248"/>
      <c r="B31" s="249"/>
      <c r="C31" s="250"/>
      <c r="D31" s="249"/>
      <c r="E31" s="249"/>
      <c r="F31" s="249"/>
      <c r="G31" s="25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5">
      <c r="A32" s="252"/>
      <c r="B32" s="253"/>
      <c r="C32" s="254"/>
      <c r="D32" s="253"/>
      <c r="E32" s="253"/>
      <c r="F32" s="253"/>
      <c r="G32" s="25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5">
      <c r="A33" s="3"/>
      <c r="B33" s="4"/>
      <c r="C33" s="184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5">
      <c r="C34" s="186"/>
      <c r="D34" s="10"/>
      <c r="AG34" t="s">
        <v>153</v>
      </c>
    </row>
    <row r="35" spans="1:33" x14ac:dyDescent="0.25">
      <c r="D35" s="10"/>
    </row>
    <row r="36" spans="1:33" x14ac:dyDescent="0.25">
      <c r="D36" s="10"/>
    </row>
    <row r="37" spans="1:33" x14ac:dyDescent="0.25">
      <c r="D37" s="10"/>
    </row>
    <row r="38" spans="1:33" x14ac:dyDescent="0.25">
      <c r="D38" s="10"/>
    </row>
    <row r="39" spans="1:33" x14ac:dyDescent="0.25">
      <c r="D39" s="10"/>
    </row>
    <row r="40" spans="1:33" x14ac:dyDescent="0.25">
      <c r="D40" s="10"/>
    </row>
    <row r="41" spans="1:33" x14ac:dyDescent="0.25">
      <c r="D41" s="10"/>
    </row>
    <row r="42" spans="1:33" x14ac:dyDescent="0.25">
      <c r="D42" s="10"/>
    </row>
    <row r="43" spans="1:33" x14ac:dyDescent="0.25">
      <c r="D43" s="10"/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</sheetData>
  <sheetProtection algorithmName="SHA-512" hashValue="B1CFZgkpKruQZZHc1Ig8Fu8OH5oHHKq5Fk8b1H+61nRSoZhzWHshaz2qpVTYm2pwW8UcnFXPuU/PkILUhDmYwQ==" saltValue="fATntfSwVcw+Wp1zGqaTEA==" spinCount="100000" sheet="1" formatRows="0"/>
  <mergeCells count="10">
    <mergeCell ref="A27:C27"/>
    <mergeCell ref="A28:G32"/>
    <mergeCell ref="C22:G22"/>
    <mergeCell ref="C14:G14"/>
    <mergeCell ref="C16:G16"/>
    <mergeCell ref="C18:G18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96" fitToHeight="0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 01_A SO 01_INT_A Pol</vt:lpstr>
      <vt:lpstr>SO 01_B SO 01_INT_B Pol</vt:lpstr>
      <vt:lpstr>VRN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01_A SO 01_INT_A Pol'!Názvy_tisku</vt:lpstr>
      <vt:lpstr>'SO 01_B SO 01_INT_B Pol'!Názvy_tisku</vt:lpstr>
      <vt:lpstr>'VRN VRN Pol'!Názvy_tisku</vt:lpstr>
      <vt:lpstr>oadresa</vt:lpstr>
      <vt:lpstr>Stavba!Objednatel</vt:lpstr>
      <vt:lpstr>Stavba!Objekt</vt:lpstr>
      <vt:lpstr>'SO 01_A SO 01_INT_A Pol'!Oblast_tisku</vt:lpstr>
      <vt:lpstr>'SO 01_B SO 01_INT_B Pol'!Oblast_tisku</vt:lpstr>
      <vt:lpstr>Stavba!Oblast_tisku</vt:lpstr>
      <vt:lpstr>'VRN VRN Pol'!Oblast_tisku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Szöke</dc:creator>
  <cp:lastModifiedBy>Ing. Tomáš Večeřa</cp:lastModifiedBy>
  <cp:lastPrinted>2025-04-30T04:40:31Z</cp:lastPrinted>
  <dcterms:created xsi:type="dcterms:W3CDTF">2009-04-08T07:15:50Z</dcterms:created>
  <dcterms:modified xsi:type="dcterms:W3CDTF">2026-02-02T07:51:54Z</dcterms:modified>
</cp:coreProperties>
</file>