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Rozpočet - vybrané sloupce" sheetId="2" r:id="rId2"/>
    <sheet name="Výkaz výměr" sheetId="3" r:id="rId3"/>
    <sheet name="Krycí list rozpočtu" sheetId="4" r:id="rId4"/>
  </sheets>
  <definedNames/>
  <calcPr fullCalcOnLoad="1"/>
</workbook>
</file>

<file path=xl/sharedStrings.xml><?xml version="1.0" encoding="utf-8"?>
<sst xmlns="http://schemas.openxmlformats.org/spreadsheetml/2006/main" count="1786" uniqueCount="400">
  <si>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</si>
  <si>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</si>
  <si>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</si>
  <si>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</si>
  <si>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</si>
  <si>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</si>
  <si>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</si>
  <si>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</si>
  <si>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</si>
  <si>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</si>
  <si>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</si>
  <si>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</si>
  <si>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</si>
  <si>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</si>
  <si>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</si>
  <si>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</si>
  <si>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</si>
  <si>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</si>
  <si>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</si>
  <si>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</si>
  <si>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</si>
  <si>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</si>
  <si>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</si>
  <si>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</si>
  <si>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</si>
  <si>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</si>
  <si>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</si>
  <si>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</si>
  <si>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</si>
  <si>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</si>
  <si>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</si>
  <si>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</si>
  <si>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</si>
  <si>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</si>
  <si>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</si>
  <si>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</si>
  <si>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</si>
  <si>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</si>
  <si>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</si>
  <si>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</si>
  <si>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</si>
  <si>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</si>
  <si>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</si>
  <si>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</si>
  <si>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</si>
  <si>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</si>
  <si>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</si>
  <si>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</si>
  <si>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</si>
  <si>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</si>
  <si>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</si>
  <si>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</si>
  <si>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</si>
  <si>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</si>
  <si>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</si>
  <si>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</si>
  <si>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</si>
  <si>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</si>
  <si>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</si>
  <si>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</si>
  <si>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</si>
  <si>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</si>
  <si>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</si>
  <si>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</si>
  <si>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</si>
  <si>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</si>
  <si>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</si>
  <si>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</si>
  <si>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</si>
  <si>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</si>
  <si>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</si>
  <si>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</si>
  <si>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</si>
  <si>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</si>
  <si>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</si>
  <si>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Poznámka:</t>
  </si>
  <si>
    <t>Kód</t>
  </si>
  <si>
    <t>100VD</t>
  </si>
  <si>
    <t>100-1VD</t>
  </si>
  <si>
    <t>101VD</t>
  </si>
  <si>
    <t>101-1VD</t>
  </si>
  <si>
    <t>102VD</t>
  </si>
  <si>
    <t>102-21VD</t>
  </si>
  <si>
    <t>102-22VD</t>
  </si>
  <si>
    <t>113106121R00</t>
  </si>
  <si>
    <t>113106211R00</t>
  </si>
  <si>
    <t>113107121R00</t>
  </si>
  <si>
    <t>113107131R00</t>
  </si>
  <si>
    <t>113107242R00</t>
  </si>
  <si>
    <t>113202111R00</t>
  </si>
  <si>
    <t>113204111R00</t>
  </si>
  <si>
    <t>121101101R00</t>
  </si>
  <si>
    <t>122202201R00</t>
  </si>
  <si>
    <t>122202209R00</t>
  </si>
  <si>
    <t>130001101R00</t>
  </si>
  <si>
    <t>162201101R00</t>
  </si>
  <si>
    <t>162701102R00</t>
  </si>
  <si>
    <t>166101101R00</t>
  </si>
  <si>
    <t>167101101R00</t>
  </si>
  <si>
    <t>174101101R00</t>
  </si>
  <si>
    <t>181101101R00</t>
  </si>
  <si>
    <t>181101102R00</t>
  </si>
  <si>
    <t>181301102R00</t>
  </si>
  <si>
    <t>183402111R00</t>
  </si>
  <si>
    <t>564851111R00</t>
  </si>
  <si>
    <t>564861111R00</t>
  </si>
  <si>
    <t>566903111R00</t>
  </si>
  <si>
    <t>572952111R00</t>
  </si>
  <si>
    <t>572952112R00</t>
  </si>
  <si>
    <t>573211111R00</t>
  </si>
  <si>
    <t>577VD</t>
  </si>
  <si>
    <t>577-1VD</t>
  </si>
  <si>
    <t>596215021R00</t>
  </si>
  <si>
    <t>596215028R00</t>
  </si>
  <si>
    <t>596215029R00</t>
  </si>
  <si>
    <t>596215040R00</t>
  </si>
  <si>
    <t>596VD</t>
  </si>
  <si>
    <t>596-3VD</t>
  </si>
  <si>
    <t>91</t>
  </si>
  <si>
    <t>916261111R00</t>
  </si>
  <si>
    <t>917862111R00</t>
  </si>
  <si>
    <t>919735112R00</t>
  </si>
  <si>
    <t>916VD</t>
  </si>
  <si>
    <t>916-2VD</t>
  </si>
  <si>
    <t>999VD</t>
  </si>
  <si>
    <t>999-4VD</t>
  </si>
  <si>
    <t>H22</t>
  </si>
  <si>
    <t>998223011R00</t>
  </si>
  <si>
    <t>S</t>
  </si>
  <si>
    <t>979082213R00</t>
  </si>
  <si>
    <t>979082219R00</t>
  </si>
  <si>
    <t>979084216R00</t>
  </si>
  <si>
    <t>979084219R00</t>
  </si>
  <si>
    <t>979087212R00</t>
  </si>
  <si>
    <t>979087213R00</t>
  </si>
  <si>
    <t>212-1VD</t>
  </si>
  <si>
    <t>592-2VD</t>
  </si>
  <si>
    <t>592-4VD</t>
  </si>
  <si>
    <t>593-1VD</t>
  </si>
  <si>
    <t>593-3VD</t>
  </si>
  <si>
    <t>593-8VD</t>
  </si>
  <si>
    <t>999-3VD</t>
  </si>
  <si>
    <t>999-8VD</t>
  </si>
  <si>
    <t>Oprava chodníků na ulici 1.máje, k.ú. Místek</t>
  </si>
  <si>
    <t>C 101 - Oprava chodníků</t>
  </si>
  <si>
    <t>Frýdek-Místek 2 - Místek, ulice 1.máje, k.ú. Místek</t>
  </si>
  <si>
    <t>Zkrácený popis</t>
  </si>
  <si>
    <t>Rozměry</t>
  </si>
  <si>
    <t>Vytyčení vedení</t>
  </si>
  <si>
    <t>Vytyčení veškerých podzemních vedení přímo na stavbě podle druhu - viz textová část</t>
  </si>
  <si>
    <t>vegetační úpravy</t>
  </si>
  <si>
    <t>Komletní zřízení trávníku parkového v rovině, včetně dodávky semene, hnojiva, granulátu, ošetření, zálivky ap</t>
  </si>
  <si>
    <t>Komletní zřízení trávníku parkového v rovině DTTO, ale oprava stav. skládek - odhad</t>
  </si>
  <si>
    <t>Vedlejší rozpočtové náklady</t>
  </si>
  <si>
    <t>Návrh a "odsouhlašení " přechodného dopravního značení pro celou stavbu</t>
  </si>
  <si>
    <t>Zřízení, demontáž a pronájem značek přechodného dopravního značení pro celou stavbu</t>
  </si>
  <si>
    <t>Kompletní náklady na veškeré vedlejší a ostatní rozpočtové náklady celé stavby (mimo přechodného dopr. značení)</t>
  </si>
  <si>
    <t>Přípravné a přidružené práce</t>
  </si>
  <si>
    <t>Rozebrání dlažeb z betonových dlaždic na sucho</t>
  </si>
  <si>
    <t>166,00+167,80-12,15-22,65-6,64-2,1*1,5</t>
  </si>
  <si>
    <t>Rozebrání dlažeb z velkých kostek v kam. těženém - takto uvažována dlažba KOST a dlažba 10*20cm</t>
  </si>
  <si>
    <t>12,15+22,65</t>
  </si>
  <si>
    <t>Odstranění podkladu plochy jednotlivě do 200 m2,kam.drcené tl.10 cm - podklad pod dlažbou a ostatními druhy krytů - odhad</t>
  </si>
  <si>
    <t>166+167,8</t>
  </si>
  <si>
    <t>Odstranění podkladu pl.200 m2, bet.prostý tl.15 cm - plochy betonové - kryty</t>
  </si>
  <si>
    <t>6,64+1,50*2,1</t>
  </si>
  <si>
    <t>Odstranění podkladu nad 200 m2, živičného tl.10 cm - kryt rozebíraného pruhu vozovek</t>
  </si>
  <si>
    <t>29,68</t>
  </si>
  <si>
    <t>Vytrhání obrub z krajníků nebo obrubníků stojatých - silniční obrubník starý k opravě</t>
  </si>
  <si>
    <t>49,36+2+5+8,85+3</t>
  </si>
  <si>
    <t>Vytrhání obrub z krajníků nebo obrubníků stojatých - obrubník š.10cm</t>
  </si>
  <si>
    <t>10,85</t>
  </si>
  <si>
    <t>Vytrhání obrub záhonových</t>
  </si>
  <si>
    <t>2,41+14,15+2*1,2+9,05+1+1,6+10,8+2,45+1,3</t>
  </si>
  <si>
    <t>Odkopávky a prokopávky</t>
  </si>
  <si>
    <t>Sejmutí ornice s přemístěním do 50 m - tl. 15cm - dle textu</t>
  </si>
  <si>
    <t>20*0,15</t>
  </si>
  <si>
    <t>Odkopávky pro silnice v hor. 3 do 100 m3 - "kufr" pod konstr. b -  pod rozebranými vrstvami</t>
  </si>
  <si>
    <t>(0,42-0,035-0,03-0,1)*167,8</t>
  </si>
  <si>
    <t>Odkopávky pro silnice v hor. 3 do 100 m3 - "kufr" pod konstr. a - pod rozebranými vrstvami</t>
  </si>
  <si>
    <t>(0,30-0,035-0,03-0,1-0,05)*166</t>
  </si>
  <si>
    <t>Příplatek za lepivost - odkop. pro silnice v hor.3</t>
  </si>
  <si>
    <t>45,79+14,11</t>
  </si>
  <si>
    <t>Hloubené vykopávky</t>
  </si>
  <si>
    <t>Příplatek za ztížené hloubení v blízkosti vedení - odhad</t>
  </si>
  <si>
    <t>Přemístění výkopku</t>
  </si>
  <si>
    <t>Vodorovné přemístění výkopku z hor.1-4 do 20 m = ornice pro zpětné použití z meziskládky</t>
  </si>
  <si>
    <t>Vodorovné přemístění výkopku z hor.1-4 do 20 m  = zemina pro zpětný zásyp za obrubníkem na a z meziskládky</t>
  </si>
  <si>
    <t>1,08*2</t>
  </si>
  <si>
    <t>Vodorovné přemístění výkopku z hor.1-4 do 7000 m = přebytek zeminy na skládku</t>
  </si>
  <si>
    <t>59,90-1,08</t>
  </si>
  <si>
    <t>Přehození výkopku z hor.1-4 - odhad odkopy a výkopy</t>
  </si>
  <si>
    <t>Nakládání výkopku z hor.1-4 v množství do 100 m3 = ornice pro zpětné použití z meziskládky</t>
  </si>
  <si>
    <t>Nakládání výkopku z hor.1-4 v množství do 100 m3 = zemina pro zásyp za obrubníkem na a z meziskládky</t>
  </si>
  <si>
    <t>2*1,08</t>
  </si>
  <si>
    <t>Nakládání výkopku z hor.1-4 v množství do 100 m3 = odhad = 10% z výkopů</t>
  </si>
  <si>
    <t>0,10*59,9</t>
  </si>
  <si>
    <t>Konstrukce ze zemin</t>
  </si>
  <si>
    <t>Zásyp jam, rýh, šachet se zhutněním (za obrubníkem š.8cm pod ornici)</t>
  </si>
  <si>
    <t>54*0,2*0,2*0,5</t>
  </si>
  <si>
    <t>Povrchové úpravy terénu</t>
  </si>
  <si>
    <t>Úprava pláně v zářezech v hor. 1-4, bez zhutnění - pod rozprostíranou ornici</t>
  </si>
  <si>
    <t>Úprava pláně v zářezech v hor. 1-4, se zhutněním - podle plochy nových krytů</t>
  </si>
  <si>
    <t>Úprava pláně v zářezech v hor. 1-4, se zhutněním - rozšíření za oběma obrubníky</t>
  </si>
  <si>
    <t>68,21*0,35+54*0,25</t>
  </si>
  <si>
    <t>Rozprostření ornice, rovina, tl. 10-15 cm,do 500m2</t>
  </si>
  <si>
    <t>Rozrušení půdy do 15 cm v rovině/svah 1:5 = oprava ploch stav. skládek - odhad</t>
  </si>
  <si>
    <t>Podkladní vrstvy komunikací, letišť a ploch</t>
  </si>
  <si>
    <t>Podklad ze štěrkodrti po zhutnění tloušťky 15cm = 2 * podklad pod chodníky tl.80mm- konstr. b</t>
  </si>
  <si>
    <t>167,80*2</t>
  </si>
  <si>
    <t>Podklad ze štěrkodrti po zhutnění tloušťky 20 cm - pod chodníky dlažby 60mm - konstr. a</t>
  </si>
  <si>
    <t>166</t>
  </si>
  <si>
    <t>Vyspravení podkladu po překopech kam.hrubě drceným - po vložení obrubníku oprava pod AB</t>
  </si>
  <si>
    <t>68,21*1,89*0,15*0,15*0,5</t>
  </si>
  <si>
    <t>Kryty štěrkových a živičných pozemních komunikací a zpevněných ploch</t>
  </si>
  <si>
    <t>Vyspravení krytu po překopu asf.betonem tl.do 5 cm  - po vložení obrubníku</t>
  </si>
  <si>
    <t>12,6+2,28+0,9+1,27+1,38+11,25</t>
  </si>
  <si>
    <t>Vyspravení krytu po překopu asf.betonem tl.do 7 cm  -  po vložení obrubníku - pod AB</t>
  </si>
  <si>
    <t>Postřik živičný spojovací z asfaltu 0,5-0,7 kg/m2  - po vložení obrubníku - pod AB</t>
  </si>
  <si>
    <t>Úprava krytů</t>
  </si>
  <si>
    <t>Instalace asf. pásky a penetračního přednátěru do styčné spáry živ. krytu - po vlož. obrubníku 15/25</t>
  </si>
  <si>
    <t>3,38+45+0,25+5,5+3,5+8,85+2*0,25</t>
  </si>
  <si>
    <t>Dlažby pozemních komunikací a ploch</t>
  </si>
  <si>
    <t>Kladení zámkové dlažby tl. 6 cm do drtě tl. 4 cm - chodníky konstr. a</t>
  </si>
  <si>
    <t>Příplatek za více barev dlažby tl. 6 cm, do drtě = uvažována 1/10 plochy chodníků (varovné pásy)</t>
  </si>
  <si>
    <t>166*0,1</t>
  </si>
  <si>
    <t>Příplatek za více tvarů dlažby tl. 6 cm, do drtě = uvažována 1/10 plochy chodníků (varovné pásy)</t>
  </si>
  <si>
    <t>Kladení zámkové dlažby tl. 8 cm do drtě tl. 4 cm - konstrukce b</t>
  </si>
  <si>
    <t>167,80</t>
  </si>
  <si>
    <t>Dlažby</t>
  </si>
  <si>
    <t>Rozebrání stáv. bet. dlažby KOST, očištění dl. a opět.zadláždění, vč.příp.doplnění dlaždic a lože - vjezd na parkoviště</t>
  </si>
  <si>
    <t>5*0,5</t>
  </si>
  <si>
    <t>Rozebrání stáv. plošné bet. dlažby, očištění dl. a opětovné napojení na novou zámk. dl. v místě napojení</t>
  </si>
  <si>
    <t>18,8*0,5</t>
  </si>
  <si>
    <t>Doplňující konstrukce a práce pozemních komunikací, letišť a ploch</t>
  </si>
  <si>
    <t>Os. obr.z kostek drob. s boč.opěrou - takto uvaž.uložení 2 krajních řad tvarovek u napojení chodníku na dl.30/30 do betonu</t>
  </si>
  <si>
    <t>2*(1,2+4+2,1+2,1)</t>
  </si>
  <si>
    <t>Osazení stojat. obrub.bet. s opěrou, lože z C 12/15, rozměr 15/25/100cm</t>
  </si>
  <si>
    <t>Osazení stojat. obrub.bet. s opěrou, lože z C 12/15, rozměr 8/25/100cm</t>
  </si>
  <si>
    <t>2,3+17+10,9+10,45+1,35+9,50+2,5</t>
  </si>
  <si>
    <t>Řezání stávajícího živičného krytu tl. 5 - 10 cm - vozovka pro vložení obrubníku</t>
  </si>
  <si>
    <t>Práce na obrubách</t>
  </si>
  <si>
    <t>Přesné zařezání nového betonového obrubníku - lomy, oblouky, napojení apod</t>
  </si>
  <si>
    <t>Ostatní práce</t>
  </si>
  <si>
    <t>Demontáž konstrukce ocelového schodiště u výměníku, přemístění bokem (pro provedení dlažby) a zpětná instalace</t>
  </si>
  <si>
    <t>Komunikace pozemní a letiště</t>
  </si>
  <si>
    <t>Přesun hmot, pozemní komunikace, kryt dlážděný</t>
  </si>
  <si>
    <t>393,9589</t>
  </si>
  <si>
    <t>Přesuny sutí</t>
  </si>
  <si>
    <t>Vodorovná doprava suti po suchu do 1 km (bez vybouraných hmot)</t>
  </si>
  <si>
    <t>118,662-67,692</t>
  </si>
  <si>
    <t>Příplatek za dopravu suti po suchu za další 1 km - na řízenou skl., celkem do 7km</t>
  </si>
  <si>
    <t>50,97*6</t>
  </si>
  <si>
    <t>Vodorovná doprava vybour. hmot po suchu do 5 km = dlaždice a vybourané obruby</t>
  </si>
  <si>
    <t>39,911+14,512+9,89+1,573+1,806</t>
  </si>
  <si>
    <t>Příplatek k dopravě vybour.hmot za dalších 5 km (celkem do 7km na skládku) = 1 příplatek</t>
  </si>
  <si>
    <t>67,692</t>
  </si>
  <si>
    <t>Nakládání suti na dopravní prostředky</t>
  </si>
  <si>
    <t>Nakládání vybouraných hmot na dopravní prostředky</t>
  </si>
  <si>
    <t>67,69</t>
  </si>
  <si>
    <t>Ostatní materiál</t>
  </si>
  <si>
    <t>Tavitelná samospékací asf. páska 35x8mm, a penetrační přednátěr do spáry živ. krytu</t>
  </si>
  <si>
    <t>Betonový obrubník šedý, 80x250x1000mm</t>
  </si>
  <si>
    <t>54*1.01</t>
  </si>
  <si>
    <t>Betonový obrubník šedý, 150x250x1000mm</t>
  </si>
  <si>
    <t>68,21*1,01</t>
  </si>
  <si>
    <t>Bet. dlažba zámková, tvar KOST  80mm přírodní barva - konstrukce b</t>
  </si>
  <si>
    <t>167,80*1,01</t>
  </si>
  <si>
    <t>Betonová dlažba tvarovaná, červená, rozměr 200*100*60mm, slepecká reliéfní - pro varovné pásy</t>
  </si>
  <si>
    <t>6,00*1,01</t>
  </si>
  <si>
    <t>Bet. dlažba tvarovaná, KOST60mm přírodní barva - nová POZOR!! všechny dlažby beton XF4</t>
  </si>
  <si>
    <t>160,00*1,01</t>
  </si>
  <si>
    <t>Poplatky za uložení betonu vhodného k recyklaci (vybourané obruby a dlažba) na řízené skládce</t>
  </si>
  <si>
    <t>Poplatky za uložení betonu vhodného k recyklaci rozebraný beton - na řízené skládce</t>
  </si>
  <si>
    <t>2,203</t>
  </si>
  <si>
    <t>Poplatky za uložení zeminy a kamenů vhodných k recyklaci na řízené skládce - podsypy a podklady rozebr. konstr.</t>
  </si>
  <si>
    <t>43,394</t>
  </si>
  <si>
    <t>Poplatky za uložení zeminy a kamenů vhodných k recyklaci na řízené skládce - přebytek zeminy</t>
  </si>
  <si>
    <t>(59,90-1,08)*1,8</t>
  </si>
  <si>
    <t>Poplatky za uložení asfaltových směsí (vhodné k recyklaci) na řízené skládce - Frýdek</t>
  </si>
  <si>
    <t>5,372</t>
  </si>
  <si>
    <t>Doba výstavby:</t>
  </si>
  <si>
    <t>Začátek výstavby:</t>
  </si>
  <si>
    <t>Konec výstavby:</t>
  </si>
  <si>
    <t>Zpracováno dne:</t>
  </si>
  <si>
    <t>M.j.</t>
  </si>
  <si>
    <t>ks</t>
  </si>
  <si>
    <t>m2</t>
  </si>
  <si>
    <t>m</t>
  </si>
  <si>
    <t>m3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</si>
  <si>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</si>
  <si>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</si>
  <si>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</si>
  <si>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</si>
  <si>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</si>
  <si>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</si>
  <si>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</si>
  <si>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</si>
  <si>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</si>
  <si>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</si>
  <si>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</si>
  <si>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</si>
  <si>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Statutární město Fr. - Místek</t>
  </si>
  <si>
    <t>Ing. Svatopluk Görner</t>
  </si>
  <si>
    <t>zatím neurčen</t>
  </si>
  <si>
    <t>Görner</t>
  </si>
  <si>
    <t>Celkem</t>
  </si>
  <si>
    <t>Hmotnost (t)</t>
  </si>
  <si>
    <t>Cenová</t>
  </si>
  <si>
    <t>soustava</t>
  </si>
  <si>
    <t>RTS I / 2014</t>
  </si>
  <si>
    <t>0</t>
  </si>
  <si>
    <t>Přesuny</t>
  </si>
  <si>
    <t>Typ skupiny</t>
  </si>
  <si>
    <t>HS</t>
  </si>
  <si>
    <t>PR</t>
  </si>
  <si>
    <t>OM</t>
  </si>
  <si>
    <t>HSV mat</t>
  </si>
  <si>
    <t>HSV prac</t>
  </si>
  <si>
    <t>PSV mat</t>
  </si>
  <si>
    <t>PSV prac</t>
  </si>
  <si>
    <t>Mont mat</t>
  </si>
  <si>
    <t>Mont prac</t>
  </si>
  <si>
    <t>Ostatní mat.</t>
  </si>
  <si>
    <t>100VD_</t>
  </si>
  <si>
    <t>101VD_</t>
  </si>
  <si>
    <t>102VD_</t>
  </si>
  <si>
    <t>11_</t>
  </si>
  <si>
    <t>12_</t>
  </si>
  <si>
    <t>13_</t>
  </si>
  <si>
    <t>16_</t>
  </si>
  <si>
    <t>17_</t>
  </si>
  <si>
    <t>18_</t>
  </si>
  <si>
    <t>56_</t>
  </si>
  <si>
    <t>57_</t>
  </si>
  <si>
    <t>577VD_</t>
  </si>
  <si>
    <t>59_</t>
  </si>
  <si>
    <t>596VD_</t>
  </si>
  <si>
    <t>91_</t>
  </si>
  <si>
    <t>916VD_</t>
  </si>
  <si>
    <t>999VD_</t>
  </si>
  <si>
    <t>H22_</t>
  </si>
  <si>
    <t>S_</t>
  </si>
  <si>
    <t>Z99999_</t>
  </si>
  <si>
    <t>1_</t>
  </si>
  <si>
    <t>5_</t>
  </si>
  <si>
    <t>9_</t>
  </si>
  <si>
    <t>Z_</t>
  </si>
  <si>
    <t>_</t>
  </si>
  <si>
    <t>Jednotková cena (Kč)</t>
  </si>
  <si>
    <t>Náklady celkem (Kč)</t>
  </si>
  <si>
    <t>Jednotková hmotnost(t)</t>
  </si>
  <si>
    <t>Celková hmotnost(t)</t>
  </si>
  <si>
    <t>Výkaz výměr</t>
  </si>
  <si>
    <t>Cenová soustava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</si>
  <si>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</si>
  <si>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</si>
  <si>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</si>
  <si>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</si>
  <si>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</si>
  <si>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</si>
  <si>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</si>
  <si>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</si>
  <si>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</si>
  <si>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</si>
  <si>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</si>
  <si>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</si>
  <si>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</si>
  <si>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</si>
  <si>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Provozní vlivy</t>
  </si>
  <si>
    <t>Územní vlivy</t>
  </si>
  <si>
    <t>Kulturní památka</t>
  </si>
  <si>
    <t>Ostatní rozp. nákl.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</si>
  <si>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</si>
  <si>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</si>
  <si>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</si>
  <si>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</si>
  <si>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</si>
  <si>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</si>
  <si>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</si>
  <si>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</si>
  <si>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</si>
  <si>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</si>
  <si>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</si>
  <si>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</si>
  <si>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</si>
  <si>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</si>
  <si>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</si>
  <si>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</si>
  <si>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</si>
  <si>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</si>
  <si>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</si>
  <si>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</si>
  <si>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</si>
  <si>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</si>
  <si>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00296643/CZ00296643</t>
  </si>
  <si>
    <t>13011049/</t>
  </si>
  <si>
    <t>Soupis prací, dodávek a služeb</t>
  </si>
  <si>
    <t>Krycí list soupisu prací, dodávek a služeb</t>
  </si>
  <si>
    <t>Celkové náklady v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</si>
</sst>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0" applyNumberFormat="0" applyBorder="0" applyAlignment="0" applyProtection="0"/>
    <xf numFmtId="0" fontId="34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0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33" borderId="12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33" borderId="12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33" borderId="12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right" vertical="center"/>
      <protection/>
    </xf>
    <xf numFmtId="49" fontId="10" fillId="33" borderId="19" xfId="0" applyNumberFormat="1" applyFont="1" applyFill="1" applyBorder="1" applyAlignment="1" applyProtection="1">
      <alignment horizontal="center" vertical="center"/>
      <protection/>
    </xf>
    <xf numFmtId="49" fontId="11" fillId="0" borderId="20" xfId="0" applyNumberFormat="1" applyFont="1" applyFill="1" applyBorder="1" applyAlignment="1" applyProtection="1">
      <alignment horizontal="left" vertical="center"/>
      <protection/>
    </xf>
    <xf numFmtId="49" fontId="1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49" fontId="12" fillId="0" borderId="19" xfId="0" applyNumberFormat="1" applyFont="1" applyFill="1" applyBorder="1" applyAlignment="1" applyProtection="1">
      <alignment horizontal="right" vertical="center"/>
      <protection/>
    </xf>
    <xf numFmtId="4" fontId="12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3" borderId="29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35" xfId="0" applyNumberFormat="1" applyFont="1" applyFill="1" applyBorder="1" applyAlignment="1" applyProtection="1">
      <alignment horizontal="left" vertical="center"/>
      <protection/>
    </xf>
    <xf numFmtId="0" fontId="12" fillId="0" borderId="31" xfId="0" applyNumberFormat="1" applyFont="1" applyFill="1" applyBorder="1" applyAlignment="1" applyProtection="1">
      <alignment horizontal="left" vertical="center"/>
      <protection/>
    </xf>
    <xf numFmtId="0" fontId="12" fillId="0" borderId="36" xfId="0" applyNumberFormat="1" applyFont="1" applyFill="1" applyBorder="1" applyAlignment="1" applyProtection="1">
      <alignment horizontal="left" vertical="center"/>
      <protection/>
    </xf>
    <xf numFmtId="49" fontId="11" fillId="33" borderId="28" xfId="0" applyNumberFormat="1" applyFont="1" applyFill="1" applyBorder="1" applyAlignment="1" applyProtection="1">
      <alignment horizontal="left" vertical="center"/>
      <protection/>
    </xf>
    <xf numFmtId="0" fontId="11" fillId="33" borderId="37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1" fillId="0" borderId="29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2" fillId="0" borderId="29" xfId="0" applyNumberFormat="1" applyFont="1" applyFill="1" applyBorder="1" applyAlignment="1" applyProtection="1">
      <alignment horizontal="left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14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right" vertical="center"/>
      <protection/>
    </xf>
    <xf numFmtId="49" fontId="1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49" fontId="3" fillId="33" borderId="19" xfId="0" applyNumberFormat="1" applyFont="1" applyFill="1" applyBorder="1" applyAlignment="1" applyProtection="1">
      <alignment horizontal="left" vertical="center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4" fontId="3" fillId="33" borderId="19" xfId="0" applyNumberFormat="1" applyFont="1" applyFill="1" applyBorder="1" applyAlignment="1" applyProtection="1">
      <alignment horizontal="right" vertical="center"/>
      <protection/>
    </xf>
    <xf numFmtId="49" fontId="3" fillId="33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left" vertical="center"/>
      <protection/>
    </xf>
    <xf numFmtId="4" fontId="4" fillId="0" borderId="19" xfId="0" applyNumberFormat="1" applyFont="1" applyFill="1" applyBorder="1" applyAlignment="1" applyProtection="1">
      <alignment horizontal="right" vertical="center"/>
      <protection/>
    </xf>
    <xf numFmtId="49" fontId="4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Border="1" applyAlignment="1">
      <alignment vertical="center"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4" fontId="7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72"/>
  <sheetViews>
    <sheetView tabSelected="1" zoomScalePageLayoutView="0" workbookViewId="0" topLeftCell="A1">
      <selection activeCell="L170" sqref="A1:L170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104.00390625" style="0" customWidth="1"/>
    <col min="4" max="4" width="4.2812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7" width="12.140625" style="0" hidden="1" customWidth="1"/>
  </cols>
  <sheetData>
    <row r="1" spans="1:12" ht="21.75" customHeight="1">
      <c r="A1" s="96" t="s">
        <v>397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3" ht="12.75">
      <c r="A2" s="98" t="s">
        <v>0</v>
      </c>
      <c r="B2" s="99"/>
      <c r="C2" s="100" t="s">
        <v>143</v>
      </c>
      <c r="D2" s="101" t="s">
        <v>281</v>
      </c>
      <c r="E2" s="99"/>
      <c r="F2" s="101"/>
      <c r="G2" s="99"/>
      <c r="H2" s="98" t="s">
        <v>297</v>
      </c>
      <c r="I2" s="98" t="s">
        <v>302</v>
      </c>
      <c r="J2" s="99"/>
      <c r="K2" s="99"/>
      <c r="L2" s="99"/>
      <c r="M2" s="95"/>
    </row>
    <row r="3" spans="1:13" ht="12.75">
      <c r="A3" s="99"/>
      <c r="B3" s="99"/>
      <c r="C3" s="102"/>
      <c r="D3" s="99"/>
      <c r="E3" s="99"/>
      <c r="F3" s="99"/>
      <c r="G3" s="99"/>
      <c r="H3" s="99"/>
      <c r="I3" s="99"/>
      <c r="J3" s="99"/>
      <c r="K3" s="99"/>
      <c r="L3" s="99"/>
      <c r="M3" s="95"/>
    </row>
    <row r="4" spans="1:13" ht="12.75">
      <c r="A4" s="98" t="s">
        <v>1</v>
      </c>
      <c r="B4" s="99"/>
      <c r="C4" s="98" t="s">
        <v>144</v>
      </c>
      <c r="D4" s="101" t="s">
        <v>282</v>
      </c>
      <c r="E4" s="99"/>
      <c r="F4" s="101" t="s">
        <v>5</v>
      </c>
      <c r="G4" s="99"/>
      <c r="H4" s="98" t="s">
        <v>298</v>
      </c>
      <c r="I4" s="98" t="s">
        <v>303</v>
      </c>
      <c r="J4" s="99"/>
      <c r="K4" s="99"/>
      <c r="L4" s="99"/>
      <c r="M4" s="95"/>
    </row>
    <row r="5" spans="1:13" ht="12.7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5"/>
    </row>
    <row r="6" spans="1:13" ht="12.75">
      <c r="A6" s="98" t="s">
        <v>2</v>
      </c>
      <c r="B6" s="99"/>
      <c r="C6" s="98" t="s">
        <v>145</v>
      </c>
      <c r="D6" s="101" t="s">
        <v>283</v>
      </c>
      <c r="E6" s="99"/>
      <c r="F6" s="99"/>
      <c r="G6" s="99"/>
      <c r="H6" s="98" t="s">
        <v>299</v>
      </c>
      <c r="I6" s="98" t="s">
        <v>304</v>
      </c>
      <c r="J6" s="99"/>
      <c r="K6" s="99"/>
      <c r="L6" s="99"/>
      <c r="M6" s="95"/>
    </row>
    <row r="7" spans="1:13" ht="12.7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5"/>
    </row>
    <row r="8" spans="1:13" ht="12.75">
      <c r="A8" s="98" t="s">
        <v>3</v>
      </c>
      <c r="B8" s="99"/>
      <c r="C8" s="98">
        <v>822293</v>
      </c>
      <c r="D8" s="101" t="s">
        <v>284</v>
      </c>
      <c r="E8" s="99"/>
      <c r="F8" s="103">
        <v>42618</v>
      </c>
      <c r="G8" s="99"/>
      <c r="H8" s="98" t="s">
        <v>300</v>
      </c>
      <c r="I8" s="98" t="s">
        <v>305</v>
      </c>
      <c r="J8" s="99"/>
      <c r="K8" s="99"/>
      <c r="L8" s="99"/>
      <c r="M8" s="95"/>
    </row>
    <row r="9" spans="1:13" ht="12.75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5"/>
    </row>
    <row r="10" spans="1:13" ht="12.75">
      <c r="A10" s="104" t="s">
        <v>4</v>
      </c>
      <c r="B10" s="104" t="s">
        <v>76</v>
      </c>
      <c r="C10" s="104" t="s">
        <v>146</v>
      </c>
      <c r="D10" s="104" t="s">
        <v>285</v>
      </c>
      <c r="E10" s="105" t="s">
        <v>291</v>
      </c>
      <c r="F10" s="105" t="s">
        <v>292</v>
      </c>
      <c r="G10" s="106" t="s">
        <v>294</v>
      </c>
      <c r="H10" s="107"/>
      <c r="I10" s="107"/>
      <c r="J10" s="106" t="s">
        <v>307</v>
      </c>
      <c r="K10" s="107"/>
      <c r="L10" s="105" t="s">
        <v>308</v>
      </c>
      <c r="M10" s="95"/>
    </row>
    <row r="11" spans="1:24" ht="12.75">
      <c r="A11" s="108" t="s">
        <v>5</v>
      </c>
      <c r="B11" s="108" t="s">
        <v>5</v>
      </c>
      <c r="C11" s="104" t="s">
        <v>147</v>
      </c>
      <c r="D11" s="108" t="s">
        <v>5</v>
      </c>
      <c r="E11" s="108" t="s">
        <v>5</v>
      </c>
      <c r="F11" s="109" t="s">
        <v>293</v>
      </c>
      <c r="G11" s="105" t="s">
        <v>295</v>
      </c>
      <c r="H11" s="105" t="s">
        <v>301</v>
      </c>
      <c r="I11" s="105" t="s">
        <v>306</v>
      </c>
      <c r="J11" s="105" t="s">
        <v>292</v>
      </c>
      <c r="K11" s="105" t="s">
        <v>306</v>
      </c>
      <c r="L11" s="105" t="s">
        <v>309</v>
      </c>
      <c r="M11" s="95"/>
      <c r="P11" s="11" t="s">
        <v>312</v>
      </c>
      <c r="Q11" s="11" t="s">
        <v>313</v>
      </c>
      <c r="R11" s="11" t="s">
        <v>317</v>
      </c>
      <c r="S11" s="11" t="s">
        <v>318</v>
      </c>
      <c r="T11" s="11" t="s">
        <v>319</v>
      </c>
      <c r="U11" s="11" t="s">
        <v>320</v>
      </c>
      <c r="V11" s="11" t="s">
        <v>321</v>
      </c>
      <c r="W11" s="11" t="s">
        <v>322</v>
      </c>
      <c r="X11" s="11" t="s">
        <v>323</v>
      </c>
    </row>
    <row r="12" spans="1:37" ht="12.75">
      <c r="A12" s="110"/>
      <c r="B12" s="111" t="s">
        <v>77</v>
      </c>
      <c r="C12" s="112" t="s">
        <v>148</v>
      </c>
      <c r="D12" s="113"/>
      <c r="E12" s="113"/>
      <c r="F12" s="113"/>
      <c r="G12" s="114">
        <f>SUM(G13:G13)</f>
        <v>0</v>
      </c>
      <c r="H12" s="114">
        <f>SUM(H13:H13)</f>
        <v>0</v>
      </c>
      <c r="I12" s="114">
        <f>G12+H12</f>
        <v>0</v>
      </c>
      <c r="J12" s="115"/>
      <c r="K12" s="114">
        <f>SUM(K13:K13)</f>
        <v>0</v>
      </c>
      <c r="L12" s="115"/>
      <c r="P12" s="19">
        <f>IF(Q12="PR",I12,SUM(O13:O13))</f>
        <v>0</v>
      </c>
      <c r="Q12" s="11" t="s">
        <v>314</v>
      </c>
      <c r="R12" s="19">
        <f>IF(Q12="HS",G12,0)</f>
        <v>0</v>
      </c>
      <c r="S12" s="19">
        <f>IF(Q12="HS",H12-P12,0)</f>
        <v>0</v>
      </c>
      <c r="T12" s="19">
        <f>IF(Q12="PS",G12,0)</f>
        <v>0</v>
      </c>
      <c r="U12" s="19">
        <f>IF(Q12="PS",H12-P12,0)</f>
        <v>0</v>
      </c>
      <c r="V12" s="19">
        <f>IF(Q12="MP",G12,0)</f>
        <v>0</v>
      </c>
      <c r="W12" s="19">
        <f>IF(Q12="MP",H12-P12,0)</f>
        <v>0</v>
      </c>
      <c r="X12" s="19">
        <f>IF(Q12="OM",G12,0)</f>
        <v>0</v>
      </c>
      <c r="Y12" s="11"/>
      <c r="AI12" s="19">
        <f>SUM(Z13:Z13)</f>
        <v>0</v>
      </c>
      <c r="AJ12" s="19">
        <f>SUM(AA13:AA13)</f>
        <v>0</v>
      </c>
      <c r="AK12" s="19">
        <f>SUM(AB13:AB13)</f>
        <v>0</v>
      </c>
    </row>
    <row r="13" spans="1:43" ht="12.75">
      <c r="A13" s="116" t="s">
        <v>6</v>
      </c>
      <c r="B13" s="116" t="s">
        <v>78</v>
      </c>
      <c r="C13" s="116" t="s">
        <v>149</v>
      </c>
      <c r="D13" s="116" t="s">
        <v>286</v>
      </c>
      <c r="E13" s="117">
        <v>1</v>
      </c>
      <c r="F13" s="117">
        <v>0</v>
      </c>
      <c r="G13" s="117">
        <f>ROUND(E13*AE13,2)</f>
        <v>0</v>
      </c>
      <c r="H13" s="117">
        <f>I13-G13</f>
        <v>0</v>
      </c>
      <c r="I13" s="117">
        <f>ROUND(E13*F13,2)</f>
        <v>0</v>
      </c>
      <c r="J13" s="117">
        <v>0</v>
      </c>
      <c r="K13" s="117">
        <f>E13*J13</f>
        <v>0</v>
      </c>
      <c r="L13" s="118"/>
      <c r="N13" s="12" t="s">
        <v>6</v>
      </c>
      <c r="O13" s="8">
        <f>IF(N13="5",H13,0)</f>
        <v>0</v>
      </c>
      <c r="Z13" s="8">
        <f>IF(AD13=0,I13,0)</f>
        <v>0</v>
      </c>
      <c r="AA13" s="8">
        <f>IF(AD13=15,I13,0)</f>
        <v>0</v>
      </c>
      <c r="AB13" s="8">
        <f>IF(AD13=21,I13,0)</f>
        <v>0</v>
      </c>
      <c r="AD13" s="16">
        <v>21</v>
      </c>
      <c r="AE13" s="16">
        <f>F13*1</f>
        <v>0</v>
      </c>
      <c r="AF13" s="16">
        <f>F13*(1-1)</f>
        <v>0</v>
      </c>
      <c r="AM13" s="16">
        <f>E13*AE13</f>
        <v>0</v>
      </c>
      <c r="AN13" s="16">
        <f>E13*AF13</f>
        <v>0</v>
      </c>
      <c r="AO13" s="17" t="s">
        <v>324</v>
      </c>
      <c r="AP13" s="17" t="s">
        <v>344</v>
      </c>
      <c r="AQ13" s="11" t="s">
        <v>348</v>
      </c>
    </row>
    <row r="14" spans="1:12" ht="12.75">
      <c r="A14" s="119"/>
      <c r="B14" s="119"/>
      <c r="C14" s="120" t="s">
        <v>6</v>
      </c>
      <c r="D14" s="119"/>
      <c r="E14" s="121">
        <v>1</v>
      </c>
      <c r="F14" s="119"/>
      <c r="G14" s="119"/>
      <c r="H14" s="119"/>
      <c r="I14" s="119"/>
      <c r="J14" s="119"/>
      <c r="K14" s="119"/>
      <c r="L14" s="119"/>
    </row>
    <row r="15" spans="1:37" ht="12.75">
      <c r="A15" s="110"/>
      <c r="B15" s="111" t="s">
        <v>79</v>
      </c>
      <c r="C15" s="112" t="s">
        <v>150</v>
      </c>
      <c r="D15" s="113"/>
      <c r="E15" s="113"/>
      <c r="F15" s="113"/>
      <c r="G15" s="114">
        <f>SUM(G16:G18)</f>
        <v>0</v>
      </c>
      <c r="H15" s="114">
        <f>SUM(H16:H18)</f>
        <v>0</v>
      </c>
      <c r="I15" s="114">
        <f>G15+H15</f>
        <v>0</v>
      </c>
      <c r="J15" s="115"/>
      <c r="K15" s="114">
        <f>SUM(K16:K18)</f>
        <v>0.045</v>
      </c>
      <c r="L15" s="115"/>
      <c r="P15" s="19">
        <f>IF(Q15="PR",I15,SUM(O16:O18))</f>
        <v>0</v>
      </c>
      <c r="Q15" s="11" t="s">
        <v>314</v>
      </c>
      <c r="R15" s="19">
        <f>IF(Q15="HS",G15,0)</f>
        <v>0</v>
      </c>
      <c r="S15" s="19">
        <f>IF(Q15="HS",H15-P15,0)</f>
        <v>0</v>
      </c>
      <c r="T15" s="19">
        <f>IF(Q15="PS",G15,0)</f>
        <v>0</v>
      </c>
      <c r="U15" s="19">
        <f>IF(Q15="PS",H15-P15,0)</f>
        <v>0</v>
      </c>
      <c r="V15" s="19">
        <f>IF(Q15="MP",G15,0)</f>
        <v>0</v>
      </c>
      <c r="W15" s="19">
        <f>IF(Q15="MP",H15-P15,0)</f>
        <v>0</v>
      </c>
      <c r="X15" s="19">
        <f>IF(Q15="OM",G15,0)</f>
        <v>0</v>
      </c>
      <c r="Y15" s="11"/>
      <c r="AI15" s="19">
        <f>SUM(Z16:Z18)</f>
        <v>0</v>
      </c>
      <c r="AJ15" s="19">
        <f>SUM(AA16:AA18)</f>
        <v>0</v>
      </c>
      <c r="AK15" s="19">
        <f>SUM(AB16:AB18)</f>
        <v>0</v>
      </c>
    </row>
    <row r="16" spans="1:43" ht="12.75">
      <c r="A16" s="116" t="s">
        <v>7</v>
      </c>
      <c r="B16" s="116" t="s">
        <v>80</v>
      </c>
      <c r="C16" s="116" t="s">
        <v>151</v>
      </c>
      <c r="D16" s="116" t="s">
        <v>287</v>
      </c>
      <c r="E16" s="117">
        <v>20</v>
      </c>
      <c r="F16" s="117">
        <v>0</v>
      </c>
      <c r="G16" s="117">
        <f>ROUND(E16*AE16,2)</f>
        <v>0</v>
      </c>
      <c r="H16" s="117">
        <f>I16-G16</f>
        <v>0</v>
      </c>
      <c r="I16" s="117">
        <f>ROUND(E16*F16,2)</f>
        <v>0</v>
      </c>
      <c r="J16" s="117">
        <v>0.001</v>
      </c>
      <c r="K16" s="117">
        <f>E16*J16</f>
        <v>0.02</v>
      </c>
      <c r="L16" s="118"/>
      <c r="N16" s="12" t="s">
        <v>6</v>
      </c>
      <c r="O16" s="8">
        <f>IF(N16="5",H16,0)</f>
        <v>0</v>
      </c>
      <c r="Z16" s="8">
        <f>IF(AD16=0,I16,0)</f>
        <v>0</v>
      </c>
      <c r="AA16" s="8">
        <f>IF(AD16=15,I16,0)</f>
        <v>0</v>
      </c>
      <c r="AB16" s="8">
        <f>IF(AD16=21,I16,0)</f>
        <v>0</v>
      </c>
      <c r="AD16" s="16">
        <v>21</v>
      </c>
      <c r="AE16" s="16">
        <f>F16*1</f>
        <v>0</v>
      </c>
      <c r="AF16" s="16">
        <f>F16*(1-1)</f>
        <v>0</v>
      </c>
      <c r="AM16" s="16">
        <f>E16*AE16</f>
        <v>0</v>
      </c>
      <c r="AN16" s="16">
        <f>E16*AF16</f>
        <v>0</v>
      </c>
      <c r="AO16" s="17" t="s">
        <v>325</v>
      </c>
      <c r="AP16" s="17" t="s">
        <v>344</v>
      </c>
      <c r="AQ16" s="11" t="s">
        <v>348</v>
      </c>
    </row>
    <row r="17" spans="1:12" ht="12.75">
      <c r="A17" s="119"/>
      <c r="B17" s="119"/>
      <c r="C17" s="120" t="s">
        <v>25</v>
      </c>
      <c r="D17" s="119"/>
      <c r="E17" s="121">
        <v>20</v>
      </c>
      <c r="F17" s="119"/>
      <c r="G17" s="119"/>
      <c r="H17" s="119"/>
      <c r="I17" s="119"/>
      <c r="J17" s="119"/>
      <c r="K17" s="119"/>
      <c r="L17" s="119"/>
    </row>
    <row r="18" spans="1:43" ht="12.75">
      <c r="A18" s="116" t="s">
        <v>8</v>
      </c>
      <c r="B18" s="116" t="s">
        <v>80</v>
      </c>
      <c r="C18" s="116" t="s">
        <v>152</v>
      </c>
      <c r="D18" s="116" t="s">
        <v>287</v>
      </c>
      <c r="E18" s="117">
        <v>25</v>
      </c>
      <c r="F18" s="117">
        <v>0</v>
      </c>
      <c r="G18" s="117">
        <f>ROUND(E18*AE18,2)</f>
        <v>0</v>
      </c>
      <c r="H18" s="117">
        <f>I18-G18</f>
        <v>0</v>
      </c>
      <c r="I18" s="117">
        <f>ROUND(E18*F18,2)</f>
        <v>0</v>
      </c>
      <c r="J18" s="117">
        <v>0.001</v>
      </c>
      <c r="K18" s="117">
        <f>E18*J18</f>
        <v>0.025</v>
      </c>
      <c r="L18" s="118"/>
      <c r="N18" s="12" t="s">
        <v>6</v>
      </c>
      <c r="O18" s="8">
        <f>IF(N18="5",H18,0)</f>
        <v>0</v>
      </c>
      <c r="Z18" s="8">
        <f>IF(AD18=0,I18,0)</f>
        <v>0</v>
      </c>
      <c r="AA18" s="8">
        <f>IF(AD18=15,I18,0)</f>
        <v>0</v>
      </c>
      <c r="AB18" s="8">
        <f>IF(AD18=21,I18,0)</f>
        <v>0</v>
      </c>
      <c r="AD18" s="16">
        <v>21</v>
      </c>
      <c r="AE18" s="16">
        <f>F18*1</f>
        <v>0</v>
      </c>
      <c r="AF18" s="16">
        <f>F18*(1-1)</f>
        <v>0</v>
      </c>
      <c r="AM18" s="16">
        <f>E18*AE18</f>
        <v>0</v>
      </c>
      <c r="AN18" s="16">
        <f>E18*AF18</f>
        <v>0</v>
      </c>
      <c r="AO18" s="17" t="s">
        <v>325</v>
      </c>
      <c r="AP18" s="17" t="s">
        <v>344</v>
      </c>
      <c r="AQ18" s="11" t="s">
        <v>348</v>
      </c>
    </row>
    <row r="19" spans="1:12" ht="12.75">
      <c r="A19" s="119"/>
      <c r="B19" s="119"/>
      <c r="C19" s="120" t="s">
        <v>30</v>
      </c>
      <c r="D19" s="119"/>
      <c r="E19" s="121">
        <v>25</v>
      </c>
      <c r="F19" s="119"/>
      <c r="G19" s="119"/>
      <c r="H19" s="119"/>
      <c r="I19" s="119"/>
      <c r="J19" s="119"/>
      <c r="K19" s="119"/>
      <c r="L19" s="119"/>
    </row>
    <row r="20" spans="1:37" ht="12.75">
      <c r="A20" s="110"/>
      <c r="B20" s="111" t="s">
        <v>81</v>
      </c>
      <c r="C20" s="112" t="s">
        <v>153</v>
      </c>
      <c r="D20" s="113"/>
      <c r="E20" s="113"/>
      <c r="F20" s="113"/>
      <c r="G20" s="114">
        <f>SUM(G21:G25)</f>
        <v>0</v>
      </c>
      <c r="H20" s="114">
        <f>SUM(H21:H25)</f>
        <v>0</v>
      </c>
      <c r="I20" s="114">
        <f>G20+H20</f>
        <v>0</v>
      </c>
      <c r="J20" s="115"/>
      <c r="K20" s="114">
        <f>SUM(K21:K25)</f>
        <v>0</v>
      </c>
      <c r="L20" s="115"/>
      <c r="P20" s="19">
        <f>IF(Q20="PR",I20,SUM(O21:O25))</f>
        <v>0</v>
      </c>
      <c r="Q20" s="11" t="s">
        <v>314</v>
      </c>
      <c r="R20" s="19">
        <f>IF(Q20="HS",G20,0)</f>
        <v>0</v>
      </c>
      <c r="S20" s="19">
        <f>IF(Q20="HS",H20-P20,0)</f>
        <v>0</v>
      </c>
      <c r="T20" s="19">
        <f>IF(Q20="PS",G20,0)</f>
        <v>0</v>
      </c>
      <c r="U20" s="19">
        <f>IF(Q20="PS",H20-P20,0)</f>
        <v>0</v>
      </c>
      <c r="V20" s="19">
        <f>IF(Q20="MP",G20,0)</f>
        <v>0</v>
      </c>
      <c r="W20" s="19">
        <f>IF(Q20="MP",H20-P20,0)</f>
        <v>0</v>
      </c>
      <c r="X20" s="19">
        <f>IF(Q20="OM",G20,0)</f>
        <v>0</v>
      </c>
      <c r="Y20" s="11"/>
      <c r="AI20" s="19">
        <f>SUM(Z21:Z25)</f>
        <v>0</v>
      </c>
      <c r="AJ20" s="19">
        <f>SUM(AA21:AA25)</f>
        <v>0</v>
      </c>
      <c r="AK20" s="19">
        <f>SUM(AB21:AB25)</f>
        <v>0</v>
      </c>
    </row>
    <row r="21" spans="1:43" ht="12.75">
      <c r="A21" s="116" t="s">
        <v>9</v>
      </c>
      <c r="B21" s="116" t="s">
        <v>82</v>
      </c>
      <c r="C21" s="116" t="s">
        <v>154</v>
      </c>
      <c r="D21" s="116" t="s">
        <v>286</v>
      </c>
      <c r="E21" s="117">
        <v>1</v>
      </c>
      <c r="F21" s="117">
        <v>0</v>
      </c>
      <c r="G21" s="117">
        <f>ROUND(E21*AE21,2)</f>
        <v>0</v>
      </c>
      <c r="H21" s="117">
        <f>I21-G21</f>
        <v>0</v>
      </c>
      <c r="I21" s="117">
        <f>ROUND(E21*F21,2)</f>
        <v>0</v>
      </c>
      <c r="J21" s="117">
        <v>0</v>
      </c>
      <c r="K21" s="117">
        <f>E21*J21</f>
        <v>0</v>
      </c>
      <c r="L21" s="118"/>
      <c r="N21" s="12" t="s">
        <v>6</v>
      </c>
      <c r="O21" s="8">
        <f>IF(N21="5",H21,0)</f>
        <v>0</v>
      </c>
      <c r="Z21" s="8">
        <f>IF(AD21=0,I21,0)</f>
        <v>0</v>
      </c>
      <c r="AA21" s="8">
        <f>IF(AD21=15,I21,0)</f>
        <v>0</v>
      </c>
      <c r="AB21" s="8">
        <f>IF(AD21=21,I21,0)</f>
        <v>0</v>
      </c>
      <c r="AD21" s="16">
        <v>21</v>
      </c>
      <c r="AE21" s="16">
        <f>F21*1</f>
        <v>0</v>
      </c>
      <c r="AF21" s="16">
        <f>F21*(1-1)</f>
        <v>0</v>
      </c>
      <c r="AM21" s="16">
        <f>E21*AE21</f>
        <v>0</v>
      </c>
      <c r="AN21" s="16">
        <f>E21*AF21</f>
        <v>0</v>
      </c>
      <c r="AO21" s="17" t="s">
        <v>326</v>
      </c>
      <c r="AP21" s="17" t="s">
        <v>344</v>
      </c>
      <c r="AQ21" s="11" t="s">
        <v>348</v>
      </c>
    </row>
    <row r="22" spans="1:12" ht="12.75">
      <c r="A22" s="119"/>
      <c r="B22" s="119"/>
      <c r="C22" s="120" t="s">
        <v>6</v>
      </c>
      <c r="D22" s="119"/>
      <c r="E22" s="121">
        <v>1</v>
      </c>
      <c r="F22" s="119"/>
      <c r="G22" s="119"/>
      <c r="H22" s="119"/>
      <c r="I22" s="119"/>
      <c r="J22" s="119"/>
      <c r="K22" s="119"/>
      <c r="L22" s="119"/>
    </row>
    <row r="23" spans="1:43" ht="12.75">
      <c r="A23" s="116" t="s">
        <v>10</v>
      </c>
      <c r="B23" s="116" t="s">
        <v>82</v>
      </c>
      <c r="C23" s="116" t="s">
        <v>155</v>
      </c>
      <c r="D23" s="116" t="s">
        <v>286</v>
      </c>
      <c r="E23" s="117">
        <v>1</v>
      </c>
      <c r="F23" s="117">
        <v>0</v>
      </c>
      <c r="G23" s="117">
        <f>ROUND(E23*AE23,2)</f>
        <v>0</v>
      </c>
      <c r="H23" s="117">
        <f>I23-G23</f>
        <v>0</v>
      </c>
      <c r="I23" s="117">
        <f>ROUND(E23*F23,2)</f>
        <v>0</v>
      </c>
      <c r="J23" s="117">
        <v>0</v>
      </c>
      <c r="K23" s="117">
        <f>E23*J23</f>
        <v>0</v>
      </c>
      <c r="L23" s="118"/>
      <c r="N23" s="12" t="s">
        <v>6</v>
      </c>
      <c r="O23" s="8">
        <f>IF(N23="5",H23,0)</f>
        <v>0</v>
      </c>
      <c r="Z23" s="8">
        <f>IF(AD23=0,I23,0)</f>
        <v>0</v>
      </c>
      <c r="AA23" s="8">
        <f>IF(AD23=15,I23,0)</f>
        <v>0</v>
      </c>
      <c r="AB23" s="8">
        <f>IF(AD23=21,I23,0)</f>
        <v>0</v>
      </c>
      <c r="AD23" s="16">
        <v>21</v>
      </c>
      <c r="AE23" s="16">
        <f>F23*1</f>
        <v>0</v>
      </c>
      <c r="AF23" s="16">
        <f>F23*(1-1)</f>
        <v>0</v>
      </c>
      <c r="AM23" s="16">
        <f>E23*AE23</f>
        <v>0</v>
      </c>
      <c r="AN23" s="16">
        <f>E23*AF23</f>
        <v>0</v>
      </c>
      <c r="AO23" s="17" t="s">
        <v>326</v>
      </c>
      <c r="AP23" s="17" t="s">
        <v>344</v>
      </c>
      <c r="AQ23" s="11" t="s">
        <v>348</v>
      </c>
    </row>
    <row r="24" spans="1:12" ht="12.75">
      <c r="A24" s="119"/>
      <c r="B24" s="119"/>
      <c r="C24" s="120" t="s">
        <v>6</v>
      </c>
      <c r="D24" s="119"/>
      <c r="E24" s="121">
        <v>1</v>
      </c>
      <c r="F24" s="119"/>
      <c r="G24" s="119"/>
      <c r="H24" s="119"/>
      <c r="I24" s="119"/>
      <c r="J24" s="119"/>
      <c r="K24" s="119"/>
      <c r="L24" s="119"/>
    </row>
    <row r="25" spans="1:43" ht="12.75">
      <c r="A25" s="116" t="s">
        <v>11</v>
      </c>
      <c r="B25" s="116" t="s">
        <v>83</v>
      </c>
      <c r="C25" s="116" t="s">
        <v>156</v>
      </c>
      <c r="D25" s="116" t="s">
        <v>286</v>
      </c>
      <c r="E25" s="117">
        <v>1</v>
      </c>
      <c r="F25" s="117">
        <v>0</v>
      </c>
      <c r="G25" s="117">
        <f>ROUND(E25*AE25,2)</f>
        <v>0</v>
      </c>
      <c r="H25" s="117">
        <f>I25-G25</f>
        <v>0</v>
      </c>
      <c r="I25" s="117">
        <f>ROUND(E25*F25,2)</f>
        <v>0</v>
      </c>
      <c r="J25" s="117">
        <v>0</v>
      </c>
      <c r="K25" s="117">
        <f>E25*J25</f>
        <v>0</v>
      </c>
      <c r="L25" s="118"/>
      <c r="N25" s="12" t="s">
        <v>6</v>
      </c>
      <c r="O25" s="8">
        <f>IF(N25="5",H25,0)</f>
        <v>0</v>
      </c>
      <c r="Z25" s="8">
        <f>IF(AD25=0,I25,0)</f>
        <v>0</v>
      </c>
      <c r="AA25" s="8">
        <f>IF(AD25=15,I25,0)</f>
        <v>0</v>
      </c>
      <c r="AB25" s="8">
        <f>IF(AD25=21,I25,0)</f>
        <v>0</v>
      </c>
      <c r="AD25" s="16">
        <v>21</v>
      </c>
      <c r="AE25" s="16">
        <f>F25*1</f>
        <v>0</v>
      </c>
      <c r="AF25" s="16">
        <f>F25*(1-1)</f>
        <v>0</v>
      </c>
      <c r="AM25" s="16">
        <f>E25*AE25</f>
        <v>0</v>
      </c>
      <c r="AN25" s="16">
        <f>E25*AF25</f>
        <v>0</v>
      </c>
      <c r="AO25" s="17" t="s">
        <v>326</v>
      </c>
      <c r="AP25" s="17" t="s">
        <v>344</v>
      </c>
      <c r="AQ25" s="11" t="s">
        <v>348</v>
      </c>
    </row>
    <row r="26" spans="1:12" ht="12.75">
      <c r="A26" s="119"/>
      <c r="B26" s="119"/>
      <c r="C26" s="120" t="s">
        <v>6</v>
      </c>
      <c r="D26" s="119"/>
      <c r="E26" s="121">
        <v>1</v>
      </c>
      <c r="F26" s="119"/>
      <c r="G26" s="119"/>
      <c r="H26" s="119"/>
      <c r="I26" s="119"/>
      <c r="J26" s="119"/>
      <c r="K26" s="119"/>
      <c r="L26" s="119"/>
    </row>
    <row r="27" spans="1:37" ht="12.75">
      <c r="A27" s="110"/>
      <c r="B27" s="111" t="s">
        <v>16</v>
      </c>
      <c r="C27" s="112" t="s">
        <v>157</v>
      </c>
      <c r="D27" s="113"/>
      <c r="E27" s="113"/>
      <c r="F27" s="113"/>
      <c r="G27" s="114">
        <f>SUM(G28:G42)</f>
        <v>0</v>
      </c>
      <c r="H27" s="114">
        <f>SUM(H28:H42)</f>
        <v>0</v>
      </c>
      <c r="I27" s="114">
        <f>G27+H27</f>
        <v>0</v>
      </c>
      <c r="J27" s="115"/>
      <c r="K27" s="114">
        <f>SUM(K28:K42)</f>
        <v>118.66150999999999</v>
      </c>
      <c r="L27" s="115"/>
      <c r="P27" s="19">
        <f>IF(Q27="PR",I27,SUM(O28:O42))</f>
        <v>0</v>
      </c>
      <c r="Q27" s="11" t="s">
        <v>314</v>
      </c>
      <c r="R27" s="19">
        <f>IF(Q27="HS",G27,0)</f>
        <v>0</v>
      </c>
      <c r="S27" s="19">
        <f>IF(Q27="HS",H27-P27,0)</f>
        <v>0</v>
      </c>
      <c r="T27" s="19">
        <f>IF(Q27="PS",G27,0)</f>
        <v>0</v>
      </c>
      <c r="U27" s="19">
        <f>IF(Q27="PS",H27-P27,0)</f>
        <v>0</v>
      </c>
      <c r="V27" s="19">
        <f>IF(Q27="MP",G27,0)</f>
        <v>0</v>
      </c>
      <c r="W27" s="19">
        <f>IF(Q27="MP",H27-P27,0)</f>
        <v>0</v>
      </c>
      <c r="X27" s="19">
        <f>IF(Q27="OM",G27,0)</f>
        <v>0</v>
      </c>
      <c r="Y27" s="11"/>
      <c r="AI27" s="19">
        <f>SUM(Z28:Z42)</f>
        <v>0</v>
      </c>
      <c r="AJ27" s="19">
        <f>SUM(AA28:AA42)</f>
        <v>0</v>
      </c>
      <c r="AK27" s="19">
        <f>SUM(AB28:AB42)</f>
        <v>0</v>
      </c>
    </row>
    <row r="28" spans="1:43" ht="12.75">
      <c r="A28" s="116" t="s">
        <v>12</v>
      </c>
      <c r="B28" s="116" t="s">
        <v>84</v>
      </c>
      <c r="C28" s="116" t="s">
        <v>158</v>
      </c>
      <c r="D28" s="116" t="s">
        <v>287</v>
      </c>
      <c r="E28" s="117">
        <v>289.21</v>
      </c>
      <c r="F28" s="117">
        <v>0</v>
      </c>
      <c r="G28" s="117">
        <f>ROUND(E28*AE28,2)</f>
        <v>0</v>
      </c>
      <c r="H28" s="117">
        <f>I28-G28</f>
        <v>0</v>
      </c>
      <c r="I28" s="117">
        <f>ROUND(E28*F28,2)</f>
        <v>0</v>
      </c>
      <c r="J28" s="117">
        <v>0.138</v>
      </c>
      <c r="K28" s="117">
        <f>E28*J28</f>
        <v>39.91098</v>
      </c>
      <c r="L28" s="118" t="s">
        <v>310</v>
      </c>
      <c r="N28" s="12" t="s">
        <v>6</v>
      </c>
      <c r="O28" s="8">
        <f>IF(N28="5",H28,0)</f>
        <v>0</v>
      </c>
      <c r="Z28" s="8">
        <f>IF(AD28=0,I28,0)</f>
        <v>0</v>
      </c>
      <c r="AA28" s="8">
        <f>IF(AD28=15,I28,0)</f>
        <v>0</v>
      </c>
      <c r="AB28" s="8">
        <f>IF(AD28=21,I28,0)</f>
        <v>0</v>
      </c>
      <c r="AD28" s="16">
        <v>21</v>
      </c>
      <c r="AE28" s="16">
        <f>F28*0</f>
        <v>0</v>
      </c>
      <c r="AF28" s="16">
        <f>F28*(1-0)</f>
        <v>0</v>
      </c>
      <c r="AM28" s="16">
        <f>E28*AE28</f>
        <v>0</v>
      </c>
      <c r="AN28" s="16">
        <f>E28*AF28</f>
        <v>0</v>
      </c>
      <c r="AO28" s="17" t="s">
        <v>327</v>
      </c>
      <c r="AP28" s="17" t="s">
        <v>344</v>
      </c>
      <c r="AQ28" s="11" t="s">
        <v>348</v>
      </c>
    </row>
    <row r="29" spans="1:12" ht="12.75">
      <c r="A29" s="119"/>
      <c r="B29" s="119"/>
      <c r="C29" s="120" t="s">
        <v>159</v>
      </c>
      <c r="D29" s="119"/>
      <c r="E29" s="121">
        <v>289.21</v>
      </c>
      <c r="F29" s="119"/>
      <c r="G29" s="119"/>
      <c r="H29" s="119"/>
      <c r="I29" s="119"/>
      <c r="J29" s="119"/>
      <c r="K29" s="119"/>
      <c r="L29" s="119"/>
    </row>
    <row r="30" spans="1:43" ht="12.75">
      <c r="A30" s="116" t="s">
        <v>13</v>
      </c>
      <c r="B30" s="116" t="s">
        <v>85</v>
      </c>
      <c r="C30" s="116" t="s">
        <v>160</v>
      </c>
      <c r="D30" s="116" t="s">
        <v>287</v>
      </c>
      <c r="E30" s="117">
        <v>34.8</v>
      </c>
      <c r="F30" s="117">
        <v>0</v>
      </c>
      <c r="G30" s="117">
        <f>ROUND(E30*AE30,2)</f>
        <v>0</v>
      </c>
      <c r="H30" s="117">
        <f>I30-G30</f>
        <v>0</v>
      </c>
      <c r="I30" s="117">
        <f>ROUND(E30*F30,2)</f>
        <v>0</v>
      </c>
      <c r="J30" s="117">
        <v>0.417</v>
      </c>
      <c r="K30" s="117">
        <f>E30*J30</f>
        <v>14.511599999999998</v>
      </c>
      <c r="L30" s="118" t="s">
        <v>310</v>
      </c>
      <c r="N30" s="12" t="s">
        <v>6</v>
      </c>
      <c r="O30" s="8">
        <f>IF(N30="5",H30,0)</f>
        <v>0</v>
      </c>
      <c r="Z30" s="8">
        <f>IF(AD30=0,I30,0)</f>
        <v>0</v>
      </c>
      <c r="AA30" s="8">
        <f>IF(AD30=15,I30,0)</f>
        <v>0</v>
      </c>
      <c r="AB30" s="8">
        <f>IF(AD30=21,I30,0)</f>
        <v>0</v>
      </c>
      <c r="AD30" s="16">
        <v>21</v>
      </c>
      <c r="AE30" s="16">
        <f>F30*0</f>
        <v>0</v>
      </c>
      <c r="AF30" s="16">
        <f>F30*(1-0)</f>
        <v>0</v>
      </c>
      <c r="AM30" s="16">
        <f>E30*AE30</f>
        <v>0</v>
      </c>
      <c r="AN30" s="16">
        <f>E30*AF30</f>
        <v>0</v>
      </c>
      <c r="AO30" s="17" t="s">
        <v>327</v>
      </c>
      <c r="AP30" s="17" t="s">
        <v>344</v>
      </c>
      <c r="AQ30" s="11" t="s">
        <v>348</v>
      </c>
    </row>
    <row r="31" spans="1:12" ht="12.75">
      <c r="A31" s="119"/>
      <c r="B31" s="119"/>
      <c r="C31" s="120" t="s">
        <v>161</v>
      </c>
      <c r="D31" s="119"/>
      <c r="E31" s="121">
        <v>34.8</v>
      </c>
      <c r="F31" s="119"/>
      <c r="G31" s="119"/>
      <c r="H31" s="119"/>
      <c r="I31" s="119"/>
      <c r="J31" s="119"/>
      <c r="K31" s="119"/>
      <c r="L31" s="119"/>
    </row>
    <row r="32" spans="1:43" ht="12.75">
      <c r="A32" s="116" t="s">
        <v>14</v>
      </c>
      <c r="B32" s="116" t="s">
        <v>86</v>
      </c>
      <c r="C32" s="116" t="s">
        <v>162</v>
      </c>
      <c r="D32" s="116" t="s">
        <v>287</v>
      </c>
      <c r="E32" s="117">
        <v>333.8</v>
      </c>
      <c r="F32" s="117">
        <v>0</v>
      </c>
      <c r="G32" s="117">
        <f>ROUND(E32*AE32,2)</f>
        <v>0</v>
      </c>
      <c r="H32" s="117">
        <f>I32-G32</f>
        <v>0</v>
      </c>
      <c r="I32" s="117">
        <f>ROUND(E32*F32,2)</f>
        <v>0</v>
      </c>
      <c r="J32" s="117">
        <v>0.13</v>
      </c>
      <c r="K32" s="117">
        <f>E32*J32</f>
        <v>43.394000000000005</v>
      </c>
      <c r="L32" s="118" t="s">
        <v>310</v>
      </c>
      <c r="N32" s="12" t="s">
        <v>6</v>
      </c>
      <c r="O32" s="8">
        <f>IF(N32="5",H32,0)</f>
        <v>0</v>
      </c>
      <c r="Z32" s="8">
        <f>IF(AD32=0,I32,0)</f>
        <v>0</v>
      </c>
      <c r="AA32" s="8">
        <f>IF(AD32=15,I32,0)</f>
        <v>0</v>
      </c>
      <c r="AB32" s="8">
        <f>IF(AD32=21,I32,0)</f>
        <v>0</v>
      </c>
      <c r="AD32" s="16">
        <v>21</v>
      </c>
      <c r="AE32" s="16">
        <f>F32*0</f>
        <v>0</v>
      </c>
      <c r="AF32" s="16">
        <f>F32*(1-0)</f>
        <v>0</v>
      </c>
      <c r="AM32" s="16">
        <f>E32*AE32</f>
        <v>0</v>
      </c>
      <c r="AN32" s="16">
        <f>E32*AF32</f>
        <v>0</v>
      </c>
      <c r="AO32" s="17" t="s">
        <v>327</v>
      </c>
      <c r="AP32" s="17" t="s">
        <v>344</v>
      </c>
      <c r="AQ32" s="11" t="s">
        <v>348</v>
      </c>
    </row>
    <row r="33" spans="1:12" ht="12.75">
      <c r="A33" s="119"/>
      <c r="B33" s="119"/>
      <c r="C33" s="120" t="s">
        <v>163</v>
      </c>
      <c r="D33" s="119"/>
      <c r="E33" s="121">
        <v>333.8</v>
      </c>
      <c r="F33" s="119"/>
      <c r="G33" s="119"/>
      <c r="H33" s="119"/>
      <c r="I33" s="119"/>
      <c r="J33" s="119"/>
      <c r="K33" s="119"/>
      <c r="L33" s="119"/>
    </row>
    <row r="34" spans="1:43" ht="12.75">
      <c r="A34" s="116" t="s">
        <v>15</v>
      </c>
      <c r="B34" s="116" t="s">
        <v>87</v>
      </c>
      <c r="C34" s="116" t="s">
        <v>164</v>
      </c>
      <c r="D34" s="116" t="s">
        <v>287</v>
      </c>
      <c r="E34" s="117">
        <v>9.79</v>
      </c>
      <c r="F34" s="117">
        <v>0</v>
      </c>
      <c r="G34" s="117">
        <f>ROUND(E34*AE34,2)</f>
        <v>0</v>
      </c>
      <c r="H34" s="117">
        <f>I34-G34</f>
        <v>0</v>
      </c>
      <c r="I34" s="117">
        <f>ROUND(E34*F34,2)</f>
        <v>0</v>
      </c>
      <c r="J34" s="117">
        <v>0.225</v>
      </c>
      <c r="K34" s="117">
        <f>E34*J34</f>
        <v>2.20275</v>
      </c>
      <c r="L34" s="118" t="s">
        <v>310</v>
      </c>
      <c r="N34" s="12" t="s">
        <v>6</v>
      </c>
      <c r="O34" s="8">
        <f>IF(N34="5",H34,0)</f>
        <v>0</v>
      </c>
      <c r="Z34" s="8">
        <f>IF(AD34=0,I34,0)</f>
        <v>0</v>
      </c>
      <c r="AA34" s="8">
        <f>IF(AD34=15,I34,0)</f>
        <v>0</v>
      </c>
      <c r="AB34" s="8">
        <f>IF(AD34=21,I34,0)</f>
        <v>0</v>
      </c>
      <c r="AD34" s="16">
        <v>21</v>
      </c>
      <c r="AE34" s="16">
        <f>F34*0</f>
        <v>0</v>
      </c>
      <c r="AF34" s="16">
        <f>F34*(1-0)</f>
        <v>0</v>
      </c>
      <c r="AM34" s="16">
        <f>E34*AE34</f>
        <v>0</v>
      </c>
      <c r="AN34" s="16">
        <f>E34*AF34</f>
        <v>0</v>
      </c>
      <c r="AO34" s="17" t="s">
        <v>327</v>
      </c>
      <c r="AP34" s="17" t="s">
        <v>344</v>
      </c>
      <c r="AQ34" s="11" t="s">
        <v>348</v>
      </c>
    </row>
    <row r="35" spans="1:12" ht="12.75">
      <c r="A35" s="119"/>
      <c r="B35" s="119"/>
      <c r="C35" s="120" t="s">
        <v>165</v>
      </c>
      <c r="D35" s="119"/>
      <c r="E35" s="121">
        <v>9.79</v>
      </c>
      <c r="F35" s="119"/>
      <c r="G35" s="119"/>
      <c r="H35" s="119"/>
      <c r="I35" s="119"/>
      <c r="J35" s="119"/>
      <c r="K35" s="119"/>
      <c r="L35" s="119"/>
    </row>
    <row r="36" spans="1:43" ht="12.75">
      <c r="A36" s="116" t="s">
        <v>16</v>
      </c>
      <c r="B36" s="116" t="s">
        <v>88</v>
      </c>
      <c r="C36" s="116" t="s">
        <v>166</v>
      </c>
      <c r="D36" s="116" t="s">
        <v>287</v>
      </c>
      <c r="E36" s="117">
        <v>29.68</v>
      </c>
      <c r="F36" s="117">
        <v>0</v>
      </c>
      <c r="G36" s="117">
        <f>ROUND(E36*AE36,2)</f>
        <v>0</v>
      </c>
      <c r="H36" s="117">
        <f>I36-G36</f>
        <v>0</v>
      </c>
      <c r="I36" s="117">
        <f>ROUND(E36*F36,2)</f>
        <v>0</v>
      </c>
      <c r="J36" s="117">
        <v>0.181</v>
      </c>
      <c r="K36" s="117">
        <f>E36*J36</f>
        <v>5.3720799999999995</v>
      </c>
      <c r="L36" s="118" t="s">
        <v>310</v>
      </c>
      <c r="N36" s="12" t="s">
        <v>6</v>
      </c>
      <c r="O36" s="8">
        <f>IF(N36="5",H36,0)</f>
        <v>0</v>
      </c>
      <c r="Z36" s="8">
        <f>IF(AD36=0,I36,0)</f>
        <v>0</v>
      </c>
      <c r="AA36" s="8">
        <f>IF(AD36=15,I36,0)</f>
        <v>0</v>
      </c>
      <c r="AB36" s="8">
        <f>IF(AD36=21,I36,0)</f>
        <v>0</v>
      </c>
      <c r="AD36" s="16">
        <v>21</v>
      </c>
      <c r="AE36" s="16">
        <f>F36*0</f>
        <v>0</v>
      </c>
      <c r="AF36" s="16">
        <f>F36*(1-0)</f>
        <v>0</v>
      </c>
      <c r="AM36" s="16">
        <f>E36*AE36</f>
        <v>0</v>
      </c>
      <c r="AN36" s="16">
        <f>E36*AF36</f>
        <v>0</v>
      </c>
      <c r="AO36" s="17" t="s">
        <v>327</v>
      </c>
      <c r="AP36" s="17" t="s">
        <v>344</v>
      </c>
      <c r="AQ36" s="11" t="s">
        <v>348</v>
      </c>
    </row>
    <row r="37" spans="1:12" ht="12.75">
      <c r="A37" s="119"/>
      <c r="B37" s="119"/>
      <c r="C37" s="120" t="s">
        <v>167</v>
      </c>
      <c r="D37" s="119"/>
      <c r="E37" s="121">
        <v>29.68</v>
      </c>
      <c r="F37" s="119"/>
      <c r="G37" s="119"/>
      <c r="H37" s="119"/>
      <c r="I37" s="119"/>
      <c r="J37" s="119"/>
      <c r="K37" s="119"/>
      <c r="L37" s="119"/>
    </row>
    <row r="38" spans="1:43" ht="12.75">
      <c r="A38" s="116" t="s">
        <v>17</v>
      </c>
      <c r="B38" s="116" t="s">
        <v>89</v>
      </c>
      <c r="C38" s="116" t="s">
        <v>168</v>
      </c>
      <c r="D38" s="116" t="s">
        <v>288</v>
      </c>
      <c r="E38" s="117">
        <v>68.21</v>
      </c>
      <c r="F38" s="117">
        <v>0</v>
      </c>
      <c r="G38" s="117">
        <f>ROUND(E38*AE38,2)</f>
        <v>0</v>
      </c>
      <c r="H38" s="117">
        <f>I38-G38</f>
        <v>0</v>
      </c>
      <c r="I38" s="117">
        <f>ROUND(E38*F38,2)</f>
        <v>0</v>
      </c>
      <c r="J38" s="117">
        <v>0.145</v>
      </c>
      <c r="K38" s="117">
        <f>E38*J38</f>
        <v>9.890449999999998</v>
      </c>
      <c r="L38" s="118" t="s">
        <v>310</v>
      </c>
      <c r="N38" s="12" t="s">
        <v>6</v>
      </c>
      <c r="O38" s="8">
        <f>IF(N38="5",H38,0)</f>
        <v>0</v>
      </c>
      <c r="Z38" s="8">
        <f>IF(AD38=0,I38,0)</f>
        <v>0</v>
      </c>
      <c r="AA38" s="8">
        <f>IF(AD38=15,I38,0)</f>
        <v>0</v>
      </c>
      <c r="AB38" s="8">
        <f>IF(AD38=21,I38,0)</f>
        <v>0</v>
      </c>
      <c r="AD38" s="16">
        <v>21</v>
      </c>
      <c r="AE38" s="16">
        <f>F38*0</f>
        <v>0</v>
      </c>
      <c r="AF38" s="16">
        <f>F38*(1-0)</f>
        <v>0</v>
      </c>
      <c r="AM38" s="16">
        <f>E38*AE38</f>
        <v>0</v>
      </c>
      <c r="AN38" s="16">
        <f>E38*AF38</f>
        <v>0</v>
      </c>
      <c r="AO38" s="17" t="s">
        <v>327</v>
      </c>
      <c r="AP38" s="17" t="s">
        <v>344</v>
      </c>
      <c r="AQ38" s="11" t="s">
        <v>348</v>
      </c>
    </row>
    <row r="39" spans="1:12" ht="12.75">
      <c r="A39" s="119"/>
      <c r="B39" s="119"/>
      <c r="C39" s="120" t="s">
        <v>169</v>
      </c>
      <c r="D39" s="119"/>
      <c r="E39" s="121">
        <v>68.21</v>
      </c>
      <c r="F39" s="119"/>
      <c r="G39" s="119"/>
      <c r="H39" s="119"/>
      <c r="I39" s="119"/>
      <c r="J39" s="119"/>
      <c r="K39" s="119"/>
      <c r="L39" s="119"/>
    </row>
    <row r="40" spans="1:43" ht="12.75">
      <c r="A40" s="116" t="s">
        <v>18</v>
      </c>
      <c r="B40" s="116" t="s">
        <v>89</v>
      </c>
      <c r="C40" s="116" t="s">
        <v>170</v>
      </c>
      <c r="D40" s="116" t="s">
        <v>288</v>
      </c>
      <c r="E40" s="117">
        <v>10.85</v>
      </c>
      <c r="F40" s="117">
        <v>0</v>
      </c>
      <c r="G40" s="117">
        <f>ROUND(E40*AE40,2)</f>
        <v>0</v>
      </c>
      <c r="H40" s="117">
        <f>I40-G40</f>
        <v>0</v>
      </c>
      <c r="I40" s="117">
        <f>ROUND(E40*F40,2)</f>
        <v>0</v>
      </c>
      <c r="J40" s="117">
        <v>0.145</v>
      </c>
      <c r="K40" s="117">
        <f>E40*J40</f>
        <v>1.5732499999999998</v>
      </c>
      <c r="L40" s="118" t="s">
        <v>310</v>
      </c>
      <c r="N40" s="12" t="s">
        <v>6</v>
      </c>
      <c r="O40" s="8">
        <f>IF(N40="5",H40,0)</f>
        <v>0</v>
      </c>
      <c r="Z40" s="8">
        <f>IF(AD40=0,I40,0)</f>
        <v>0</v>
      </c>
      <c r="AA40" s="8">
        <f>IF(AD40=15,I40,0)</f>
        <v>0</v>
      </c>
      <c r="AB40" s="8">
        <f>IF(AD40=21,I40,0)</f>
        <v>0</v>
      </c>
      <c r="AD40" s="16">
        <v>21</v>
      </c>
      <c r="AE40" s="16">
        <f>F40*0</f>
        <v>0</v>
      </c>
      <c r="AF40" s="16">
        <f>F40*(1-0)</f>
        <v>0</v>
      </c>
      <c r="AM40" s="16">
        <f>E40*AE40</f>
        <v>0</v>
      </c>
      <c r="AN40" s="16">
        <f>E40*AF40</f>
        <v>0</v>
      </c>
      <c r="AO40" s="17" t="s">
        <v>327</v>
      </c>
      <c r="AP40" s="17" t="s">
        <v>344</v>
      </c>
      <c r="AQ40" s="11" t="s">
        <v>348</v>
      </c>
    </row>
    <row r="41" spans="1:12" ht="12.75">
      <c r="A41" s="119"/>
      <c r="B41" s="119"/>
      <c r="C41" s="120" t="s">
        <v>171</v>
      </c>
      <c r="D41" s="119"/>
      <c r="E41" s="121">
        <v>10.85</v>
      </c>
      <c r="F41" s="119"/>
      <c r="G41" s="119"/>
      <c r="H41" s="119"/>
      <c r="I41" s="119"/>
      <c r="J41" s="119"/>
      <c r="K41" s="119"/>
      <c r="L41" s="119"/>
    </row>
    <row r="42" spans="1:43" ht="12.75">
      <c r="A42" s="116" t="s">
        <v>19</v>
      </c>
      <c r="B42" s="116" t="s">
        <v>90</v>
      </c>
      <c r="C42" s="116" t="s">
        <v>172</v>
      </c>
      <c r="D42" s="116" t="s">
        <v>288</v>
      </c>
      <c r="E42" s="117">
        <v>45.16</v>
      </c>
      <c r="F42" s="117">
        <v>0</v>
      </c>
      <c r="G42" s="117">
        <f>ROUND(E42*AE42,2)</f>
        <v>0</v>
      </c>
      <c r="H42" s="117">
        <f>I42-G42</f>
        <v>0</v>
      </c>
      <c r="I42" s="117">
        <f>ROUND(E42*F42,2)</f>
        <v>0</v>
      </c>
      <c r="J42" s="117">
        <v>0.04</v>
      </c>
      <c r="K42" s="117">
        <f>E42*J42</f>
        <v>1.8064</v>
      </c>
      <c r="L42" s="118" t="s">
        <v>310</v>
      </c>
      <c r="N42" s="12" t="s">
        <v>6</v>
      </c>
      <c r="O42" s="8">
        <f>IF(N42="5",H42,0)</f>
        <v>0</v>
      </c>
      <c r="Z42" s="8">
        <f>IF(AD42=0,I42,0)</f>
        <v>0</v>
      </c>
      <c r="AA42" s="8">
        <f>IF(AD42=15,I42,0)</f>
        <v>0</v>
      </c>
      <c r="AB42" s="8">
        <f>IF(AD42=21,I42,0)</f>
        <v>0</v>
      </c>
      <c r="AD42" s="16">
        <v>21</v>
      </c>
      <c r="AE42" s="16">
        <f>F42*0</f>
        <v>0</v>
      </c>
      <c r="AF42" s="16">
        <f>F42*(1-0)</f>
        <v>0</v>
      </c>
      <c r="AM42" s="16">
        <f>E42*AE42</f>
        <v>0</v>
      </c>
      <c r="AN42" s="16">
        <f>E42*AF42</f>
        <v>0</v>
      </c>
      <c r="AO42" s="17" t="s">
        <v>327</v>
      </c>
      <c r="AP42" s="17" t="s">
        <v>344</v>
      </c>
      <c r="AQ42" s="11" t="s">
        <v>348</v>
      </c>
    </row>
    <row r="43" spans="1:12" ht="12.75">
      <c r="A43" s="119"/>
      <c r="B43" s="119"/>
      <c r="C43" s="120" t="s">
        <v>173</v>
      </c>
      <c r="D43" s="119"/>
      <c r="E43" s="121">
        <v>45.16</v>
      </c>
      <c r="F43" s="119"/>
      <c r="G43" s="119"/>
      <c r="H43" s="119"/>
      <c r="I43" s="119"/>
      <c r="J43" s="119"/>
      <c r="K43" s="119"/>
      <c r="L43" s="119"/>
    </row>
    <row r="44" spans="1:37" ht="12.75">
      <c r="A44" s="110"/>
      <c r="B44" s="111" t="s">
        <v>17</v>
      </c>
      <c r="C44" s="112" t="s">
        <v>174</v>
      </c>
      <c r="D44" s="113"/>
      <c r="E44" s="113"/>
      <c r="F44" s="113"/>
      <c r="G44" s="114">
        <f>SUM(G45:G51)</f>
        <v>0</v>
      </c>
      <c r="H44" s="114">
        <f>SUM(H45:H51)</f>
        <v>0</v>
      </c>
      <c r="I44" s="114">
        <f>G44+H44</f>
        <v>0</v>
      </c>
      <c r="J44" s="115"/>
      <c r="K44" s="114">
        <f>SUM(K45:K51)</f>
        <v>0</v>
      </c>
      <c r="L44" s="115"/>
      <c r="P44" s="19">
        <f>IF(Q44="PR",I44,SUM(O45:O51))</f>
        <v>0</v>
      </c>
      <c r="Q44" s="11" t="s">
        <v>314</v>
      </c>
      <c r="R44" s="19">
        <f>IF(Q44="HS",G44,0)</f>
        <v>0</v>
      </c>
      <c r="S44" s="19">
        <f>IF(Q44="HS",H44-P44,0)</f>
        <v>0</v>
      </c>
      <c r="T44" s="19">
        <f>IF(Q44="PS",G44,0)</f>
        <v>0</v>
      </c>
      <c r="U44" s="19">
        <f>IF(Q44="PS",H44-P44,0)</f>
        <v>0</v>
      </c>
      <c r="V44" s="19">
        <f>IF(Q44="MP",G44,0)</f>
        <v>0</v>
      </c>
      <c r="W44" s="19">
        <f>IF(Q44="MP",H44-P44,0)</f>
        <v>0</v>
      </c>
      <c r="X44" s="19">
        <f>IF(Q44="OM",G44,0)</f>
        <v>0</v>
      </c>
      <c r="Y44" s="11"/>
      <c r="AI44" s="19">
        <f>SUM(Z45:Z51)</f>
        <v>0</v>
      </c>
      <c r="AJ44" s="19">
        <f>SUM(AA45:AA51)</f>
        <v>0</v>
      </c>
      <c r="AK44" s="19">
        <f>SUM(AB45:AB51)</f>
        <v>0</v>
      </c>
    </row>
    <row r="45" spans="1:43" ht="12.75">
      <c r="A45" s="116" t="s">
        <v>20</v>
      </c>
      <c r="B45" s="116" t="s">
        <v>91</v>
      </c>
      <c r="C45" s="116" t="s">
        <v>175</v>
      </c>
      <c r="D45" s="116" t="s">
        <v>289</v>
      </c>
      <c r="E45" s="117">
        <v>3</v>
      </c>
      <c r="F45" s="117">
        <v>0</v>
      </c>
      <c r="G45" s="117">
        <f>ROUND(E45*AE45,2)</f>
        <v>0</v>
      </c>
      <c r="H45" s="117">
        <f>I45-G45</f>
        <v>0</v>
      </c>
      <c r="I45" s="117">
        <f>ROUND(E45*F45,2)</f>
        <v>0</v>
      </c>
      <c r="J45" s="117">
        <v>0</v>
      </c>
      <c r="K45" s="117">
        <f>E45*J45</f>
        <v>0</v>
      </c>
      <c r="L45" s="118" t="s">
        <v>310</v>
      </c>
      <c r="N45" s="12" t="s">
        <v>6</v>
      </c>
      <c r="O45" s="8">
        <f>IF(N45="5",H45,0)</f>
        <v>0</v>
      </c>
      <c r="Z45" s="8">
        <f>IF(AD45=0,I45,0)</f>
        <v>0</v>
      </c>
      <c r="AA45" s="8">
        <f>IF(AD45=15,I45,0)</f>
        <v>0</v>
      </c>
      <c r="AB45" s="8">
        <f>IF(AD45=21,I45,0)</f>
        <v>0</v>
      </c>
      <c r="AD45" s="16">
        <v>21</v>
      </c>
      <c r="AE45" s="16">
        <f>F45*0</f>
        <v>0</v>
      </c>
      <c r="AF45" s="16">
        <f>F45*(1-0)</f>
        <v>0</v>
      </c>
      <c r="AM45" s="16">
        <f>E45*AE45</f>
        <v>0</v>
      </c>
      <c r="AN45" s="16">
        <f>E45*AF45</f>
        <v>0</v>
      </c>
      <c r="AO45" s="17" t="s">
        <v>328</v>
      </c>
      <c r="AP45" s="17" t="s">
        <v>344</v>
      </c>
      <c r="AQ45" s="11" t="s">
        <v>348</v>
      </c>
    </row>
    <row r="46" spans="1:12" ht="12.75">
      <c r="A46" s="119"/>
      <c r="B46" s="119"/>
      <c r="C46" s="120" t="s">
        <v>176</v>
      </c>
      <c r="D46" s="119"/>
      <c r="E46" s="121">
        <v>3</v>
      </c>
      <c r="F46" s="119"/>
      <c r="G46" s="119"/>
      <c r="H46" s="119"/>
      <c r="I46" s="119"/>
      <c r="J46" s="119"/>
      <c r="K46" s="119"/>
      <c r="L46" s="119"/>
    </row>
    <row r="47" spans="1:43" ht="12.75">
      <c r="A47" s="116" t="s">
        <v>21</v>
      </c>
      <c r="B47" s="116" t="s">
        <v>92</v>
      </c>
      <c r="C47" s="116" t="s">
        <v>177</v>
      </c>
      <c r="D47" s="116" t="s">
        <v>289</v>
      </c>
      <c r="E47" s="117">
        <v>42.79</v>
      </c>
      <c r="F47" s="117">
        <v>0</v>
      </c>
      <c r="G47" s="117">
        <f>ROUND(E47*AE47,2)</f>
        <v>0</v>
      </c>
      <c r="H47" s="117">
        <f>I47-G47</f>
        <v>0</v>
      </c>
      <c r="I47" s="117">
        <f>ROUND(E47*F47,2)</f>
        <v>0</v>
      </c>
      <c r="J47" s="117">
        <v>0</v>
      </c>
      <c r="K47" s="117">
        <f>E47*J47</f>
        <v>0</v>
      </c>
      <c r="L47" s="118" t="s">
        <v>310</v>
      </c>
      <c r="N47" s="12" t="s">
        <v>6</v>
      </c>
      <c r="O47" s="8">
        <f>IF(N47="5",H47,0)</f>
        <v>0</v>
      </c>
      <c r="Z47" s="8">
        <f>IF(AD47=0,I47,0)</f>
        <v>0</v>
      </c>
      <c r="AA47" s="8">
        <f>IF(AD47=15,I47,0)</f>
        <v>0</v>
      </c>
      <c r="AB47" s="8">
        <f>IF(AD47=21,I47,0)</f>
        <v>0</v>
      </c>
      <c r="AD47" s="16">
        <v>21</v>
      </c>
      <c r="AE47" s="16">
        <f>F47*0</f>
        <v>0</v>
      </c>
      <c r="AF47" s="16">
        <f>F47*(1-0)</f>
        <v>0</v>
      </c>
      <c r="AM47" s="16">
        <f>E47*AE47</f>
        <v>0</v>
      </c>
      <c r="AN47" s="16">
        <f>E47*AF47</f>
        <v>0</v>
      </c>
      <c r="AO47" s="17" t="s">
        <v>328</v>
      </c>
      <c r="AP47" s="17" t="s">
        <v>344</v>
      </c>
      <c r="AQ47" s="11" t="s">
        <v>348</v>
      </c>
    </row>
    <row r="48" spans="1:12" ht="12.75">
      <c r="A48" s="119"/>
      <c r="B48" s="119"/>
      <c r="C48" s="120" t="s">
        <v>178</v>
      </c>
      <c r="D48" s="119"/>
      <c r="E48" s="121">
        <v>42.79</v>
      </c>
      <c r="F48" s="119"/>
      <c r="G48" s="119"/>
      <c r="H48" s="119"/>
      <c r="I48" s="119"/>
      <c r="J48" s="119"/>
      <c r="K48" s="119"/>
      <c r="L48" s="119"/>
    </row>
    <row r="49" spans="1:43" ht="12.75">
      <c r="A49" s="116" t="s">
        <v>22</v>
      </c>
      <c r="B49" s="116" t="s">
        <v>92</v>
      </c>
      <c r="C49" s="116" t="s">
        <v>179</v>
      </c>
      <c r="D49" s="116" t="s">
        <v>289</v>
      </c>
      <c r="E49" s="117">
        <v>14.11</v>
      </c>
      <c r="F49" s="117">
        <v>0</v>
      </c>
      <c r="G49" s="117">
        <f>ROUND(E49*AE49,2)</f>
        <v>0</v>
      </c>
      <c r="H49" s="117">
        <f>I49-G49</f>
        <v>0</v>
      </c>
      <c r="I49" s="117">
        <f>ROUND(E49*F49,2)</f>
        <v>0</v>
      </c>
      <c r="J49" s="117">
        <v>0</v>
      </c>
      <c r="K49" s="117">
        <f>E49*J49</f>
        <v>0</v>
      </c>
      <c r="L49" s="118" t="s">
        <v>310</v>
      </c>
      <c r="N49" s="12" t="s">
        <v>6</v>
      </c>
      <c r="O49" s="8">
        <f>IF(N49="5",H49,0)</f>
        <v>0</v>
      </c>
      <c r="Z49" s="8">
        <f>IF(AD49=0,I49,0)</f>
        <v>0</v>
      </c>
      <c r="AA49" s="8">
        <f>IF(AD49=15,I49,0)</f>
        <v>0</v>
      </c>
      <c r="AB49" s="8">
        <f>IF(AD49=21,I49,0)</f>
        <v>0</v>
      </c>
      <c r="AD49" s="16">
        <v>21</v>
      </c>
      <c r="AE49" s="16">
        <f>F49*0</f>
        <v>0</v>
      </c>
      <c r="AF49" s="16">
        <f>F49*(1-0)</f>
        <v>0</v>
      </c>
      <c r="AM49" s="16">
        <f>E49*AE49</f>
        <v>0</v>
      </c>
      <c r="AN49" s="16">
        <f>E49*AF49</f>
        <v>0</v>
      </c>
      <c r="AO49" s="17" t="s">
        <v>328</v>
      </c>
      <c r="AP49" s="17" t="s">
        <v>344</v>
      </c>
      <c r="AQ49" s="11" t="s">
        <v>348</v>
      </c>
    </row>
    <row r="50" spans="1:12" ht="12.75">
      <c r="A50" s="119"/>
      <c r="B50" s="119"/>
      <c r="C50" s="120" t="s">
        <v>180</v>
      </c>
      <c r="D50" s="119"/>
      <c r="E50" s="121">
        <v>14.11</v>
      </c>
      <c r="F50" s="119"/>
      <c r="G50" s="119"/>
      <c r="H50" s="119"/>
      <c r="I50" s="119"/>
      <c r="J50" s="119"/>
      <c r="K50" s="119"/>
      <c r="L50" s="119"/>
    </row>
    <row r="51" spans="1:43" ht="12.75">
      <c r="A51" s="116" t="s">
        <v>23</v>
      </c>
      <c r="B51" s="116" t="s">
        <v>93</v>
      </c>
      <c r="C51" s="116" t="s">
        <v>181</v>
      </c>
      <c r="D51" s="116" t="s">
        <v>289</v>
      </c>
      <c r="E51" s="117">
        <v>59.9</v>
      </c>
      <c r="F51" s="117">
        <v>0</v>
      </c>
      <c r="G51" s="117">
        <f>ROUND(E51*AE51,2)</f>
        <v>0</v>
      </c>
      <c r="H51" s="117">
        <f>I51-G51</f>
        <v>0</v>
      </c>
      <c r="I51" s="117">
        <f>ROUND(E51*F51,2)</f>
        <v>0</v>
      </c>
      <c r="J51" s="117">
        <v>0</v>
      </c>
      <c r="K51" s="117">
        <f>E51*J51</f>
        <v>0</v>
      </c>
      <c r="L51" s="118" t="s">
        <v>310</v>
      </c>
      <c r="N51" s="12" t="s">
        <v>6</v>
      </c>
      <c r="O51" s="8">
        <f>IF(N51="5",H51,0)</f>
        <v>0</v>
      </c>
      <c r="Z51" s="8">
        <f>IF(AD51=0,I51,0)</f>
        <v>0</v>
      </c>
      <c r="AA51" s="8">
        <f>IF(AD51=15,I51,0)</f>
        <v>0</v>
      </c>
      <c r="AB51" s="8">
        <f>IF(AD51=21,I51,0)</f>
        <v>0</v>
      </c>
      <c r="AD51" s="16">
        <v>21</v>
      </c>
      <c r="AE51" s="16">
        <f>F51*0</f>
        <v>0</v>
      </c>
      <c r="AF51" s="16">
        <f>F51*(1-0)</f>
        <v>0</v>
      </c>
      <c r="AM51" s="16">
        <f>E51*AE51</f>
        <v>0</v>
      </c>
      <c r="AN51" s="16">
        <f>E51*AF51</f>
        <v>0</v>
      </c>
      <c r="AO51" s="17" t="s">
        <v>328</v>
      </c>
      <c r="AP51" s="17" t="s">
        <v>344</v>
      </c>
      <c r="AQ51" s="11" t="s">
        <v>348</v>
      </c>
    </row>
    <row r="52" spans="1:12" ht="12.75">
      <c r="A52" s="119"/>
      <c r="B52" s="119"/>
      <c r="C52" s="120" t="s">
        <v>182</v>
      </c>
      <c r="D52" s="119"/>
      <c r="E52" s="121">
        <v>59.9</v>
      </c>
      <c r="F52" s="119"/>
      <c r="G52" s="119"/>
      <c r="H52" s="119"/>
      <c r="I52" s="119"/>
      <c r="J52" s="119"/>
      <c r="K52" s="119"/>
      <c r="L52" s="119"/>
    </row>
    <row r="53" spans="1:37" ht="12.75">
      <c r="A53" s="110"/>
      <c r="B53" s="111" t="s">
        <v>18</v>
      </c>
      <c r="C53" s="112" t="s">
        <v>183</v>
      </c>
      <c r="D53" s="113"/>
      <c r="E53" s="113"/>
      <c r="F53" s="113"/>
      <c r="G53" s="114">
        <f>SUM(G54:G54)</f>
        <v>0</v>
      </c>
      <c r="H53" s="114">
        <f>SUM(H54:H54)</f>
        <v>0</v>
      </c>
      <c r="I53" s="114">
        <f>G53+H53</f>
        <v>0</v>
      </c>
      <c r="J53" s="115"/>
      <c r="K53" s="114">
        <f>SUM(K54:K54)</f>
        <v>0</v>
      </c>
      <c r="L53" s="115"/>
      <c r="P53" s="19">
        <f>IF(Q53="PR",I53,SUM(O54:O54))</f>
        <v>0</v>
      </c>
      <c r="Q53" s="11" t="s">
        <v>314</v>
      </c>
      <c r="R53" s="19">
        <f>IF(Q53="HS",G53,0)</f>
        <v>0</v>
      </c>
      <c r="S53" s="19">
        <f>IF(Q53="HS",H53-P53,0)</f>
        <v>0</v>
      </c>
      <c r="T53" s="19">
        <f>IF(Q53="PS",G53,0)</f>
        <v>0</v>
      </c>
      <c r="U53" s="19">
        <f>IF(Q53="PS",H53-P53,0)</f>
        <v>0</v>
      </c>
      <c r="V53" s="19">
        <f>IF(Q53="MP",G53,0)</f>
        <v>0</v>
      </c>
      <c r="W53" s="19">
        <f>IF(Q53="MP",H53-P53,0)</f>
        <v>0</v>
      </c>
      <c r="X53" s="19">
        <f>IF(Q53="OM",G53,0)</f>
        <v>0</v>
      </c>
      <c r="Y53" s="11"/>
      <c r="AI53" s="19">
        <f>SUM(Z54:Z54)</f>
        <v>0</v>
      </c>
      <c r="AJ53" s="19">
        <f>SUM(AA54:AA54)</f>
        <v>0</v>
      </c>
      <c r="AK53" s="19">
        <f>SUM(AB54:AB54)</f>
        <v>0</v>
      </c>
    </row>
    <row r="54" spans="1:43" ht="12.75">
      <c r="A54" s="116" t="s">
        <v>24</v>
      </c>
      <c r="B54" s="116" t="s">
        <v>94</v>
      </c>
      <c r="C54" s="116" t="s">
        <v>184</v>
      </c>
      <c r="D54" s="116" t="s">
        <v>289</v>
      </c>
      <c r="E54" s="117">
        <v>5</v>
      </c>
      <c r="F54" s="117">
        <v>0</v>
      </c>
      <c r="G54" s="117">
        <f>ROUND(E54*AE54,2)</f>
        <v>0</v>
      </c>
      <c r="H54" s="117">
        <f>I54-G54</f>
        <v>0</v>
      </c>
      <c r="I54" s="117">
        <f>ROUND(E54*F54,2)</f>
        <v>0</v>
      </c>
      <c r="J54" s="117">
        <v>0</v>
      </c>
      <c r="K54" s="117">
        <f>E54*J54</f>
        <v>0</v>
      </c>
      <c r="L54" s="118" t="s">
        <v>310</v>
      </c>
      <c r="N54" s="12" t="s">
        <v>6</v>
      </c>
      <c r="O54" s="8">
        <f>IF(N54="5",H54,0)</f>
        <v>0</v>
      </c>
      <c r="Z54" s="8">
        <f>IF(AD54=0,I54,0)</f>
        <v>0</v>
      </c>
      <c r="AA54" s="8">
        <f>IF(AD54=15,I54,0)</f>
        <v>0</v>
      </c>
      <c r="AB54" s="8">
        <f>IF(AD54=21,I54,0)</f>
        <v>0</v>
      </c>
      <c r="AD54" s="16">
        <v>21</v>
      </c>
      <c r="AE54" s="16">
        <f>F54*0</f>
        <v>0</v>
      </c>
      <c r="AF54" s="16">
        <f>F54*(1-0)</f>
        <v>0</v>
      </c>
      <c r="AM54" s="16">
        <f>E54*AE54</f>
        <v>0</v>
      </c>
      <c r="AN54" s="16">
        <f>E54*AF54</f>
        <v>0</v>
      </c>
      <c r="AO54" s="17" t="s">
        <v>329</v>
      </c>
      <c r="AP54" s="17" t="s">
        <v>344</v>
      </c>
      <c r="AQ54" s="11" t="s">
        <v>348</v>
      </c>
    </row>
    <row r="55" spans="1:12" ht="12.75">
      <c r="A55" s="119"/>
      <c r="B55" s="119"/>
      <c r="C55" s="120" t="s">
        <v>10</v>
      </c>
      <c r="D55" s="119"/>
      <c r="E55" s="121">
        <v>5</v>
      </c>
      <c r="F55" s="119"/>
      <c r="G55" s="119"/>
      <c r="H55" s="119"/>
      <c r="I55" s="119"/>
      <c r="J55" s="119"/>
      <c r="K55" s="119"/>
      <c r="L55" s="119"/>
    </row>
    <row r="56" spans="1:37" ht="12.75">
      <c r="A56" s="110"/>
      <c r="B56" s="111" t="s">
        <v>21</v>
      </c>
      <c r="C56" s="112" t="s">
        <v>185</v>
      </c>
      <c r="D56" s="113"/>
      <c r="E56" s="113"/>
      <c r="F56" s="113"/>
      <c r="G56" s="114">
        <f>SUM(G57:G69)</f>
        <v>0</v>
      </c>
      <c r="H56" s="114">
        <f>SUM(H57:H69)</f>
        <v>0</v>
      </c>
      <c r="I56" s="114">
        <f>G56+H56</f>
        <v>0</v>
      </c>
      <c r="J56" s="115"/>
      <c r="K56" s="114">
        <f>SUM(K57:K69)</f>
        <v>0</v>
      </c>
      <c r="L56" s="115"/>
      <c r="P56" s="19">
        <f>IF(Q56="PR",I56,SUM(O57:O69))</f>
        <v>0</v>
      </c>
      <c r="Q56" s="11" t="s">
        <v>314</v>
      </c>
      <c r="R56" s="19">
        <f>IF(Q56="HS",G56,0)</f>
        <v>0</v>
      </c>
      <c r="S56" s="19">
        <f>IF(Q56="HS",H56-P56,0)</f>
        <v>0</v>
      </c>
      <c r="T56" s="19">
        <f>IF(Q56="PS",G56,0)</f>
        <v>0</v>
      </c>
      <c r="U56" s="19">
        <f>IF(Q56="PS",H56-P56,0)</f>
        <v>0</v>
      </c>
      <c r="V56" s="19">
        <f>IF(Q56="MP",G56,0)</f>
        <v>0</v>
      </c>
      <c r="W56" s="19">
        <f>IF(Q56="MP",H56-P56,0)</f>
        <v>0</v>
      </c>
      <c r="X56" s="19">
        <f>IF(Q56="OM",G56,0)</f>
        <v>0</v>
      </c>
      <c r="Y56" s="11"/>
      <c r="AI56" s="19">
        <f>SUM(Z57:Z69)</f>
        <v>0</v>
      </c>
      <c r="AJ56" s="19">
        <f>SUM(AA57:AA69)</f>
        <v>0</v>
      </c>
      <c r="AK56" s="19">
        <f>SUM(AB57:AB69)</f>
        <v>0</v>
      </c>
    </row>
    <row r="57" spans="1:43" ht="12.75">
      <c r="A57" s="116" t="s">
        <v>25</v>
      </c>
      <c r="B57" s="116" t="s">
        <v>95</v>
      </c>
      <c r="C57" s="116" t="s">
        <v>186</v>
      </c>
      <c r="D57" s="116" t="s">
        <v>289</v>
      </c>
      <c r="E57" s="117">
        <v>3</v>
      </c>
      <c r="F57" s="117">
        <v>0</v>
      </c>
      <c r="G57" s="117">
        <f>ROUND(E57*AE57,2)</f>
        <v>0</v>
      </c>
      <c r="H57" s="117">
        <f>I57-G57</f>
        <v>0</v>
      </c>
      <c r="I57" s="117">
        <f>ROUND(E57*F57,2)</f>
        <v>0</v>
      </c>
      <c r="J57" s="117">
        <v>0</v>
      </c>
      <c r="K57" s="117">
        <f>E57*J57</f>
        <v>0</v>
      </c>
      <c r="L57" s="118" t="s">
        <v>310</v>
      </c>
      <c r="N57" s="12" t="s">
        <v>6</v>
      </c>
      <c r="O57" s="8">
        <f>IF(N57="5",H57,0)</f>
        <v>0</v>
      </c>
      <c r="Z57" s="8">
        <f>IF(AD57=0,I57,0)</f>
        <v>0</v>
      </c>
      <c r="AA57" s="8">
        <f>IF(AD57=15,I57,0)</f>
        <v>0</v>
      </c>
      <c r="AB57" s="8">
        <f>IF(AD57=21,I57,0)</f>
        <v>0</v>
      </c>
      <c r="AD57" s="16">
        <v>21</v>
      </c>
      <c r="AE57" s="16">
        <f>F57*0</f>
        <v>0</v>
      </c>
      <c r="AF57" s="16">
        <f>F57*(1-0)</f>
        <v>0</v>
      </c>
      <c r="AM57" s="16">
        <f>E57*AE57</f>
        <v>0</v>
      </c>
      <c r="AN57" s="16">
        <f>E57*AF57</f>
        <v>0</v>
      </c>
      <c r="AO57" s="17" t="s">
        <v>330</v>
      </c>
      <c r="AP57" s="17" t="s">
        <v>344</v>
      </c>
      <c r="AQ57" s="11" t="s">
        <v>348</v>
      </c>
    </row>
    <row r="58" spans="1:12" ht="12.75">
      <c r="A58" s="119"/>
      <c r="B58" s="119"/>
      <c r="C58" s="120" t="s">
        <v>176</v>
      </c>
      <c r="D58" s="119"/>
      <c r="E58" s="121">
        <v>3</v>
      </c>
      <c r="F58" s="119"/>
      <c r="G58" s="119"/>
      <c r="H58" s="119"/>
      <c r="I58" s="119"/>
      <c r="J58" s="119"/>
      <c r="K58" s="119"/>
      <c r="L58" s="119"/>
    </row>
    <row r="59" spans="1:43" ht="12.75">
      <c r="A59" s="116" t="s">
        <v>26</v>
      </c>
      <c r="B59" s="116" t="s">
        <v>95</v>
      </c>
      <c r="C59" s="116" t="s">
        <v>187</v>
      </c>
      <c r="D59" s="116" t="s">
        <v>289</v>
      </c>
      <c r="E59" s="117">
        <v>2.16</v>
      </c>
      <c r="F59" s="117">
        <v>0</v>
      </c>
      <c r="G59" s="117">
        <f>ROUND(E59*AE59,2)</f>
        <v>0</v>
      </c>
      <c r="H59" s="117">
        <f>I59-G59</f>
        <v>0</v>
      </c>
      <c r="I59" s="117">
        <f>ROUND(E59*F59,2)</f>
        <v>0</v>
      </c>
      <c r="J59" s="117">
        <v>0</v>
      </c>
      <c r="K59" s="117">
        <f>E59*J59</f>
        <v>0</v>
      </c>
      <c r="L59" s="118" t="s">
        <v>310</v>
      </c>
      <c r="N59" s="12" t="s">
        <v>6</v>
      </c>
      <c r="O59" s="8">
        <f>IF(N59="5",H59,0)</f>
        <v>0</v>
      </c>
      <c r="Z59" s="8">
        <f>IF(AD59=0,I59,0)</f>
        <v>0</v>
      </c>
      <c r="AA59" s="8">
        <f>IF(AD59=15,I59,0)</f>
        <v>0</v>
      </c>
      <c r="AB59" s="8">
        <f>IF(AD59=21,I59,0)</f>
        <v>0</v>
      </c>
      <c r="AD59" s="16">
        <v>21</v>
      </c>
      <c r="AE59" s="16">
        <f>F59*0</f>
        <v>0</v>
      </c>
      <c r="AF59" s="16">
        <f>F59*(1-0)</f>
        <v>0</v>
      </c>
      <c r="AM59" s="16">
        <f>E59*AE59</f>
        <v>0</v>
      </c>
      <c r="AN59" s="16">
        <f>E59*AF59</f>
        <v>0</v>
      </c>
      <c r="AO59" s="17" t="s">
        <v>330</v>
      </c>
      <c r="AP59" s="17" t="s">
        <v>344</v>
      </c>
      <c r="AQ59" s="11" t="s">
        <v>348</v>
      </c>
    </row>
    <row r="60" spans="1:12" ht="12.75">
      <c r="A60" s="119"/>
      <c r="B60" s="119"/>
      <c r="C60" s="120" t="s">
        <v>188</v>
      </c>
      <c r="D60" s="119"/>
      <c r="E60" s="121">
        <v>2.16</v>
      </c>
      <c r="F60" s="119"/>
      <c r="G60" s="119"/>
      <c r="H60" s="119"/>
      <c r="I60" s="119"/>
      <c r="J60" s="119"/>
      <c r="K60" s="119"/>
      <c r="L60" s="119"/>
    </row>
    <row r="61" spans="1:43" ht="12.75">
      <c r="A61" s="116" t="s">
        <v>27</v>
      </c>
      <c r="B61" s="116" t="s">
        <v>96</v>
      </c>
      <c r="C61" s="116" t="s">
        <v>189</v>
      </c>
      <c r="D61" s="116" t="s">
        <v>289</v>
      </c>
      <c r="E61" s="117">
        <v>58.82</v>
      </c>
      <c r="F61" s="117">
        <v>0</v>
      </c>
      <c r="G61" s="117">
        <f>ROUND(E61*AE61,2)</f>
        <v>0</v>
      </c>
      <c r="H61" s="117">
        <f>I61-G61</f>
        <v>0</v>
      </c>
      <c r="I61" s="117">
        <f>ROUND(E61*F61,2)</f>
        <v>0</v>
      </c>
      <c r="J61" s="117">
        <v>0</v>
      </c>
      <c r="K61" s="117">
        <f>E61*J61</f>
        <v>0</v>
      </c>
      <c r="L61" s="118" t="s">
        <v>310</v>
      </c>
      <c r="N61" s="12" t="s">
        <v>6</v>
      </c>
      <c r="O61" s="8">
        <f>IF(N61="5",H61,0)</f>
        <v>0</v>
      </c>
      <c r="Z61" s="8">
        <f>IF(AD61=0,I61,0)</f>
        <v>0</v>
      </c>
      <c r="AA61" s="8">
        <f>IF(AD61=15,I61,0)</f>
        <v>0</v>
      </c>
      <c r="AB61" s="8">
        <f>IF(AD61=21,I61,0)</f>
        <v>0</v>
      </c>
      <c r="AD61" s="16">
        <v>21</v>
      </c>
      <c r="AE61" s="16">
        <f>F61*0</f>
        <v>0</v>
      </c>
      <c r="AF61" s="16">
        <f>F61*(1-0)</f>
        <v>0</v>
      </c>
      <c r="AM61" s="16">
        <f>E61*AE61</f>
        <v>0</v>
      </c>
      <c r="AN61" s="16">
        <f>E61*AF61</f>
        <v>0</v>
      </c>
      <c r="AO61" s="17" t="s">
        <v>330</v>
      </c>
      <c r="AP61" s="17" t="s">
        <v>344</v>
      </c>
      <c r="AQ61" s="11" t="s">
        <v>348</v>
      </c>
    </row>
    <row r="62" spans="1:12" ht="12.75">
      <c r="A62" s="119"/>
      <c r="B62" s="119"/>
      <c r="C62" s="120" t="s">
        <v>190</v>
      </c>
      <c r="D62" s="119"/>
      <c r="E62" s="121">
        <v>58.82</v>
      </c>
      <c r="F62" s="119"/>
      <c r="G62" s="119"/>
      <c r="H62" s="119"/>
      <c r="I62" s="119"/>
      <c r="J62" s="119"/>
      <c r="K62" s="119"/>
      <c r="L62" s="119"/>
    </row>
    <row r="63" spans="1:43" ht="12.75">
      <c r="A63" s="116" t="s">
        <v>28</v>
      </c>
      <c r="B63" s="116" t="s">
        <v>97</v>
      </c>
      <c r="C63" s="116" t="s">
        <v>191</v>
      </c>
      <c r="D63" s="116" t="s">
        <v>289</v>
      </c>
      <c r="E63" s="117">
        <v>5</v>
      </c>
      <c r="F63" s="117">
        <v>0</v>
      </c>
      <c r="G63" s="117">
        <f>ROUND(E63*AE63,2)</f>
        <v>0</v>
      </c>
      <c r="H63" s="117">
        <f>I63-G63</f>
        <v>0</v>
      </c>
      <c r="I63" s="117">
        <f>ROUND(E63*F63,2)</f>
        <v>0</v>
      </c>
      <c r="J63" s="117">
        <v>0</v>
      </c>
      <c r="K63" s="117">
        <f>E63*J63</f>
        <v>0</v>
      </c>
      <c r="L63" s="118" t="s">
        <v>310</v>
      </c>
      <c r="N63" s="12" t="s">
        <v>6</v>
      </c>
      <c r="O63" s="8">
        <f>IF(N63="5",H63,0)</f>
        <v>0</v>
      </c>
      <c r="Z63" s="8">
        <f>IF(AD63=0,I63,0)</f>
        <v>0</v>
      </c>
      <c r="AA63" s="8">
        <f>IF(AD63=15,I63,0)</f>
        <v>0</v>
      </c>
      <c r="AB63" s="8">
        <f>IF(AD63=21,I63,0)</f>
        <v>0</v>
      </c>
      <c r="AD63" s="16">
        <v>21</v>
      </c>
      <c r="AE63" s="16">
        <f>F63*0</f>
        <v>0</v>
      </c>
      <c r="AF63" s="16">
        <f>F63*(1-0)</f>
        <v>0</v>
      </c>
      <c r="AM63" s="16">
        <f>E63*AE63</f>
        <v>0</v>
      </c>
      <c r="AN63" s="16">
        <f>E63*AF63</f>
        <v>0</v>
      </c>
      <c r="AO63" s="17" t="s">
        <v>330</v>
      </c>
      <c r="AP63" s="17" t="s">
        <v>344</v>
      </c>
      <c r="AQ63" s="11" t="s">
        <v>348</v>
      </c>
    </row>
    <row r="64" spans="1:12" ht="12.75">
      <c r="A64" s="119"/>
      <c r="B64" s="119"/>
      <c r="C64" s="120" t="s">
        <v>10</v>
      </c>
      <c r="D64" s="119"/>
      <c r="E64" s="121">
        <v>5</v>
      </c>
      <c r="F64" s="119"/>
      <c r="G64" s="119"/>
      <c r="H64" s="119"/>
      <c r="I64" s="119"/>
      <c r="J64" s="119"/>
      <c r="K64" s="119"/>
      <c r="L64" s="119"/>
    </row>
    <row r="65" spans="1:43" ht="12.75">
      <c r="A65" s="116" t="s">
        <v>29</v>
      </c>
      <c r="B65" s="116" t="s">
        <v>98</v>
      </c>
      <c r="C65" s="116" t="s">
        <v>192</v>
      </c>
      <c r="D65" s="116" t="s">
        <v>289</v>
      </c>
      <c r="E65" s="117">
        <v>3</v>
      </c>
      <c r="F65" s="117">
        <v>0</v>
      </c>
      <c r="G65" s="117">
        <f>ROUND(E65*AE65,2)</f>
        <v>0</v>
      </c>
      <c r="H65" s="117">
        <f>I65-G65</f>
        <v>0</v>
      </c>
      <c r="I65" s="117">
        <f>ROUND(E65*F65,2)</f>
        <v>0</v>
      </c>
      <c r="J65" s="117">
        <v>0</v>
      </c>
      <c r="K65" s="117">
        <f>E65*J65</f>
        <v>0</v>
      </c>
      <c r="L65" s="118" t="s">
        <v>310</v>
      </c>
      <c r="N65" s="12" t="s">
        <v>6</v>
      </c>
      <c r="O65" s="8">
        <f>IF(N65="5",H65,0)</f>
        <v>0</v>
      </c>
      <c r="Z65" s="8">
        <f>IF(AD65=0,I65,0)</f>
        <v>0</v>
      </c>
      <c r="AA65" s="8">
        <f>IF(AD65=15,I65,0)</f>
        <v>0</v>
      </c>
      <c r="AB65" s="8">
        <f>IF(AD65=21,I65,0)</f>
        <v>0</v>
      </c>
      <c r="AD65" s="16">
        <v>21</v>
      </c>
      <c r="AE65" s="16">
        <f>F65*0</f>
        <v>0</v>
      </c>
      <c r="AF65" s="16">
        <f>F65*(1-0)</f>
        <v>0</v>
      </c>
      <c r="AM65" s="16">
        <f>E65*AE65</f>
        <v>0</v>
      </c>
      <c r="AN65" s="16">
        <f>E65*AF65</f>
        <v>0</v>
      </c>
      <c r="AO65" s="17" t="s">
        <v>330</v>
      </c>
      <c r="AP65" s="17" t="s">
        <v>344</v>
      </c>
      <c r="AQ65" s="11" t="s">
        <v>348</v>
      </c>
    </row>
    <row r="66" spans="1:12" ht="12.75">
      <c r="A66" s="119"/>
      <c r="B66" s="119"/>
      <c r="C66" s="120" t="s">
        <v>176</v>
      </c>
      <c r="D66" s="119"/>
      <c r="E66" s="121">
        <v>3</v>
      </c>
      <c r="F66" s="119"/>
      <c r="G66" s="119"/>
      <c r="H66" s="119"/>
      <c r="I66" s="119"/>
      <c r="J66" s="119"/>
      <c r="K66" s="119"/>
      <c r="L66" s="119"/>
    </row>
    <row r="67" spans="1:43" ht="12.75">
      <c r="A67" s="116" t="s">
        <v>30</v>
      </c>
      <c r="B67" s="116" t="s">
        <v>98</v>
      </c>
      <c r="C67" s="116" t="s">
        <v>193</v>
      </c>
      <c r="D67" s="116" t="s">
        <v>289</v>
      </c>
      <c r="E67" s="117">
        <v>2.16</v>
      </c>
      <c r="F67" s="117">
        <v>0</v>
      </c>
      <c r="G67" s="117">
        <f>ROUND(E67*AE67,2)</f>
        <v>0</v>
      </c>
      <c r="H67" s="117">
        <f>I67-G67</f>
        <v>0</v>
      </c>
      <c r="I67" s="117">
        <f>ROUND(E67*F67,2)</f>
        <v>0</v>
      </c>
      <c r="J67" s="117">
        <v>0</v>
      </c>
      <c r="K67" s="117">
        <f>E67*J67</f>
        <v>0</v>
      </c>
      <c r="L67" s="118" t="s">
        <v>310</v>
      </c>
      <c r="N67" s="12" t="s">
        <v>6</v>
      </c>
      <c r="O67" s="8">
        <f>IF(N67="5",H67,0)</f>
        <v>0</v>
      </c>
      <c r="Z67" s="8">
        <f>IF(AD67=0,I67,0)</f>
        <v>0</v>
      </c>
      <c r="AA67" s="8">
        <f>IF(AD67=15,I67,0)</f>
        <v>0</v>
      </c>
      <c r="AB67" s="8">
        <f>IF(AD67=21,I67,0)</f>
        <v>0</v>
      </c>
      <c r="AD67" s="16">
        <v>21</v>
      </c>
      <c r="AE67" s="16">
        <f>F67*0</f>
        <v>0</v>
      </c>
      <c r="AF67" s="16">
        <f>F67*(1-0)</f>
        <v>0</v>
      </c>
      <c r="AM67" s="16">
        <f>E67*AE67</f>
        <v>0</v>
      </c>
      <c r="AN67" s="16">
        <f>E67*AF67</f>
        <v>0</v>
      </c>
      <c r="AO67" s="17" t="s">
        <v>330</v>
      </c>
      <c r="AP67" s="17" t="s">
        <v>344</v>
      </c>
      <c r="AQ67" s="11" t="s">
        <v>348</v>
      </c>
    </row>
    <row r="68" spans="1:12" ht="12.75">
      <c r="A68" s="119"/>
      <c r="B68" s="119"/>
      <c r="C68" s="120" t="s">
        <v>194</v>
      </c>
      <c r="D68" s="119"/>
      <c r="E68" s="121">
        <v>2.16</v>
      </c>
      <c r="F68" s="119"/>
      <c r="G68" s="119"/>
      <c r="H68" s="119"/>
      <c r="I68" s="119"/>
      <c r="J68" s="119"/>
      <c r="K68" s="119"/>
      <c r="L68" s="119"/>
    </row>
    <row r="69" spans="1:43" ht="12.75">
      <c r="A69" s="116" t="s">
        <v>31</v>
      </c>
      <c r="B69" s="116" t="s">
        <v>98</v>
      </c>
      <c r="C69" s="116" t="s">
        <v>195</v>
      </c>
      <c r="D69" s="116" t="s">
        <v>289</v>
      </c>
      <c r="E69" s="117">
        <v>5.99</v>
      </c>
      <c r="F69" s="117">
        <v>0</v>
      </c>
      <c r="G69" s="117">
        <f>ROUND(E69*AE69,2)</f>
        <v>0</v>
      </c>
      <c r="H69" s="117">
        <f>I69-G69</f>
        <v>0</v>
      </c>
      <c r="I69" s="117">
        <f>ROUND(E69*F69,2)</f>
        <v>0</v>
      </c>
      <c r="J69" s="117">
        <v>0</v>
      </c>
      <c r="K69" s="117">
        <f>E69*J69</f>
        <v>0</v>
      </c>
      <c r="L69" s="118" t="s">
        <v>310</v>
      </c>
      <c r="N69" s="12" t="s">
        <v>6</v>
      </c>
      <c r="O69" s="8">
        <f>IF(N69="5",H69,0)</f>
        <v>0</v>
      </c>
      <c r="Z69" s="8">
        <f>IF(AD69=0,I69,0)</f>
        <v>0</v>
      </c>
      <c r="AA69" s="8">
        <f>IF(AD69=15,I69,0)</f>
        <v>0</v>
      </c>
      <c r="AB69" s="8">
        <f>IF(AD69=21,I69,0)</f>
        <v>0</v>
      </c>
      <c r="AD69" s="16">
        <v>21</v>
      </c>
      <c r="AE69" s="16">
        <f>F69*0</f>
        <v>0</v>
      </c>
      <c r="AF69" s="16">
        <f>F69*(1-0)</f>
        <v>0</v>
      </c>
      <c r="AM69" s="16">
        <f>E69*AE69</f>
        <v>0</v>
      </c>
      <c r="AN69" s="16">
        <f>E69*AF69</f>
        <v>0</v>
      </c>
      <c r="AO69" s="17" t="s">
        <v>330</v>
      </c>
      <c r="AP69" s="17" t="s">
        <v>344</v>
      </c>
      <c r="AQ69" s="11" t="s">
        <v>348</v>
      </c>
    </row>
    <row r="70" spans="1:12" ht="12.75">
      <c r="A70" s="119"/>
      <c r="B70" s="119"/>
      <c r="C70" s="120" t="s">
        <v>196</v>
      </c>
      <c r="D70" s="119"/>
      <c r="E70" s="121">
        <v>5.99</v>
      </c>
      <c r="F70" s="119"/>
      <c r="G70" s="119"/>
      <c r="H70" s="119"/>
      <c r="I70" s="119"/>
      <c r="J70" s="119"/>
      <c r="K70" s="119"/>
      <c r="L70" s="119"/>
    </row>
    <row r="71" spans="1:37" ht="12.75">
      <c r="A71" s="110"/>
      <c r="B71" s="111" t="s">
        <v>22</v>
      </c>
      <c r="C71" s="112" t="s">
        <v>197</v>
      </c>
      <c r="D71" s="113"/>
      <c r="E71" s="113"/>
      <c r="F71" s="113"/>
      <c r="G71" s="114">
        <f>SUM(G72:G72)</f>
        <v>0</v>
      </c>
      <c r="H71" s="114">
        <f>SUM(H72:H72)</f>
        <v>0</v>
      </c>
      <c r="I71" s="114">
        <f>G71+H71</f>
        <v>0</v>
      </c>
      <c r="J71" s="115"/>
      <c r="K71" s="114">
        <f>SUM(K72:K72)</f>
        <v>0</v>
      </c>
      <c r="L71" s="115"/>
      <c r="P71" s="19">
        <f>IF(Q71="PR",I71,SUM(O72:O72))</f>
        <v>0</v>
      </c>
      <c r="Q71" s="11" t="s">
        <v>314</v>
      </c>
      <c r="R71" s="19">
        <f>IF(Q71="HS",G71,0)</f>
        <v>0</v>
      </c>
      <c r="S71" s="19">
        <f>IF(Q71="HS",H71-P71,0)</f>
        <v>0</v>
      </c>
      <c r="T71" s="19">
        <f>IF(Q71="PS",G71,0)</f>
        <v>0</v>
      </c>
      <c r="U71" s="19">
        <f>IF(Q71="PS",H71-P71,0)</f>
        <v>0</v>
      </c>
      <c r="V71" s="19">
        <f>IF(Q71="MP",G71,0)</f>
        <v>0</v>
      </c>
      <c r="W71" s="19">
        <f>IF(Q71="MP",H71-P71,0)</f>
        <v>0</v>
      </c>
      <c r="X71" s="19">
        <f>IF(Q71="OM",G71,0)</f>
        <v>0</v>
      </c>
      <c r="Y71" s="11"/>
      <c r="AI71" s="19">
        <f>SUM(Z72:Z72)</f>
        <v>0</v>
      </c>
      <c r="AJ71" s="19">
        <f>SUM(AA72:AA72)</f>
        <v>0</v>
      </c>
      <c r="AK71" s="19">
        <f>SUM(AB72:AB72)</f>
        <v>0</v>
      </c>
    </row>
    <row r="72" spans="1:43" ht="12.75">
      <c r="A72" s="116" t="s">
        <v>32</v>
      </c>
      <c r="B72" s="116" t="s">
        <v>99</v>
      </c>
      <c r="C72" s="116" t="s">
        <v>198</v>
      </c>
      <c r="D72" s="116" t="s">
        <v>289</v>
      </c>
      <c r="E72" s="117">
        <v>1.08</v>
      </c>
      <c r="F72" s="117">
        <v>0</v>
      </c>
      <c r="G72" s="117">
        <f>ROUND(E72*AE72,2)</f>
        <v>0</v>
      </c>
      <c r="H72" s="117">
        <f>I72-G72</f>
        <v>0</v>
      </c>
      <c r="I72" s="117">
        <f>ROUND(E72*F72,2)</f>
        <v>0</v>
      </c>
      <c r="J72" s="117">
        <v>0</v>
      </c>
      <c r="K72" s="117">
        <f>E72*J72</f>
        <v>0</v>
      </c>
      <c r="L72" s="118" t="s">
        <v>310</v>
      </c>
      <c r="N72" s="12" t="s">
        <v>6</v>
      </c>
      <c r="O72" s="8">
        <f>IF(N72="5",H72,0)</f>
        <v>0</v>
      </c>
      <c r="Z72" s="8">
        <f>IF(AD72=0,I72,0)</f>
        <v>0</v>
      </c>
      <c r="AA72" s="8">
        <f>IF(AD72=15,I72,0)</f>
        <v>0</v>
      </c>
      <c r="AB72" s="8">
        <f>IF(AD72=21,I72,0)</f>
        <v>0</v>
      </c>
      <c r="AD72" s="16">
        <v>21</v>
      </c>
      <c r="AE72" s="16">
        <f>F72*0</f>
        <v>0</v>
      </c>
      <c r="AF72" s="16">
        <f>F72*(1-0)</f>
        <v>0</v>
      </c>
      <c r="AM72" s="16">
        <f>E72*AE72</f>
        <v>0</v>
      </c>
      <c r="AN72" s="16">
        <f>E72*AF72</f>
        <v>0</v>
      </c>
      <c r="AO72" s="17" t="s">
        <v>331</v>
      </c>
      <c r="AP72" s="17" t="s">
        <v>344</v>
      </c>
      <c r="AQ72" s="11" t="s">
        <v>348</v>
      </c>
    </row>
    <row r="73" spans="1:12" ht="12.75">
      <c r="A73" s="119"/>
      <c r="B73" s="119"/>
      <c r="C73" s="120" t="s">
        <v>199</v>
      </c>
      <c r="D73" s="119"/>
      <c r="E73" s="121">
        <v>1.08</v>
      </c>
      <c r="F73" s="119"/>
      <c r="G73" s="119"/>
      <c r="H73" s="119"/>
      <c r="I73" s="119"/>
      <c r="J73" s="119"/>
      <c r="K73" s="119"/>
      <c r="L73" s="119"/>
    </row>
    <row r="74" spans="1:37" ht="12.75">
      <c r="A74" s="110"/>
      <c r="B74" s="111" t="s">
        <v>23</v>
      </c>
      <c r="C74" s="112" t="s">
        <v>200</v>
      </c>
      <c r="D74" s="113"/>
      <c r="E74" s="113"/>
      <c r="F74" s="113"/>
      <c r="G74" s="114">
        <f>SUM(G75:G83)</f>
        <v>0</v>
      </c>
      <c r="H74" s="114">
        <f>SUM(H75:H83)</f>
        <v>0</v>
      </c>
      <c r="I74" s="114">
        <f>G74+H74</f>
        <v>0</v>
      </c>
      <c r="J74" s="115"/>
      <c r="K74" s="114">
        <f>SUM(K75:K83)</f>
        <v>0</v>
      </c>
      <c r="L74" s="115"/>
      <c r="P74" s="19">
        <f>IF(Q74="PR",I74,SUM(O75:O83))</f>
        <v>0</v>
      </c>
      <c r="Q74" s="11" t="s">
        <v>314</v>
      </c>
      <c r="R74" s="19">
        <f>IF(Q74="HS",G74,0)</f>
        <v>0</v>
      </c>
      <c r="S74" s="19">
        <f>IF(Q74="HS",H74-P74,0)</f>
        <v>0</v>
      </c>
      <c r="T74" s="19">
        <f>IF(Q74="PS",G74,0)</f>
        <v>0</v>
      </c>
      <c r="U74" s="19">
        <f>IF(Q74="PS",H74-P74,0)</f>
        <v>0</v>
      </c>
      <c r="V74" s="19">
        <f>IF(Q74="MP",G74,0)</f>
        <v>0</v>
      </c>
      <c r="W74" s="19">
        <f>IF(Q74="MP",H74-P74,0)</f>
        <v>0</v>
      </c>
      <c r="X74" s="19">
        <f>IF(Q74="OM",G74,0)</f>
        <v>0</v>
      </c>
      <c r="Y74" s="11"/>
      <c r="AI74" s="19">
        <f>SUM(Z75:Z83)</f>
        <v>0</v>
      </c>
      <c r="AJ74" s="19">
        <f>SUM(AA75:AA83)</f>
        <v>0</v>
      </c>
      <c r="AK74" s="19">
        <f>SUM(AB75:AB83)</f>
        <v>0</v>
      </c>
    </row>
    <row r="75" spans="1:43" ht="12.75">
      <c r="A75" s="116" t="s">
        <v>33</v>
      </c>
      <c r="B75" s="116" t="s">
        <v>100</v>
      </c>
      <c r="C75" s="116" t="s">
        <v>201</v>
      </c>
      <c r="D75" s="116" t="s">
        <v>287</v>
      </c>
      <c r="E75" s="117">
        <v>20</v>
      </c>
      <c r="F75" s="117">
        <v>0</v>
      </c>
      <c r="G75" s="117">
        <f>ROUND(E75*AE75,2)</f>
        <v>0</v>
      </c>
      <c r="H75" s="117">
        <f>I75-G75</f>
        <v>0</v>
      </c>
      <c r="I75" s="117">
        <f>ROUND(E75*F75,2)</f>
        <v>0</v>
      </c>
      <c r="J75" s="117">
        <v>0</v>
      </c>
      <c r="K75" s="117">
        <f>E75*J75</f>
        <v>0</v>
      </c>
      <c r="L75" s="118" t="s">
        <v>310</v>
      </c>
      <c r="N75" s="12" t="s">
        <v>6</v>
      </c>
      <c r="O75" s="8">
        <f>IF(N75="5",H75,0)</f>
        <v>0</v>
      </c>
      <c r="Z75" s="8">
        <f>IF(AD75=0,I75,0)</f>
        <v>0</v>
      </c>
      <c r="AA75" s="8">
        <f>IF(AD75=15,I75,0)</f>
        <v>0</v>
      </c>
      <c r="AB75" s="8">
        <f>IF(AD75=21,I75,0)</f>
        <v>0</v>
      </c>
      <c r="AD75" s="16">
        <v>21</v>
      </c>
      <c r="AE75" s="16">
        <f>F75*0</f>
        <v>0</v>
      </c>
      <c r="AF75" s="16">
        <f>F75*(1-0)</f>
        <v>0</v>
      </c>
      <c r="AM75" s="16">
        <f>E75*AE75</f>
        <v>0</v>
      </c>
      <c r="AN75" s="16">
        <f>E75*AF75</f>
        <v>0</v>
      </c>
      <c r="AO75" s="17" t="s">
        <v>332</v>
      </c>
      <c r="AP75" s="17" t="s">
        <v>344</v>
      </c>
      <c r="AQ75" s="11" t="s">
        <v>348</v>
      </c>
    </row>
    <row r="76" spans="1:12" ht="12.75">
      <c r="A76" s="119"/>
      <c r="B76" s="119"/>
      <c r="C76" s="120" t="s">
        <v>25</v>
      </c>
      <c r="D76" s="119"/>
      <c r="E76" s="121">
        <v>20</v>
      </c>
      <c r="F76" s="119"/>
      <c r="G76" s="119"/>
      <c r="H76" s="119"/>
      <c r="I76" s="119"/>
      <c r="J76" s="119"/>
      <c r="K76" s="119"/>
      <c r="L76" s="119"/>
    </row>
    <row r="77" spans="1:43" ht="12.75">
      <c r="A77" s="116" t="s">
        <v>34</v>
      </c>
      <c r="B77" s="116" t="s">
        <v>101</v>
      </c>
      <c r="C77" s="116" t="s">
        <v>202</v>
      </c>
      <c r="D77" s="116" t="s">
        <v>287</v>
      </c>
      <c r="E77" s="117">
        <v>333.8</v>
      </c>
      <c r="F77" s="117">
        <v>0</v>
      </c>
      <c r="G77" s="117">
        <f>ROUND(E77*AE77,2)</f>
        <v>0</v>
      </c>
      <c r="H77" s="117">
        <f>I77-G77</f>
        <v>0</v>
      </c>
      <c r="I77" s="117">
        <f>ROUND(E77*F77,2)</f>
        <v>0</v>
      </c>
      <c r="J77" s="117">
        <v>0</v>
      </c>
      <c r="K77" s="117">
        <f>E77*J77</f>
        <v>0</v>
      </c>
      <c r="L77" s="118" t="s">
        <v>310</v>
      </c>
      <c r="N77" s="12" t="s">
        <v>6</v>
      </c>
      <c r="O77" s="8">
        <f>IF(N77="5",H77,0)</f>
        <v>0</v>
      </c>
      <c r="Z77" s="8">
        <f>IF(AD77=0,I77,0)</f>
        <v>0</v>
      </c>
      <c r="AA77" s="8">
        <f>IF(AD77=15,I77,0)</f>
        <v>0</v>
      </c>
      <c r="AB77" s="8">
        <f>IF(AD77=21,I77,0)</f>
        <v>0</v>
      </c>
      <c r="AD77" s="16">
        <v>21</v>
      </c>
      <c r="AE77" s="16">
        <f>F77*0</f>
        <v>0</v>
      </c>
      <c r="AF77" s="16">
        <f>F77*(1-0)</f>
        <v>0</v>
      </c>
      <c r="AM77" s="16">
        <f>E77*AE77</f>
        <v>0</v>
      </c>
      <c r="AN77" s="16">
        <f>E77*AF77</f>
        <v>0</v>
      </c>
      <c r="AO77" s="17" t="s">
        <v>332</v>
      </c>
      <c r="AP77" s="17" t="s">
        <v>344</v>
      </c>
      <c r="AQ77" s="11" t="s">
        <v>348</v>
      </c>
    </row>
    <row r="78" spans="1:12" ht="12.75">
      <c r="A78" s="119"/>
      <c r="B78" s="119"/>
      <c r="C78" s="120" t="s">
        <v>163</v>
      </c>
      <c r="D78" s="119"/>
      <c r="E78" s="121">
        <v>333.8</v>
      </c>
      <c r="F78" s="119"/>
      <c r="G78" s="119"/>
      <c r="H78" s="119"/>
      <c r="I78" s="119"/>
      <c r="J78" s="119"/>
      <c r="K78" s="119"/>
      <c r="L78" s="119"/>
    </row>
    <row r="79" spans="1:43" ht="12.75">
      <c r="A79" s="116" t="s">
        <v>35</v>
      </c>
      <c r="B79" s="116" t="s">
        <v>101</v>
      </c>
      <c r="C79" s="116" t="s">
        <v>203</v>
      </c>
      <c r="D79" s="116" t="s">
        <v>287</v>
      </c>
      <c r="E79" s="117">
        <v>37.37</v>
      </c>
      <c r="F79" s="117">
        <v>0</v>
      </c>
      <c r="G79" s="117">
        <f>ROUND(E79*AE79,2)</f>
        <v>0</v>
      </c>
      <c r="H79" s="117">
        <f>I79-G79</f>
        <v>0</v>
      </c>
      <c r="I79" s="117">
        <f>ROUND(E79*F79,2)</f>
        <v>0</v>
      </c>
      <c r="J79" s="117">
        <v>0</v>
      </c>
      <c r="K79" s="117">
        <f>E79*J79</f>
        <v>0</v>
      </c>
      <c r="L79" s="118" t="s">
        <v>310</v>
      </c>
      <c r="N79" s="12" t="s">
        <v>6</v>
      </c>
      <c r="O79" s="8">
        <f>IF(N79="5",H79,0)</f>
        <v>0</v>
      </c>
      <c r="Z79" s="8">
        <f>IF(AD79=0,I79,0)</f>
        <v>0</v>
      </c>
      <c r="AA79" s="8">
        <f>IF(AD79=15,I79,0)</f>
        <v>0</v>
      </c>
      <c r="AB79" s="8">
        <f>IF(AD79=21,I79,0)</f>
        <v>0</v>
      </c>
      <c r="AD79" s="16">
        <v>21</v>
      </c>
      <c r="AE79" s="16">
        <f>F79*0</f>
        <v>0</v>
      </c>
      <c r="AF79" s="16">
        <f>F79*(1-0)</f>
        <v>0</v>
      </c>
      <c r="AM79" s="16">
        <f>E79*AE79</f>
        <v>0</v>
      </c>
      <c r="AN79" s="16">
        <f>E79*AF79</f>
        <v>0</v>
      </c>
      <c r="AO79" s="17" t="s">
        <v>332</v>
      </c>
      <c r="AP79" s="17" t="s">
        <v>344</v>
      </c>
      <c r="AQ79" s="11" t="s">
        <v>348</v>
      </c>
    </row>
    <row r="80" spans="1:12" ht="12.75">
      <c r="A80" s="119"/>
      <c r="B80" s="119"/>
      <c r="C80" s="120" t="s">
        <v>204</v>
      </c>
      <c r="D80" s="119"/>
      <c r="E80" s="121">
        <v>37.37</v>
      </c>
      <c r="F80" s="119"/>
      <c r="G80" s="119"/>
      <c r="H80" s="119"/>
      <c r="I80" s="119"/>
      <c r="J80" s="119"/>
      <c r="K80" s="119"/>
      <c r="L80" s="119"/>
    </row>
    <row r="81" spans="1:43" ht="12.75">
      <c r="A81" s="116" t="s">
        <v>36</v>
      </c>
      <c r="B81" s="116" t="s">
        <v>102</v>
      </c>
      <c r="C81" s="116" t="s">
        <v>205</v>
      </c>
      <c r="D81" s="116" t="s">
        <v>287</v>
      </c>
      <c r="E81" s="117">
        <v>20</v>
      </c>
      <c r="F81" s="117">
        <v>0</v>
      </c>
      <c r="G81" s="117">
        <f>ROUND(E81*AE81,2)</f>
        <v>0</v>
      </c>
      <c r="H81" s="117">
        <f>I81-G81</f>
        <v>0</v>
      </c>
      <c r="I81" s="117">
        <f>ROUND(E81*F81,2)</f>
        <v>0</v>
      </c>
      <c r="J81" s="117">
        <v>0</v>
      </c>
      <c r="K81" s="117">
        <f>E81*J81</f>
        <v>0</v>
      </c>
      <c r="L81" s="118" t="s">
        <v>310</v>
      </c>
      <c r="N81" s="12" t="s">
        <v>6</v>
      </c>
      <c r="O81" s="8">
        <f>IF(N81="5",H81,0)</f>
        <v>0</v>
      </c>
      <c r="Z81" s="8">
        <f>IF(AD81=0,I81,0)</f>
        <v>0</v>
      </c>
      <c r="AA81" s="8">
        <f>IF(AD81=15,I81,0)</f>
        <v>0</v>
      </c>
      <c r="AB81" s="8">
        <f>IF(AD81=21,I81,0)</f>
        <v>0</v>
      </c>
      <c r="AD81" s="16">
        <v>21</v>
      </c>
      <c r="AE81" s="16">
        <f>F81*0</f>
        <v>0</v>
      </c>
      <c r="AF81" s="16">
        <f>F81*(1-0)</f>
        <v>0</v>
      </c>
      <c r="AM81" s="16">
        <f>E81*AE81</f>
        <v>0</v>
      </c>
      <c r="AN81" s="16">
        <f>E81*AF81</f>
        <v>0</v>
      </c>
      <c r="AO81" s="17" t="s">
        <v>332</v>
      </c>
      <c r="AP81" s="17" t="s">
        <v>344</v>
      </c>
      <c r="AQ81" s="11" t="s">
        <v>348</v>
      </c>
    </row>
    <row r="82" spans="1:12" ht="12.75">
      <c r="A82" s="119"/>
      <c r="B82" s="119"/>
      <c r="C82" s="120" t="s">
        <v>25</v>
      </c>
      <c r="D82" s="119"/>
      <c r="E82" s="121">
        <v>20</v>
      </c>
      <c r="F82" s="119"/>
      <c r="G82" s="119"/>
      <c r="H82" s="119"/>
      <c r="I82" s="119"/>
      <c r="J82" s="119"/>
      <c r="K82" s="119"/>
      <c r="L82" s="119"/>
    </row>
    <row r="83" spans="1:43" ht="12.75">
      <c r="A83" s="116" t="s">
        <v>37</v>
      </c>
      <c r="B83" s="116" t="s">
        <v>103</v>
      </c>
      <c r="C83" s="116" t="s">
        <v>206</v>
      </c>
      <c r="D83" s="116" t="s">
        <v>287</v>
      </c>
      <c r="E83" s="117">
        <v>25</v>
      </c>
      <c r="F83" s="117">
        <v>0</v>
      </c>
      <c r="G83" s="117">
        <f>ROUND(E83*AE83,2)</f>
        <v>0</v>
      </c>
      <c r="H83" s="117">
        <f>I83-G83</f>
        <v>0</v>
      </c>
      <c r="I83" s="117">
        <f>ROUND(E83*F83,2)</f>
        <v>0</v>
      </c>
      <c r="J83" s="117">
        <v>0</v>
      </c>
      <c r="K83" s="117">
        <f>E83*J83</f>
        <v>0</v>
      </c>
      <c r="L83" s="118" t="s">
        <v>310</v>
      </c>
      <c r="N83" s="12" t="s">
        <v>6</v>
      </c>
      <c r="O83" s="8">
        <f>IF(N83="5",H83,0)</f>
        <v>0</v>
      </c>
      <c r="Z83" s="8">
        <f>IF(AD83=0,I83,0)</f>
        <v>0</v>
      </c>
      <c r="AA83" s="8">
        <f>IF(AD83=15,I83,0)</f>
        <v>0</v>
      </c>
      <c r="AB83" s="8">
        <f>IF(AD83=21,I83,0)</f>
        <v>0</v>
      </c>
      <c r="AD83" s="16">
        <v>21</v>
      </c>
      <c r="AE83" s="16">
        <f>F83*0</f>
        <v>0</v>
      </c>
      <c r="AF83" s="16">
        <f>F83*(1-0)</f>
        <v>0</v>
      </c>
      <c r="AM83" s="16">
        <f>E83*AE83</f>
        <v>0</v>
      </c>
      <c r="AN83" s="16">
        <f>E83*AF83</f>
        <v>0</v>
      </c>
      <c r="AO83" s="17" t="s">
        <v>332</v>
      </c>
      <c r="AP83" s="17" t="s">
        <v>344</v>
      </c>
      <c r="AQ83" s="11" t="s">
        <v>348</v>
      </c>
    </row>
    <row r="84" spans="1:12" ht="12.75">
      <c r="A84" s="119"/>
      <c r="B84" s="119"/>
      <c r="C84" s="120" t="s">
        <v>30</v>
      </c>
      <c r="D84" s="119"/>
      <c r="E84" s="121">
        <v>25</v>
      </c>
      <c r="F84" s="119"/>
      <c r="G84" s="119"/>
      <c r="H84" s="119"/>
      <c r="I84" s="119"/>
      <c r="J84" s="119"/>
      <c r="K84" s="119"/>
      <c r="L84" s="119"/>
    </row>
    <row r="85" spans="1:37" ht="12.75">
      <c r="A85" s="110"/>
      <c r="B85" s="111" t="s">
        <v>61</v>
      </c>
      <c r="C85" s="112" t="s">
        <v>207</v>
      </c>
      <c r="D85" s="113"/>
      <c r="E85" s="113"/>
      <c r="F85" s="113"/>
      <c r="G85" s="114">
        <f>SUM(G86:G90)</f>
        <v>0</v>
      </c>
      <c r="H85" s="114">
        <f>SUM(H86:H90)</f>
        <v>0</v>
      </c>
      <c r="I85" s="114">
        <f>G85+H85</f>
        <v>0</v>
      </c>
      <c r="J85" s="115"/>
      <c r="K85" s="114">
        <f>SUM(K86:K90)</f>
        <v>157.09566400000003</v>
      </c>
      <c r="L85" s="115"/>
      <c r="P85" s="19">
        <f>IF(Q85="PR",I85,SUM(O86:O90))</f>
        <v>0</v>
      </c>
      <c r="Q85" s="11" t="s">
        <v>314</v>
      </c>
      <c r="R85" s="19">
        <f>IF(Q85="HS",G85,0)</f>
        <v>0</v>
      </c>
      <c r="S85" s="19">
        <f>IF(Q85="HS",H85-P85,0)</f>
        <v>0</v>
      </c>
      <c r="T85" s="19">
        <f>IF(Q85="PS",G85,0)</f>
        <v>0</v>
      </c>
      <c r="U85" s="19">
        <f>IF(Q85="PS",H85-P85,0)</f>
        <v>0</v>
      </c>
      <c r="V85" s="19">
        <f>IF(Q85="MP",G85,0)</f>
        <v>0</v>
      </c>
      <c r="W85" s="19">
        <f>IF(Q85="MP",H85-P85,0)</f>
        <v>0</v>
      </c>
      <c r="X85" s="19">
        <f>IF(Q85="OM",G85,0)</f>
        <v>0</v>
      </c>
      <c r="Y85" s="11"/>
      <c r="AI85" s="19">
        <f>SUM(Z86:Z90)</f>
        <v>0</v>
      </c>
      <c r="AJ85" s="19">
        <f>SUM(AA86:AA90)</f>
        <v>0</v>
      </c>
      <c r="AK85" s="19">
        <f>SUM(AB86:AB90)</f>
        <v>0</v>
      </c>
    </row>
    <row r="86" spans="1:43" ht="12.75">
      <c r="A86" s="116" t="s">
        <v>38</v>
      </c>
      <c r="B86" s="116" t="s">
        <v>104</v>
      </c>
      <c r="C86" s="116" t="s">
        <v>208</v>
      </c>
      <c r="D86" s="116" t="s">
        <v>287</v>
      </c>
      <c r="E86" s="117">
        <v>335.6</v>
      </c>
      <c r="F86" s="117">
        <v>0</v>
      </c>
      <c r="G86" s="117">
        <f>ROUND(E86*AE86,2)</f>
        <v>0</v>
      </c>
      <c r="H86" s="117">
        <f>I86-G86</f>
        <v>0</v>
      </c>
      <c r="I86" s="117">
        <f>ROUND(E86*F86,2)</f>
        <v>0</v>
      </c>
      <c r="J86" s="117">
        <v>0.27994</v>
      </c>
      <c r="K86" s="117">
        <f>E86*J86</f>
        <v>93.94786400000001</v>
      </c>
      <c r="L86" s="118" t="s">
        <v>310</v>
      </c>
      <c r="N86" s="12" t="s">
        <v>6</v>
      </c>
      <c r="O86" s="8">
        <f>IF(N86="5",H86,0)</f>
        <v>0</v>
      </c>
      <c r="Z86" s="8">
        <f>IF(AD86=0,I86,0)</f>
        <v>0</v>
      </c>
      <c r="AA86" s="8">
        <f>IF(AD86=15,I86,0)</f>
        <v>0</v>
      </c>
      <c r="AB86" s="8">
        <f>IF(AD86=21,I86,0)</f>
        <v>0</v>
      </c>
      <c r="AD86" s="16">
        <v>21</v>
      </c>
      <c r="AE86" s="16">
        <f>F86*0.838327272727273</f>
        <v>0</v>
      </c>
      <c r="AF86" s="16">
        <f>F86*(1-0.838327272727273)</f>
        <v>0</v>
      </c>
      <c r="AM86" s="16">
        <f>E86*AE86</f>
        <v>0</v>
      </c>
      <c r="AN86" s="16">
        <f>E86*AF86</f>
        <v>0</v>
      </c>
      <c r="AO86" s="17" t="s">
        <v>333</v>
      </c>
      <c r="AP86" s="17" t="s">
        <v>345</v>
      </c>
      <c r="AQ86" s="11" t="s">
        <v>348</v>
      </c>
    </row>
    <row r="87" spans="1:12" ht="12.75">
      <c r="A87" s="119"/>
      <c r="B87" s="119"/>
      <c r="C87" s="120" t="s">
        <v>209</v>
      </c>
      <c r="D87" s="119"/>
      <c r="E87" s="121">
        <v>335.6</v>
      </c>
      <c r="F87" s="119"/>
      <c r="G87" s="119"/>
      <c r="H87" s="119"/>
      <c r="I87" s="119"/>
      <c r="J87" s="119"/>
      <c r="K87" s="119"/>
      <c r="L87" s="119"/>
    </row>
    <row r="88" spans="1:43" ht="12.75">
      <c r="A88" s="116" t="s">
        <v>39</v>
      </c>
      <c r="B88" s="116" t="s">
        <v>105</v>
      </c>
      <c r="C88" s="116" t="s">
        <v>210</v>
      </c>
      <c r="D88" s="116" t="s">
        <v>287</v>
      </c>
      <c r="E88" s="117">
        <v>166</v>
      </c>
      <c r="F88" s="117">
        <v>0</v>
      </c>
      <c r="G88" s="117">
        <f>ROUND(E88*AE88,2)</f>
        <v>0</v>
      </c>
      <c r="H88" s="117">
        <f>I88-G88</f>
        <v>0</v>
      </c>
      <c r="I88" s="117">
        <f>ROUND(E88*F88,2)</f>
        <v>0</v>
      </c>
      <c r="J88" s="117">
        <v>0.3708</v>
      </c>
      <c r="K88" s="117">
        <f>E88*J88</f>
        <v>61.552800000000005</v>
      </c>
      <c r="L88" s="118" t="s">
        <v>310</v>
      </c>
      <c r="N88" s="12" t="s">
        <v>6</v>
      </c>
      <c r="O88" s="8">
        <f>IF(N88="5",H88,0)</f>
        <v>0</v>
      </c>
      <c r="Z88" s="8">
        <f>IF(AD88=0,I88,0)</f>
        <v>0</v>
      </c>
      <c r="AA88" s="8">
        <f>IF(AD88=15,I88,0)</f>
        <v>0</v>
      </c>
      <c r="AB88" s="8">
        <f>IF(AD88=21,I88,0)</f>
        <v>0</v>
      </c>
      <c r="AD88" s="16">
        <v>21</v>
      </c>
      <c r="AE88" s="16">
        <f>F88*0.854901960784314</f>
        <v>0</v>
      </c>
      <c r="AF88" s="16">
        <f>F88*(1-0.854901960784314)</f>
        <v>0</v>
      </c>
      <c r="AM88" s="16">
        <f>E88*AE88</f>
        <v>0</v>
      </c>
      <c r="AN88" s="16">
        <f>E88*AF88</f>
        <v>0</v>
      </c>
      <c r="AO88" s="17" t="s">
        <v>333</v>
      </c>
      <c r="AP88" s="17" t="s">
        <v>345</v>
      </c>
      <c r="AQ88" s="11" t="s">
        <v>348</v>
      </c>
    </row>
    <row r="89" spans="1:12" ht="12.75">
      <c r="A89" s="119"/>
      <c r="B89" s="119"/>
      <c r="C89" s="120" t="s">
        <v>211</v>
      </c>
      <c r="D89" s="119"/>
      <c r="E89" s="121">
        <v>166</v>
      </c>
      <c r="F89" s="119"/>
      <c r="G89" s="119"/>
      <c r="H89" s="119"/>
      <c r="I89" s="119"/>
      <c r="J89" s="119"/>
      <c r="K89" s="119"/>
      <c r="L89" s="119"/>
    </row>
    <row r="90" spans="1:43" ht="12.75">
      <c r="A90" s="116" t="s">
        <v>40</v>
      </c>
      <c r="B90" s="116" t="s">
        <v>106</v>
      </c>
      <c r="C90" s="116" t="s">
        <v>212</v>
      </c>
      <c r="D90" s="116" t="s">
        <v>290</v>
      </c>
      <c r="E90" s="117">
        <v>1.45</v>
      </c>
      <c r="F90" s="117">
        <v>0</v>
      </c>
      <c r="G90" s="117">
        <f>ROUND(E90*AE90,2)</f>
        <v>0</v>
      </c>
      <c r="H90" s="117">
        <f>I90-G90</f>
        <v>0</v>
      </c>
      <c r="I90" s="117">
        <f>ROUND(E90*F90,2)</f>
        <v>0</v>
      </c>
      <c r="J90" s="117">
        <v>1.1</v>
      </c>
      <c r="K90" s="117">
        <f>E90*J90</f>
        <v>1.595</v>
      </c>
      <c r="L90" s="118" t="s">
        <v>310</v>
      </c>
      <c r="N90" s="12" t="s">
        <v>6</v>
      </c>
      <c r="O90" s="8">
        <f>IF(N90="5",H90,0)</f>
        <v>0</v>
      </c>
      <c r="Z90" s="8">
        <f>IF(AD90=0,I90,0)</f>
        <v>0</v>
      </c>
      <c r="AA90" s="8">
        <f>IF(AD90=15,I90,0)</f>
        <v>0</v>
      </c>
      <c r="AB90" s="8">
        <f>IF(AD90=21,I90,0)</f>
        <v>0</v>
      </c>
      <c r="AD90" s="16">
        <v>21</v>
      </c>
      <c r="AE90" s="16">
        <f>F90*0.906359951441328</f>
        <v>0</v>
      </c>
      <c r="AF90" s="16">
        <f>F90*(1-0.906359951441328)</f>
        <v>0</v>
      </c>
      <c r="AM90" s="16">
        <f>E90*AE90</f>
        <v>0</v>
      </c>
      <c r="AN90" s="16">
        <f>E90*AF90</f>
        <v>0</v>
      </c>
      <c r="AO90" s="17" t="s">
        <v>333</v>
      </c>
      <c r="AP90" s="17" t="s">
        <v>345</v>
      </c>
      <c r="AQ90" s="11" t="s">
        <v>348</v>
      </c>
    </row>
    <row r="91" spans="1:12" ht="12.75">
      <c r="A91" s="119"/>
      <c r="B91" s="119"/>
      <c r="C91" s="120" t="s">
        <v>213</v>
      </c>
      <c r="D91" s="119"/>
      <c r="E91" s="121">
        <v>1.45</v>
      </c>
      <c r="F91" s="119"/>
      <c r="G91" s="119"/>
      <c r="H91" s="119"/>
      <c r="I91" s="119"/>
      <c r="J91" s="119"/>
      <c r="K91" s="119"/>
      <c r="L91" s="119"/>
    </row>
    <row r="92" spans="1:37" ht="12.75">
      <c r="A92" s="110"/>
      <c r="B92" s="111" t="s">
        <v>62</v>
      </c>
      <c r="C92" s="112" t="s">
        <v>214</v>
      </c>
      <c r="D92" s="113"/>
      <c r="E92" s="113"/>
      <c r="F92" s="113"/>
      <c r="G92" s="114">
        <f>SUM(G93:G97)</f>
        <v>0</v>
      </c>
      <c r="H92" s="114">
        <f>SUM(H93:H97)</f>
        <v>0</v>
      </c>
      <c r="I92" s="114">
        <f>G92+H92</f>
        <v>0</v>
      </c>
      <c r="J92" s="115"/>
      <c r="K92" s="114">
        <f>SUM(K93:K97)</f>
        <v>7.6271664</v>
      </c>
      <c r="L92" s="115"/>
      <c r="P92" s="19">
        <f>IF(Q92="PR",I92,SUM(O93:O97))</f>
        <v>0</v>
      </c>
      <c r="Q92" s="11" t="s">
        <v>314</v>
      </c>
      <c r="R92" s="19">
        <f>IF(Q92="HS",G92,0)</f>
        <v>0</v>
      </c>
      <c r="S92" s="19">
        <f>IF(Q92="HS",H92-P92,0)</f>
        <v>0</v>
      </c>
      <c r="T92" s="19">
        <f>IF(Q92="PS",G92,0)</f>
        <v>0</v>
      </c>
      <c r="U92" s="19">
        <f>IF(Q92="PS",H92-P92,0)</f>
        <v>0</v>
      </c>
      <c r="V92" s="19">
        <f>IF(Q92="MP",G92,0)</f>
        <v>0</v>
      </c>
      <c r="W92" s="19">
        <f>IF(Q92="MP",H92-P92,0)</f>
        <v>0</v>
      </c>
      <c r="X92" s="19">
        <f>IF(Q92="OM",G92,0)</f>
        <v>0</v>
      </c>
      <c r="Y92" s="11"/>
      <c r="AI92" s="19">
        <f>SUM(Z93:Z97)</f>
        <v>0</v>
      </c>
      <c r="AJ92" s="19">
        <f>SUM(AA93:AA97)</f>
        <v>0</v>
      </c>
      <c r="AK92" s="19">
        <f>SUM(AB93:AB97)</f>
        <v>0</v>
      </c>
    </row>
    <row r="93" spans="1:43" ht="12.75">
      <c r="A93" s="116" t="s">
        <v>41</v>
      </c>
      <c r="B93" s="116" t="s">
        <v>107</v>
      </c>
      <c r="C93" s="116" t="s">
        <v>215</v>
      </c>
      <c r="D93" s="116" t="s">
        <v>287</v>
      </c>
      <c r="E93" s="117">
        <v>29.68</v>
      </c>
      <c r="F93" s="117">
        <v>0</v>
      </c>
      <c r="G93" s="117">
        <f>ROUND(E93*AE93,2)</f>
        <v>0</v>
      </c>
      <c r="H93" s="117">
        <f>I93-G93</f>
        <v>0</v>
      </c>
      <c r="I93" s="117">
        <f>ROUND(E93*F93,2)</f>
        <v>0</v>
      </c>
      <c r="J93" s="117">
        <v>0.10255</v>
      </c>
      <c r="K93" s="117">
        <f>E93*J93</f>
        <v>3.043684</v>
      </c>
      <c r="L93" s="118" t="s">
        <v>310</v>
      </c>
      <c r="N93" s="12" t="s">
        <v>6</v>
      </c>
      <c r="O93" s="8">
        <f>IF(N93="5",H93,0)</f>
        <v>0</v>
      </c>
      <c r="Z93" s="8">
        <f>IF(AD93=0,I93,0)</f>
        <v>0</v>
      </c>
      <c r="AA93" s="8">
        <f>IF(AD93=15,I93,0)</f>
        <v>0</v>
      </c>
      <c r="AB93" s="8">
        <f>IF(AD93=21,I93,0)</f>
        <v>0</v>
      </c>
      <c r="AD93" s="16">
        <v>21</v>
      </c>
      <c r="AE93" s="16">
        <f>F93*0.862179883706545</f>
        <v>0</v>
      </c>
      <c r="AF93" s="16">
        <f>F93*(1-0.862179883706545)</f>
        <v>0</v>
      </c>
      <c r="AM93" s="16">
        <f>E93*AE93</f>
        <v>0</v>
      </c>
      <c r="AN93" s="16">
        <f>E93*AF93</f>
        <v>0</v>
      </c>
      <c r="AO93" s="17" t="s">
        <v>334</v>
      </c>
      <c r="AP93" s="17" t="s">
        <v>345</v>
      </c>
      <c r="AQ93" s="11" t="s">
        <v>348</v>
      </c>
    </row>
    <row r="94" spans="1:12" ht="12.75">
      <c r="A94" s="119"/>
      <c r="B94" s="119"/>
      <c r="C94" s="120" t="s">
        <v>216</v>
      </c>
      <c r="D94" s="119"/>
      <c r="E94" s="121">
        <v>29.68</v>
      </c>
      <c r="F94" s="119"/>
      <c r="G94" s="119"/>
      <c r="H94" s="119"/>
      <c r="I94" s="119"/>
      <c r="J94" s="119"/>
      <c r="K94" s="119"/>
      <c r="L94" s="119"/>
    </row>
    <row r="95" spans="1:43" ht="12.75">
      <c r="A95" s="116" t="s">
        <v>42</v>
      </c>
      <c r="B95" s="116" t="s">
        <v>108</v>
      </c>
      <c r="C95" s="116" t="s">
        <v>217</v>
      </c>
      <c r="D95" s="116" t="s">
        <v>287</v>
      </c>
      <c r="E95" s="117">
        <v>29.68</v>
      </c>
      <c r="F95" s="117">
        <v>0</v>
      </c>
      <c r="G95" s="117">
        <f>ROUND(E95*AE95,2)</f>
        <v>0</v>
      </c>
      <c r="H95" s="117">
        <f>I95-G95</f>
        <v>0</v>
      </c>
      <c r="I95" s="117">
        <f>ROUND(E95*F95,2)</f>
        <v>0</v>
      </c>
      <c r="J95" s="117">
        <v>0.15382</v>
      </c>
      <c r="K95" s="117">
        <f>E95*J95</f>
        <v>4.565377600000001</v>
      </c>
      <c r="L95" s="118" t="s">
        <v>310</v>
      </c>
      <c r="N95" s="12" t="s">
        <v>6</v>
      </c>
      <c r="O95" s="8">
        <f>IF(N95="5",H95,0)</f>
        <v>0</v>
      </c>
      <c r="Z95" s="8">
        <f>IF(AD95=0,I95,0)</f>
        <v>0</v>
      </c>
      <c r="AA95" s="8">
        <f>IF(AD95=15,I95,0)</f>
        <v>0</v>
      </c>
      <c r="AB95" s="8">
        <f>IF(AD95=21,I95,0)</f>
        <v>0</v>
      </c>
      <c r="AD95" s="16">
        <v>21</v>
      </c>
      <c r="AE95" s="16">
        <f>F95*0.883490566037736</f>
        <v>0</v>
      </c>
      <c r="AF95" s="16">
        <f>F95*(1-0.883490566037736)</f>
        <v>0</v>
      </c>
      <c r="AM95" s="16">
        <f>E95*AE95</f>
        <v>0</v>
      </c>
      <c r="AN95" s="16">
        <f>E95*AF95</f>
        <v>0</v>
      </c>
      <c r="AO95" s="17" t="s">
        <v>334</v>
      </c>
      <c r="AP95" s="17" t="s">
        <v>345</v>
      </c>
      <c r="AQ95" s="11" t="s">
        <v>348</v>
      </c>
    </row>
    <row r="96" spans="1:12" ht="12.75">
      <c r="A96" s="119"/>
      <c r="B96" s="119"/>
      <c r="C96" s="120" t="s">
        <v>167</v>
      </c>
      <c r="D96" s="119"/>
      <c r="E96" s="121">
        <v>29.68</v>
      </c>
      <c r="F96" s="119"/>
      <c r="G96" s="119"/>
      <c r="H96" s="119"/>
      <c r="I96" s="119"/>
      <c r="J96" s="119"/>
      <c r="K96" s="119"/>
      <c r="L96" s="119"/>
    </row>
    <row r="97" spans="1:43" ht="12.75">
      <c r="A97" s="116" t="s">
        <v>43</v>
      </c>
      <c r="B97" s="116" t="s">
        <v>109</v>
      </c>
      <c r="C97" s="116" t="s">
        <v>218</v>
      </c>
      <c r="D97" s="116" t="s">
        <v>287</v>
      </c>
      <c r="E97" s="117">
        <v>29.68</v>
      </c>
      <c r="F97" s="117">
        <v>0</v>
      </c>
      <c r="G97" s="117">
        <f>ROUND(E97*AE97,2)</f>
        <v>0</v>
      </c>
      <c r="H97" s="117">
        <f>I97-G97</f>
        <v>0</v>
      </c>
      <c r="I97" s="117">
        <f>ROUND(E97*F97,2)</f>
        <v>0</v>
      </c>
      <c r="J97" s="117">
        <v>0.00061</v>
      </c>
      <c r="K97" s="117">
        <f>E97*J97</f>
        <v>0.0181048</v>
      </c>
      <c r="L97" s="118" t="s">
        <v>310</v>
      </c>
      <c r="N97" s="12" t="s">
        <v>6</v>
      </c>
      <c r="O97" s="8">
        <f>IF(N97="5",H97,0)</f>
        <v>0</v>
      </c>
      <c r="Z97" s="8">
        <f>IF(AD97=0,I97,0)</f>
        <v>0</v>
      </c>
      <c r="AA97" s="8">
        <f>IF(AD97=15,I97,0)</f>
        <v>0</v>
      </c>
      <c r="AB97" s="8">
        <f>IF(AD97=21,I97,0)</f>
        <v>0</v>
      </c>
      <c r="AD97" s="16">
        <v>21</v>
      </c>
      <c r="AE97" s="16">
        <f>F97*0.941176470588235</f>
        <v>0</v>
      </c>
      <c r="AF97" s="16">
        <f>F97*(1-0.941176470588235)</f>
        <v>0</v>
      </c>
      <c r="AM97" s="16">
        <f>E97*AE97</f>
        <v>0</v>
      </c>
      <c r="AN97" s="16">
        <f>E97*AF97</f>
        <v>0</v>
      </c>
      <c r="AO97" s="17" t="s">
        <v>334</v>
      </c>
      <c r="AP97" s="17" t="s">
        <v>345</v>
      </c>
      <c r="AQ97" s="11" t="s">
        <v>348</v>
      </c>
    </row>
    <row r="98" spans="1:12" ht="12.75">
      <c r="A98" s="119"/>
      <c r="B98" s="119"/>
      <c r="C98" s="120" t="s">
        <v>167</v>
      </c>
      <c r="D98" s="119"/>
      <c r="E98" s="121">
        <v>29.68</v>
      </c>
      <c r="F98" s="119"/>
      <c r="G98" s="119"/>
      <c r="H98" s="119"/>
      <c r="I98" s="119"/>
      <c r="J98" s="119"/>
      <c r="K98" s="119"/>
      <c r="L98" s="119"/>
    </row>
    <row r="99" spans="1:37" ht="12.75">
      <c r="A99" s="110"/>
      <c r="B99" s="111" t="s">
        <v>110</v>
      </c>
      <c r="C99" s="112" t="s">
        <v>219</v>
      </c>
      <c r="D99" s="113"/>
      <c r="E99" s="113"/>
      <c r="F99" s="113"/>
      <c r="G99" s="114">
        <f>SUM(G100:G100)</f>
        <v>0</v>
      </c>
      <c r="H99" s="114">
        <f>SUM(H100:H100)</f>
        <v>0</v>
      </c>
      <c r="I99" s="114">
        <f>G99+H99</f>
        <v>0</v>
      </c>
      <c r="J99" s="115"/>
      <c r="K99" s="114">
        <f>SUM(K100:K100)</f>
        <v>0.06698000000000001</v>
      </c>
      <c r="L99" s="115"/>
      <c r="P99" s="19">
        <f>IF(Q99="PR",I99,SUM(O100:O100))</f>
        <v>0</v>
      </c>
      <c r="Q99" s="11" t="s">
        <v>314</v>
      </c>
      <c r="R99" s="19">
        <f>IF(Q99="HS",G99,0)</f>
        <v>0</v>
      </c>
      <c r="S99" s="19">
        <f>IF(Q99="HS",H99-P99,0)</f>
        <v>0</v>
      </c>
      <c r="T99" s="19">
        <f>IF(Q99="PS",G99,0)</f>
        <v>0</v>
      </c>
      <c r="U99" s="19">
        <f>IF(Q99="PS",H99-P99,0)</f>
        <v>0</v>
      </c>
      <c r="V99" s="19">
        <f>IF(Q99="MP",G99,0)</f>
        <v>0</v>
      </c>
      <c r="W99" s="19">
        <f>IF(Q99="MP",H99-P99,0)</f>
        <v>0</v>
      </c>
      <c r="X99" s="19">
        <f>IF(Q99="OM",G99,0)</f>
        <v>0</v>
      </c>
      <c r="Y99" s="11"/>
      <c r="AI99" s="19">
        <f>SUM(Z100:Z100)</f>
        <v>0</v>
      </c>
      <c r="AJ99" s="19">
        <f>SUM(AA100:AA100)</f>
        <v>0</v>
      </c>
      <c r="AK99" s="19">
        <f>SUM(AB100:AB100)</f>
        <v>0</v>
      </c>
    </row>
    <row r="100" spans="1:43" ht="12.75">
      <c r="A100" s="116" t="s">
        <v>44</v>
      </c>
      <c r="B100" s="116" t="s">
        <v>111</v>
      </c>
      <c r="C100" s="116" t="s">
        <v>220</v>
      </c>
      <c r="D100" s="116" t="s">
        <v>288</v>
      </c>
      <c r="E100" s="117">
        <v>66.98</v>
      </c>
      <c r="F100" s="117">
        <v>0</v>
      </c>
      <c r="G100" s="117">
        <f>ROUND(E100*AE100,2)</f>
        <v>0</v>
      </c>
      <c r="H100" s="117">
        <f>I100-G100</f>
        <v>0</v>
      </c>
      <c r="I100" s="117">
        <f>ROUND(E100*F100,2)</f>
        <v>0</v>
      </c>
      <c r="J100" s="117">
        <v>0.001</v>
      </c>
      <c r="K100" s="117">
        <f>E100*J100</f>
        <v>0.06698000000000001</v>
      </c>
      <c r="L100" s="118"/>
      <c r="N100" s="12" t="s">
        <v>6</v>
      </c>
      <c r="O100" s="8">
        <f>IF(N100="5",H100,0)</f>
        <v>0</v>
      </c>
      <c r="Z100" s="8">
        <f>IF(AD100=0,I100,0)</f>
        <v>0</v>
      </c>
      <c r="AA100" s="8">
        <f>IF(AD100=15,I100,0)</f>
        <v>0</v>
      </c>
      <c r="AB100" s="8">
        <f>IF(AD100=21,I100,0)</f>
        <v>0</v>
      </c>
      <c r="AD100" s="16">
        <v>21</v>
      </c>
      <c r="AE100" s="16">
        <f>F100*1</f>
        <v>0</v>
      </c>
      <c r="AF100" s="16">
        <f>F100*(1-1)</f>
        <v>0</v>
      </c>
      <c r="AM100" s="16">
        <f>E100*AE100</f>
        <v>0</v>
      </c>
      <c r="AN100" s="16">
        <f>E100*AF100</f>
        <v>0</v>
      </c>
      <c r="AO100" s="17" t="s">
        <v>335</v>
      </c>
      <c r="AP100" s="17" t="s">
        <v>345</v>
      </c>
      <c r="AQ100" s="11" t="s">
        <v>348</v>
      </c>
    </row>
    <row r="101" spans="1:12" ht="12.75">
      <c r="A101" s="119"/>
      <c r="B101" s="119"/>
      <c r="C101" s="120" t="s">
        <v>221</v>
      </c>
      <c r="D101" s="119"/>
      <c r="E101" s="121">
        <v>66.98</v>
      </c>
      <c r="F101" s="119"/>
      <c r="G101" s="119"/>
      <c r="H101" s="119"/>
      <c r="I101" s="119"/>
      <c r="J101" s="119"/>
      <c r="K101" s="119"/>
      <c r="L101" s="119"/>
    </row>
    <row r="102" spans="1:37" ht="12.75">
      <c r="A102" s="110"/>
      <c r="B102" s="111" t="s">
        <v>64</v>
      </c>
      <c r="C102" s="112" t="s">
        <v>222</v>
      </c>
      <c r="D102" s="113"/>
      <c r="E102" s="113"/>
      <c r="F102" s="113"/>
      <c r="G102" s="114">
        <f>SUM(G103:G109)</f>
        <v>0</v>
      </c>
      <c r="H102" s="114">
        <f>SUM(H103:H109)</f>
        <v>0</v>
      </c>
      <c r="I102" s="114">
        <f>G102+H102</f>
        <v>0</v>
      </c>
      <c r="J102" s="115"/>
      <c r="K102" s="114">
        <f>SUM(K103:K109)</f>
        <v>24.66782</v>
      </c>
      <c r="L102" s="115"/>
      <c r="P102" s="19">
        <f>IF(Q102="PR",I102,SUM(O103:O109))</f>
        <v>0</v>
      </c>
      <c r="Q102" s="11" t="s">
        <v>314</v>
      </c>
      <c r="R102" s="19">
        <f>IF(Q102="HS",G102,0)</f>
        <v>0</v>
      </c>
      <c r="S102" s="19">
        <f>IF(Q102="HS",H102-P102,0)</f>
        <v>0</v>
      </c>
      <c r="T102" s="19">
        <f>IF(Q102="PS",G102,0)</f>
        <v>0</v>
      </c>
      <c r="U102" s="19">
        <f>IF(Q102="PS",H102-P102,0)</f>
        <v>0</v>
      </c>
      <c r="V102" s="19">
        <f>IF(Q102="MP",G102,0)</f>
        <v>0</v>
      </c>
      <c r="W102" s="19">
        <f>IF(Q102="MP",H102-P102,0)</f>
        <v>0</v>
      </c>
      <c r="X102" s="19">
        <f>IF(Q102="OM",G102,0)</f>
        <v>0</v>
      </c>
      <c r="Y102" s="11"/>
      <c r="AI102" s="19">
        <f>SUM(Z103:Z109)</f>
        <v>0</v>
      </c>
      <c r="AJ102" s="19">
        <f>SUM(AA103:AA109)</f>
        <v>0</v>
      </c>
      <c r="AK102" s="19">
        <f>SUM(AB103:AB109)</f>
        <v>0</v>
      </c>
    </row>
    <row r="103" spans="1:43" ht="12.75">
      <c r="A103" s="116" t="s">
        <v>45</v>
      </c>
      <c r="B103" s="116" t="s">
        <v>112</v>
      </c>
      <c r="C103" s="116" t="s">
        <v>223</v>
      </c>
      <c r="D103" s="116" t="s">
        <v>287</v>
      </c>
      <c r="E103" s="117">
        <v>166</v>
      </c>
      <c r="F103" s="117">
        <v>0</v>
      </c>
      <c r="G103" s="117">
        <f>ROUND(E103*AE103,2)</f>
        <v>0</v>
      </c>
      <c r="H103" s="117">
        <f>I103-G103</f>
        <v>0</v>
      </c>
      <c r="I103" s="117">
        <f>ROUND(E103*F103,2)</f>
        <v>0</v>
      </c>
      <c r="J103" s="117">
        <v>0.0739</v>
      </c>
      <c r="K103" s="117">
        <f>E103*J103</f>
        <v>12.267399999999999</v>
      </c>
      <c r="L103" s="118" t="s">
        <v>310</v>
      </c>
      <c r="N103" s="12" t="s">
        <v>6</v>
      </c>
      <c r="O103" s="8">
        <f>IF(N103="5",H103,0)</f>
        <v>0</v>
      </c>
      <c r="Z103" s="8">
        <f>IF(AD103=0,I103,0)</f>
        <v>0</v>
      </c>
      <c r="AA103" s="8">
        <f>IF(AD103=15,I103,0)</f>
        <v>0</v>
      </c>
      <c r="AB103" s="8">
        <f>IF(AD103=21,I103,0)</f>
        <v>0</v>
      </c>
      <c r="AD103" s="16">
        <v>21</v>
      </c>
      <c r="AE103" s="16">
        <f>F103*0.168348356428539</f>
        <v>0</v>
      </c>
      <c r="AF103" s="16">
        <f>F103*(1-0.168348356428539)</f>
        <v>0</v>
      </c>
      <c r="AM103" s="16">
        <f>E103*AE103</f>
        <v>0</v>
      </c>
      <c r="AN103" s="16">
        <f>E103*AF103</f>
        <v>0</v>
      </c>
      <c r="AO103" s="17" t="s">
        <v>336</v>
      </c>
      <c r="AP103" s="17" t="s">
        <v>345</v>
      </c>
      <c r="AQ103" s="11" t="s">
        <v>348</v>
      </c>
    </row>
    <row r="104" spans="1:12" ht="12.75">
      <c r="A104" s="119"/>
      <c r="B104" s="119"/>
      <c r="C104" s="120" t="s">
        <v>211</v>
      </c>
      <c r="D104" s="119"/>
      <c r="E104" s="121">
        <v>166</v>
      </c>
      <c r="F104" s="119"/>
      <c r="G104" s="119"/>
      <c r="H104" s="119"/>
      <c r="I104" s="119"/>
      <c r="J104" s="119"/>
      <c r="K104" s="119"/>
      <c r="L104" s="119"/>
    </row>
    <row r="105" spans="1:43" ht="12.75">
      <c r="A105" s="116" t="s">
        <v>46</v>
      </c>
      <c r="B105" s="116" t="s">
        <v>113</v>
      </c>
      <c r="C105" s="116" t="s">
        <v>224</v>
      </c>
      <c r="D105" s="116" t="s">
        <v>287</v>
      </c>
      <c r="E105" s="117">
        <v>16.6</v>
      </c>
      <c r="F105" s="117">
        <v>0</v>
      </c>
      <c r="G105" s="117">
        <f>ROUND(E105*AE105,2)</f>
        <v>0</v>
      </c>
      <c r="H105" s="117">
        <f>I105-G105</f>
        <v>0</v>
      </c>
      <c r="I105" s="117">
        <f>ROUND(E105*F105,2)</f>
        <v>0</v>
      </c>
      <c r="J105" s="117">
        <v>0</v>
      </c>
      <c r="K105" s="117">
        <f>E105*J105</f>
        <v>0</v>
      </c>
      <c r="L105" s="118" t="s">
        <v>310</v>
      </c>
      <c r="N105" s="12" t="s">
        <v>6</v>
      </c>
      <c r="O105" s="8">
        <f>IF(N105="5",H105,0)</f>
        <v>0</v>
      </c>
      <c r="Z105" s="8">
        <f>IF(AD105=0,I105,0)</f>
        <v>0</v>
      </c>
      <c r="AA105" s="8">
        <f>IF(AD105=15,I105,0)</f>
        <v>0</v>
      </c>
      <c r="AB105" s="8">
        <f>IF(AD105=21,I105,0)</f>
        <v>0</v>
      </c>
      <c r="AD105" s="16">
        <v>21</v>
      </c>
      <c r="AE105" s="16">
        <f>F105*0</f>
        <v>0</v>
      </c>
      <c r="AF105" s="16">
        <f>F105*(1-0)</f>
        <v>0</v>
      </c>
      <c r="AM105" s="16">
        <f>E105*AE105</f>
        <v>0</v>
      </c>
      <c r="AN105" s="16">
        <f>E105*AF105</f>
        <v>0</v>
      </c>
      <c r="AO105" s="17" t="s">
        <v>336</v>
      </c>
      <c r="AP105" s="17" t="s">
        <v>345</v>
      </c>
      <c r="AQ105" s="11" t="s">
        <v>348</v>
      </c>
    </row>
    <row r="106" spans="1:12" ht="12.75">
      <c r="A106" s="119"/>
      <c r="B106" s="119"/>
      <c r="C106" s="120" t="s">
        <v>225</v>
      </c>
      <c r="D106" s="119"/>
      <c r="E106" s="121">
        <v>16.6</v>
      </c>
      <c r="F106" s="119"/>
      <c r="G106" s="119"/>
      <c r="H106" s="119"/>
      <c r="I106" s="119"/>
      <c r="J106" s="119"/>
      <c r="K106" s="119"/>
      <c r="L106" s="119"/>
    </row>
    <row r="107" spans="1:43" ht="12.75">
      <c r="A107" s="116" t="s">
        <v>47</v>
      </c>
      <c r="B107" s="116" t="s">
        <v>114</v>
      </c>
      <c r="C107" s="116" t="s">
        <v>226</v>
      </c>
      <c r="D107" s="116" t="s">
        <v>287</v>
      </c>
      <c r="E107" s="117">
        <v>16.6</v>
      </c>
      <c r="F107" s="117">
        <v>0</v>
      </c>
      <c r="G107" s="117">
        <f>ROUND(E107*AE107,2)</f>
        <v>0</v>
      </c>
      <c r="H107" s="117">
        <f>I107-G107</f>
        <v>0</v>
      </c>
      <c r="I107" s="117">
        <f>ROUND(E107*F107,2)</f>
        <v>0</v>
      </c>
      <c r="J107" s="117">
        <v>0</v>
      </c>
      <c r="K107" s="117">
        <f>E107*J107</f>
        <v>0</v>
      </c>
      <c r="L107" s="118" t="s">
        <v>310</v>
      </c>
      <c r="N107" s="12" t="s">
        <v>6</v>
      </c>
      <c r="O107" s="8">
        <f>IF(N107="5",H107,0)</f>
        <v>0</v>
      </c>
      <c r="Z107" s="8">
        <f>IF(AD107=0,I107,0)</f>
        <v>0</v>
      </c>
      <c r="AA107" s="8">
        <f>IF(AD107=15,I107,0)</f>
        <v>0</v>
      </c>
      <c r="AB107" s="8">
        <f>IF(AD107=21,I107,0)</f>
        <v>0</v>
      </c>
      <c r="AD107" s="16">
        <v>21</v>
      </c>
      <c r="AE107" s="16">
        <f>F107*0</f>
        <v>0</v>
      </c>
      <c r="AF107" s="16">
        <f>F107*(1-0)</f>
        <v>0</v>
      </c>
      <c r="AM107" s="16">
        <f>E107*AE107</f>
        <v>0</v>
      </c>
      <c r="AN107" s="16">
        <f>E107*AF107</f>
        <v>0</v>
      </c>
      <c r="AO107" s="17" t="s">
        <v>336</v>
      </c>
      <c r="AP107" s="17" t="s">
        <v>345</v>
      </c>
      <c r="AQ107" s="11" t="s">
        <v>348</v>
      </c>
    </row>
    <row r="108" spans="1:12" ht="12.75">
      <c r="A108" s="119"/>
      <c r="B108" s="119"/>
      <c r="C108" s="120" t="s">
        <v>225</v>
      </c>
      <c r="D108" s="119"/>
      <c r="E108" s="121">
        <v>16.6</v>
      </c>
      <c r="F108" s="119"/>
      <c r="G108" s="119"/>
      <c r="H108" s="119"/>
      <c r="I108" s="119"/>
      <c r="J108" s="119"/>
      <c r="K108" s="119"/>
      <c r="L108" s="119"/>
    </row>
    <row r="109" spans="1:43" ht="12.75">
      <c r="A109" s="116" t="s">
        <v>48</v>
      </c>
      <c r="B109" s="116" t="s">
        <v>115</v>
      </c>
      <c r="C109" s="116" t="s">
        <v>227</v>
      </c>
      <c r="D109" s="116" t="s">
        <v>287</v>
      </c>
      <c r="E109" s="117">
        <v>167.8</v>
      </c>
      <c r="F109" s="117">
        <v>0</v>
      </c>
      <c r="G109" s="117">
        <f>ROUND(E109*AE109,2)</f>
        <v>0</v>
      </c>
      <c r="H109" s="117">
        <f>I109-G109</f>
        <v>0</v>
      </c>
      <c r="I109" s="117">
        <f>ROUND(E109*F109,2)</f>
        <v>0</v>
      </c>
      <c r="J109" s="117">
        <v>0.0739</v>
      </c>
      <c r="K109" s="117">
        <f>E109*J109</f>
        <v>12.40042</v>
      </c>
      <c r="L109" s="118" t="s">
        <v>310</v>
      </c>
      <c r="N109" s="12" t="s">
        <v>6</v>
      </c>
      <c r="O109" s="8">
        <f>IF(N109="5",H109,0)</f>
        <v>0</v>
      </c>
      <c r="Z109" s="8">
        <f>IF(AD109=0,I109,0)</f>
        <v>0</v>
      </c>
      <c r="AA109" s="8">
        <f>IF(AD109=15,I109,0)</f>
        <v>0</v>
      </c>
      <c r="AB109" s="8">
        <f>IF(AD109=21,I109,0)</f>
        <v>0</v>
      </c>
      <c r="AD109" s="16">
        <v>21</v>
      </c>
      <c r="AE109" s="16">
        <f>F109*0.161462365591398</f>
        <v>0</v>
      </c>
      <c r="AF109" s="16">
        <f>F109*(1-0.161462365591398)</f>
        <v>0</v>
      </c>
      <c r="AM109" s="16">
        <f>E109*AE109</f>
        <v>0</v>
      </c>
      <c r="AN109" s="16">
        <f>E109*AF109</f>
        <v>0</v>
      </c>
      <c r="AO109" s="17" t="s">
        <v>336</v>
      </c>
      <c r="AP109" s="17" t="s">
        <v>345</v>
      </c>
      <c r="AQ109" s="11" t="s">
        <v>348</v>
      </c>
    </row>
    <row r="110" spans="1:12" ht="12.75">
      <c r="A110" s="119"/>
      <c r="B110" s="119"/>
      <c r="C110" s="120" t="s">
        <v>228</v>
      </c>
      <c r="D110" s="119"/>
      <c r="E110" s="121">
        <v>167.8</v>
      </c>
      <c r="F110" s="119"/>
      <c r="G110" s="119"/>
      <c r="H110" s="119"/>
      <c r="I110" s="119"/>
      <c r="J110" s="119"/>
      <c r="K110" s="119"/>
      <c r="L110" s="119"/>
    </row>
    <row r="111" spans="1:37" ht="12.75">
      <c r="A111" s="110"/>
      <c r="B111" s="111" t="s">
        <v>116</v>
      </c>
      <c r="C111" s="112" t="s">
        <v>229</v>
      </c>
      <c r="D111" s="113"/>
      <c r="E111" s="113"/>
      <c r="F111" s="113"/>
      <c r="G111" s="114">
        <f>SUM(G112:G114)</f>
        <v>0</v>
      </c>
      <c r="H111" s="114">
        <f>SUM(H112:H114)</f>
        <v>0</v>
      </c>
      <c r="I111" s="114">
        <f>G111+H111</f>
        <v>0</v>
      </c>
      <c r="J111" s="115"/>
      <c r="K111" s="114">
        <f>SUM(K112:K114)</f>
        <v>0</v>
      </c>
      <c r="L111" s="115"/>
      <c r="P111" s="19">
        <f>IF(Q111="PR",I111,SUM(O112:O114))</f>
        <v>0</v>
      </c>
      <c r="Q111" s="11" t="s">
        <v>314</v>
      </c>
      <c r="R111" s="19">
        <f>IF(Q111="HS",G111,0)</f>
        <v>0</v>
      </c>
      <c r="S111" s="19">
        <f>IF(Q111="HS",H111-P111,0)</f>
        <v>0</v>
      </c>
      <c r="T111" s="19">
        <f>IF(Q111="PS",G111,0)</f>
        <v>0</v>
      </c>
      <c r="U111" s="19">
        <f>IF(Q111="PS",H111-P111,0)</f>
        <v>0</v>
      </c>
      <c r="V111" s="19">
        <f>IF(Q111="MP",G111,0)</f>
        <v>0</v>
      </c>
      <c r="W111" s="19">
        <f>IF(Q111="MP",H111-P111,0)</f>
        <v>0</v>
      </c>
      <c r="X111" s="19">
        <f>IF(Q111="OM",G111,0)</f>
        <v>0</v>
      </c>
      <c r="Y111" s="11"/>
      <c r="AI111" s="19">
        <f>SUM(Z112:Z114)</f>
        <v>0</v>
      </c>
      <c r="AJ111" s="19">
        <f>SUM(AA112:AA114)</f>
        <v>0</v>
      </c>
      <c r="AK111" s="19">
        <f>SUM(AB112:AB114)</f>
        <v>0</v>
      </c>
    </row>
    <row r="112" spans="1:43" ht="12.75">
      <c r="A112" s="116" t="s">
        <v>49</v>
      </c>
      <c r="B112" s="116" t="s">
        <v>117</v>
      </c>
      <c r="C112" s="116" t="s">
        <v>230</v>
      </c>
      <c r="D112" s="116" t="s">
        <v>287</v>
      </c>
      <c r="E112" s="117">
        <v>2.5</v>
      </c>
      <c r="F112" s="117">
        <v>0</v>
      </c>
      <c r="G112" s="117">
        <f>ROUND(E112*AE112,2)</f>
        <v>0</v>
      </c>
      <c r="H112" s="117">
        <f>I112-G112</f>
        <v>0</v>
      </c>
      <c r="I112" s="117">
        <f>ROUND(E112*F112,2)</f>
        <v>0</v>
      </c>
      <c r="J112" s="117">
        <v>0</v>
      </c>
      <c r="K112" s="117">
        <f>E112*J112</f>
        <v>0</v>
      </c>
      <c r="L112" s="118"/>
      <c r="N112" s="12" t="s">
        <v>6</v>
      </c>
      <c r="O112" s="8">
        <f>IF(N112="5",H112,0)</f>
        <v>0</v>
      </c>
      <c r="Z112" s="8">
        <f>IF(AD112=0,I112,0)</f>
        <v>0</v>
      </c>
      <c r="AA112" s="8">
        <f>IF(AD112=15,I112,0)</f>
        <v>0</v>
      </c>
      <c r="AB112" s="8">
        <f>IF(AD112=21,I112,0)</f>
        <v>0</v>
      </c>
      <c r="AD112" s="16">
        <v>21</v>
      </c>
      <c r="AE112" s="16">
        <f>F112*1</f>
        <v>0</v>
      </c>
      <c r="AF112" s="16">
        <f>F112*(1-1)</f>
        <v>0</v>
      </c>
      <c r="AM112" s="16">
        <f>E112*AE112</f>
        <v>0</v>
      </c>
      <c r="AN112" s="16">
        <f>E112*AF112</f>
        <v>0</v>
      </c>
      <c r="AO112" s="17" t="s">
        <v>337</v>
      </c>
      <c r="AP112" s="17" t="s">
        <v>345</v>
      </c>
      <c r="AQ112" s="11" t="s">
        <v>348</v>
      </c>
    </row>
    <row r="113" spans="1:12" ht="12.75">
      <c r="A113" s="119"/>
      <c r="B113" s="119"/>
      <c r="C113" s="120" t="s">
        <v>231</v>
      </c>
      <c r="D113" s="119"/>
      <c r="E113" s="121">
        <v>2.5</v>
      </c>
      <c r="F113" s="119"/>
      <c r="G113" s="119"/>
      <c r="H113" s="119"/>
      <c r="I113" s="119"/>
      <c r="J113" s="119"/>
      <c r="K113" s="119"/>
      <c r="L113" s="119"/>
    </row>
    <row r="114" spans="1:43" ht="12.75">
      <c r="A114" s="116" t="s">
        <v>50</v>
      </c>
      <c r="B114" s="116" t="s">
        <v>117</v>
      </c>
      <c r="C114" s="116" t="s">
        <v>232</v>
      </c>
      <c r="D114" s="116" t="s">
        <v>287</v>
      </c>
      <c r="E114" s="117">
        <v>9.4</v>
      </c>
      <c r="F114" s="117">
        <v>0</v>
      </c>
      <c r="G114" s="117">
        <f>ROUND(E114*AE114,2)</f>
        <v>0</v>
      </c>
      <c r="H114" s="117">
        <f>I114-G114</f>
        <v>0</v>
      </c>
      <c r="I114" s="117">
        <f>ROUND(E114*F114,2)</f>
        <v>0</v>
      </c>
      <c r="J114" s="117">
        <v>0</v>
      </c>
      <c r="K114" s="117">
        <f>E114*J114</f>
        <v>0</v>
      </c>
      <c r="L114" s="118"/>
      <c r="N114" s="12" t="s">
        <v>6</v>
      </c>
      <c r="O114" s="8">
        <f>IF(N114="5",H114,0)</f>
        <v>0</v>
      </c>
      <c r="Z114" s="8">
        <f>IF(AD114=0,I114,0)</f>
        <v>0</v>
      </c>
      <c r="AA114" s="8">
        <f>IF(AD114=15,I114,0)</f>
        <v>0</v>
      </c>
      <c r="AB114" s="8">
        <f>IF(AD114=21,I114,0)</f>
        <v>0</v>
      </c>
      <c r="AD114" s="16">
        <v>21</v>
      </c>
      <c r="AE114" s="16">
        <f>F114*1</f>
        <v>0</v>
      </c>
      <c r="AF114" s="16">
        <f>F114*(1-1)</f>
        <v>0</v>
      </c>
      <c r="AM114" s="16">
        <f>E114*AE114</f>
        <v>0</v>
      </c>
      <c r="AN114" s="16">
        <f>E114*AF114</f>
        <v>0</v>
      </c>
      <c r="AO114" s="17" t="s">
        <v>337</v>
      </c>
      <c r="AP114" s="17" t="s">
        <v>345</v>
      </c>
      <c r="AQ114" s="11" t="s">
        <v>348</v>
      </c>
    </row>
    <row r="115" spans="1:12" ht="12.75">
      <c r="A115" s="119"/>
      <c r="B115" s="119"/>
      <c r="C115" s="120" t="s">
        <v>233</v>
      </c>
      <c r="D115" s="119"/>
      <c r="E115" s="121">
        <v>9.4</v>
      </c>
      <c r="F115" s="119"/>
      <c r="G115" s="119"/>
      <c r="H115" s="119"/>
      <c r="I115" s="119"/>
      <c r="J115" s="119"/>
      <c r="K115" s="119"/>
      <c r="L115" s="119"/>
    </row>
    <row r="116" spans="1:37" ht="12.75">
      <c r="A116" s="110"/>
      <c r="B116" s="111" t="s">
        <v>118</v>
      </c>
      <c r="C116" s="112" t="s">
        <v>234</v>
      </c>
      <c r="D116" s="113"/>
      <c r="E116" s="113"/>
      <c r="F116" s="113"/>
      <c r="G116" s="114">
        <f>SUM(G117:G123)</f>
        <v>0</v>
      </c>
      <c r="H116" s="114">
        <f>SUM(H117:H123)</f>
        <v>0</v>
      </c>
      <c r="I116" s="114">
        <f>G116+H116</f>
        <v>0</v>
      </c>
      <c r="J116" s="115"/>
      <c r="K116" s="114">
        <f>SUM(K117:K123)</f>
        <v>19.5021184</v>
      </c>
      <c r="L116" s="115"/>
      <c r="P116" s="19">
        <f>IF(Q116="PR",I116,SUM(O117:O123))</f>
        <v>0</v>
      </c>
      <c r="Q116" s="11" t="s">
        <v>314</v>
      </c>
      <c r="R116" s="19">
        <f>IF(Q116="HS",G116,0)</f>
        <v>0</v>
      </c>
      <c r="S116" s="19">
        <f>IF(Q116="HS",H116-P116,0)</f>
        <v>0</v>
      </c>
      <c r="T116" s="19">
        <f>IF(Q116="PS",G116,0)</f>
        <v>0</v>
      </c>
      <c r="U116" s="19">
        <f>IF(Q116="PS",H116-P116,0)</f>
        <v>0</v>
      </c>
      <c r="V116" s="19">
        <f>IF(Q116="MP",G116,0)</f>
        <v>0</v>
      </c>
      <c r="W116" s="19">
        <f>IF(Q116="MP",H116-P116,0)</f>
        <v>0</v>
      </c>
      <c r="X116" s="19">
        <f>IF(Q116="OM",G116,0)</f>
        <v>0</v>
      </c>
      <c r="Y116" s="11"/>
      <c r="AI116" s="19">
        <f>SUM(Z117:Z123)</f>
        <v>0</v>
      </c>
      <c r="AJ116" s="19">
        <f>SUM(AA117:AA123)</f>
        <v>0</v>
      </c>
      <c r="AK116" s="19">
        <f>SUM(AB117:AB123)</f>
        <v>0</v>
      </c>
    </row>
    <row r="117" spans="1:43" ht="12.75">
      <c r="A117" s="116" t="s">
        <v>51</v>
      </c>
      <c r="B117" s="116" t="s">
        <v>119</v>
      </c>
      <c r="C117" s="116" t="s">
        <v>235</v>
      </c>
      <c r="D117" s="116" t="s">
        <v>288</v>
      </c>
      <c r="E117" s="117">
        <v>18.8</v>
      </c>
      <c r="F117" s="117">
        <v>0</v>
      </c>
      <c r="G117" s="117">
        <f>ROUND(E117*AE117,2)</f>
        <v>0</v>
      </c>
      <c r="H117" s="117">
        <f>I117-G117</f>
        <v>0</v>
      </c>
      <c r="I117" s="117">
        <f>ROUND(E117*F117,2)</f>
        <v>0</v>
      </c>
      <c r="J117" s="117">
        <v>0.09971</v>
      </c>
      <c r="K117" s="117">
        <f>E117*J117</f>
        <v>1.8745479999999999</v>
      </c>
      <c r="L117" s="118" t="s">
        <v>310</v>
      </c>
      <c r="N117" s="12" t="s">
        <v>6</v>
      </c>
      <c r="O117" s="8">
        <f>IF(N117="5",H117,0)</f>
        <v>0</v>
      </c>
      <c r="Z117" s="8">
        <f>IF(AD117=0,I117,0)</f>
        <v>0</v>
      </c>
      <c r="AA117" s="8">
        <f>IF(AD117=15,I117,0)</f>
        <v>0</v>
      </c>
      <c r="AB117" s="8">
        <f>IF(AD117=21,I117,0)</f>
        <v>0</v>
      </c>
      <c r="AD117" s="16">
        <v>21</v>
      </c>
      <c r="AE117" s="16">
        <f>F117*0.707131147540984</f>
        <v>0</v>
      </c>
      <c r="AF117" s="16">
        <f>F117*(1-0.707131147540984)</f>
        <v>0</v>
      </c>
      <c r="AM117" s="16">
        <f>E117*AE117</f>
        <v>0</v>
      </c>
      <c r="AN117" s="16">
        <f>E117*AF117</f>
        <v>0</v>
      </c>
      <c r="AO117" s="17" t="s">
        <v>338</v>
      </c>
      <c r="AP117" s="17" t="s">
        <v>346</v>
      </c>
      <c r="AQ117" s="11" t="s">
        <v>348</v>
      </c>
    </row>
    <row r="118" spans="1:12" ht="12.75">
      <c r="A118" s="119"/>
      <c r="B118" s="119"/>
      <c r="C118" s="120" t="s">
        <v>236</v>
      </c>
      <c r="D118" s="119"/>
      <c r="E118" s="121">
        <v>18.8</v>
      </c>
      <c r="F118" s="119"/>
      <c r="G118" s="119"/>
      <c r="H118" s="119"/>
      <c r="I118" s="119"/>
      <c r="J118" s="119"/>
      <c r="K118" s="119"/>
      <c r="L118" s="119"/>
    </row>
    <row r="119" spans="1:43" ht="12.75">
      <c r="A119" s="116" t="s">
        <v>52</v>
      </c>
      <c r="B119" s="116" t="s">
        <v>120</v>
      </c>
      <c r="C119" s="116" t="s">
        <v>237</v>
      </c>
      <c r="D119" s="116" t="s">
        <v>288</v>
      </c>
      <c r="E119" s="117">
        <v>68.21</v>
      </c>
      <c r="F119" s="117">
        <v>0</v>
      </c>
      <c r="G119" s="117">
        <f>ROUND(E119*AE119,2)</f>
        <v>0</v>
      </c>
      <c r="H119" s="117">
        <f>I119-G119</f>
        <v>0</v>
      </c>
      <c r="I119" s="117">
        <f>ROUND(E119*F119,2)</f>
        <v>0</v>
      </c>
      <c r="J119" s="117">
        <v>0.14424</v>
      </c>
      <c r="K119" s="117">
        <f>E119*J119</f>
        <v>9.8386104</v>
      </c>
      <c r="L119" s="118" t="s">
        <v>310</v>
      </c>
      <c r="N119" s="12" t="s">
        <v>6</v>
      </c>
      <c r="O119" s="8">
        <f>IF(N119="5",H119,0)</f>
        <v>0</v>
      </c>
      <c r="Z119" s="8">
        <f>IF(AD119=0,I119,0)</f>
        <v>0</v>
      </c>
      <c r="AA119" s="8">
        <f>IF(AD119=15,I119,0)</f>
        <v>0</v>
      </c>
      <c r="AB119" s="8">
        <f>IF(AD119=21,I119,0)</f>
        <v>0</v>
      </c>
      <c r="AD119" s="16">
        <v>21</v>
      </c>
      <c r="AE119" s="16">
        <f>F119*0.655449735449735</f>
        <v>0</v>
      </c>
      <c r="AF119" s="16">
        <f>F119*(1-0.655449735449735)</f>
        <v>0</v>
      </c>
      <c r="AM119" s="16">
        <f>E119*AE119</f>
        <v>0</v>
      </c>
      <c r="AN119" s="16">
        <f>E119*AF119</f>
        <v>0</v>
      </c>
      <c r="AO119" s="17" t="s">
        <v>338</v>
      </c>
      <c r="AP119" s="17" t="s">
        <v>346</v>
      </c>
      <c r="AQ119" s="11" t="s">
        <v>348</v>
      </c>
    </row>
    <row r="120" spans="1:12" ht="12.75">
      <c r="A120" s="119"/>
      <c r="B120" s="119"/>
      <c r="C120" s="120" t="s">
        <v>169</v>
      </c>
      <c r="D120" s="119"/>
      <c r="E120" s="121">
        <v>68.21</v>
      </c>
      <c r="F120" s="119"/>
      <c r="G120" s="119"/>
      <c r="H120" s="119"/>
      <c r="I120" s="119"/>
      <c r="J120" s="119"/>
      <c r="K120" s="119"/>
      <c r="L120" s="119"/>
    </row>
    <row r="121" spans="1:43" ht="12.75">
      <c r="A121" s="116" t="s">
        <v>53</v>
      </c>
      <c r="B121" s="116" t="s">
        <v>120</v>
      </c>
      <c r="C121" s="116" t="s">
        <v>238</v>
      </c>
      <c r="D121" s="116" t="s">
        <v>288</v>
      </c>
      <c r="E121" s="117">
        <v>54</v>
      </c>
      <c r="F121" s="117">
        <v>0</v>
      </c>
      <c r="G121" s="117">
        <f>ROUND(E121*AE121,2)</f>
        <v>0</v>
      </c>
      <c r="H121" s="117">
        <f>I121-G121</f>
        <v>0</v>
      </c>
      <c r="I121" s="117">
        <f>ROUND(E121*F121,2)</f>
        <v>0</v>
      </c>
      <c r="J121" s="117">
        <v>0.14424</v>
      </c>
      <c r="K121" s="117">
        <f>E121*J121</f>
        <v>7.78896</v>
      </c>
      <c r="L121" s="118" t="s">
        <v>310</v>
      </c>
      <c r="N121" s="12" t="s">
        <v>6</v>
      </c>
      <c r="O121" s="8">
        <f>IF(N121="5",H121,0)</f>
        <v>0</v>
      </c>
      <c r="Z121" s="8">
        <f>IF(AD121=0,I121,0)</f>
        <v>0</v>
      </c>
      <c r="AA121" s="8">
        <f>IF(AD121=15,I121,0)</f>
        <v>0</v>
      </c>
      <c r="AB121" s="8">
        <f>IF(AD121=21,I121,0)</f>
        <v>0</v>
      </c>
      <c r="AD121" s="16">
        <v>21</v>
      </c>
      <c r="AE121" s="16">
        <f>F121*0.655449735449735</f>
        <v>0</v>
      </c>
      <c r="AF121" s="16">
        <f>F121*(1-0.655449735449735)</f>
        <v>0</v>
      </c>
      <c r="AM121" s="16">
        <f>E121*AE121</f>
        <v>0</v>
      </c>
      <c r="AN121" s="16">
        <f>E121*AF121</f>
        <v>0</v>
      </c>
      <c r="AO121" s="17" t="s">
        <v>338</v>
      </c>
      <c r="AP121" s="17" t="s">
        <v>346</v>
      </c>
      <c r="AQ121" s="11" t="s">
        <v>348</v>
      </c>
    </row>
    <row r="122" spans="1:12" ht="12.75">
      <c r="A122" s="119"/>
      <c r="B122" s="119"/>
      <c r="C122" s="120" t="s">
        <v>239</v>
      </c>
      <c r="D122" s="119"/>
      <c r="E122" s="121">
        <v>54</v>
      </c>
      <c r="F122" s="119"/>
      <c r="G122" s="119"/>
      <c r="H122" s="119"/>
      <c r="I122" s="119"/>
      <c r="J122" s="119"/>
      <c r="K122" s="119"/>
      <c r="L122" s="119"/>
    </row>
    <row r="123" spans="1:43" ht="12.75">
      <c r="A123" s="116" t="s">
        <v>54</v>
      </c>
      <c r="B123" s="116" t="s">
        <v>121</v>
      </c>
      <c r="C123" s="116" t="s">
        <v>240</v>
      </c>
      <c r="D123" s="116" t="s">
        <v>288</v>
      </c>
      <c r="E123" s="117">
        <v>66.98</v>
      </c>
      <c r="F123" s="117">
        <v>0</v>
      </c>
      <c r="G123" s="117">
        <f>ROUND(E123*AE123,2)</f>
        <v>0</v>
      </c>
      <c r="H123" s="117">
        <f>I123-G123</f>
        <v>0</v>
      </c>
      <c r="I123" s="117">
        <f>ROUND(E123*F123,2)</f>
        <v>0</v>
      </c>
      <c r="J123" s="117">
        <v>0</v>
      </c>
      <c r="K123" s="117">
        <f>E123*J123</f>
        <v>0</v>
      </c>
      <c r="L123" s="118" t="s">
        <v>310</v>
      </c>
      <c r="N123" s="12" t="s">
        <v>6</v>
      </c>
      <c r="O123" s="8">
        <f>IF(N123="5",H123,0)</f>
        <v>0</v>
      </c>
      <c r="Z123" s="8">
        <f>IF(AD123=0,I123,0)</f>
        <v>0</v>
      </c>
      <c r="AA123" s="8">
        <f>IF(AD123=15,I123,0)</f>
        <v>0</v>
      </c>
      <c r="AB123" s="8">
        <f>IF(AD123=21,I123,0)</f>
        <v>0</v>
      </c>
      <c r="AD123" s="16">
        <v>21</v>
      </c>
      <c r="AE123" s="16">
        <f>F123*0.639335256146134</f>
        <v>0</v>
      </c>
      <c r="AF123" s="16">
        <f>F123*(1-0.639335256146134)</f>
        <v>0</v>
      </c>
      <c r="AM123" s="16">
        <f>E123*AE123</f>
        <v>0</v>
      </c>
      <c r="AN123" s="16">
        <f>E123*AF123</f>
        <v>0</v>
      </c>
      <c r="AO123" s="17" t="s">
        <v>338</v>
      </c>
      <c r="AP123" s="17" t="s">
        <v>346</v>
      </c>
      <c r="AQ123" s="11" t="s">
        <v>348</v>
      </c>
    </row>
    <row r="124" spans="1:12" ht="12.75">
      <c r="A124" s="119"/>
      <c r="B124" s="119"/>
      <c r="C124" s="120" t="s">
        <v>221</v>
      </c>
      <c r="D124" s="119"/>
      <c r="E124" s="121">
        <v>66.98</v>
      </c>
      <c r="F124" s="119"/>
      <c r="G124" s="119"/>
      <c r="H124" s="119"/>
      <c r="I124" s="119"/>
      <c r="J124" s="119"/>
      <c r="K124" s="119"/>
      <c r="L124" s="119"/>
    </row>
    <row r="125" spans="1:37" ht="12.75">
      <c r="A125" s="110"/>
      <c r="B125" s="111" t="s">
        <v>122</v>
      </c>
      <c r="C125" s="112" t="s">
        <v>241</v>
      </c>
      <c r="D125" s="113"/>
      <c r="E125" s="113"/>
      <c r="F125" s="113"/>
      <c r="G125" s="114">
        <f>SUM(G126:G126)</f>
        <v>0</v>
      </c>
      <c r="H125" s="114">
        <f>SUM(H126:H126)</f>
        <v>0</v>
      </c>
      <c r="I125" s="114">
        <f>G125+H125</f>
        <v>0</v>
      </c>
      <c r="J125" s="115"/>
      <c r="K125" s="114">
        <f>SUM(K126:K126)</f>
        <v>0</v>
      </c>
      <c r="L125" s="115"/>
      <c r="P125" s="19">
        <f>IF(Q125="PR",I125,SUM(O126:O126))</f>
        <v>0</v>
      </c>
      <c r="Q125" s="11" t="s">
        <v>314</v>
      </c>
      <c r="R125" s="19">
        <f>IF(Q125="HS",G125,0)</f>
        <v>0</v>
      </c>
      <c r="S125" s="19">
        <f>IF(Q125="HS",H125-P125,0)</f>
        <v>0</v>
      </c>
      <c r="T125" s="19">
        <f>IF(Q125="PS",G125,0)</f>
        <v>0</v>
      </c>
      <c r="U125" s="19">
        <f>IF(Q125="PS",H125-P125,0)</f>
        <v>0</v>
      </c>
      <c r="V125" s="19">
        <f>IF(Q125="MP",G125,0)</f>
        <v>0</v>
      </c>
      <c r="W125" s="19">
        <f>IF(Q125="MP",H125-P125,0)</f>
        <v>0</v>
      </c>
      <c r="X125" s="19">
        <f>IF(Q125="OM",G125,0)</f>
        <v>0</v>
      </c>
      <c r="Y125" s="11"/>
      <c r="AI125" s="19">
        <f>SUM(Z126:Z126)</f>
        <v>0</v>
      </c>
      <c r="AJ125" s="19">
        <f>SUM(AA126:AA126)</f>
        <v>0</v>
      </c>
      <c r="AK125" s="19">
        <f>SUM(AB126:AB126)</f>
        <v>0</v>
      </c>
    </row>
    <row r="126" spans="1:43" ht="12.75">
      <c r="A126" s="116" t="s">
        <v>55</v>
      </c>
      <c r="B126" s="116" t="s">
        <v>123</v>
      </c>
      <c r="C126" s="116" t="s">
        <v>242</v>
      </c>
      <c r="D126" s="116" t="s">
        <v>286</v>
      </c>
      <c r="E126" s="117">
        <v>20</v>
      </c>
      <c r="F126" s="117">
        <v>0</v>
      </c>
      <c r="G126" s="117">
        <f>ROUND(E126*AE126,2)</f>
        <v>0</v>
      </c>
      <c r="H126" s="117">
        <f>I126-G126</f>
        <v>0</v>
      </c>
      <c r="I126" s="117">
        <f>ROUND(E126*F126,2)</f>
        <v>0</v>
      </c>
      <c r="J126" s="117">
        <v>0</v>
      </c>
      <c r="K126" s="117">
        <f>E126*J126</f>
        <v>0</v>
      </c>
      <c r="L126" s="118"/>
      <c r="N126" s="12" t="s">
        <v>6</v>
      </c>
      <c r="O126" s="8">
        <f>IF(N126="5",H126,0)</f>
        <v>0</v>
      </c>
      <c r="Z126" s="8">
        <f>IF(AD126=0,I126,0)</f>
        <v>0</v>
      </c>
      <c r="AA126" s="8">
        <f>IF(AD126=15,I126,0)</f>
        <v>0</v>
      </c>
      <c r="AB126" s="8">
        <f>IF(AD126=21,I126,0)</f>
        <v>0</v>
      </c>
      <c r="AD126" s="16">
        <v>21</v>
      </c>
      <c r="AE126" s="16">
        <f>F126*1</f>
        <v>0</v>
      </c>
      <c r="AF126" s="16">
        <f>F126*(1-1)</f>
        <v>0</v>
      </c>
      <c r="AM126" s="16">
        <f>E126*AE126</f>
        <v>0</v>
      </c>
      <c r="AN126" s="16">
        <f>E126*AF126</f>
        <v>0</v>
      </c>
      <c r="AO126" s="17" t="s">
        <v>339</v>
      </c>
      <c r="AP126" s="17" t="s">
        <v>346</v>
      </c>
      <c r="AQ126" s="11" t="s">
        <v>348</v>
      </c>
    </row>
    <row r="127" spans="1:12" ht="12.75">
      <c r="A127" s="119"/>
      <c r="B127" s="119"/>
      <c r="C127" s="120" t="s">
        <v>25</v>
      </c>
      <c r="D127" s="119"/>
      <c r="E127" s="121">
        <v>20</v>
      </c>
      <c r="F127" s="119"/>
      <c r="G127" s="119"/>
      <c r="H127" s="119"/>
      <c r="I127" s="119"/>
      <c r="J127" s="119"/>
      <c r="K127" s="119"/>
      <c r="L127" s="119"/>
    </row>
    <row r="128" spans="1:37" ht="12.75">
      <c r="A128" s="110"/>
      <c r="B128" s="111" t="s">
        <v>124</v>
      </c>
      <c r="C128" s="112" t="s">
        <v>243</v>
      </c>
      <c r="D128" s="113"/>
      <c r="E128" s="113"/>
      <c r="F128" s="113"/>
      <c r="G128" s="114">
        <f>SUM(G129:G129)</f>
        <v>0</v>
      </c>
      <c r="H128" s="114">
        <f>SUM(H129:H129)</f>
        <v>0</v>
      </c>
      <c r="I128" s="114">
        <f>G128+H128</f>
        <v>0</v>
      </c>
      <c r="J128" s="115"/>
      <c r="K128" s="114">
        <f>SUM(K129:K129)</f>
        <v>1</v>
      </c>
      <c r="L128" s="115"/>
      <c r="P128" s="19">
        <f>IF(Q128="PR",I128,SUM(O129:O129))</f>
        <v>0</v>
      </c>
      <c r="Q128" s="11" t="s">
        <v>314</v>
      </c>
      <c r="R128" s="19">
        <f>IF(Q128="HS",G128,0)</f>
        <v>0</v>
      </c>
      <c r="S128" s="19">
        <f>IF(Q128="HS",H128-P128,0)</f>
        <v>0</v>
      </c>
      <c r="T128" s="19">
        <f>IF(Q128="PS",G128,0)</f>
        <v>0</v>
      </c>
      <c r="U128" s="19">
        <f>IF(Q128="PS",H128-P128,0)</f>
        <v>0</v>
      </c>
      <c r="V128" s="19">
        <f>IF(Q128="MP",G128,0)</f>
        <v>0</v>
      </c>
      <c r="W128" s="19">
        <f>IF(Q128="MP",H128-P128,0)</f>
        <v>0</v>
      </c>
      <c r="X128" s="19">
        <f>IF(Q128="OM",G128,0)</f>
        <v>0</v>
      </c>
      <c r="Y128" s="11"/>
      <c r="AI128" s="19">
        <f>SUM(Z129:Z129)</f>
        <v>0</v>
      </c>
      <c r="AJ128" s="19">
        <f>SUM(AA129:AA129)</f>
        <v>0</v>
      </c>
      <c r="AK128" s="19">
        <f>SUM(AB129:AB129)</f>
        <v>0</v>
      </c>
    </row>
    <row r="129" spans="1:43" ht="12.75">
      <c r="A129" s="116" t="s">
        <v>56</v>
      </c>
      <c r="B129" s="116" t="s">
        <v>125</v>
      </c>
      <c r="C129" s="116" t="s">
        <v>244</v>
      </c>
      <c r="D129" s="116" t="s">
        <v>286</v>
      </c>
      <c r="E129" s="117">
        <v>1</v>
      </c>
      <c r="F129" s="117">
        <v>0</v>
      </c>
      <c r="G129" s="117">
        <f>ROUND(E129*AE129,2)</f>
        <v>0</v>
      </c>
      <c r="H129" s="117">
        <f>I129-G129</f>
        <v>0</v>
      </c>
      <c r="I129" s="117">
        <f>ROUND(E129*F129,2)</f>
        <v>0</v>
      </c>
      <c r="J129" s="117">
        <v>1</v>
      </c>
      <c r="K129" s="117">
        <f>E129*J129</f>
        <v>1</v>
      </c>
      <c r="L129" s="118"/>
      <c r="N129" s="12" t="s">
        <v>6</v>
      </c>
      <c r="O129" s="8">
        <f>IF(N129="5",H129,0)</f>
        <v>0</v>
      </c>
      <c r="Z129" s="8">
        <f>IF(AD129=0,I129,0)</f>
        <v>0</v>
      </c>
      <c r="AA129" s="8">
        <f>IF(AD129=15,I129,0)</f>
        <v>0</v>
      </c>
      <c r="AB129" s="8">
        <f>IF(AD129=21,I129,0)</f>
        <v>0</v>
      </c>
      <c r="AD129" s="16">
        <v>21</v>
      </c>
      <c r="AE129" s="16">
        <f>F129*1</f>
        <v>0</v>
      </c>
      <c r="AF129" s="16">
        <f>F129*(1-1)</f>
        <v>0</v>
      </c>
      <c r="AM129" s="16">
        <f>E129*AE129</f>
        <v>0</v>
      </c>
      <c r="AN129" s="16">
        <f>E129*AF129</f>
        <v>0</v>
      </c>
      <c r="AO129" s="17" t="s">
        <v>340</v>
      </c>
      <c r="AP129" s="17" t="s">
        <v>346</v>
      </c>
      <c r="AQ129" s="11" t="s">
        <v>348</v>
      </c>
    </row>
    <row r="130" spans="1:12" ht="12.75">
      <c r="A130" s="119"/>
      <c r="B130" s="119"/>
      <c r="C130" s="120" t="s">
        <v>6</v>
      </c>
      <c r="D130" s="119"/>
      <c r="E130" s="121">
        <v>1</v>
      </c>
      <c r="F130" s="119"/>
      <c r="G130" s="119"/>
      <c r="H130" s="119"/>
      <c r="I130" s="119"/>
      <c r="J130" s="119"/>
      <c r="K130" s="119"/>
      <c r="L130" s="119"/>
    </row>
    <row r="131" spans="1:37" ht="12.75">
      <c r="A131" s="110"/>
      <c r="B131" s="111" t="s">
        <v>126</v>
      </c>
      <c r="C131" s="112" t="s">
        <v>245</v>
      </c>
      <c r="D131" s="113"/>
      <c r="E131" s="113"/>
      <c r="F131" s="113"/>
      <c r="G131" s="114">
        <f>SUM(G132:G132)</f>
        <v>0</v>
      </c>
      <c r="H131" s="114">
        <f>SUM(H132:H132)</f>
        <v>0</v>
      </c>
      <c r="I131" s="114">
        <f>G131+H131</f>
        <v>0</v>
      </c>
      <c r="J131" s="115"/>
      <c r="K131" s="114">
        <f>SUM(K132:K132)</f>
        <v>0</v>
      </c>
      <c r="L131" s="115"/>
      <c r="P131" s="19">
        <f>IF(Q131="PR",I131,SUM(O132:O132))</f>
        <v>0</v>
      </c>
      <c r="Q131" s="11" t="s">
        <v>315</v>
      </c>
      <c r="R131" s="19">
        <f>IF(Q131="HS",G131,0)</f>
        <v>0</v>
      </c>
      <c r="S131" s="19">
        <f>IF(Q131="HS",H131-P131,0)</f>
        <v>0</v>
      </c>
      <c r="T131" s="19">
        <f>IF(Q131="PS",G131,0)</f>
        <v>0</v>
      </c>
      <c r="U131" s="19">
        <f>IF(Q131="PS",H131-P131,0)</f>
        <v>0</v>
      </c>
      <c r="V131" s="19">
        <f>IF(Q131="MP",G131,0)</f>
        <v>0</v>
      </c>
      <c r="W131" s="19">
        <f>IF(Q131="MP",H131-P131,0)</f>
        <v>0</v>
      </c>
      <c r="X131" s="19">
        <f>IF(Q131="OM",G131,0)</f>
        <v>0</v>
      </c>
      <c r="Y131" s="11"/>
      <c r="AI131" s="19">
        <f>SUM(Z132:Z132)</f>
        <v>0</v>
      </c>
      <c r="AJ131" s="19">
        <f>SUM(AA132:AA132)</f>
        <v>0</v>
      </c>
      <c r="AK131" s="19">
        <f>SUM(AB132:AB132)</f>
        <v>0</v>
      </c>
    </row>
    <row r="132" spans="1:43" ht="12.75">
      <c r="A132" s="116" t="s">
        <v>57</v>
      </c>
      <c r="B132" s="116" t="s">
        <v>127</v>
      </c>
      <c r="C132" s="116" t="s">
        <v>246</v>
      </c>
      <c r="D132" s="116" t="s">
        <v>290</v>
      </c>
      <c r="E132" s="117">
        <v>393.96</v>
      </c>
      <c r="F132" s="117">
        <v>0</v>
      </c>
      <c r="G132" s="117">
        <f>ROUND(E132*AE132,2)</f>
        <v>0</v>
      </c>
      <c r="H132" s="117">
        <f>I132-G132</f>
        <v>0</v>
      </c>
      <c r="I132" s="117">
        <f>ROUND(E132*F132,2)</f>
        <v>0</v>
      </c>
      <c r="J132" s="117">
        <v>0</v>
      </c>
      <c r="K132" s="117">
        <f>E132*J132</f>
        <v>0</v>
      </c>
      <c r="L132" s="118" t="s">
        <v>310</v>
      </c>
      <c r="N132" s="12" t="s">
        <v>10</v>
      </c>
      <c r="O132" s="8">
        <f>IF(N132="5",H132,0)</f>
        <v>0</v>
      </c>
      <c r="Z132" s="8">
        <f>IF(AD132=0,I132,0)</f>
        <v>0</v>
      </c>
      <c r="AA132" s="8">
        <f>IF(AD132=15,I132,0)</f>
        <v>0</v>
      </c>
      <c r="AB132" s="8">
        <f>IF(AD132=21,I132,0)</f>
        <v>0</v>
      </c>
      <c r="AD132" s="16">
        <v>21</v>
      </c>
      <c r="AE132" s="16">
        <f>F132*0</f>
        <v>0</v>
      </c>
      <c r="AF132" s="16">
        <f>F132*(1-0)</f>
        <v>0</v>
      </c>
      <c r="AM132" s="16">
        <f>E132*AE132</f>
        <v>0</v>
      </c>
      <c r="AN132" s="16">
        <f>E132*AF132</f>
        <v>0</v>
      </c>
      <c r="AO132" s="17" t="s">
        <v>341</v>
      </c>
      <c r="AP132" s="17" t="s">
        <v>346</v>
      </c>
      <c r="AQ132" s="11" t="s">
        <v>348</v>
      </c>
    </row>
    <row r="133" spans="1:12" ht="12.75">
      <c r="A133" s="119"/>
      <c r="B133" s="119"/>
      <c r="C133" s="120" t="s">
        <v>247</v>
      </c>
      <c r="D133" s="119"/>
      <c r="E133" s="121">
        <v>393.96</v>
      </c>
      <c r="F133" s="119"/>
      <c r="G133" s="119"/>
      <c r="H133" s="119"/>
      <c r="I133" s="119"/>
      <c r="J133" s="119"/>
      <c r="K133" s="119"/>
      <c r="L133" s="119"/>
    </row>
    <row r="134" spans="1:37" ht="12.75">
      <c r="A134" s="110"/>
      <c r="B134" s="111" t="s">
        <v>128</v>
      </c>
      <c r="C134" s="112" t="s">
        <v>248</v>
      </c>
      <c r="D134" s="113"/>
      <c r="E134" s="113"/>
      <c r="F134" s="113"/>
      <c r="G134" s="114">
        <f>SUM(G135:G145)</f>
        <v>0</v>
      </c>
      <c r="H134" s="114">
        <f>SUM(H135:H145)</f>
        <v>0</v>
      </c>
      <c r="I134" s="114">
        <f>G134+H134</f>
        <v>0</v>
      </c>
      <c r="J134" s="115"/>
      <c r="K134" s="114">
        <f>SUM(K135:K145)</f>
        <v>0</v>
      </c>
      <c r="L134" s="115"/>
      <c r="P134" s="19">
        <f>IF(Q134="PR",I134,SUM(O135:O145))</f>
        <v>0</v>
      </c>
      <c r="Q134" s="11" t="s">
        <v>315</v>
      </c>
      <c r="R134" s="19">
        <f>IF(Q134="HS",G134,0)</f>
        <v>0</v>
      </c>
      <c r="S134" s="19">
        <f>IF(Q134="HS",H134-P134,0)</f>
        <v>0</v>
      </c>
      <c r="T134" s="19">
        <f>IF(Q134="PS",G134,0)</f>
        <v>0</v>
      </c>
      <c r="U134" s="19">
        <f>IF(Q134="PS",H134-P134,0)</f>
        <v>0</v>
      </c>
      <c r="V134" s="19">
        <f>IF(Q134="MP",G134,0)</f>
        <v>0</v>
      </c>
      <c r="W134" s="19">
        <f>IF(Q134="MP",H134-P134,0)</f>
        <v>0</v>
      </c>
      <c r="X134" s="19">
        <f>IF(Q134="OM",G134,0)</f>
        <v>0</v>
      </c>
      <c r="Y134" s="11"/>
      <c r="AI134" s="19">
        <f>SUM(Z135:Z145)</f>
        <v>0</v>
      </c>
      <c r="AJ134" s="19">
        <f>SUM(AA135:AA145)</f>
        <v>0</v>
      </c>
      <c r="AK134" s="19">
        <f>SUM(AB135:AB145)</f>
        <v>0</v>
      </c>
    </row>
    <row r="135" spans="1:43" ht="12.75">
      <c r="A135" s="116" t="s">
        <v>58</v>
      </c>
      <c r="B135" s="116" t="s">
        <v>129</v>
      </c>
      <c r="C135" s="116" t="s">
        <v>249</v>
      </c>
      <c r="D135" s="116" t="s">
        <v>290</v>
      </c>
      <c r="E135" s="117">
        <v>50.97</v>
      </c>
      <c r="F135" s="117">
        <v>0</v>
      </c>
      <c r="G135" s="117">
        <f>ROUND(E135*AE135,2)</f>
        <v>0</v>
      </c>
      <c r="H135" s="117">
        <f>I135-G135</f>
        <v>0</v>
      </c>
      <c r="I135" s="117">
        <f>ROUND(E135*F135,2)</f>
        <v>0</v>
      </c>
      <c r="J135" s="117">
        <v>0</v>
      </c>
      <c r="K135" s="117">
        <f>E135*J135</f>
        <v>0</v>
      </c>
      <c r="L135" s="118" t="s">
        <v>310</v>
      </c>
      <c r="N135" s="12" t="s">
        <v>10</v>
      </c>
      <c r="O135" s="8">
        <f>IF(N135="5",H135,0)</f>
        <v>0</v>
      </c>
      <c r="Z135" s="8">
        <f>IF(AD135=0,I135,0)</f>
        <v>0</v>
      </c>
      <c r="AA135" s="8">
        <f>IF(AD135=15,I135,0)</f>
        <v>0</v>
      </c>
      <c r="AB135" s="8">
        <f>IF(AD135=21,I135,0)</f>
        <v>0</v>
      </c>
      <c r="AD135" s="16">
        <v>21</v>
      </c>
      <c r="AE135" s="16">
        <f>F135*0</f>
        <v>0</v>
      </c>
      <c r="AF135" s="16">
        <f>F135*(1-0)</f>
        <v>0</v>
      </c>
      <c r="AM135" s="16">
        <f>E135*AE135</f>
        <v>0</v>
      </c>
      <c r="AN135" s="16">
        <f>E135*AF135</f>
        <v>0</v>
      </c>
      <c r="AO135" s="17" t="s">
        <v>342</v>
      </c>
      <c r="AP135" s="17" t="s">
        <v>346</v>
      </c>
      <c r="AQ135" s="11" t="s">
        <v>348</v>
      </c>
    </row>
    <row r="136" spans="1:12" ht="12.75">
      <c r="A136" s="119"/>
      <c r="B136" s="119"/>
      <c r="C136" s="120" t="s">
        <v>250</v>
      </c>
      <c r="D136" s="119"/>
      <c r="E136" s="121">
        <v>50.97</v>
      </c>
      <c r="F136" s="119"/>
      <c r="G136" s="119"/>
      <c r="H136" s="119"/>
      <c r="I136" s="119"/>
      <c r="J136" s="119"/>
      <c r="K136" s="119"/>
      <c r="L136" s="119"/>
    </row>
    <row r="137" spans="1:43" ht="12.75">
      <c r="A137" s="116" t="s">
        <v>59</v>
      </c>
      <c r="B137" s="116" t="s">
        <v>130</v>
      </c>
      <c r="C137" s="116" t="s">
        <v>251</v>
      </c>
      <c r="D137" s="116" t="s">
        <v>290</v>
      </c>
      <c r="E137" s="117">
        <v>305.82</v>
      </c>
      <c r="F137" s="117">
        <v>0</v>
      </c>
      <c r="G137" s="117">
        <f>ROUND(E137*AE137,2)</f>
        <v>0</v>
      </c>
      <c r="H137" s="117">
        <f>I137-G137</f>
        <v>0</v>
      </c>
      <c r="I137" s="117">
        <f>ROUND(E137*F137,2)</f>
        <v>0</v>
      </c>
      <c r="J137" s="117">
        <v>0</v>
      </c>
      <c r="K137" s="117">
        <f>E137*J137</f>
        <v>0</v>
      </c>
      <c r="L137" s="118" t="s">
        <v>310</v>
      </c>
      <c r="N137" s="12" t="s">
        <v>10</v>
      </c>
      <c r="O137" s="8">
        <f>IF(N137="5",H137,0)</f>
        <v>0</v>
      </c>
      <c r="Z137" s="8">
        <f>IF(AD137=0,I137,0)</f>
        <v>0</v>
      </c>
      <c r="AA137" s="8">
        <f>IF(AD137=15,I137,0)</f>
        <v>0</v>
      </c>
      <c r="AB137" s="8">
        <f>IF(AD137=21,I137,0)</f>
        <v>0</v>
      </c>
      <c r="AD137" s="16">
        <v>21</v>
      </c>
      <c r="AE137" s="16">
        <f>F137*0</f>
        <v>0</v>
      </c>
      <c r="AF137" s="16">
        <f>F137*(1-0)</f>
        <v>0</v>
      </c>
      <c r="AM137" s="16">
        <f>E137*AE137</f>
        <v>0</v>
      </c>
      <c r="AN137" s="16">
        <f>E137*AF137</f>
        <v>0</v>
      </c>
      <c r="AO137" s="17" t="s">
        <v>342</v>
      </c>
      <c r="AP137" s="17" t="s">
        <v>346</v>
      </c>
      <c r="AQ137" s="11" t="s">
        <v>348</v>
      </c>
    </row>
    <row r="138" spans="1:12" ht="12.75">
      <c r="A138" s="119"/>
      <c r="B138" s="119"/>
      <c r="C138" s="120" t="s">
        <v>252</v>
      </c>
      <c r="D138" s="119"/>
      <c r="E138" s="121">
        <v>305.82</v>
      </c>
      <c r="F138" s="119"/>
      <c r="G138" s="119"/>
      <c r="H138" s="119"/>
      <c r="I138" s="119"/>
      <c r="J138" s="119"/>
      <c r="K138" s="119"/>
      <c r="L138" s="119"/>
    </row>
    <row r="139" spans="1:43" ht="12.75">
      <c r="A139" s="116" t="s">
        <v>60</v>
      </c>
      <c r="B139" s="116" t="s">
        <v>131</v>
      </c>
      <c r="C139" s="116" t="s">
        <v>253</v>
      </c>
      <c r="D139" s="116" t="s">
        <v>290</v>
      </c>
      <c r="E139" s="117">
        <v>67.69</v>
      </c>
      <c r="F139" s="117">
        <v>0</v>
      </c>
      <c r="G139" s="117">
        <f>ROUND(E139*AE139,2)</f>
        <v>0</v>
      </c>
      <c r="H139" s="117">
        <f>I139-G139</f>
        <v>0</v>
      </c>
      <c r="I139" s="117">
        <f>ROUND(E139*F139,2)</f>
        <v>0</v>
      </c>
      <c r="J139" s="117">
        <v>0</v>
      </c>
      <c r="K139" s="117">
        <f>E139*J139</f>
        <v>0</v>
      </c>
      <c r="L139" s="118" t="s">
        <v>310</v>
      </c>
      <c r="N139" s="12" t="s">
        <v>10</v>
      </c>
      <c r="O139" s="8">
        <f>IF(N139="5",H139,0)</f>
        <v>0</v>
      </c>
      <c r="Z139" s="8">
        <f>IF(AD139=0,I139,0)</f>
        <v>0</v>
      </c>
      <c r="AA139" s="8">
        <f>IF(AD139=15,I139,0)</f>
        <v>0</v>
      </c>
      <c r="AB139" s="8">
        <f>IF(AD139=21,I139,0)</f>
        <v>0</v>
      </c>
      <c r="AD139" s="16">
        <v>21</v>
      </c>
      <c r="AE139" s="16">
        <f>F139*0</f>
        <v>0</v>
      </c>
      <c r="AF139" s="16">
        <f>F139*(1-0)</f>
        <v>0</v>
      </c>
      <c r="AM139" s="16">
        <f>E139*AE139</f>
        <v>0</v>
      </c>
      <c r="AN139" s="16">
        <f>E139*AF139</f>
        <v>0</v>
      </c>
      <c r="AO139" s="17" t="s">
        <v>342</v>
      </c>
      <c r="AP139" s="17" t="s">
        <v>346</v>
      </c>
      <c r="AQ139" s="11" t="s">
        <v>348</v>
      </c>
    </row>
    <row r="140" spans="1:12" ht="12.75">
      <c r="A140" s="119"/>
      <c r="B140" s="119"/>
      <c r="C140" s="120" t="s">
        <v>254</v>
      </c>
      <c r="D140" s="119"/>
      <c r="E140" s="121">
        <v>67.69</v>
      </c>
      <c r="F140" s="119"/>
      <c r="G140" s="119"/>
      <c r="H140" s="119"/>
      <c r="I140" s="119"/>
      <c r="J140" s="119"/>
      <c r="K140" s="119"/>
      <c r="L140" s="119"/>
    </row>
    <row r="141" spans="1:43" ht="12.75">
      <c r="A141" s="116" t="s">
        <v>61</v>
      </c>
      <c r="B141" s="116" t="s">
        <v>132</v>
      </c>
      <c r="C141" s="116" t="s">
        <v>255</v>
      </c>
      <c r="D141" s="116" t="s">
        <v>290</v>
      </c>
      <c r="E141" s="117">
        <v>67.69</v>
      </c>
      <c r="F141" s="117">
        <v>0</v>
      </c>
      <c r="G141" s="117">
        <f>ROUND(E141*AE141,2)</f>
        <v>0</v>
      </c>
      <c r="H141" s="117">
        <f>I141-G141</f>
        <v>0</v>
      </c>
      <c r="I141" s="117">
        <f>ROUND(E141*F141,2)</f>
        <v>0</v>
      </c>
      <c r="J141" s="117">
        <v>0</v>
      </c>
      <c r="K141" s="117">
        <f>E141*J141</f>
        <v>0</v>
      </c>
      <c r="L141" s="118" t="s">
        <v>310</v>
      </c>
      <c r="N141" s="12" t="s">
        <v>10</v>
      </c>
      <c r="O141" s="8">
        <f>IF(N141="5",H141,0)</f>
        <v>0</v>
      </c>
      <c r="Z141" s="8">
        <f>IF(AD141=0,I141,0)</f>
        <v>0</v>
      </c>
      <c r="AA141" s="8">
        <f>IF(AD141=15,I141,0)</f>
        <v>0</v>
      </c>
      <c r="AB141" s="8">
        <f>IF(AD141=21,I141,0)</f>
        <v>0</v>
      </c>
      <c r="AD141" s="16">
        <v>21</v>
      </c>
      <c r="AE141" s="16">
        <f>F141*0</f>
        <v>0</v>
      </c>
      <c r="AF141" s="16">
        <f>F141*(1-0)</f>
        <v>0</v>
      </c>
      <c r="AM141" s="16">
        <f>E141*AE141</f>
        <v>0</v>
      </c>
      <c r="AN141" s="16">
        <f>E141*AF141</f>
        <v>0</v>
      </c>
      <c r="AO141" s="17" t="s">
        <v>342</v>
      </c>
      <c r="AP141" s="17" t="s">
        <v>346</v>
      </c>
      <c r="AQ141" s="11" t="s">
        <v>348</v>
      </c>
    </row>
    <row r="142" spans="1:12" ht="12.75">
      <c r="A142" s="119"/>
      <c r="B142" s="119"/>
      <c r="C142" s="120" t="s">
        <v>256</v>
      </c>
      <c r="D142" s="119"/>
      <c r="E142" s="121">
        <v>67.69</v>
      </c>
      <c r="F142" s="119"/>
      <c r="G142" s="119"/>
      <c r="H142" s="119"/>
      <c r="I142" s="119"/>
      <c r="J142" s="119"/>
      <c r="K142" s="119"/>
      <c r="L142" s="119"/>
    </row>
    <row r="143" spans="1:43" ht="12.75">
      <c r="A143" s="116" t="s">
        <v>62</v>
      </c>
      <c r="B143" s="116" t="s">
        <v>133</v>
      </c>
      <c r="C143" s="116" t="s">
        <v>257</v>
      </c>
      <c r="D143" s="116" t="s">
        <v>290</v>
      </c>
      <c r="E143" s="117">
        <v>50.97</v>
      </c>
      <c r="F143" s="117">
        <v>0</v>
      </c>
      <c r="G143" s="117">
        <f>ROUND(E143*AE143,2)</f>
        <v>0</v>
      </c>
      <c r="H143" s="117">
        <f>I143-G143</f>
        <v>0</v>
      </c>
      <c r="I143" s="117">
        <f>ROUND(E143*F143,2)</f>
        <v>0</v>
      </c>
      <c r="J143" s="117">
        <v>0</v>
      </c>
      <c r="K143" s="117">
        <f>E143*J143</f>
        <v>0</v>
      </c>
      <c r="L143" s="118" t="s">
        <v>310</v>
      </c>
      <c r="N143" s="12" t="s">
        <v>10</v>
      </c>
      <c r="O143" s="8">
        <f>IF(N143="5",H143,0)</f>
        <v>0</v>
      </c>
      <c r="Z143" s="8">
        <f>IF(AD143=0,I143,0)</f>
        <v>0</v>
      </c>
      <c r="AA143" s="8">
        <f>IF(AD143=15,I143,0)</f>
        <v>0</v>
      </c>
      <c r="AB143" s="8">
        <f>IF(AD143=21,I143,0)</f>
        <v>0</v>
      </c>
      <c r="AD143" s="16">
        <v>21</v>
      </c>
      <c r="AE143" s="16">
        <f>F143*0</f>
        <v>0</v>
      </c>
      <c r="AF143" s="16">
        <f>F143*(1-0)</f>
        <v>0</v>
      </c>
      <c r="AM143" s="16">
        <f>E143*AE143</f>
        <v>0</v>
      </c>
      <c r="AN143" s="16">
        <f>E143*AF143</f>
        <v>0</v>
      </c>
      <c r="AO143" s="17" t="s">
        <v>342</v>
      </c>
      <c r="AP143" s="17" t="s">
        <v>346</v>
      </c>
      <c r="AQ143" s="11" t="s">
        <v>348</v>
      </c>
    </row>
    <row r="144" spans="1:12" ht="12.75">
      <c r="A144" s="119"/>
      <c r="B144" s="119"/>
      <c r="C144" s="120" t="s">
        <v>250</v>
      </c>
      <c r="D144" s="119"/>
      <c r="E144" s="121">
        <v>50.97</v>
      </c>
      <c r="F144" s="119"/>
      <c r="G144" s="119"/>
      <c r="H144" s="119"/>
      <c r="I144" s="119"/>
      <c r="J144" s="119"/>
      <c r="K144" s="119"/>
      <c r="L144" s="119"/>
    </row>
    <row r="145" spans="1:43" ht="12.75">
      <c r="A145" s="116" t="s">
        <v>63</v>
      </c>
      <c r="B145" s="116" t="s">
        <v>134</v>
      </c>
      <c r="C145" s="116" t="s">
        <v>258</v>
      </c>
      <c r="D145" s="116" t="s">
        <v>290</v>
      </c>
      <c r="E145" s="117">
        <v>67.69</v>
      </c>
      <c r="F145" s="117">
        <v>0</v>
      </c>
      <c r="G145" s="117">
        <f>ROUND(E145*AE145,2)</f>
        <v>0</v>
      </c>
      <c r="H145" s="117">
        <f>I145-G145</f>
        <v>0</v>
      </c>
      <c r="I145" s="117">
        <f>ROUND(E145*F145,2)</f>
        <v>0</v>
      </c>
      <c r="J145" s="117">
        <v>0</v>
      </c>
      <c r="K145" s="117">
        <f>E145*J145</f>
        <v>0</v>
      </c>
      <c r="L145" s="118" t="s">
        <v>310</v>
      </c>
      <c r="N145" s="12" t="s">
        <v>10</v>
      </c>
      <c r="O145" s="8">
        <f>IF(N145="5",H145,0)</f>
        <v>0</v>
      </c>
      <c r="Z145" s="8">
        <f>IF(AD145=0,I145,0)</f>
        <v>0</v>
      </c>
      <c r="AA145" s="8">
        <f>IF(AD145=15,I145,0)</f>
        <v>0</v>
      </c>
      <c r="AB145" s="8">
        <f>IF(AD145=21,I145,0)</f>
        <v>0</v>
      </c>
      <c r="AD145" s="16">
        <v>21</v>
      </c>
      <c r="AE145" s="16">
        <f>F145*0</f>
        <v>0</v>
      </c>
      <c r="AF145" s="16">
        <f>F145*(1-0)</f>
        <v>0</v>
      </c>
      <c r="AM145" s="16">
        <f>E145*AE145</f>
        <v>0</v>
      </c>
      <c r="AN145" s="16">
        <f>E145*AF145</f>
        <v>0</v>
      </c>
      <c r="AO145" s="17" t="s">
        <v>342</v>
      </c>
      <c r="AP145" s="17" t="s">
        <v>346</v>
      </c>
      <c r="AQ145" s="11" t="s">
        <v>348</v>
      </c>
    </row>
    <row r="146" spans="1:12" ht="12.75">
      <c r="A146" s="119"/>
      <c r="B146" s="119"/>
      <c r="C146" s="120" t="s">
        <v>259</v>
      </c>
      <c r="D146" s="119"/>
      <c r="E146" s="121">
        <v>67.69</v>
      </c>
      <c r="F146" s="119"/>
      <c r="G146" s="119"/>
      <c r="H146" s="119"/>
      <c r="I146" s="119"/>
      <c r="J146" s="119"/>
      <c r="K146" s="119"/>
      <c r="L146" s="119"/>
    </row>
    <row r="147" spans="1:37" ht="12.75">
      <c r="A147" s="110"/>
      <c r="B147" s="111"/>
      <c r="C147" s="112" t="s">
        <v>260</v>
      </c>
      <c r="D147" s="113"/>
      <c r="E147" s="113"/>
      <c r="F147" s="113"/>
      <c r="G147" s="114">
        <f>SUM(G148:G168)</f>
        <v>0</v>
      </c>
      <c r="H147" s="114">
        <f>SUM(H148:H168)</f>
        <v>0</v>
      </c>
      <c r="I147" s="114">
        <f>G147+H147</f>
        <v>0</v>
      </c>
      <c r="J147" s="115"/>
      <c r="K147" s="114">
        <f>SUM(K148:K168)</f>
        <v>65.29263999999999</v>
      </c>
      <c r="L147" s="115"/>
      <c r="P147" s="19">
        <f>IF(Q147="PR",I147,SUM(O148:O168))</f>
        <v>0</v>
      </c>
      <c r="Q147" s="11" t="s">
        <v>316</v>
      </c>
      <c r="R147" s="19">
        <f>IF(Q147="HS",G147,0)</f>
        <v>0</v>
      </c>
      <c r="S147" s="19">
        <f>IF(Q147="HS",H147-P147,0)</f>
        <v>0</v>
      </c>
      <c r="T147" s="19">
        <f>IF(Q147="PS",G147,0)</f>
        <v>0</v>
      </c>
      <c r="U147" s="19">
        <f>IF(Q147="PS",H147-P147,0)</f>
        <v>0</v>
      </c>
      <c r="V147" s="19">
        <f>IF(Q147="MP",G147,0)</f>
        <v>0</v>
      </c>
      <c r="W147" s="19">
        <f>IF(Q147="MP",H147-P147,0)</f>
        <v>0</v>
      </c>
      <c r="X147" s="19">
        <f>IF(Q147="OM",G147,0)</f>
        <v>0</v>
      </c>
      <c r="Y147" s="11"/>
      <c r="AI147" s="19">
        <f>SUM(Z148:Z168)</f>
        <v>0</v>
      </c>
      <c r="AJ147" s="19">
        <f>SUM(AA148:AA168)</f>
        <v>0</v>
      </c>
      <c r="AK147" s="19">
        <f>SUM(AB148:AB168)</f>
        <v>0</v>
      </c>
    </row>
    <row r="148" spans="1:43" ht="12.75">
      <c r="A148" s="122" t="s">
        <v>64</v>
      </c>
      <c r="B148" s="122" t="s">
        <v>135</v>
      </c>
      <c r="C148" s="122" t="s">
        <v>261</v>
      </c>
      <c r="D148" s="122" t="s">
        <v>287</v>
      </c>
      <c r="E148" s="123">
        <v>66.98</v>
      </c>
      <c r="F148" s="123">
        <v>0</v>
      </c>
      <c r="G148" s="123">
        <f>ROUND(E148*AE148,2)</f>
        <v>0</v>
      </c>
      <c r="H148" s="123">
        <f>I148-G148</f>
        <v>0</v>
      </c>
      <c r="I148" s="123">
        <f>ROUND(E148*F148,2)</f>
        <v>0</v>
      </c>
      <c r="J148" s="123">
        <v>0.001</v>
      </c>
      <c r="K148" s="123">
        <f>E148*J148</f>
        <v>0.06698000000000001</v>
      </c>
      <c r="L148" s="124"/>
      <c r="N148" s="13" t="s">
        <v>311</v>
      </c>
      <c r="O148" s="9">
        <f>IF(N148="5",H148,0)</f>
        <v>0</v>
      </c>
      <c r="Z148" s="9">
        <f>IF(AD148=0,I148,0)</f>
        <v>0</v>
      </c>
      <c r="AA148" s="9">
        <f>IF(AD148=15,I148,0)</f>
        <v>0</v>
      </c>
      <c r="AB148" s="9">
        <f>IF(AD148=21,I148,0)</f>
        <v>0</v>
      </c>
      <c r="AD148" s="16">
        <v>21</v>
      </c>
      <c r="AE148" s="16">
        <f>F148*1</f>
        <v>0</v>
      </c>
      <c r="AF148" s="16">
        <f>F148*(1-1)</f>
        <v>0</v>
      </c>
      <c r="AM148" s="16">
        <f>E148*AE148</f>
        <v>0</v>
      </c>
      <c r="AN148" s="16">
        <f>E148*AF148</f>
        <v>0</v>
      </c>
      <c r="AO148" s="17" t="s">
        <v>343</v>
      </c>
      <c r="AP148" s="17" t="s">
        <v>347</v>
      </c>
      <c r="AQ148" s="11" t="s">
        <v>348</v>
      </c>
    </row>
    <row r="149" spans="1:12" ht="12.75">
      <c r="A149" s="119"/>
      <c r="B149" s="119"/>
      <c r="C149" s="120" t="s">
        <v>221</v>
      </c>
      <c r="D149" s="119"/>
      <c r="E149" s="121">
        <v>66.98</v>
      </c>
      <c r="F149" s="119"/>
      <c r="G149" s="119"/>
      <c r="H149" s="119"/>
      <c r="I149" s="119"/>
      <c r="J149" s="119"/>
      <c r="K149" s="119"/>
      <c r="L149" s="119"/>
    </row>
    <row r="150" spans="1:43" ht="12.75">
      <c r="A150" s="122" t="s">
        <v>65</v>
      </c>
      <c r="B150" s="122" t="s">
        <v>136</v>
      </c>
      <c r="C150" s="122" t="s">
        <v>262</v>
      </c>
      <c r="D150" s="122" t="s">
        <v>286</v>
      </c>
      <c r="E150" s="123">
        <v>54.54</v>
      </c>
      <c r="F150" s="123">
        <v>0</v>
      </c>
      <c r="G150" s="123">
        <f>ROUND(E150*AE150,2)</f>
        <v>0</v>
      </c>
      <c r="H150" s="123">
        <f>I150-G150</f>
        <v>0</v>
      </c>
      <c r="I150" s="123">
        <f>ROUND(E150*F150,2)</f>
        <v>0</v>
      </c>
      <c r="J150" s="123">
        <v>0.048</v>
      </c>
      <c r="K150" s="123">
        <f>E150*J150</f>
        <v>2.61792</v>
      </c>
      <c r="L150" s="124"/>
      <c r="N150" s="13" t="s">
        <v>311</v>
      </c>
      <c r="O150" s="9">
        <f>IF(N150="5",H150,0)</f>
        <v>0</v>
      </c>
      <c r="Z150" s="9">
        <f>IF(AD150=0,I150,0)</f>
        <v>0</v>
      </c>
      <c r="AA150" s="9">
        <f>IF(AD150=15,I150,0)</f>
        <v>0</v>
      </c>
      <c r="AB150" s="9">
        <f>IF(AD150=21,I150,0)</f>
        <v>0</v>
      </c>
      <c r="AD150" s="16">
        <v>21</v>
      </c>
      <c r="AE150" s="16">
        <f>F150*1</f>
        <v>0</v>
      </c>
      <c r="AF150" s="16">
        <f>F150*(1-1)</f>
        <v>0</v>
      </c>
      <c r="AM150" s="16">
        <f>E150*AE150</f>
        <v>0</v>
      </c>
      <c r="AN150" s="16">
        <f>E150*AF150</f>
        <v>0</v>
      </c>
      <c r="AO150" s="17" t="s">
        <v>343</v>
      </c>
      <c r="AP150" s="17" t="s">
        <v>347</v>
      </c>
      <c r="AQ150" s="11" t="s">
        <v>348</v>
      </c>
    </row>
    <row r="151" spans="1:12" ht="12.75">
      <c r="A151" s="119"/>
      <c r="B151" s="119"/>
      <c r="C151" s="120" t="s">
        <v>263</v>
      </c>
      <c r="D151" s="119"/>
      <c r="E151" s="121">
        <v>54.54</v>
      </c>
      <c r="F151" s="119"/>
      <c r="G151" s="119"/>
      <c r="H151" s="119"/>
      <c r="I151" s="119"/>
      <c r="J151" s="119"/>
      <c r="K151" s="119"/>
      <c r="L151" s="119"/>
    </row>
    <row r="152" spans="1:43" ht="12.75">
      <c r="A152" s="122" t="s">
        <v>66</v>
      </c>
      <c r="B152" s="122" t="s">
        <v>137</v>
      </c>
      <c r="C152" s="122" t="s">
        <v>264</v>
      </c>
      <c r="D152" s="122" t="s">
        <v>286</v>
      </c>
      <c r="E152" s="123">
        <v>68.89</v>
      </c>
      <c r="F152" s="123">
        <v>0</v>
      </c>
      <c r="G152" s="123">
        <f>ROUND(E152*AE152,2)</f>
        <v>0</v>
      </c>
      <c r="H152" s="123">
        <f>I152-G152</f>
        <v>0</v>
      </c>
      <c r="I152" s="123">
        <f>ROUND(E152*F152,2)</f>
        <v>0</v>
      </c>
      <c r="J152" s="123">
        <v>0.086</v>
      </c>
      <c r="K152" s="123">
        <f>E152*J152</f>
        <v>5.9245399999999995</v>
      </c>
      <c r="L152" s="124"/>
      <c r="N152" s="13" t="s">
        <v>311</v>
      </c>
      <c r="O152" s="9">
        <f>IF(N152="5",H152,0)</f>
        <v>0</v>
      </c>
      <c r="Z152" s="9">
        <f>IF(AD152=0,I152,0)</f>
        <v>0</v>
      </c>
      <c r="AA152" s="9">
        <f>IF(AD152=15,I152,0)</f>
        <v>0</v>
      </c>
      <c r="AB152" s="9">
        <f>IF(AD152=21,I152,0)</f>
        <v>0</v>
      </c>
      <c r="AD152" s="16">
        <v>21</v>
      </c>
      <c r="AE152" s="16">
        <f>F152*1</f>
        <v>0</v>
      </c>
      <c r="AF152" s="16">
        <f>F152*(1-1)</f>
        <v>0</v>
      </c>
      <c r="AM152" s="16">
        <f>E152*AE152</f>
        <v>0</v>
      </c>
      <c r="AN152" s="16">
        <f>E152*AF152</f>
        <v>0</v>
      </c>
      <c r="AO152" s="17" t="s">
        <v>343</v>
      </c>
      <c r="AP152" s="17" t="s">
        <v>347</v>
      </c>
      <c r="AQ152" s="11" t="s">
        <v>348</v>
      </c>
    </row>
    <row r="153" spans="1:12" ht="12.75">
      <c r="A153" s="119"/>
      <c r="B153" s="119"/>
      <c r="C153" s="120" t="s">
        <v>265</v>
      </c>
      <c r="D153" s="119"/>
      <c r="E153" s="121">
        <v>68.89</v>
      </c>
      <c r="F153" s="119"/>
      <c r="G153" s="119"/>
      <c r="H153" s="119"/>
      <c r="I153" s="119"/>
      <c r="J153" s="119"/>
      <c r="K153" s="119"/>
      <c r="L153" s="119"/>
    </row>
    <row r="154" spans="1:43" ht="12.75">
      <c r="A154" s="122" t="s">
        <v>67</v>
      </c>
      <c r="B154" s="122" t="s">
        <v>138</v>
      </c>
      <c r="C154" s="122" t="s">
        <v>266</v>
      </c>
      <c r="D154" s="122" t="s">
        <v>287</v>
      </c>
      <c r="E154" s="123">
        <v>169.48</v>
      </c>
      <c r="F154" s="123">
        <v>0</v>
      </c>
      <c r="G154" s="123">
        <f>ROUND(E154*AE154,2)</f>
        <v>0</v>
      </c>
      <c r="H154" s="123">
        <f>I154-G154</f>
        <v>0</v>
      </c>
      <c r="I154" s="123">
        <f>ROUND(E154*F154,2)</f>
        <v>0</v>
      </c>
      <c r="J154" s="123">
        <v>0.192</v>
      </c>
      <c r="K154" s="123">
        <f>E154*J154</f>
        <v>32.54016</v>
      </c>
      <c r="L154" s="124"/>
      <c r="N154" s="13" t="s">
        <v>311</v>
      </c>
      <c r="O154" s="9">
        <f>IF(N154="5",H154,0)</f>
        <v>0</v>
      </c>
      <c r="Z154" s="9">
        <f>IF(AD154=0,I154,0)</f>
        <v>0</v>
      </c>
      <c r="AA154" s="9">
        <f>IF(AD154=15,I154,0)</f>
        <v>0</v>
      </c>
      <c r="AB154" s="9">
        <f>IF(AD154=21,I154,0)</f>
        <v>0</v>
      </c>
      <c r="AD154" s="16">
        <v>21</v>
      </c>
      <c r="AE154" s="16">
        <f>F154*1</f>
        <v>0</v>
      </c>
      <c r="AF154" s="16">
        <f>F154*(1-1)</f>
        <v>0</v>
      </c>
      <c r="AM154" s="16">
        <f>E154*AE154</f>
        <v>0</v>
      </c>
      <c r="AN154" s="16">
        <f>E154*AF154</f>
        <v>0</v>
      </c>
      <c r="AO154" s="17" t="s">
        <v>343</v>
      </c>
      <c r="AP154" s="17" t="s">
        <v>347</v>
      </c>
      <c r="AQ154" s="11" t="s">
        <v>348</v>
      </c>
    </row>
    <row r="155" spans="1:12" ht="12.75">
      <c r="A155" s="119"/>
      <c r="B155" s="119"/>
      <c r="C155" s="120" t="s">
        <v>267</v>
      </c>
      <c r="D155" s="119"/>
      <c r="E155" s="121">
        <v>169.48</v>
      </c>
      <c r="F155" s="119"/>
      <c r="G155" s="119"/>
      <c r="H155" s="119"/>
      <c r="I155" s="119"/>
      <c r="J155" s="119"/>
      <c r="K155" s="119"/>
      <c r="L155" s="119"/>
    </row>
    <row r="156" spans="1:43" ht="12.75">
      <c r="A156" s="122" t="s">
        <v>68</v>
      </c>
      <c r="B156" s="122" t="s">
        <v>139</v>
      </c>
      <c r="C156" s="122" t="s">
        <v>268</v>
      </c>
      <c r="D156" s="122" t="s">
        <v>287</v>
      </c>
      <c r="E156" s="123">
        <v>6.06</v>
      </c>
      <c r="F156" s="123">
        <v>0</v>
      </c>
      <c r="G156" s="123">
        <f>ROUND(E156*AE156,2)</f>
        <v>0</v>
      </c>
      <c r="H156" s="123">
        <f>I156-G156</f>
        <v>0</v>
      </c>
      <c r="I156" s="123">
        <f>ROUND(E156*F156,2)</f>
        <v>0</v>
      </c>
      <c r="J156" s="123">
        <v>0.144</v>
      </c>
      <c r="K156" s="123">
        <f>E156*J156</f>
        <v>0.8726399999999999</v>
      </c>
      <c r="L156" s="124"/>
      <c r="N156" s="13" t="s">
        <v>311</v>
      </c>
      <c r="O156" s="9">
        <f>IF(N156="5",H156,0)</f>
        <v>0</v>
      </c>
      <c r="Z156" s="9">
        <f>IF(AD156=0,I156,0)</f>
        <v>0</v>
      </c>
      <c r="AA156" s="9">
        <f>IF(AD156=15,I156,0)</f>
        <v>0</v>
      </c>
      <c r="AB156" s="9">
        <f>IF(AD156=21,I156,0)</f>
        <v>0</v>
      </c>
      <c r="AD156" s="16">
        <v>21</v>
      </c>
      <c r="AE156" s="16">
        <f>F156*1</f>
        <v>0</v>
      </c>
      <c r="AF156" s="16">
        <f>F156*(1-1)</f>
        <v>0</v>
      </c>
      <c r="AM156" s="16">
        <f>E156*AE156</f>
        <v>0</v>
      </c>
      <c r="AN156" s="16">
        <f>E156*AF156</f>
        <v>0</v>
      </c>
      <c r="AO156" s="17" t="s">
        <v>343</v>
      </c>
      <c r="AP156" s="17" t="s">
        <v>347</v>
      </c>
      <c r="AQ156" s="11" t="s">
        <v>348</v>
      </c>
    </row>
    <row r="157" spans="1:12" ht="12.75">
      <c r="A157" s="119"/>
      <c r="B157" s="119"/>
      <c r="C157" s="120" t="s">
        <v>269</v>
      </c>
      <c r="D157" s="119"/>
      <c r="E157" s="121">
        <v>6.06</v>
      </c>
      <c r="F157" s="119"/>
      <c r="G157" s="119"/>
      <c r="H157" s="119"/>
      <c r="I157" s="119"/>
      <c r="J157" s="119"/>
      <c r="K157" s="119"/>
      <c r="L157" s="119"/>
    </row>
    <row r="158" spans="1:43" ht="12.75">
      <c r="A158" s="122" t="s">
        <v>69</v>
      </c>
      <c r="B158" s="122" t="s">
        <v>140</v>
      </c>
      <c r="C158" s="122" t="s">
        <v>270</v>
      </c>
      <c r="D158" s="122" t="s">
        <v>287</v>
      </c>
      <c r="E158" s="123">
        <v>161.6</v>
      </c>
      <c r="F158" s="123">
        <v>0</v>
      </c>
      <c r="G158" s="123">
        <f>ROUND(E158*AE158,2)</f>
        <v>0</v>
      </c>
      <c r="H158" s="123">
        <f>I158-G158</f>
        <v>0</v>
      </c>
      <c r="I158" s="123">
        <f>ROUND(E158*F158,2)</f>
        <v>0</v>
      </c>
      <c r="J158" s="123">
        <v>0.144</v>
      </c>
      <c r="K158" s="123">
        <f>E158*J158</f>
        <v>23.2704</v>
      </c>
      <c r="L158" s="124"/>
      <c r="N158" s="13" t="s">
        <v>311</v>
      </c>
      <c r="O158" s="9">
        <f>IF(N158="5",H158,0)</f>
        <v>0</v>
      </c>
      <c r="Z158" s="9">
        <f>IF(AD158=0,I158,0)</f>
        <v>0</v>
      </c>
      <c r="AA158" s="9">
        <f>IF(AD158=15,I158,0)</f>
        <v>0</v>
      </c>
      <c r="AB158" s="9">
        <f>IF(AD158=21,I158,0)</f>
        <v>0</v>
      </c>
      <c r="AD158" s="16">
        <v>21</v>
      </c>
      <c r="AE158" s="16">
        <f>F158*1</f>
        <v>0</v>
      </c>
      <c r="AF158" s="16">
        <f>F158*(1-1)</f>
        <v>0</v>
      </c>
      <c r="AM158" s="16">
        <f>E158*AE158</f>
        <v>0</v>
      </c>
      <c r="AN158" s="16">
        <f>E158*AF158</f>
        <v>0</v>
      </c>
      <c r="AO158" s="17" t="s">
        <v>343</v>
      </c>
      <c r="AP158" s="17" t="s">
        <v>347</v>
      </c>
      <c r="AQ158" s="11" t="s">
        <v>348</v>
      </c>
    </row>
    <row r="159" spans="1:12" ht="12.75">
      <c r="A159" s="119"/>
      <c r="B159" s="119"/>
      <c r="C159" s="120" t="s">
        <v>271</v>
      </c>
      <c r="D159" s="119"/>
      <c r="E159" s="121">
        <v>161.6</v>
      </c>
      <c r="F159" s="119"/>
      <c r="G159" s="119"/>
      <c r="H159" s="119"/>
      <c r="I159" s="119"/>
      <c r="J159" s="119"/>
      <c r="K159" s="119"/>
      <c r="L159" s="119"/>
    </row>
    <row r="160" spans="1:43" ht="12.75">
      <c r="A160" s="122" t="s">
        <v>70</v>
      </c>
      <c r="B160" s="122" t="s">
        <v>141</v>
      </c>
      <c r="C160" s="122" t="s">
        <v>272</v>
      </c>
      <c r="D160" s="122" t="s">
        <v>290</v>
      </c>
      <c r="E160" s="123">
        <v>67.69</v>
      </c>
      <c r="F160" s="123">
        <v>0</v>
      </c>
      <c r="G160" s="123">
        <f>ROUND(E160*AE160,2)</f>
        <v>0</v>
      </c>
      <c r="H160" s="123">
        <f>I160-G160</f>
        <v>0</v>
      </c>
      <c r="I160" s="123">
        <f>ROUND(E160*F160,2)</f>
        <v>0</v>
      </c>
      <c r="J160" s="123">
        <v>0</v>
      </c>
      <c r="K160" s="123">
        <f>E160*J160</f>
        <v>0</v>
      </c>
      <c r="L160" s="124"/>
      <c r="N160" s="13" t="s">
        <v>311</v>
      </c>
      <c r="O160" s="9">
        <f>IF(N160="5",H160,0)</f>
        <v>0</v>
      </c>
      <c r="Z160" s="9">
        <f>IF(AD160=0,I160,0)</f>
        <v>0</v>
      </c>
      <c r="AA160" s="9">
        <f>IF(AD160=15,I160,0)</f>
        <v>0</v>
      </c>
      <c r="AB160" s="9">
        <f>IF(AD160=21,I160,0)</f>
        <v>0</v>
      </c>
      <c r="AD160" s="16">
        <v>21</v>
      </c>
      <c r="AE160" s="16">
        <f>F160*1</f>
        <v>0</v>
      </c>
      <c r="AF160" s="16">
        <f>F160*(1-1)</f>
        <v>0</v>
      </c>
      <c r="AM160" s="16">
        <f>E160*AE160</f>
        <v>0</v>
      </c>
      <c r="AN160" s="16">
        <f>E160*AF160</f>
        <v>0</v>
      </c>
      <c r="AO160" s="17" t="s">
        <v>343</v>
      </c>
      <c r="AP160" s="17" t="s">
        <v>347</v>
      </c>
      <c r="AQ160" s="11" t="s">
        <v>348</v>
      </c>
    </row>
    <row r="161" spans="1:12" ht="12.75">
      <c r="A161" s="119"/>
      <c r="B161" s="119"/>
      <c r="C161" s="120" t="s">
        <v>256</v>
      </c>
      <c r="D161" s="119"/>
      <c r="E161" s="121">
        <v>67.69</v>
      </c>
      <c r="F161" s="119"/>
      <c r="G161" s="119"/>
      <c r="H161" s="119"/>
      <c r="I161" s="119"/>
      <c r="J161" s="119"/>
      <c r="K161" s="119"/>
      <c r="L161" s="119"/>
    </row>
    <row r="162" spans="1:43" ht="12.75">
      <c r="A162" s="122" t="s">
        <v>71</v>
      </c>
      <c r="B162" s="122" t="s">
        <v>141</v>
      </c>
      <c r="C162" s="122" t="s">
        <v>273</v>
      </c>
      <c r="D162" s="122" t="s">
        <v>290</v>
      </c>
      <c r="E162" s="123">
        <v>2.2</v>
      </c>
      <c r="F162" s="123">
        <v>0</v>
      </c>
      <c r="G162" s="123">
        <f>ROUND(E162*AE162,2)</f>
        <v>0</v>
      </c>
      <c r="H162" s="123">
        <f>I162-G162</f>
        <v>0</v>
      </c>
      <c r="I162" s="123">
        <f>ROUND(E162*F162,2)</f>
        <v>0</v>
      </c>
      <c r="J162" s="123">
        <v>0</v>
      </c>
      <c r="K162" s="123">
        <f>E162*J162</f>
        <v>0</v>
      </c>
      <c r="L162" s="124"/>
      <c r="N162" s="13" t="s">
        <v>311</v>
      </c>
      <c r="O162" s="9">
        <f>IF(N162="5",H162,0)</f>
        <v>0</v>
      </c>
      <c r="Z162" s="9">
        <f>IF(AD162=0,I162,0)</f>
        <v>0</v>
      </c>
      <c r="AA162" s="9">
        <f>IF(AD162=15,I162,0)</f>
        <v>0</v>
      </c>
      <c r="AB162" s="9">
        <f>IF(AD162=21,I162,0)</f>
        <v>0</v>
      </c>
      <c r="AD162" s="16">
        <v>21</v>
      </c>
      <c r="AE162" s="16">
        <f>F162*1</f>
        <v>0</v>
      </c>
      <c r="AF162" s="16">
        <f>F162*(1-1)</f>
        <v>0</v>
      </c>
      <c r="AM162" s="16">
        <f>E162*AE162</f>
        <v>0</v>
      </c>
      <c r="AN162" s="16">
        <f>E162*AF162</f>
        <v>0</v>
      </c>
      <c r="AO162" s="17" t="s">
        <v>343</v>
      </c>
      <c r="AP162" s="17" t="s">
        <v>347</v>
      </c>
      <c r="AQ162" s="11" t="s">
        <v>348</v>
      </c>
    </row>
    <row r="163" spans="1:12" ht="12.75">
      <c r="A163" s="119"/>
      <c r="B163" s="119"/>
      <c r="C163" s="120" t="s">
        <v>274</v>
      </c>
      <c r="D163" s="119"/>
      <c r="E163" s="121">
        <v>2.2</v>
      </c>
      <c r="F163" s="119"/>
      <c r="G163" s="119"/>
      <c r="H163" s="119"/>
      <c r="I163" s="119"/>
      <c r="J163" s="119"/>
      <c r="K163" s="119"/>
      <c r="L163" s="119"/>
    </row>
    <row r="164" spans="1:43" ht="12.75">
      <c r="A164" s="122" t="s">
        <v>72</v>
      </c>
      <c r="B164" s="122" t="s">
        <v>125</v>
      </c>
      <c r="C164" s="122" t="s">
        <v>275</v>
      </c>
      <c r="D164" s="122" t="s">
        <v>290</v>
      </c>
      <c r="E164" s="123">
        <v>43.39</v>
      </c>
      <c r="F164" s="123">
        <v>0</v>
      </c>
      <c r="G164" s="123">
        <f>ROUND(E164*AE164,2)</f>
        <v>0</v>
      </c>
      <c r="H164" s="123">
        <f>I164-G164</f>
        <v>0</v>
      </c>
      <c r="I164" s="123">
        <f>ROUND(E164*F164,2)</f>
        <v>0</v>
      </c>
      <c r="J164" s="123">
        <v>0</v>
      </c>
      <c r="K164" s="123">
        <f>E164*J164</f>
        <v>0</v>
      </c>
      <c r="L164" s="124"/>
      <c r="N164" s="13" t="s">
        <v>311</v>
      </c>
      <c r="O164" s="9">
        <f>IF(N164="5",H164,0)</f>
        <v>0</v>
      </c>
      <c r="Z164" s="9">
        <f>IF(AD164=0,I164,0)</f>
        <v>0</v>
      </c>
      <c r="AA164" s="9">
        <f>IF(AD164=15,I164,0)</f>
        <v>0</v>
      </c>
      <c r="AB164" s="9">
        <f>IF(AD164=21,I164,0)</f>
        <v>0</v>
      </c>
      <c r="AD164" s="16">
        <v>21</v>
      </c>
      <c r="AE164" s="16">
        <f>F164*1</f>
        <v>0</v>
      </c>
      <c r="AF164" s="16">
        <f>F164*(1-1)</f>
        <v>0</v>
      </c>
      <c r="AM164" s="16">
        <f>E164*AE164</f>
        <v>0</v>
      </c>
      <c r="AN164" s="16">
        <f>E164*AF164</f>
        <v>0</v>
      </c>
      <c r="AO164" s="17" t="s">
        <v>343</v>
      </c>
      <c r="AP164" s="17" t="s">
        <v>347</v>
      </c>
      <c r="AQ164" s="11" t="s">
        <v>348</v>
      </c>
    </row>
    <row r="165" spans="1:12" ht="12.75">
      <c r="A165" s="119"/>
      <c r="B165" s="119"/>
      <c r="C165" s="120" t="s">
        <v>276</v>
      </c>
      <c r="D165" s="119"/>
      <c r="E165" s="121">
        <v>43.39</v>
      </c>
      <c r="F165" s="119"/>
      <c r="G165" s="119"/>
      <c r="H165" s="119"/>
      <c r="I165" s="119"/>
      <c r="J165" s="119"/>
      <c r="K165" s="119"/>
      <c r="L165" s="119"/>
    </row>
    <row r="166" spans="1:43" ht="12.75">
      <c r="A166" s="122" t="s">
        <v>73</v>
      </c>
      <c r="B166" s="122" t="s">
        <v>125</v>
      </c>
      <c r="C166" s="122" t="s">
        <v>277</v>
      </c>
      <c r="D166" s="122" t="s">
        <v>290</v>
      </c>
      <c r="E166" s="123">
        <v>105.88</v>
      </c>
      <c r="F166" s="123">
        <v>0</v>
      </c>
      <c r="G166" s="123">
        <f>ROUND(E166*AE166,2)</f>
        <v>0</v>
      </c>
      <c r="H166" s="123">
        <f>I166-G166</f>
        <v>0</v>
      </c>
      <c r="I166" s="123">
        <f>ROUND(E166*F166,2)</f>
        <v>0</v>
      </c>
      <c r="J166" s="123">
        <v>0</v>
      </c>
      <c r="K166" s="123">
        <f>E166*J166</f>
        <v>0</v>
      </c>
      <c r="L166" s="124"/>
      <c r="N166" s="13" t="s">
        <v>311</v>
      </c>
      <c r="O166" s="9">
        <f>IF(N166="5",H166,0)</f>
        <v>0</v>
      </c>
      <c r="Z166" s="9">
        <f>IF(AD166=0,I166,0)</f>
        <v>0</v>
      </c>
      <c r="AA166" s="9">
        <f>IF(AD166=15,I166,0)</f>
        <v>0</v>
      </c>
      <c r="AB166" s="9">
        <f>IF(AD166=21,I166,0)</f>
        <v>0</v>
      </c>
      <c r="AD166" s="16">
        <v>21</v>
      </c>
      <c r="AE166" s="16">
        <f>F166*1</f>
        <v>0</v>
      </c>
      <c r="AF166" s="16">
        <f>F166*(1-1)</f>
        <v>0</v>
      </c>
      <c r="AM166" s="16">
        <f>E166*AE166</f>
        <v>0</v>
      </c>
      <c r="AN166" s="16">
        <f>E166*AF166</f>
        <v>0</v>
      </c>
      <c r="AO166" s="17" t="s">
        <v>343</v>
      </c>
      <c r="AP166" s="17" t="s">
        <v>347</v>
      </c>
      <c r="AQ166" s="11" t="s">
        <v>348</v>
      </c>
    </row>
    <row r="167" spans="1:12" ht="12.75">
      <c r="A167" s="119"/>
      <c r="B167" s="119"/>
      <c r="C167" s="120" t="s">
        <v>278</v>
      </c>
      <c r="D167" s="119"/>
      <c r="E167" s="121">
        <v>105.88</v>
      </c>
      <c r="F167" s="119"/>
      <c r="G167" s="119"/>
      <c r="H167" s="119"/>
      <c r="I167" s="119"/>
      <c r="J167" s="119"/>
      <c r="K167" s="119"/>
      <c r="L167" s="119"/>
    </row>
    <row r="168" spans="1:43" ht="12.75">
      <c r="A168" s="122" t="s">
        <v>74</v>
      </c>
      <c r="B168" s="122" t="s">
        <v>142</v>
      </c>
      <c r="C168" s="122" t="s">
        <v>279</v>
      </c>
      <c r="D168" s="122" t="s">
        <v>290</v>
      </c>
      <c r="E168" s="123">
        <v>5.37</v>
      </c>
      <c r="F168" s="123">
        <v>0</v>
      </c>
      <c r="G168" s="123">
        <f>ROUND(E168*AE168,2)</f>
        <v>0</v>
      </c>
      <c r="H168" s="123">
        <f>I168-G168</f>
        <v>0</v>
      </c>
      <c r="I168" s="123">
        <f>ROUND(E168*F168,2)</f>
        <v>0</v>
      </c>
      <c r="J168" s="123">
        <v>0</v>
      </c>
      <c r="K168" s="123">
        <f>E168*J168</f>
        <v>0</v>
      </c>
      <c r="L168" s="124"/>
      <c r="N168" s="13" t="s">
        <v>311</v>
      </c>
      <c r="O168" s="9">
        <f>IF(N168="5",H168,0)</f>
        <v>0</v>
      </c>
      <c r="Z168" s="9">
        <f>IF(AD168=0,I168,0)</f>
        <v>0</v>
      </c>
      <c r="AA168" s="9">
        <f>IF(AD168=15,I168,0)</f>
        <v>0</v>
      </c>
      <c r="AB168" s="9">
        <f>IF(AD168=21,I168,0)</f>
        <v>0</v>
      </c>
      <c r="AD168" s="16">
        <v>21</v>
      </c>
      <c r="AE168" s="16">
        <f>F168*1</f>
        <v>0</v>
      </c>
      <c r="AF168" s="16">
        <f>F168*(1-1)</f>
        <v>0</v>
      </c>
      <c r="AM168" s="16">
        <f>E168*AE168</f>
        <v>0</v>
      </c>
      <c r="AN168" s="16">
        <f>E168*AF168</f>
        <v>0</v>
      </c>
      <c r="AO168" s="17" t="s">
        <v>343</v>
      </c>
      <c r="AP168" s="17" t="s">
        <v>347</v>
      </c>
      <c r="AQ168" s="11" t="s">
        <v>348</v>
      </c>
    </row>
    <row r="169" spans="1:12" ht="12.75">
      <c r="A169" s="125"/>
      <c r="B169" s="125"/>
      <c r="C169" s="120" t="s">
        <v>280</v>
      </c>
      <c r="D169" s="125"/>
      <c r="E169" s="121">
        <v>5.37</v>
      </c>
      <c r="F169" s="125"/>
      <c r="G169" s="125"/>
      <c r="H169" s="125"/>
      <c r="I169" s="125"/>
      <c r="J169" s="125"/>
      <c r="K169" s="125"/>
      <c r="L169" s="125"/>
    </row>
    <row r="170" spans="1:28" ht="12.75">
      <c r="A170" s="126"/>
      <c r="B170" s="126"/>
      <c r="C170" s="126"/>
      <c r="D170" s="126"/>
      <c r="E170" s="126"/>
      <c r="F170" s="126"/>
      <c r="G170" s="127" t="s">
        <v>296</v>
      </c>
      <c r="H170" s="128"/>
      <c r="I170" s="129">
        <f>I12+I15+I20+I27+I44+I53+I56+I71+I74+I85+I92+I99+I102+I111+I116+I125+I128+I131+I134+I147</f>
        <v>0</v>
      </c>
      <c r="J170" s="126"/>
      <c r="K170" s="126"/>
      <c r="L170" s="126"/>
      <c r="Z170" s="20">
        <f>SUM(Z13:Z169)</f>
        <v>0</v>
      </c>
      <c r="AA170" s="20">
        <f>SUM(AA13:AA169)</f>
        <v>0</v>
      </c>
      <c r="AB170" s="20">
        <f>SUM(AB13:AB169)</f>
        <v>0</v>
      </c>
    </row>
    <row r="171" ht="11.25" customHeight="1">
      <c r="A171" s="5" t="s">
        <v>75</v>
      </c>
    </row>
    <row r="172" spans="1:12" ht="409.5" customHeight="1" hidden="1">
      <c r="A172" s="50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</row>
  </sheetData>
  <sheetProtection/>
  <mergeCells count="49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G10:I10"/>
    <mergeCell ref="J10:K10"/>
    <mergeCell ref="C12:F12"/>
    <mergeCell ref="C15:F15"/>
    <mergeCell ref="C20:F20"/>
    <mergeCell ref="C27:F27"/>
    <mergeCell ref="C44:F44"/>
    <mergeCell ref="C53:F53"/>
    <mergeCell ref="C56:F56"/>
    <mergeCell ref="C71:F71"/>
    <mergeCell ref="C74:F74"/>
    <mergeCell ref="C85:F85"/>
    <mergeCell ref="C92:F92"/>
    <mergeCell ref="C99:F99"/>
    <mergeCell ref="C102:F102"/>
    <mergeCell ref="C111:F111"/>
    <mergeCell ref="C116:F116"/>
    <mergeCell ref="C125:F125"/>
    <mergeCell ref="C128:F128"/>
    <mergeCell ref="C131:F131"/>
    <mergeCell ref="C134:F134"/>
    <mergeCell ref="C147:F147"/>
    <mergeCell ref="G170:H170"/>
    <mergeCell ref="A172:L172"/>
  </mergeCells>
  <printOptions/>
  <pageMargins left="0.394" right="0.394" top="0.591" bottom="0.591" header="0.5" footer="0.5"/>
  <pageSetup fitToHeight="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2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3.7109375" style="0" customWidth="1"/>
    <col min="2" max="2" width="15.00390625" style="0" customWidth="1"/>
    <col min="3" max="3" width="104.00390625" style="0" customWidth="1"/>
    <col min="4" max="4" width="4.28125" style="0" customWidth="1"/>
    <col min="5" max="5" width="31.421875" style="0" customWidth="1"/>
    <col min="6" max="6" width="12.8515625" style="0" customWidth="1"/>
    <col min="7" max="8" width="20.7109375" style="0" customWidth="1"/>
    <col min="9" max="9" width="22.421875" style="0" customWidth="1"/>
    <col min="10" max="10" width="20.7109375" style="0" customWidth="1"/>
    <col min="11" max="30" width="11.57421875" style="0" customWidth="1"/>
    <col min="31" max="32" width="12.140625" style="0" hidden="1" customWidth="1"/>
  </cols>
  <sheetData>
    <row r="1" spans="1:11" ht="12.75">
      <c r="A1" s="21" t="s">
        <v>4</v>
      </c>
      <c r="B1" s="21" t="s">
        <v>76</v>
      </c>
      <c r="C1" s="21" t="s">
        <v>146</v>
      </c>
      <c r="D1" s="21" t="s">
        <v>285</v>
      </c>
      <c r="E1" s="21" t="s">
        <v>147</v>
      </c>
      <c r="F1" s="21" t="s">
        <v>291</v>
      </c>
      <c r="G1" s="21" t="s">
        <v>349</v>
      </c>
      <c r="H1" s="21" t="s">
        <v>350</v>
      </c>
      <c r="I1" s="21" t="s">
        <v>351</v>
      </c>
      <c r="J1" s="24" t="s">
        <v>352</v>
      </c>
      <c r="K1" s="14"/>
    </row>
    <row r="2" spans="1:10" ht="12.75">
      <c r="A2" s="6" t="s">
        <v>5</v>
      </c>
      <c r="B2" s="6" t="s">
        <v>77</v>
      </c>
      <c r="C2" s="6" t="s">
        <v>148</v>
      </c>
      <c r="D2" s="6" t="s">
        <v>5</v>
      </c>
      <c r="E2" s="6" t="s">
        <v>5</v>
      </c>
      <c r="F2" s="10" t="s">
        <v>5</v>
      </c>
      <c r="G2" s="10" t="s">
        <v>5</v>
      </c>
      <c r="H2" s="10"/>
      <c r="I2" s="10" t="s">
        <v>5</v>
      </c>
      <c r="J2" s="18">
        <f>SUM(J3:J3)</f>
        <v>0</v>
      </c>
    </row>
    <row r="3" spans="1:32" ht="12.75">
      <c r="A3" s="1" t="s">
        <v>6</v>
      </c>
      <c r="B3" s="1" t="s">
        <v>78</v>
      </c>
      <c r="C3" s="1" t="s">
        <v>149</v>
      </c>
      <c r="D3" s="1" t="s">
        <v>286</v>
      </c>
      <c r="E3" s="1" t="s">
        <v>6</v>
      </c>
      <c r="F3" s="8">
        <v>1</v>
      </c>
      <c r="G3" s="12"/>
      <c r="H3" s="12"/>
      <c r="I3" s="8">
        <v>0</v>
      </c>
      <c r="J3" s="8">
        <f>I3*F3</f>
        <v>0</v>
      </c>
      <c r="AE3" s="25">
        <f>G3*1</f>
        <v>0</v>
      </c>
      <c r="AF3" s="25">
        <f>G3*(1-1)</f>
        <v>0</v>
      </c>
    </row>
    <row r="4" spans="1:10" ht="12.75">
      <c r="A4" s="7" t="s">
        <v>5</v>
      </c>
      <c r="B4" s="7" t="s">
        <v>79</v>
      </c>
      <c r="C4" s="7" t="s">
        <v>150</v>
      </c>
      <c r="D4" s="7" t="s">
        <v>5</v>
      </c>
      <c r="E4" s="7" t="s">
        <v>5</v>
      </c>
      <c r="F4" s="11" t="s">
        <v>5</v>
      </c>
      <c r="G4" s="11" t="s">
        <v>5</v>
      </c>
      <c r="H4" s="11"/>
      <c r="I4" s="11" t="s">
        <v>5</v>
      </c>
      <c r="J4" s="19">
        <f>SUM(J5:J6)</f>
        <v>0.045</v>
      </c>
    </row>
    <row r="5" spans="1:32" ht="12.75">
      <c r="A5" s="1" t="s">
        <v>7</v>
      </c>
      <c r="B5" s="1" t="s">
        <v>80</v>
      </c>
      <c r="C5" s="1" t="s">
        <v>151</v>
      </c>
      <c r="D5" s="1" t="s">
        <v>287</v>
      </c>
      <c r="E5" s="1" t="s">
        <v>25</v>
      </c>
      <c r="F5" s="8">
        <v>20</v>
      </c>
      <c r="G5" s="12"/>
      <c r="H5" s="12"/>
      <c r="I5" s="8">
        <v>0.001</v>
      </c>
      <c r="J5" s="8">
        <f>I5*F5</f>
        <v>0.02</v>
      </c>
      <c r="AE5" s="25">
        <f>G5*1</f>
        <v>0</v>
      </c>
      <c r="AF5" s="25">
        <f>G5*(1-1)</f>
        <v>0</v>
      </c>
    </row>
    <row r="6" spans="1:32" ht="12.75">
      <c r="A6" s="1" t="s">
        <v>8</v>
      </c>
      <c r="B6" s="1" t="s">
        <v>80</v>
      </c>
      <c r="C6" s="1" t="s">
        <v>152</v>
      </c>
      <c r="D6" s="1" t="s">
        <v>287</v>
      </c>
      <c r="E6" s="1" t="s">
        <v>30</v>
      </c>
      <c r="F6" s="8">
        <v>25</v>
      </c>
      <c r="G6" s="12"/>
      <c r="H6" s="12"/>
      <c r="I6" s="8">
        <v>0.001</v>
      </c>
      <c r="J6" s="8">
        <f>I6*F6</f>
        <v>0.025</v>
      </c>
      <c r="AE6" s="25">
        <f>G6*1</f>
        <v>0</v>
      </c>
      <c r="AF6" s="25">
        <f>G6*(1-1)</f>
        <v>0</v>
      </c>
    </row>
    <row r="7" spans="1:10" ht="12.75">
      <c r="A7" s="7" t="s">
        <v>5</v>
      </c>
      <c r="B7" s="7" t="s">
        <v>81</v>
      </c>
      <c r="C7" s="7" t="s">
        <v>153</v>
      </c>
      <c r="D7" s="7" t="s">
        <v>5</v>
      </c>
      <c r="E7" s="7" t="s">
        <v>5</v>
      </c>
      <c r="F7" s="11" t="s">
        <v>5</v>
      </c>
      <c r="G7" s="11" t="s">
        <v>5</v>
      </c>
      <c r="H7" s="11"/>
      <c r="I7" s="11" t="s">
        <v>5</v>
      </c>
      <c r="J7" s="19">
        <f>SUM(J8:J10)</f>
        <v>0</v>
      </c>
    </row>
    <row r="8" spans="1:32" ht="12.75">
      <c r="A8" s="1" t="s">
        <v>9</v>
      </c>
      <c r="B8" s="1" t="s">
        <v>82</v>
      </c>
      <c r="C8" s="1" t="s">
        <v>154</v>
      </c>
      <c r="D8" s="1" t="s">
        <v>286</v>
      </c>
      <c r="E8" s="1" t="s">
        <v>6</v>
      </c>
      <c r="F8" s="8">
        <v>1</v>
      </c>
      <c r="G8" s="12"/>
      <c r="H8" s="12"/>
      <c r="I8" s="8">
        <v>0</v>
      </c>
      <c r="J8" s="8">
        <f>I8*F8</f>
        <v>0</v>
      </c>
      <c r="AE8" s="25">
        <f>G8*1</f>
        <v>0</v>
      </c>
      <c r="AF8" s="25">
        <f>G8*(1-1)</f>
        <v>0</v>
      </c>
    </row>
    <row r="9" spans="1:32" ht="12.75">
      <c r="A9" s="1" t="s">
        <v>10</v>
      </c>
      <c r="B9" s="1" t="s">
        <v>82</v>
      </c>
      <c r="C9" s="1" t="s">
        <v>155</v>
      </c>
      <c r="D9" s="1" t="s">
        <v>286</v>
      </c>
      <c r="E9" s="1" t="s">
        <v>6</v>
      </c>
      <c r="F9" s="8">
        <v>1</v>
      </c>
      <c r="G9" s="12"/>
      <c r="H9" s="12"/>
      <c r="I9" s="8">
        <v>0</v>
      </c>
      <c r="J9" s="8">
        <f>I9*F9</f>
        <v>0</v>
      </c>
      <c r="AE9" s="25">
        <f>G9*1</f>
        <v>0</v>
      </c>
      <c r="AF9" s="25">
        <f>G9*(1-1)</f>
        <v>0</v>
      </c>
    </row>
    <row r="10" spans="1:32" ht="12.75">
      <c r="A10" s="1" t="s">
        <v>11</v>
      </c>
      <c r="B10" s="1" t="s">
        <v>83</v>
      </c>
      <c r="C10" s="1" t="s">
        <v>156</v>
      </c>
      <c r="D10" s="1" t="s">
        <v>286</v>
      </c>
      <c r="E10" s="1" t="s">
        <v>6</v>
      </c>
      <c r="F10" s="8">
        <v>1</v>
      </c>
      <c r="G10" s="12"/>
      <c r="H10" s="12"/>
      <c r="I10" s="8">
        <v>0</v>
      </c>
      <c r="J10" s="8">
        <f>I10*F10</f>
        <v>0</v>
      </c>
      <c r="AE10" s="25">
        <f>G10*1</f>
        <v>0</v>
      </c>
      <c r="AF10" s="25">
        <f>G10*(1-1)</f>
        <v>0</v>
      </c>
    </row>
    <row r="11" spans="1:10" ht="12.75">
      <c r="A11" s="7" t="s">
        <v>5</v>
      </c>
      <c r="B11" s="7" t="s">
        <v>16</v>
      </c>
      <c r="C11" s="7" t="s">
        <v>157</v>
      </c>
      <c r="D11" s="7" t="s">
        <v>5</v>
      </c>
      <c r="E11" s="7" t="s">
        <v>5</v>
      </c>
      <c r="F11" s="11" t="s">
        <v>5</v>
      </c>
      <c r="G11" s="11" t="s">
        <v>5</v>
      </c>
      <c r="H11" s="11"/>
      <c r="I11" s="11" t="s">
        <v>5</v>
      </c>
      <c r="J11" s="19">
        <f>SUM(J12:J19)</f>
        <v>118.66150999999999</v>
      </c>
    </row>
    <row r="12" spans="1:32" ht="12.75">
      <c r="A12" s="1" t="s">
        <v>12</v>
      </c>
      <c r="B12" s="1" t="s">
        <v>84</v>
      </c>
      <c r="C12" s="1" t="s">
        <v>158</v>
      </c>
      <c r="D12" s="1" t="s">
        <v>287</v>
      </c>
      <c r="E12" s="1" t="s">
        <v>159</v>
      </c>
      <c r="F12" s="8">
        <v>289.21</v>
      </c>
      <c r="G12" s="12"/>
      <c r="H12" s="12"/>
      <c r="I12" s="8">
        <v>0.138</v>
      </c>
      <c r="J12" s="8">
        <f aca="true" t="shared" si="0" ref="J12:J19">I12*F12</f>
        <v>39.91098</v>
      </c>
      <c r="AE12" s="25">
        <f aca="true" t="shared" si="1" ref="AE12:AE19">G12*0</f>
        <v>0</v>
      </c>
      <c r="AF12" s="25">
        <f aca="true" t="shared" si="2" ref="AF12:AF19">G12*(1-0)</f>
        <v>0</v>
      </c>
    </row>
    <row r="13" spans="1:32" ht="12.75">
      <c r="A13" s="1" t="s">
        <v>13</v>
      </c>
      <c r="B13" s="1" t="s">
        <v>85</v>
      </c>
      <c r="C13" s="1" t="s">
        <v>160</v>
      </c>
      <c r="D13" s="1" t="s">
        <v>287</v>
      </c>
      <c r="E13" s="1" t="s">
        <v>161</v>
      </c>
      <c r="F13" s="8">
        <v>34.8</v>
      </c>
      <c r="G13" s="12"/>
      <c r="H13" s="12"/>
      <c r="I13" s="8">
        <v>0.417</v>
      </c>
      <c r="J13" s="8">
        <f t="shared" si="0"/>
        <v>14.511599999999998</v>
      </c>
      <c r="AE13" s="25">
        <f t="shared" si="1"/>
        <v>0</v>
      </c>
      <c r="AF13" s="25">
        <f t="shared" si="2"/>
        <v>0</v>
      </c>
    </row>
    <row r="14" spans="1:32" ht="12.75">
      <c r="A14" s="1" t="s">
        <v>14</v>
      </c>
      <c r="B14" s="1" t="s">
        <v>86</v>
      </c>
      <c r="C14" s="1" t="s">
        <v>162</v>
      </c>
      <c r="D14" s="1" t="s">
        <v>287</v>
      </c>
      <c r="E14" s="1" t="s">
        <v>163</v>
      </c>
      <c r="F14" s="8">
        <v>333.8</v>
      </c>
      <c r="G14" s="12"/>
      <c r="H14" s="12"/>
      <c r="I14" s="8">
        <v>0.13</v>
      </c>
      <c r="J14" s="8">
        <f t="shared" si="0"/>
        <v>43.394000000000005</v>
      </c>
      <c r="AE14" s="25">
        <f t="shared" si="1"/>
        <v>0</v>
      </c>
      <c r="AF14" s="25">
        <f t="shared" si="2"/>
        <v>0</v>
      </c>
    </row>
    <row r="15" spans="1:32" ht="12.75">
      <c r="A15" s="1" t="s">
        <v>15</v>
      </c>
      <c r="B15" s="1" t="s">
        <v>87</v>
      </c>
      <c r="C15" s="1" t="s">
        <v>164</v>
      </c>
      <c r="D15" s="1" t="s">
        <v>287</v>
      </c>
      <c r="E15" s="1" t="s">
        <v>165</v>
      </c>
      <c r="F15" s="8">
        <v>9.79</v>
      </c>
      <c r="G15" s="12"/>
      <c r="H15" s="12"/>
      <c r="I15" s="8">
        <v>0.225</v>
      </c>
      <c r="J15" s="8">
        <f t="shared" si="0"/>
        <v>2.20275</v>
      </c>
      <c r="AE15" s="25">
        <f t="shared" si="1"/>
        <v>0</v>
      </c>
      <c r="AF15" s="25">
        <f t="shared" si="2"/>
        <v>0</v>
      </c>
    </row>
    <row r="16" spans="1:32" ht="12.75">
      <c r="A16" s="1" t="s">
        <v>16</v>
      </c>
      <c r="B16" s="1" t="s">
        <v>88</v>
      </c>
      <c r="C16" s="1" t="s">
        <v>166</v>
      </c>
      <c r="D16" s="1" t="s">
        <v>287</v>
      </c>
      <c r="E16" s="1" t="s">
        <v>167</v>
      </c>
      <c r="F16" s="8">
        <v>29.68</v>
      </c>
      <c r="G16" s="12"/>
      <c r="H16" s="12"/>
      <c r="I16" s="8">
        <v>0.181</v>
      </c>
      <c r="J16" s="8">
        <f t="shared" si="0"/>
        <v>5.3720799999999995</v>
      </c>
      <c r="AE16" s="25">
        <f t="shared" si="1"/>
        <v>0</v>
      </c>
      <c r="AF16" s="25">
        <f t="shared" si="2"/>
        <v>0</v>
      </c>
    </row>
    <row r="17" spans="1:32" ht="12.75">
      <c r="A17" s="1" t="s">
        <v>17</v>
      </c>
      <c r="B17" s="1" t="s">
        <v>89</v>
      </c>
      <c r="C17" s="1" t="s">
        <v>168</v>
      </c>
      <c r="D17" s="1" t="s">
        <v>288</v>
      </c>
      <c r="E17" s="1" t="s">
        <v>169</v>
      </c>
      <c r="F17" s="8">
        <v>68.21</v>
      </c>
      <c r="G17" s="12"/>
      <c r="H17" s="12"/>
      <c r="I17" s="8">
        <v>0.145</v>
      </c>
      <c r="J17" s="8">
        <f t="shared" si="0"/>
        <v>9.890449999999998</v>
      </c>
      <c r="AE17" s="25">
        <f t="shared" si="1"/>
        <v>0</v>
      </c>
      <c r="AF17" s="25">
        <f t="shared" si="2"/>
        <v>0</v>
      </c>
    </row>
    <row r="18" spans="1:32" ht="12.75">
      <c r="A18" s="1" t="s">
        <v>18</v>
      </c>
      <c r="B18" s="1" t="s">
        <v>89</v>
      </c>
      <c r="C18" s="1" t="s">
        <v>170</v>
      </c>
      <c r="D18" s="1" t="s">
        <v>288</v>
      </c>
      <c r="E18" s="1" t="s">
        <v>171</v>
      </c>
      <c r="F18" s="8">
        <v>10.85</v>
      </c>
      <c r="G18" s="12"/>
      <c r="H18" s="12"/>
      <c r="I18" s="8">
        <v>0.145</v>
      </c>
      <c r="J18" s="8">
        <f t="shared" si="0"/>
        <v>1.5732499999999998</v>
      </c>
      <c r="AE18" s="25">
        <f t="shared" si="1"/>
        <v>0</v>
      </c>
      <c r="AF18" s="25">
        <f t="shared" si="2"/>
        <v>0</v>
      </c>
    </row>
    <row r="19" spans="1:32" ht="12.75">
      <c r="A19" s="1" t="s">
        <v>19</v>
      </c>
      <c r="B19" s="1" t="s">
        <v>90</v>
      </c>
      <c r="C19" s="1" t="s">
        <v>172</v>
      </c>
      <c r="D19" s="1" t="s">
        <v>288</v>
      </c>
      <c r="E19" s="1" t="s">
        <v>173</v>
      </c>
      <c r="F19" s="8">
        <v>45.16</v>
      </c>
      <c r="G19" s="12"/>
      <c r="H19" s="12"/>
      <c r="I19" s="8">
        <v>0.04</v>
      </c>
      <c r="J19" s="8">
        <f t="shared" si="0"/>
        <v>1.8064</v>
      </c>
      <c r="AE19" s="25">
        <f t="shared" si="1"/>
        <v>0</v>
      </c>
      <c r="AF19" s="25">
        <f t="shared" si="2"/>
        <v>0</v>
      </c>
    </row>
    <row r="20" spans="1:10" ht="12.75">
      <c r="A20" s="7" t="s">
        <v>5</v>
      </c>
      <c r="B20" s="7" t="s">
        <v>17</v>
      </c>
      <c r="C20" s="7" t="s">
        <v>174</v>
      </c>
      <c r="D20" s="7" t="s">
        <v>5</v>
      </c>
      <c r="E20" s="7" t="s">
        <v>5</v>
      </c>
      <c r="F20" s="11" t="s">
        <v>5</v>
      </c>
      <c r="G20" s="11" t="s">
        <v>5</v>
      </c>
      <c r="H20" s="11"/>
      <c r="I20" s="11" t="s">
        <v>5</v>
      </c>
      <c r="J20" s="19">
        <f>SUM(J21:J24)</f>
        <v>0</v>
      </c>
    </row>
    <row r="21" spans="1:32" ht="12.75">
      <c r="A21" s="1" t="s">
        <v>20</v>
      </c>
      <c r="B21" s="1" t="s">
        <v>91</v>
      </c>
      <c r="C21" s="1" t="s">
        <v>175</v>
      </c>
      <c r="D21" s="1" t="s">
        <v>289</v>
      </c>
      <c r="E21" s="1" t="s">
        <v>176</v>
      </c>
      <c r="F21" s="8">
        <v>3</v>
      </c>
      <c r="G21" s="12"/>
      <c r="H21" s="12"/>
      <c r="I21" s="8">
        <v>0</v>
      </c>
      <c r="J21" s="8">
        <f>I21*F21</f>
        <v>0</v>
      </c>
      <c r="AE21" s="25">
        <f>G21*0</f>
        <v>0</v>
      </c>
      <c r="AF21" s="25">
        <f>G21*(1-0)</f>
        <v>0</v>
      </c>
    </row>
    <row r="22" spans="1:32" ht="12.75">
      <c r="A22" s="1" t="s">
        <v>21</v>
      </c>
      <c r="B22" s="1" t="s">
        <v>92</v>
      </c>
      <c r="C22" s="1" t="s">
        <v>177</v>
      </c>
      <c r="D22" s="1" t="s">
        <v>289</v>
      </c>
      <c r="E22" s="1" t="s">
        <v>178</v>
      </c>
      <c r="F22" s="8">
        <v>42.79</v>
      </c>
      <c r="G22" s="12"/>
      <c r="H22" s="12"/>
      <c r="I22" s="8">
        <v>0</v>
      </c>
      <c r="J22" s="8">
        <f>I22*F22</f>
        <v>0</v>
      </c>
      <c r="AE22" s="25">
        <f>G22*0</f>
        <v>0</v>
      </c>
      <c r="AF22" s="25">
        <f>G22*(1-0)</f>
        <v>0</v>
      </c>
    </row>
    <row r="23" spans="1:32" ht="12.75">
      <c r="A23" s="1" t="s">
        <v>22</v>
      </c>
      <c r="B23" s="1" t="s">
        <v>92</v>
      </c>
      <c r="C23" s="1" t="s">
        <v>179</v>
      </c>
      <c r="D23" s="1" t="s">
        <v>289</v>
      </c>
      <c r="E23" s="1" t="s">
        <v>180</v>
      </c>
      <c r="F23" s="8">
        <v>14.11</v>
      </c>
      <c r="G23" s="12"/>
      <c r="H23" s="12"/>
      <c r="I23" s="8">
        <v>0</v>
      </c>
      <c r="J23" s="8">
        <f>I23*F23</f>
        <v>0</v>
      </c>
      <c r="AE23" s="25">
        <f>G23*0</f>
        <v>0</v>
      </c>
      <c r="AF23" s="25">
        <f>G23*(1-0)</f>
        <v>0</v>
      </c>
    </row>
    <row r="24" spans="1:32" ht="12.75">
      <c r="A24" s="1" t="s">
        <v>23</v>
      </c>
      <c r="B24" s="1" t="s">
        <v>93</v>
      </c>
      <c r="C24" s="1" t="s">
        <v>181</v>
      </c>
      <c r="D24" s="1" t="s">
        <v>289</v>
      </c>
      <c r="E24" s="1" t="s">
        <v>182</v>
      </c>
      <c r="F24" s="8">
        <v>59.9</v>
      </c>
      <c r="G24" s="12"/>
      <c r="H24" s="12"/>
      <c r="I24" s="8">
        <v>0</v>
      </c>
      <c r="J24" s="8">
        <f>I24*F24</f>
        <v>0</v>
      </c>
      <c r="AE24" s="25">
        <f>G24*0</f>
        <v>0</v>
      </c>
      <c r="AF24" s="25">
        <f>G24*(1-0)</f>
        <v>0</v>
      </c>
    </row>
    <row r="25" spans="1:10" ht="12.75">
      <c r="A25" s="7" t="s">
        <v>5</v>
      </c>
      <c r="B25" s="7" t="s">
        <v>18</v>
      </c>
      <c r="C25" s="7" t="s">
        <v>183</v>
      </c>
      <c r="D25" s="7" t="s">
        <v>5</v>
      </c>
      <c r="E25" s="7" t="s">
        <v>5</v>
      </c>
      <c r="F25" s="11" t="s">
        <v>5</v>
      </c>
      <c r="G25" s="11" t="s">
        <v>5</v>
      </c>
      <c r="H25" s="11"/>
      <c r="I25" s="11" t="s">
        <v>5</v>
      </c>
      <c r="J25" s="19">
        <f>SUM(J26:J26)</f>
        <v>0</v>
      </c>
    </row>
    <row r="26" spans="1:32" ht="12.75">
      <c r="A26" s="1" t="s">
        <v>24</v>
      </c>
      <c r="B26" s="1" t="s">
        <v>94</v>
      </c>
      <c r="C26" s="1" t="s">
        <v>184</v>
      </c>
      <c r="D26" s="1" t="s">
        <v>289</v>
      </c>
      <c r="E26" s="1" t="s">
        <v>10</v>
      </c>
      <c r="F26" s="8">
        <v>5</v>
      </c>
      <c r="G26" s="12"/>
      <c r="H26" s="12"/>
      <c r="I26" s="8">
        <v>0</v>
      </c>
      <c r="J26" s="8">
        <f>I26*F26</f>
        <v>0</v>
      </c>
      <c r="AE26" s="25">
        <f>G26*0</f>
        <v>0</v>
      </c>
      <c r="AF26" s="25">
        <f>G26*(1-0)</f>
        <v>0</v>
      </c>
    </row>
    <row r="27" spans="1:10" ht="12.75">
      <c r="A27" s="7" t="s">
        <v>5</v>
      </c>
      <c r="B27" s="7" t="s">
        <v>21</v>
      </c>
      <c r="C27" s="7" t="s">
        <v>185</v>
      </c>
      <c r="D27" s="7" t="s">
        <v>5</v>
      </c>
      <c r="E27" s="7" t="s">
        <v>5</v>
      </c>
      <c r="F27" s="11" t="s">
        <v>5</v>
      </c>
      <c r="G27" s="11" t="s">
        <v>5</v>
      </c>
      <c r="H27" s="11"/>
      <c r="I27" s="11" t="s">
        <v>5</v>
      </c>
      <c r="J27" s="19">
        <f>SUM(J28:J34)</f>
        <v>0</v>
      </c>
    </row>
    <row r="28" spans="1:32" ht="12.75">
      <c r="A28" s="1" t="s">
        <v>25</v>
      </c>
      <c r="B28" s="1" t="s">
        <v>95</v>
      </c>
      <c r="C28" s="1" t="s">
        <v>186</v>
      </c>
      <c r="D28" s="1" t="s">
        <v>289</v>
      </c>
      <c r="E28" s="1" t="s">
        <v>176</v>
      </c>
      <c r="F28" s="8">
        <v>3</v>
      </c>
      <c r="G28" s="12"/>
      <c r="H28" s="12"/>
      <c r="I28" s="8">
        <v>0</v>
      </c>
      <c r="J28" s="8">
        <f aca="true" t="shared" si="3" ref="J28:J34">I28*F28</f>
        <v>0</v>
      </c>
      <c r="AE28" s="25">
        <f aca="true" t="shared" si="4" ref="AE28:AE34">G28*0</f>
        <v>0</v>
      </c>
      <c r="AF28" s="25">
        <f aca="true" t="shared" si="5" ref="AF28:AF34">G28*(1-0)</f>
        <v>0</v>
      </c>
    </row>
    <row r="29" spans="1:32" ht="12.75">
      <c r="A29" s="1" t="s">
        <v>26</v>
      </c>
      <c r="B29" s="1" t="s">
        <v>95</v>
      </c>
      <c r="C29" s="1" t="s">
        <v>187</v>
      </c>
      <c r="D29" s="1" t="s">
        <v>289</v>
      </c>
      <c r="E29" s="1" t="s">
        <v>188</v>
      </c>
      <c r="F29" s="8">
        <v>2.16</v>
      </c>
      <c r="G29" s="12"/>
      <c r="H29" s="12"/>
      <c r="I29" s="8">
        <v>0</v>
      </c>
      <c r="J29" s="8">
        <f t="shared" si="3"/>
        <v>0</v>
      </c>
      <c r="AE29" s="25">
        <f t="shared" si="4"/>
        <v>0</v>
      </c>
      <c r="AF29" s="25">
        <f t="shared" si="5"/>
        <v>0</v>
      </c>
    </row>
    <row r="30" spans="1:32" ht="12.75">
      <c r="A30" s="1" t="s">
        <v>27</v>
      </c>
      <c r="B30" s="1" t="s">
        <v>96</v>
      </c>
      <c r="C30" s="1" t="s">
        <v>189</v>
      </c>
      <c r="D30" s="1" t="s">
        <v>289</v>
      </c>
      <c r="E30" s="1" t="s">
        <v>190</v>
      </c>
      <c r="F30" s="8">
        <v>58.82</v>
      </c>
      <c r="G30" s="12"/>
      <c r="H30" s="12"/>
      <c r="I30" s="8">
        <v>0</v>
      </c>
      <c r="J30" s="8">
        <f t="shared" si="3"/>
        <v>0</v>
      </c>
      <c r="AE30" s="25">
        <f t="shared" si="4"/>
        <v>0</v>
      </c>
      <c r="AF30" s="25">
        <f t="shared" si="5"/>
        <v>0</v>
      </c>
    </row>
    <row r="31" spans="1:32" ht="12.75">
      <c r="A31" s="1" t="s">
        <v>28</v>
      </c>
      <c r="B31" s="1" t="s">
        <v>97</v>
      </c>
      <c r="C31" s="1" t="s">
        <v>191</v>
      </c>
      <c r="D31" s="1" t="s">
        <v>289</v>
      </c>
      <c r="E31" s="1" t="s">
        <v>10</v>
      </c>
      <c r="F31" s="8">
        <v>5</v>
      </c>
      <c r="G31" s="12"/>
      <c r="H31" s="12"/>
      <c r="I31" s="8">
        <v>0</v>
      </c>
      <c r="J31" s="8">
        <f t="shared" si="3"/>
        <v>0</v>
      </c>
      <c r="AE31" s="25">
        <f t="shared" si="4"/>
        <v>0</v>
      </c>
      <c r="AF31" s="25">
        <f t="shared" si="5"/>
        <v>0</v>
      </c>
    </row>
    <row r="32" spans="1:32" ht="12.75">
      <c r="A32" s="1" t="s">
        <v>29</v>
      </c>
      <c r="B32" s="1" t="s">
        <v>98</v>
      </c>
      <c r="C32" s="1" t="s">
        <v>192</v>
      </c>
      <c r="D32" s="1" t="s">
        <v>289</v>
      </c>
      <c r="E32" s="1" t="s">
        <v>176</v>
      </c>
      <c r="F32" s="8">
        <v>3</v>
      </c>
      <c r="G32" s="12"/>
      <c r="H32" s="12"/>
      <c r="I32" s="8">
        <v>0</v>
      </c>
      <c r="J32" s="8">
        <f t="shared" si="3"/>
        <v>0</v>
      </c>
      <c r="AE32" s="25">
        <f t="shared" si="4"/>
        <v>0</v>
      </c>
      <c r="AF32" s="25">
        <f t="shared" si="5"/>
        <v>0</v>
      </c>
    </row>
    <row r="33" spans="1:32" ht="12.75">
      <c r="A33" s="1" t="s">
        <v>30</v>
      </c>
      <c r="B33" s="1" t="s">
        <v>98</v>
      </c>
      <c r="C33" s="1" t="s">
        <v>193</v>
      </c>
      <c r="D33" s="1" t="s">
        <v>289</v>
      </c>
      <c r="E33" s="1" t="s">
        <v>194</v>
      </c>
      <c r="F33" s="8">
        <v>2.16</v>
      </c>
      <c r="G33" s="12"/>
      <c r="H33" s="12"/>
      <c r="I33" s="8">
        <v>0</v>
      </c>
      <c r="J33" s="8">
        <f t="shared" si="3"/>
        <v>0</v>
      </c>
      <c r="AE33" s="25">
        <f t="shared" si="4"/>
        <v>0</v>
      </c>
      <c r="AF33" s="25">
        <f t="shared" si="5"/>
        <v>0</v>
      </c>
    </row>
    <row r="34" spans="1:32" ht="12.75">
      <c r="A34" s="1" t="s">
        <v>31</v>
      </c>
      <c r="B34" s="1" t="s">
        <v>98</v>
      </c>
      <c r="C34" s="1" t="s">
        <v>195</v>
      </c>
      <c r="D34" s="1" t="s">
        <v>289</v>
      </c>
      <c r="E34" s="1" t="s">
        <v>196</v>
      </c>
      <c r="F34" s="8">
        <v>5.99</v>
      </c>
      <c r="G34" s="12"/>
      <c r="H34" s="12"/>
      <c r="I34" s="8">
        <v>0</v>
      </c>
      <c r="J34" s="8">
        <f t="shared" si="3"/>
        <v>0</v>
      </c>
      <c r="AE34" s="25">
        <f t="shared" si="4"/>
        <v>0</v>
      </c>
      <c r="AF34" s="25">
        <f t="shared" si="5"/>
        <v>0</v>
      </c>
    </row>
    <row r="35" spans="1:10" ht="12.75">
      <c r="A35" s="7" t="s">
        <v>5</v>
      </c>
      <c r="B35" s="7" t="s">
        <v>22</v>
      </c>
      <c r="C35" s="7" t="s">
        <v>197</v>
      </c>
      <c r="D35" s="7" t="s">
        <v>5</v>
      </c>
      <c r="E35" s="7" t="s">
        <v>5</v>
      </c>
      <c r="F35" s="11" t="s">
        <v>5</v>
      </c>
      <c r="G35" s="11" t="s">
        <v>5</v>
      </c>
      <c r="H35" s="11"/>
      <c r="I35" s="11" t="s">
        <v>5</v>
      </c>
      <c r="J35" s="19">
        <f>SUM(J36:J36)</f>
        <v>0</v>
      </c>
    </row>
    <row r="36" spans="1:32" ht="12.75">
      <c r="A36" s="1" t="s">
        <v>32</v>
      </c>
      <c r="B36" s="1" t="s">
        <v>99</v>
      </c>
      <c r="C36" s="1" t="s">
        <v>198</v>
      </c>
      <c r="D36" s="1" t="s">
        <v>289</v>
      </c>
      <c r="E36" s="1" t="s">
        <v>199</v>
      </c>
      <c r="F36" s="8">
        <v>1.08</v>
      </c>
      <c r="G36" s="12"/>
      <c r="H36" s="12"/>
      <c r="I36" s="8">
        <v>0</v>
      </c>
      <c r="J36" s="8">
        <f>I36*F36</f>
        <v>0</v>
      </c>
      <c r="AE36" s="25">
        <f>G36*0</f>
        <v>0</v>
      </c>
      <c r="AF36" s="25">
        <f>G36*(1-0)</f>
        <v>0</v>
      </c>
    </row>
    <row r="37" spans="1:10" ht="12.75">
      <c r="A37" s="7" t="s">
        <v>5</v>
      </c>
      <c r="B37" s="7" t="s">
        <v>23</v>
      </c>
      <c r="C37" s="7" t="s">
        <v>200</v>
      </c>
      <c r="D37" s="7" t="s">
        <v>5</v>
      </c>
      <c r="E37" s="7" t="s">
        <v>5</v>
      </c>
      <c r="F37" s="11" t="s">
        <v>5</v>
      </c>
      <c r="G37" s="11" t="s">
        <v>5</v>
      </c>
      <c r="H37" s="11"/>
      <c r="I37" s="11" t="s">
        <v>5</v>
      </c>
      <c r="J37" s="19">
        <f>SUM(J38:J42)</f>
        <v>0</v>
      </c>
    </row>
    <row r="38" spans="1:32" ht="12.75">
      <c r="A38" s="1" t="s">
        <v>33</v>
      </c>
      <c r="B38" s="1" t="s">
        <v>100</v>
      </c>
      <c r="C38" s="1" t="s">
        <v>201</v>
      </c>
      <c r="D38" s="1" t="s">
        <v>287</v>
      </c>
      <c r="E38" s="1" t="s">
        <v>25</v>
      </c>
      <c r="F38" s="8">
        <v>20</v>
      </c>
      <c r="G38" s="12"/>
      <c r="H38" s="12"/>
      <c r="I38" s="8">
        <v>0</v>
      </c>
      <c r="J38" s="8">
        <f>I38*F38</f>
        <v>0</v>
      </c>
      <c r="AE38" s="25">
        <f>G38*0</f>
        <v>0</v>
      </c>
      <c r="AF38" s="25">
        <f>G38*(1-0)</f>
        <v>0</v>
      </c>
    </row>
    <row r="39" spans="1:32" ht="12.75">
      <c r="A39" s="1" t="s">
        <v>34</v>
      </c>
      <c r="B39" s="1" t="s">
        <v>101</v>
      </c>
      <c r="C39" s="1" t="s">
        <v>202</v>
      </c>
      <c r="D39" s="1" t="s">
        <v>287</v>
      </c>
      <c r="E39" s="1" t="s">
        <v>163</v>
      </c>
      <c r="F39" s="8">
        <v>333.8</v>
      </c>
      <c r="G39" s="12"/>
      <c r="H39" s="12"/>
      <c r="I39" s="8">
        <v>0</v>
      </c>
      <c r="J39" s="8">
        <f>I39*F39</f>
        <v>0</v>
      </c>
      <c r="AE39" s="25">
        <f>G39*0</f>
        <v>0</v>
      </c>
      <c r="AF39" s="25">
        <f>G39*(1-0)</f>
        <v>0</v>
      </c>
    </row>
    <row r="40" spans="1:32" ht="12.75">
      <c r="A40" s="1" t="s">
        <v>35</v>
      </c>
      <c r="B40" s="1" t="s">
        <v>101</v>
      </c>
      <c r="C40" s="1" t="s">
        <v>203</v>
      </c>
      <c r="D40" s="1" t="s">
        <v>287</v>
      </c>
      <c r="E40" s="1" t="s">
        <v>204</v>
      </c>
      <c r="F40" s="8">
        <v>37.37</v>
      </c>
      <c r="G40" s="12"/>
      <c r="H40" s="12"/>
      <c r="I40" s="8">
        <v>0</v>
      </c>
      <c r="J40" s="8">
        <f>I40*F40</f>
        <v>0</v>
      </c>
      <c r="AE40" s="25">
        <f>G40*0</f>
        <v>0</v>
      </c>
      <c r="AF40" s="25">
        <f>G40*(1-0)</f>
        <v>0</v>
      </c>
    </row>
    <row r="41" spans="1:32" ht="12.75">
      <c r="A41" s="1" t="s">
        <v>36</v>
      </c>
      <c r="B41" s="1" t="s">
        <v>102</v>
      </c>
      <c r="C41" s="1" t="s">
        <v>205</v>
      </c>
      <c r="D41" s="1" t="s">
        <v>287</v>
      </c>
      <c r="E41" s="1" t="s">
        <v>25</v>
      </c>
      <c r="F41" s="8">
        <v>20</v>
      </c>
      <c r="G41" s="12"/>
      <c r="H41" s="12"/>
      <c r="I41" s="8">
        <v>0</v>
      </c>
      <c r="J41" s="8">
        <f>I41*F41</f>
        <v>0</v>
      </c>
      <c r="AE41" s="25">
        <f>G41*0</f>
        <v>0</v>
      </c>
      <c r="AF41" s="25">
        <f>G41*(1-0)</f>
        <v>0</v>
      </c>
    </row>
    <row r="42" spans="1:32" ht="12.75">
      <c r="A42" s="1" t="s">
        <v>37</v>
      </c>
      <c r="B42" s="1" t="s">
        <v>103</v>
      </c>
      <c r="C42" s="1" t="s">
        <v>206</v>
      </c>
      <c r="D42" s="1" t="s">
        <v>287</v>
      </c>
      <c r="E42" s="1" t="s">
        <v>30</v>
      </c>
      <c r="F42" s="8">
        <v>25</v>
      </c>
      <c r="G42" s="12"/>
      <c r="H42" s="12"/>
      <c r="I42" s="8">
        <v>0</v>
      </c>
      <c r="J42" s="8">
        <f>I42*F42</f>
        <v>0</v>
      </c>
      <c r="AE42" s="25">
        <f>G42*0</f>
        <v>0</v>
      </c>
      <c r="AF42" s="25">
        <f>G42*(1-0)</f>
        <v>0</v>
      </c>
    </row>
    <row r="43" spans="1:10" ht="12.75">
      <c r="A43" s="7" t="s">
        <v>5</v>
      </c>
      <c r="B43" s="7" t="s">
        <v>61</v>
      </c>
      <c r="C43" s="7" t="s">
        <v>207</v>
      </c>
      <c r="D43" s="7" t="s">
        <v>5</v>
      </c>
      <c r="E43" s="7" t="s">
        <v>5</v>
      </c>
      <c r="F43" s="11" t="s">
        <v>5</v>
      </c>
      <c r="G43" s="11" t="s">
        <v>5</v>
      </c>
      <c r="H43" s="11"/>
      <c r="I43" s="11" t="s">
        <v>5</v>
      </c>
      <c r="J43" s="19">
        <f>SUM(J44:J46)</f>
        <v>157.09566400000003</v>
      </c>
    </row>
    <row r="44" spans="1:32" ht="12.75">
      <c r="A44" s="1" t="s">
        <v>38</v>
      </c>
      <c r="B44" s="1" t="s">
        <v>104</v>
      </c>
      <c r="C44" s="1" t="s">
        <v>208</v>
      </c>
      <c r="D44" s="1" t="s">
        <v>287</v>
      </c>
      <c r="E44" s="1" t="s">
        <v>209</v>
      </c>
      <c r="F44" s="8">
        <v>335.6</v>
      </c>
      <c r="G44" s="12"/>
      <c r="H44" s="12"/>
      <c r="I44" s="8">
        <v>0.27994</v>
      </c>
      <c r="J44" s="8">
        <f>I44*F44</f>
        <v>93.94786400000001</v>
      </c>
      <c r="AE44" s="25">
        <f>G44*0.838327272727273</f>
        <v>0</v>
      </c>
      <c r="AF44" s="25">
        <f>G44*(1-0.838327272727273)</f>
        <v>0</v>
      </c>
    </row>
    <row r="45" spans="1:32" ht="12.75">
      <c r="A45" s="1" t="s">
        <v>39</v>
      </c>
      <c r="B45" s="1" t="s">
        <v>105</v>
      </c>
      <c r="C45" s="1" t="s">
        <v>210</v>
      </c>
      <c r="D45" s="1" t="s">
        <v>287</v>
      </c>
      <c r="E45" s="1" t="s">
        <v>211</v>
      </c>
      <c r="F45" s="8">
        <v>166</v>
      </c>
      <c r="G45" s="12"/>
      <c r="H45" s="12"/>
      <c r="I45" s="8">
        <v>0.3708</v>
      </c>
      <c r="J45" s="8">
        <f>I45*F45</f>
        <v>61.552800000000005</v>
      </c>
      <c r="AE45" s="25">
        <f>G45*0.854901960784314</f>
        <v>0</v>
      </c>
      <c r="AF45" s="25">
        <f>G45*(1-0.854901960784314)</f>
        <v>0</v>
      </c>
    </row>
    <row r="46" spans="1:32" ht="12.75">
      <c r="A46" s="1" t="s">
        <v>40</v>
      </c>
      <c r="B46" s="1" t="s">
        <v>106</v>
      </c>
      <c r="C46" s="1" t="s">
        <v>212</v>
      </c>
      <c r="D46" s="1" t="s">
        <v>290</v>
      </c>
      <c r="E46" s="1" t="s">
        <v>213</v>
      </c>
      <c r="F46" s="8">
        <v>1.45</v>
      </c>
      <c r="G46" s="12"/>
      <c r="H46" s="12"/>
      <c r="I46" s="8">
        <v>1.1</v>
      </c>
      <c r="J46" s="8">
        <f>I46*F46</f>
        <v>1.595</v>
      </c>
      <c r="AE46" s="25">
        <f>G46*0.906359951441328</f>
        <v>0</v>
      </c>
      <c r="AF46" s="25">
        <f>G46*(1-0.906359951441328)</f>
        <v>0</v>
      </c>
    </row>
    <row r="47" spans="1:10" ht="12.75">
      <c r="A47" s="7" t="s">
        <v>5</v>
      </c>
      <c r="B47" s="7" t="s">
        <v>62</v>
      </c>
      <c r="C47" s="7" t="s">
        <v>214</v>
      </c>
      <c r="D47" s="7" t="s">
        <v>5</v>
      </c>
      <c r="E47" s="7" t="s">
        <v>5</v>
      </c>
      <c r="F47" s="11" t="s">
        <v>5</v>
      </c>
      <c r="G47" s="11" t="s">
        <v>5</v>
      </c>
      <c r="H47" s="11"/>
      <c r="I47" s="11" t="s">
        <v>5</v>
      </c>
      <c r="J47" s="19">
        <f>SUM(J48:J50)</f>
        <v>7.6271664</v>
      </c>
    </row>
    <row r="48" spans="1:32" ht="12.75">
      <c r="A48" s="1" t="s">
        <v>41</v>
      </c>
      <c r="B48" s="1" t="s">
        <v>107</v>
      </c>
      <c r="C48" s="1" t="s">
        <v>215</v>
      </c>
      <c r="D48" s="1" t="s">
        <v>287</v>
      </c>
      <c r="E48" s="1" t="s">
        <v>216</v>
      </c>
      <c r="F48" s="8">
        <v>29.68</v>
      </c>
      <c r="G48" s="12"/>
      <c r="H48" s="12"/>
      <c r="I48" s="8">
        <v>0.10255</v>
      </c>
      <c r="J48" s="8">
        <f>I48*F48</f>
        <v>3.043684</v>
      </c>
      <c r="AE48" s="25">
        <f>G48*0.862179883706545</f>
        <v>0</v>
      </c>
      <c r="AF48" s="25">
        <f>G48*(1-0.862179883706545)</f>
        <v>0</v>
      </c>
    </row>
    <row r="49" spans="1:32" ht="12.75">
      <c r="A49" s="1" t="s">
        <v>42</v>
      </c>
      <c r="B49" s="1" t="s">
        <v>108</v>
      </c>
      <c r="C49" s="1" t="s">
        <v>217</v>
      </c>
      <c r="D49" s="1" t="s">
        <v>287</v>
      </c>
      <c r="E49" s="1" t="s">
        <v>167</v>
      </c>
      <c r="F49" s="8">
        <v>29.68</v>
      </c>
      <c r="G49" s="12"/>
      <c r="H49" s="12"/>
      <c r="I49" s="8">
        <v>0.15382</v>
      </c>
      <c r="J49" s="8">
        <f>I49*F49</f>
        <v>4.565377600000001</v>
      </c>
      <c r="AE49" s="25">
        <f>G49*0.883490566037736</f>
        <v>0</v>
      </c>
      <c r="AF49" s="25">
        <f>G49*(1-0.883490566037736)</f>
        <v>0</v>
      </c>
    </row>
    <row r="50" spans="1:32" ht="12.75">
      <c r="A50" s="1" t="s">
        <v>43</v>
      </c>
      <c r="B50" s="1" t="s">
        <v>109</v>
      </c>
      <c r="C50" s="1" t="s">
        <v>218</v>
      </c>
      <c r="D50" s="1" t="s">
        <v>287</v>
      </c>
      <c r="E50" s="1" t="s">
        <v>167</v>
      </c>
      <c r="F50" s="8">
        <v>29.68</v>
      </c>
      <c r="G50" s="12"/>
      <c r="H50" s="12"/>
      <c r="I50" s="8">
        <v>0.00061</v>
      </c>
      <c r="J50" s="8">
        <f>I50*F50</f>
        <v>0.0181048</v>
      </c>
      <c r="AE50" s="25">
        <f>G50*0.941176470588235</f>
        <v>0</v>
      </c>
      <c r="AF50" s="25">
        <f>G50*(1-0.941176470588235)</f>
        <v>0</v>
      </c>
    </row>
    <row r="51" spans="1:10" ht="12.75">
      <c r="A51" s="7" t="s">
        <v>5</v>
      </c>
      <c r="B51" s="7" t="s">
        <v>110</v>
      </c>
      <c r="C51" s="7" t="s">
        <v>219</v>
      </c>
      <c r="D51" s="7" t="s">
        <v>5</v>
      </c>
      <c r="E51" s="7" t="s">
        <v>5</v>
      </c>
      <c r="F51" s="11" t="s">
        <v>5</v>
      </c>
      <c r="G51" s="11" t="s">
        <v>5</v>
      </c>
      <c r="H51" s="11"/>
      <c r="I51" s="11" t="s">
        <v>5</v>
      </c>
      <c r="J51" s="19">
        <f>SUM(J52:J52)</f>
        <v>0.06698000000000001</v>
      </c>
    </row>
    <row r="52" spans="1:32" ht="12.75">
      <c r="A52" s="1" t="s">
        <v>44</v>
      </c>
      <c r="B52" s="1" t="s">
        <v>111</v>
      </c>
      <c r="C52" s="1" t="s">
        <v>220</v>
      </c>
      <c r="D52" s="1" t="s">
        <v>288</v>
      </c>
      <c r="E52" s="1" t="s">
        <v>221</v>
      </c>
      <c r="F52" s="8">
        <v>66.98</v>
      </c>
      <c r="G52" s="12"/>
      <c r="H52" s="12"/>
      <c r="I52" s="8">
        <v>0.001</v>
      </c>
      <c r="J52" s="8">
        <f>I52*F52</f>
        <v>0.06698000000000001</v>
      </c>
      <c r="AE52" s="25">
        <f>G52*1</f>
        <v>0</v>
      </c>
      <c r="AF52" s="25">
        <f>G52*(1-1)</f>
        <v>0</v>
      </c>
    </row>
    <row r="53" spans="1:10" ht="12.75">
      <c r="A53" s="7" t="s">
        <v>5</v>
      </c>
      <c r="B53" s="7" t="s">
        <v>64</v>
      </c>
      <c r="C53" s="7" t="s">
        <v>222</v>
      </c>
      <c r="D53" s="7" t="s">
        <v>5</v>
      </c>
      <c r="E53" s="7" t="s">
        <v>5</v>
      </c>
      <c r="F53" s="11" t="s">
        <v>5</v>
      </c>
      <c r="G53" s="11" t="s">
        <v>5</v>
      </c>
      <c r="H53" s="11"/>
      <c r="I53" s="11" t="s">
        <v>5</v>
      </c>
      <c r="J53" s="19">
        <f>SUM(J54:J57)</f>
        <v>24.66782</v>
      </c>
    </row>
    <row r="54" spans="1:32" ht="12.75">
      <c r="A54" s="1" t="s">
        <v>45</v>
      </c>
      <c r="B54" s="1" t="s">
        <v>112</v>
      </c>
      <c r="C54" s="1" t="s">
        <v>223</v>
      </c>
      <c r="D54" s="1" t="s">
        <v>287</v>
      </c>
      <c r="E54" s="1" t="s">
        <v>211</v>
      </c>
      <c r="F54" s="8">
        <v>166</v>
      </c>
      <c r="G54" s="12"/>
      <c r="H54" s="12"/>
      <c r="I54" s="8">
        <v>0.0739</v>
      </c>
      <c r="J54" s="8">
        <f>I54*F54</f>
        <v>12.267399999999999</v>
      </c>
      <c r="AE54" s="25">
        <f>G54*0.168348356428539</f>
        <v>0</v>
      </c>
      <c r="AF54" s="25">
        <f>G54*(1-0.168348356428539)</f>
        <v>0</v>
      </c>
    </row>
    <row r="55" spans="1:32" ht="12.75">
      <c r="A55" s="1" t="s">
        <v>46</v>
      </c>
      <c r="B55" s="1" t="s">
        <v>113</v>
      </c>
      <c r="C55" s="1" t="s">
        <v>224</v>
      </c>
      <c r="D55" s="1" t="s">
        <v>287</v>
      </c>
      <c r="E55" s="1" t="s">
        <v>225</v>
      </c>
      <c r="F55" s="8">
        <v>16.6</v>
      </c>
      <c r="G55" s="12"/>
      <c r="H55" s="12"/>
      <c r="I55" s="8">
        <v>0</v>
      </c>
      <c r="J55" s="8">
        <f>I55*F55</f>
        <v>0</v>
      </c>
      <c r="AE55" s="25">
        <f>G55*0</f>
        <v>0</v>
      </c>
      <c r="AF55" s="25">
        <f>G55*(1-0)</f>
        <v>0</v>
      </c>
    </row>
    <row r="56" spans="1:32" ht="12.75">
      <c r="A56" s="1" t="s">
        <v>47</v>
      </c>
      <c r="B56" s="1" t="s">
        <v>114</v>
      </c>
      <c r="C56" s="1" t="s">
        <v>226</v>
      </c>
      <c r="D56" s="1" t="s">
        <v>287</v>
      </c>
      <c r="E56" s="1" t="s">
        <v>225</v>
      </c>
      <c r="F56" s="8">
        <v>16.6</v>
      </c>
      <c r="G56" s="12"/>
      <c r="H56" s="12"/>
      <c r="I56" s="8">
        <v>0</v>
      </c>
      <c r="J56" s="8">
        <f>I56*F56</f>
        <v>0</v>
      </c>
      <c r="AE56" s="25">
        <f>G56*0</f>
        <v>0</v>
      </c>
      <c r="AF56" s="25">
        <f>G56*(1-0)</f>
        <v>0</v>
      </c>
    </row>
    <row r="57" spans="1:32" ht="12.75">
      <c r="A57" s="1" t="s">
        <v>48</v>
      </c>
      <c r="B57" s="1" t="s">
        <v>115</v>
      </c>
      <c r="C57" s="1" t="s">
        <v>227</v>
      </c>
      <c r="D57" s="1" t="s">
        <v>287</v>
      </c>
      <c r="E57" s="1" t="s">
        <v>228</v>
      </c>
      <c r="F57" s="8">
        <v>167.8</v>
      </c>
      <c r="G57" s="12"/>
      <c r="H57" s="12"/>
      <c r="I57" s="8">
        <v>0.0739</v>
      </c>
      <c r="J57" s="8">
        <f>I57*F57</f>
        <v>12.40042</v>
      </c>
      <c r="AE57" s="25">
        <f>G57*0.161462365591398</f>
        <v>0</v>
      </c>
      <c r="AF57" s="25">
        <f>G57*(1-0.161462365591398)</f>
        <v>0</v>
      </c>
    </row>
    <row r="58" spans="1:10" ht="12.75">
      <c r="A58" s="7" t="s">
        <v>5</v>
      </c>
      <c r="B58" s="7" t="s">
        <v>116</v>
      </c>
      <c r="C58" s="7" t="s">
        <v>229</v>
      </c>
      <c r="D58" s="7" t="s">
        <v>5</v>
      </c>
      <c r="E58" s="7" t="s">
        <v>5</v>
      </c>
      <c r="F58" s="11" t="s">
        <v>5</v>
      </c>
      <c r="G58" s="11" t="s">
        <v>5</v>
      </c>
      <c r="H58" s="11"/>
      <c r="I58" s="11" t="s">
        <v>5</v>
      </c>
      <c r="J58" s="19">
        <f>SUM(J59:J60)</f>
        <v>0</v>
      </c>
    </row>
    <row r="59" spans="1:32" ht="12.75">
      <c r="A59" s="1" t="s">
        <v>49</v>
      </c>
      <c r="B59" s="1" t="s">
        <v>117</v>
      </c>
      <c r="C59" s="1" t="s">
        <v>230</v>
      </c>
      <c r="D59" s="1" t="s">
        <v>287</v>
      </c>
      <c r="E59" s="1" t="s">
        <v>231</v>
      </c>
      <c r="F59" s="8">
        <v>2.5</v>
      </c>
      <c r="G59" s="12"/>
      <c r="H59" s="12"/>
      <c r="I59" s="8">
        <v>0</v>
      </c>
      <c r="J59" s="8">
        <f>I59*F59</f>
        <v>0</v>
      </c>
      <c r="AE59" s="25">
        <f>G59*1</f>
        <v>0</v>
      </c>
      <c r="AF59" s="25">
        <f>G59*(1-1)</f>
        <v>0</v>
      </c>
    </row>
    <row r="60" spans="1:32" ht="12.75">
      <c r="A60" s="1" t="s">
        <v>50</v>
      </c>
      <c r="B60" s="1" t="s">
        <v>117</v>
      </c>
      <c r="C60" s="1" t="s">
        <v>232</v>
      </c>
      <c r="D60" s="1" t="s">
        <v>287</v>
      </c>
      <c r="E60" s="1" t="s">
        <v>233</v>
      </c>
      <c r="F60" s="8">
        <v>9.4</v>
      </c>
      <c r="G60" s="12"/>
      <c r="H60" s="12"/>
      <c r="I60" s="8">
        <v>0</v>
      </c>
      <c r="J60" s="8">
        <f>I60*F60</f>
        <v>0</v>
      </c>
      <c r="AE60" s="25">
        <f>G60*1</f>
        <v>0</v>
      </c>
      <c r="AF60" s="25">
        <f>G60*(1-1)</f>
        <v>0</v>
      </c>
    </row>
    <row r="61" spans="1:10" ht="12.75">
      <c r="A61" s="7" t="s">
        <v>5</v>
      </c>
      <c r="B61" s="7" t="s">
        <v>118</v>
      </c>
      <c r="C61" s="7" t="s">
        <v>234</v>
      </c>
      <c r="D61" s="7" t="s">
        <v>5</v>
      </c>
      <c r="E61" s="7" t="s">
        <v>5</v>
      </c>
      <c r="F61" s="11" t="s">
        <v>5</v>
      </c>
      <c r="G61" s="11" t="s">
        <v>5</v>
      </c>
      <c r="H61" s="11"/>
      <c r="I61" s="11" t="s">
        <v>5</v>
      </c>
      <c r="J61" s="19">
        <f>SUM(J62:J65)</f>
        <v>19.5021184</v>
      </c>
    </row>
    <row r="62" spans="1:32" ht="12.75">
      <c r="A62" s="1" t="s">
        <v>51</v>
      </c>
      <c r="B62" s="1" t="s">
        <v>119</v>
      </c>
      <c r="C62" s="1" t="s">
        <v>235</v>
      </c>
      <c r="D62" s="1" t="s">
        <v>288</v>
      </c>
      <c r="E62" s="1" t="s">
        <v>236</v>
      </c>
      <c r="F62" s="8">
        <v>18.8</v>
      </c>
      <c r="G62" s="12"/>
      <c r="H62" s="12"/>
      <c r="I62" s="8">
        <v>0.09971</v>
      </c>
      <c r="J62" s="8">
        <f>I62*F62</f>
        <v>1.8745479999999999</v>
      </c>
      <c r="AE62" s="25">
        <f>G62*0.707131147540984</f>
        <v>0</v>
      </c>
      <c r="AF62" s="25">
        <f>G62*(1-0.707131147540984)</f>
        <v>0</v>
      </c>
    </row>
    <row r="63" spans="1:32" ht="12.75">
      <c r="A63" s="1" t="s">
        <v>52</v>
      </c>
      <c r="B63" s="1" t="s">
        <v>120</v>
      </c>
      <c r="C63" s="1" t="s">
        <v>237</v>
      </c>
      <c r="D63" s="1" t="s">
        <v>288</v>
      </c>
      <c r="E63" s="1" t="s">
        <v>169</v>
      </c>
      <c r="F63" s="8">
        <v>68.21</v>
      </c>
      <c r="G63" s="12"/>
      <c r="H63" s="12"/>
      <c r="I63" s="8">
        <v>0.14424</v>
      </c>
      <c r="J63" s="8">
        <f>I63*F63</f>
        <v>9.8386104</v>
      </c>
      <c r="AE63" s="25">
        <f>G63*0.655449735449735</f>
        <v>0</v>
      </c>
      <c r="AF63" s="25">
        <f>G63*(1-0.655449735449735)</f>
        <v>0</v>
      </c>
    </row>
    <row r="64" spans="1:32" ht="12.75">
      <c r="A64" s="1" t="s">
        <v>53</v>
      </c>
      <c r="B64" s="1" t="s">
        <v>120</v>
      </c>
      <c r="C64" s="1" t="s">
        <v>238</v>
      </c>
      <c r="D64" s="1" t="s">
        <v>288</v>
      </c>
      <c r="E64" s="1" t="s">
        <v>239</v>
      </c>
      <c r="F64" s="8">
        <v>54</v>
      </c>
      <c r="G64" s="12"/>
      <c r="H64" s="12"/>
      <c r="I64" s="8">
        <v>0.14424</v>
      </c>
      <c r="J64" s="8">
        <f>I64*F64</f>
        <v>7.78896</v>
      </c>
      <c r="AE64" s="25">
        <f>G64*0.655449735449735</f>
        <v>0</v>
      </c>
      <c r="AF64" s="25">
        <f>G64*(1-0.655449735449735)</f>
        <v>0</v>
      </c>
    </row>
    <row r="65" spans="1:32" ht="12.75">
      <c r="A65" s="1" t="s">
        <v>54</v>
      </c>
      <c r="B65" s="1" t="s">
        <v>121</v>
      </c>
      <c r="C65" s="1" t="s">
        <v>240</v>
      </c>
      <c r="D65" s="1" t="s">
        <v>288</v>
      </c>
      <c r="E65" s="1" t="s">
        <v>221</v>
      </c>
      <c r="F65" s="8">
        <v>66.98</v>
      </c>
      <c r="G65" s="12"/>
      <c r="H65" s="12"/>
      <c r="I65" s="8">
        <v>0</v>
      </c>
      <c r="J65" s="8">
        <f>I65*F65</f>
        <v>0</v>
      </c>
      <c r="AE65" s="25">
        <f>G65*0.639335256146134</f>
        <v>0</v>
      </c>
      <c r="AF65" s="25">
        <f>G65*(1-0.639335256146134)</f>
        <v>0</v>
      </c>
    </row>
    <row r="66" spans="1:10" ht="12.75">
      <c r="A66" s="7" t="s">
        <v>5</v>
      </c>
      <c r="B66" s="7" t="s">
        <v>122</v>
      </c>
      <c r="C66" s="7" t="s">
        <v>241</v>
      </c>
      <c r="D66" s="7" t="s">
        <v>5</v>
      </c>
      <c r="E66" s="7" t="s">
        <v>5</v>
      </c>
      <c r="F66" s="11" t="s">
        <v>5</v>
      </c>
      <c r="G66" s="11" t="s">
        <v>5</v>
      </c>
      <c r="H66" s="11"/>
      <c r="I66" s="11" t="s">
        <v>5</v>
      </c>
      <c r="J66" s="19">
        <f>SUM(J67:J67)</f>
        <v>0</v>
      </c>
    </row>
    <row r="67" spans="1:32" ht="12.75">
      <c r="A67" s="1" t="s">
        <v>55</v>
      </c>
      <c r="B67" s="1" t="s">
        <v>123</v>
      </c>
      <c r="C67" s="1" t="s">
        <v>242</v>
      </c>
      <c r="D67" s="1" t="s">
        <v>286</v>
      </c>
      <c r="E67" s="1" t="s">
        <v>25</v>
      </c>
      <c r="F67" s="8">
        <v>20</v>
      </c>
      <c r="G67" s="12"/>
      <c r="H67" s="12"/>
      <c r="I67" s="8">
        <v>0</v>
      </c>
      <c r="J67" s="8">
        <f>I67*F67</f>
        <v>0</v>
      </c>
      <c r="AE67" s="25">
        <f>G67*1</f>
        <v>0</v>
      </c>
      <c r="AF67" s="25">
        <f>G67*(1-1)</f>
        <v>0</v>
      </c>
    </row>
    <row r="68" spans="1:10" ht="12.75">
      <c r="A68" s="7" t="s">
        <v>5</v>
      </c>
      <c r="B68" s="7" t="s">
        <v>124</v>
      </c>
      <c r="C68" s="7" t="s">
        <v>243</v>
      </c>
      <c r="D68" s="7" t="s">
        <v>5</v>
      </c>
      <c r="E68" s="7" t="s">
        <v>5</v>
      </c>
      <c r="F68" s="11" t="s">
        <v>5</v>
      </c>
      <c r="G68" s="11" t="s">
        <v>5</v>
      </c>
      <c r="H68" s="11"/>
      <c r="I68" s="11" t="s">
        <v>5</v>
      </c>
      <c r="J68" s="19">
        <f>SUM(J69:J69)</f>
        <v>1</v>
      </c>
    </row>
    <row r="69" spans="1:32" ht="12.75">
      <c r="A69" s="1" t="s">
        <v>56</v>
      </c>
      <c r="B69" s="1" t="s">
        <v>125</v>
      </c>
      <c r="C69" s="1" t="s">
        <v>244</v>
      </c>
      <c r="D69" s="1" t="s">
        <v>286</v>
      </c>
      <c r="E69" s="1" t="s">
        <v>6</v>
      </c>
      <c r="F69" s="8">
        <v>1</v>
      </c>
      <c r="G69" s="12"/>
      <c r="H69" s="12"/>
      <c r="I69" s="8">
        <v>1</v>
      </c>
      <c r="J69" s="8">
        <f>I69*F69</f>
        <v>1</v>
      </c>
      <c r="AE69" s="25">
        <f>G69*1</f>
        <v>0</v>
      </c>
      <c r="AF69" s="25">
        <f>G69*(1-1)</f>
        <v>0</v>
      </c>
    </row>
    <row r="70" spans="1:10" ht="12.75">
      <c r="A70" s="7" t="s">
        <v>5</v>
      </c>
      <c r="B70" s="7" t="s">
        <v>126</v>
      </c>
      <c r="C70" s="7" t="s">
        <v>245</v>
      </c>
      <c r="D70" s="7" t="s">
        <v>5</v>
      </c>
      <c r="E70" s="7" t="s">
        <v>5</v>
      </c>
      <c r="F70" s="11" t="s">
        <v>5</v>
      </c>
      <c r="G70" s="11" t="s">
        <v>5</v>
      </c>
      <c r="H70" s="11"/>
      <c r="I70" s="11" t="s">
        <v>5</v>
      </c>
      <c r="J70" s="19">
        <f>SUM(J71:J71)</f>
        <v>0</v>
      </c>
    </row>
    <row r="71" spans="1:32" ht="12.75">
      <c r="A71" s="1" t="s">
        <v>57</v>
      </c>
      <c r="B71" s="1" t="s">
        <v>127</v>
      </c>
      <c r="C71" s="1" t="s">
        <v>246</v>
      </c>
      <c r="D71" s="1" t="s">
        <v>290</v>
      </c>
      <c r="E71" s="1" t="s">
        <v>247</v>
      </c>
      <c r="F71" s="8">
        <v>393.96</v>
      </c>
      <c r="G71" s="12"/>
      <c r="H71" s="12"/>
      <c r="I71" s="8">
        <v>0</v>
      </c>
      <c r="J71" s="8">
        <f>I71*F71</f>
        <v>0</v>
      </c>
      <c r="AE71" s="25">
        <f>G71*0</f>
        <v>0</v>
      </c>
      <c r="AF71" s="25">
        <f>G71*(1-0)</f>
        <v>0</v>
      </c>
    </row>
    <row r="72" spans="1:10" ht="12.75">
      <c r="A72" s="7" t="s">
        <v>5</v>
      </c>
      <c r="B72" s="7" t="s">
        <v>128</v>
      </c>
      <c r="C72" s="7" t="s">
        <v>248</v>
      </c>
      <c r="D72" s="7" t="s">
        <v>5</v>
      </c>
      <c r="E72" s="7" t="s">
        <v>5</v>
      </c>
      <c r="F72" s="11" t="s">
        <v>5</v>
      </c>
      <c r="G72" s="11" t="s">
        <v>5</v>
      </c>
      <c r="H72" s="11"/>
      <c r="I72" s="11" t="s">
        <v>5</v>
      </c>
      <c r="J72" s="19">
        <f>SUM(J73:J78)</f>
        <v>0</v>
      </c>
    </row>
    <row r="73" spans="1:32" ht="12.75">
      <c r="A73" s="1" t="s">
        <v>58</v>
      </c>
      <c r="B73" s="1" t="s">
        <v>129</v>
      </c>
      <c r="C73" s="1" t="s">
        <v>249</v>
      </c>
      <c r="D73" s="1" t="s">
        <v>290</v>
      </c>
      <c r="E73" s="1" t="s">
        <v>250</v>
      </c>
      <c r="F73" s="8">
        <v>50.97</v>
      </c>
      <c r="G73" s="12"/>
      <c r="H73" s="12"/>
      <c r="I73" s="8">
        <v>0</v>
      </c>
      <c r="J73" s="8">
        <f aca="true" t="shared" si="6" ref="J73:J78">I73*F73</f>
        <v>0</v>
      </c>
      <c r="AE73" s="25">
        <f aca="true" t="shared" si="7" ref="AE73:AE78">G73*0</f>
        <v>0</v>
      </c>
      <c r="AF73" s="25">
        <f aca="true" t="shared" si="8" ref="AF73:AF78">G73*(1-0)</f>
        <v>0</v>
      </c>
    </row>
    <row r="74" spans="1:32" ht="12.75">
      <c r="A74" s="1" t="s">
        <v>59</v>
      </c>
      <c r="B74" s="1" t="s">
        <v>130</v>
      </c>
      <c r="C74" s="1" t="s">
        <v>251</v>
      </c>
      <c r="D74" s="1" t="s">
        <v>290</v>
      </c>
      <c r="E74" s="1" t="s">
        <v>252</v>
      </c>
      <c r="F74" s="8">
        <v>305.82</v>
      </c>
      <c r="G74" s="12"/>
      <c r="H74" s="12"/>
      <c r="I74" s="8">
        <v>0</v>
      </c>
      <c r="J74" s="8">
        <f t="shared" si="6"/>
        <v>0</v>
      </c>
      <c r="AE74" s="25">
        <f t="shared" si="7"/>
        <v>0</v>
      </c>
      <c r="AF74" s="25">
        <f t="shared" si="8"/>
        <v>0</v>
      </c>
    </row>
    <row r="75" spans="1:32" ht="12.75">
      <c r="A75" s="1" t="s">
        <v>60</v>
      </c>
      <c r="B75" s="1" t="s">
        <v>131</v>
      </c>
      <c r="C75" s="1" t="s">
        <v>253</v>
      </c>
      <c r="D75" s="1" t="s">
        <v>290</v>
      </c>
      <c r="E75" s="1" t="s">
        <v>254</v>
      </c>
      <c r="F75" s="8">
        <v>67.69</v>
      </c>
      <c r="G75" s="12"/>
      <c r="H75" s="12"/>
      <c r="I75" s="8">
        <v>0</v>
      </c>
      <c r="J75" s="8">
        <f t="shared" si="6"/>
        <v>0</v>
      </c>
      <c r="AE75" s="25">
        <f t="shared" si="7"/>
        <v>0</v>
      </c>
      <c r="AF75" s="25">
        <f t="shared" si="8"/>
        <v>0</v>
      </c>
    </row>
    <row r="76" spans="1:32" ht="12.75">
      <c r="A76" s="1" t="s">
        <v>61</v>
      </c>
      <c r="B76" s="1" t="s">
        <v>132</v>
      </c>
      <c r="C76" s="1" t="s">
        <v>255</v>
      </c>
      <c r="D76" s="1" t="s">
        <v>290</v>
      </c>
      <c r="E76" s="1" t="s">
        <v>256</v>
      </c>
      <c r="F76" s="8">
        <v>67.69</v>
      </c>
      <c r="G76" s="12"/>
      <c r="H76" s="12"/>
      <c r="I76" s="8">
        <v>0</v>
      </c>
      <c r="J76" s="8">
        <f t="shared" si="6"/>
        <v>0</v>
      </c>
      <c r="AE76" s="25">
        <f t="shared" si="7"/>
        <v>0</v>
      </c>
      <c r="AF76" s="25">
        <f t="shared" si="8"/>
        <v>0</v>
      </c>
    </row>
    <row r="77" spans="1:32" ht="12.75">
      <c r="A77" s="1" t="s">
        <v>62</v>
      </c>
      <c r="B77" s="1" t="s">
        <v>133</v>
      </c>
      <c r="C77" s="1" t="s">
        <v>257</v>
      </c>
      <c r="D77" s="1" t="s">
        <v>290</v>
      </c>
      <c r="E77" s="1" t="s">
        <v>250</v>
      </c>
      <c r="F77" s="8">
        <v>50.97</v>
      </c>
      <c r="G77" s="12"/>
      <c r="H77" s="12"/>
      <c r="I77" s="8">
        <v>0</v>
      </c>
      <c r="J77" s="8">
        <f t="shared" si="6"/>
        <v>0</v>
      </c>
      <c r="AE77" s="25">
        <f t="shared" si="7"/>
        <v>0</v>
      </c>
      <c r="AF77" s="25">
        <f t="shared" si="8"/>
        <v>0</v>
      </c>
    </row>
    <row r="78" spans="1:32" ht="12.75">
      <c r="A78" s="1" t="s">
        <v>63</v>
      </c>
      <c r="B78" s="1" t="s">
        <v>134</v>
      </c>
      <c r="C78" s="1" t="s">
        <v>258</v>
      </c>
      <c r="D78" s="1" t="s">
        <v>290</v>
      </c>
      <c r="E78" s="1" t="s">
        <v>259</v>
      </c>
      <c r="F78" s="8">
        <v>67.69</v>
      </c>
      <c r="G78" s="12"/>
      <c r="H78" s="12"/>
      <c r="I78" s="8">
        <v>0</v>
      </c>
      <c r="J78" s="8">
        <f t="shared" si="6"/>
        <v>0</v>
      </c>
      <c r="AE78" s="25">
        <f t="shared" si="7"/>
        <v>0</v>
      </c>
      <c r="AF78" s="25">
        <f t="shared" si="8"/>
        <v>0</v>
      </c>
    </row>
    <row r="79" spans="1:10" ht="12.75">
      <c r="A79" s="7" t="s">
        <v>5</v>
      </c>
      <c r="B79" s="7"/>
      <c r="C79" s="7" t="s">
        <v>260</v>
      </c>
      <c r="D79" s="7" t="s">
        <v>5</v>
      </c>
      <c r="E79" s="7" t="s">
        <v>5</v>
      </c>
      <c r="F79" s="11" t="s">
        <v>5</v>
      </c>
      <c r="G79" s="11" t="s">
        <v>5</v>
      </c>
      <c r="H79" s="19">
        <f>SUM(H80:H90)</f>
        <v>0</v>
      </c>
      <c r="I79" s="11" t="s">
        <v>5</v>
      </c>
      <c r="J79" s="19">
        <f>SUM(J80:J90)</f>
        <v>65.29263999999999</v>
      </c>
    </row>
    <row r="80" spans="1:32" ht="12.75">
      <c r="A80" s="2" t="s">
        <v>64</v>
      </c>
      <c r="B80" s="2" t="s">
        <v>135</v>
      </c>
      <c r="C80" s="2" t="s">
        <v>261</v>
      </c>
      <c r="D80" s="2" t="s">
        <v>287</v>
      </c>
      <c r="E80" s="2" t="s">
        <v>221</v>
      </c>
      <c r="F80" s="9">
        <v>66.98</v>
      </c>
      <c r="G80" s="13"/>
      <c r="H80" s="13"/>
      <c r="I80" s="9">
        <v>0.001</v>
      </c>
      <c r="J80" s="9">
        <f aca="true" t="shared" si="9" ref="J80:J90">I80*F80</f>
        <v>0.06698000000000001</v>
      </c>
      <c r="AE80" s="26">
        <f aca="true" t="shared" si="10" ref="AE80:AE90">G80*1</f>
        <v>0</v>
      </c>
      <c r="AF80" s="26">
        <f aca="true" t="shared" si="11" ref="AF80:AF90">G80*(1-1)</f>
        <v>0</v>
      </c>
    </row>
    <row r="81" spans="1:32" ht="12.75">
      <c r="A81" s="2" t="s">
        <v>65</v>
      </c>
      <c r="B81" s="2" t="s">
        <v>136</v>
      </c>
      <c r="C81" s="2" t="s">
        <v>262</v>
      </c>
      <c r="D81" s="2" t="s">
        <v>286</v>
      </c>
      <c r="E81" s="2" t="s">
        <v>263</v>
      </c>
      <c r="F81" s="9">
        <v>54.54</v>
      </c>
      <c r="G81" s="13"/>
      <c r="H81" s="13"/>
      <c r="I81" s="9">
        <v>0.048</v>
      </c>
      <c r="J81" s="9">
        <f t="shared" si="9"/>
        <v>2.61792</v>
      </c>
      <c r="AE81" s="26">
        <f t="shared" si="10"/>
        <v>0</v>
      </c>
      <c r="AF81" s="26">
        <f t="shared" si="11"/>
        <v>0</v>
      </c>
    </row>
    <row r="82" spans="1:32" ht="12.75">
      <c r="A82" s="2" t="s">
        <v>66</v>
      </c>
      <c r="B82" s="2" t="s">
        <v>137</v>
      </c>
      <c r="C82" s="2" t="s">
        <v>264</v>
      </c>
      <c r="D82" s="2" t="s">
        <v>286</v>
      </c>
      <c r="E82" s="2" t="s">
        <v>265</v>
      </c>
      <c r="F82" s="9">
        <v>68.89</v>
      </c>
      <c r="G82" s="13"/>
      <c r="H82" s="13"/>
      <c r="I82" s="9">
        <v>0.086</v>
      </c>
      <c r="J82" s="9">
        <f t="shared" si="9"/>
        <v>5.9245399999999995</v>
      </c>
      <c r="AE82" s="26">
        <f t="shared" si="10"/>
        <v>0</v>
      </c>
      <c r="AF82" s="26">
        <f t="shared" si="11"/>
        <v>0</v>
      </c>
    </row>
    <row r="83" spans="1:32" ht="12.75">
      <c r="A83" s="2" t="s">
        <v>67</v>
      </c>
      <c r="B83" s="2" t="s">
        <v>138</v>
      </c>
      <c r="C83" s="2" t="s">
        <v>266</v>
      </c>
      <c r="D83" s="2" t="s">
        <v>287</v>
      </c>
      <c r="E83" s="2" t="s">
        <v>267</v>
      </c>
      <c r="F83" s="9">
        <v>169.48</v>
      </c>
      <c r="G83" s="13"/>
      <c r="H83" s="13"/>
      <c r="I83" s="9">
        <v>0.192</v>
      </c>
      <c r="J83" s="9">
        <f t="shared" si="9"/>
        <v>32.54016</v>
      </c>
      <c r="AE83" s="26">
        <f t="shared" si="10"/>
        <v>0</v>
      </c>
      <c r="AF83" s="26">
        <f t="shared" si="11"/>
        <v>0</v>
      </c>
    </row>
    <row r="84" spans="1:32" ht="12.75">
      <c r="A84" s="2" t="s">
        <v>68</v>
      </c>
      <c r="B84" s="2" t="s">
        <v>139</v>
      </c>
      <c r="C84" s="2" t="s">
        <v>268</v>
      </c>
      <c r="D84" s="2" t="s">
        <v>287</v>
      </c>
      <c r="E84" s="2" t="s">
        <v>269</v>
      </c>
      <c r="F84" s="9">
        <v>6.06</v>
      </c>
      <c r="G84" s="13"/>
      <c r="H84" s="13"/>
      <c r="I84" s="9">
        <v>0.144</v>
      </c>
      <c r="J84" s="9">
        <f t="shared" si="9"/>
        <v>0.8726399999999999</v>
      </c>
      <c r="AE84" s="26">
        <f t="shared" si="10"/>
        <v>0</v>
      </c>
      <c r="AF84" s="26">
        <f t="shared" si="11"/>
        <v>0</v>
      </c>
    </row>
    <row r="85" spans="1:32" ht="12.75">
      <c r="A85" s="2" t="s">
        <v>69</v>
      </c>
      <c r="B85" s="2" t="s">
        <v>140</v>
      </c>
      <c r="C85" s="2" t="s">
        <v>270</v>
      </c>
      <c r="D85" s="2" t="s">
        <v>287</v>
      </c>
      <c r="E85" s="2" t="s">
        <v>271</v>
      </c>
      <c r="F85" s="9">
        <v>161.6</v>
      </c>
      <c r="G85" s="13"/>
      <c r="H85" s="13"/>
      <c r="I85" s="9">
        <v>0.144</v>
      </c>
      <c r="J85" s="9">
        <f t="shared" si="9"/>
        <v>23.2704</v>
      </c>
      <c r="AE85" s="26">
        <f t="shared" si="10"/>
        <v>0</v>
      </c>
      <c r="AF85" s="26">
        <f t="shared" si="11"/>
        <v>0</v>
      </c>
    </row>
    <row r="86" spans="1:32" ht="12.75">
      <c r="A86" s="2" t="s">
        <v>70</v>
      </c>
      <c r="B86" s="2" t="s">
        <v>141</v>
      </c>
      <c r="C86" s="2" t="s">
        <v>272</v>
      </c>
      <c r="D86" s="2" t="s">
        <v>290</v>
      </c>
      <c r="E86" s="2" t="s">
        <v>256</v>
      </c>
      <c r="F86" s="9">
        <v>67.69</v>
      </c>
      <c r="G86" s="13"/>
      <c r="H86" s="13"/>
      <c r="I86" s="9">
        <v>0</v>
      </c>
      <c r="J86" s="9">
        <f t="shared" si="9"/>
        <v>0</v>
      </c>
      <c r="AE86" s="26">
        <f t="shared" si="10"/>
        <v>0</v>
      </c>
      <c r="AF86" s="26">
        <f t="shared" si="11"/>
        <v>0</v>
      </c>
    </row>
    <row r="87" spans="1:32" ht="12.75">
      <c r="A87" s="2" t="s">
        <v>71</v>
      </c>
      <c r="B87" s="2" t="s">
        <v>141</v>
      </c>
      <c r="C87" s="2" t="s">
        <v>273</v>
      </c>
      <c r="D87" s="2" t="s">
        <v>290</v>
      </c>
      <c r="E87" s="2" t="s">
        <v>274</v>
      </c>
      <c r="F87" s="9">
        <v>2.2</v>
      </c>
      <c r="G87" s="13"/>
      <c r="H87" s="13"/>
      <c r="I87" s="9">
        <v>0</v>
      </c>
      <c r="J87" s="9">
        <f t="shared" si="9"/>
        <v>0</v>
      </c>
      <c r="AE87" s="26">
        <f t="shared" si="10"/>
        <v>0</v>
      </c>
      <c r="AF87" s="26">
        <f t="shared" si="11"/>
        <v>0</v>
      </c>
    </row>
    <row r="88" spans="1:32" ht="12.75">
      <c r="A88" s="2" t="s">
        <v>72</v>
      </c>
      <c r="B88" s="2" t="s">
        <v>125</v>
      </c>
      <c r="C88" s="2" t="s">
        <v>275</v>
      </c>
      <c r="D88" s="2" t="s">
        <v>290</v>
      </c>
      <c r="E88" s="2" t="s">
        <v>276</v>
      </c>
      <c r="F88" s="9">
        <v>43.39</v>
      </c>
      <c r="G88" s="13"/>
      <c r="H88" s="13"/>
      <c r="I88" s="9">
        <v>0</v>
      </c>
      <c r="J88" s="9">
        <f t="shared" si="9"/>
        <v>0</v>
      </c>
      <c r="AE88" s="26">
        <f t="shared" si="10"/>
        <v>0</v>
      </c>
      <c r="AF88" s="26">
        <f t="shared" si="11"/>
        <v>0</v>
      </c>
    </row>
    <row r="89" spans="1:32" ht="12.75">
      <c r="A89" s="2" t="s">
        <v>73</v>
      </c>
      <c r="B89" s="2" t="s">
        <v>125</v>
      </c>
      <c r="C89" s="2" t="s">
        <v>277</v>
      </c>
      <c r="D89" s="2" t="s">
        <v>290</v>
      </c>
      <c r="E89" s="2" t="s">
        <v>278</v>
      </c>
      <c r="F89" s="9">
        <v>105.88</v>
      </c>
      <c r="G89" s="13"/>
      <c r="H89" s="13"/>
      <c r="I89" s="9">
        <v>0</v>
      </c>
      <c r="J89" s="9">
        <f t="shared" si="9"/>
        <v>0</v>
      </c>
      <c r="AE89" s="26">
        <f t="shared" si="10"/>
        <v>0</v>
      </c>
      <c r="AF89" s="26">
        <f t="shared" si="11"/>
        <v>0</v>
      </c>
    </row>
    <row r="90" spans="1:32" ht="12.75">
      <c r="A90" s="2" t="s">
        <v>74</v>
      </c>
      <c r="B90" s="2" t="s">
        <v>142</v>
      </c>
      <c r="C90" s="2" t="s">
        <v>279</v>
      </c>
      <c r="D90" s="2" t="s">
        <v>290</v>
      </c>
      <c r="E90" s="2" t="s">
        <v>280</v>
      </c>
      <c r="F90" s="9">
        <v>5.37</v>
      </c>
      <c r="G90" s="13"/>
      <c r="H90" s="13"/>
      <c r="I90" s="9">
        <v>0</v>
      </c>
      <c r="J90" s="9">
        <f t="shared" si="9"/>
        <v>0</v>
      </c>
      <c r="AE90" s="26">
        <f t="shared" si="10"/>
        <v>0</v>
      </c>
      <c r="AF90" s="26">
        <f t="shared" si="11"/>
        <v>0</v>
      </c>
    </row>
    <row r="92" spans="7:8" ht="12.75">
      <c r="G92" s="22" t="s">
        <v>296</v>
      </c>
      <c r="H92" s="23"/>
    </row>
  </sheetData>
  <sheetProtection/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1" width="17.8515625" style="0" customWidth="1"/>
    <col min="2" max="2" width="17.28125" style="0" customWidth="1"/>
    <col min="3" max="3" width="104.00390625" style="0" customWidth="1"/>
    <col min="4" max="4" width="14.57421875" style="0" customWidth="1"/>
    <col min="5" max="5" width="24.140625" style="0" customWidth="1"/>
    <col min="6" max="6" width="20.421875" style="0" customWidth="1"/>
    <col min="7" max="7" width="16.421875" style="0" customWidth="1"/>
  </cols>
  <sheetData>
    <row r="1" spans="1:7" ht="21.75" customHeight="1">
      <c r="A1" s="60" t="s">
        <v>353</v>
      </c>
      <c r="B1" s="61"/>
      <c r="C1" s="61"/>
      <c r="D1" s="61"/>
      <c r="E1" s="61"/>
      <c r="F1" s="61"/>
      <c r="G1" s="61"/>
    </row>
    <row r="2" spans="1:8" ht="12.75">
      <c r="A2" s="62" t="s">
        <v>0</v>
      </c>
      <c r="B2" s="64" t="s">
        <v>143</v>
      </c>
      <c r="C2" s="49"/>
      <c r="D2" s="66" t="s">
        <v>297</v>
      </c>
      <c r="E2" s="66" t="s">
        <v>302</v>
      </c>
      <c r="F2" s="63"/>
      <c r="G2" s="67"/>
      <c r="H2" s="14"/>
    </row>
    <row r="3" spans="1:8" ht="12.75">
      <c r="A3" s="59"/>
      <c r="B3" s="65"/>
      <c r="C3" s="65"/>
      <c r="D3" s="51"/>
      <c r="E3" s="51"/>
      <c r="F3" s="51"/>
      <c r="G3" s="57"/>
      <c r="H3" s="14"/>
    </row>
    <row r="4" spans="1:8" ht="12.75">
      <c r="A4" s="52" t="s">
        <v>1</v>
      </c>
      <c r="B4" s="50" t="s">
        <v>144</v>
      </c>
      <c r="C4" s="51"/>
      <c r="D4" s="50" t="s">
        <v>298</v>
      </c>
      <c r="E4" s="50" t="s">
        <v>303</v>
      </c>
      <c r="F4" s="51"/>
      <c r="G4" s="57"/>
      <c r="H4" s="14"/>
    </row>
    <row r="5" spans="1:8" ht="12.75">
      <c r="A5" s="59"/>
      <c r="B5" s="51"/>
      <c r="C5" s="51"/>
      <c r="D5" s="51"/>
      <c r="E5" s="51"/>
      <c r="F5" s="51"/>
      <c r="G5" s="57"/>
      <c r="H5" s="14"/>
    </row>
    <row r="6" spans="1:8" ht="12.75">
      <c r="A6" s="52" t="s">
        <v>2</v>
      </c>
      <c r="B6" s="50" t="s">
        <v>145</v>
      </c>
      <c r="C6" s="51"/>
      <c r="D6" s="50" t="s">
        <v>299</v>
      </c>
      <c r="E6" s="50" t="s">
        <v>304</v>
      </c>
      <c r="F6" s="51"/>
      <c r="G6" s="57"/>
      <c r="H6" s="14"/>
    </row>
    <row r="7" spans="1:8" ht="12.75">
      <c r="A7" s="59"/>
      <c r="B7" s="51"/>
      <c r="C7" s="51"/>
      <c r="D7" s="51"/>
      <c r="E7" s="51"/>
      <c r="F7" s="51"/>
      <c r="G7" s="57"/>
      <c r="H7" s="14"/>
    </row>
    <row r="8" spans="1:8" ht="12.75">
      <c r="A8" s="52" t="s">
        <v>300</v>
      </c>
      <c r="B8" s="50" t="s">
        <v>305</v>
      </c>
      <c r="C8" s="51"/>
      <c r="D8" s="55" t="s">
        <v>284</v>
      </c>
      <c r="E8" s="56">
        <v>42618</v>
      </c>
      <c r="F8" s="51"/>
      <c r="G8" s="57"/>
      <c r="H8" s="14"/>
    </row>
    <row r="9" spans="1:8" ht="12.75">
      <c r="A9" s="53"/>
      <c r="B9" s="54"/>
      <c r="C9" s="54"/>
      <c r="D9" s="54"/>
      <c r="E9" s="54"/>
      <c r="F9" s="54"/>
      <c r="G9" s="58"/>
      <c r="H9" s="14"/>
    </row>
    <row r="10" spans="1:8" ht="12.75">
      <c r="A10" s="24" t="s">
        <v>4</v>
      </c>
      <c r="B10" s="28" t="s">
        <v>76</v>
      </c>
      <c r="C10" s="28" t="s">
        <v>146</v>
      </c>
      <c r="D10" s="28" t="s">
        <v>285</v>
      </c>
      <c r="E10" s="28" t="s">
        <v>147</v>
      </c>
      <c r="F10" s="29" t="s">
        <v>291</v>
      </c>
      <c r="G10" s="31" t="s">
        <v>354</v>
      </c>
      <c r="H10" s="15"/>
    </row>
    <row r="11" spans="1:7" ht="12.75">
      <c r="A11" s="27" t="s">
        <v>6</v>
      </c>
      <c r="B11" s="27" t="s">
        <v>78</v>
      </c>
      <c r="C11" s="27" t="s">
        <v>149</v>
      </c>
      <c r="D11" s="27" t="s">
        <v>286</v>
      </c>
      <c r="E11" s="27" t="s">
        <v>6</v>
      </c>
      <c r="F11" s="30">
        <v>1</v>
      </c>
      <c r="G11" s="32"/>
    </row>
    <row r="12" spans="1:7" ht="12.75">
      <c r="A12" s="1" t="s">
        <v>7</v>
      </c>
      <c r="B12" s="1" t="s">
        <v>80</v>
      </c>
      <c r="C12" s="1" t="s">
        <v>151</v>
      </c>
      <c r="D12" s="1" t="s">
        <v>287</v>
      </c>
      <c r="E12" s="1" t="s">
        <v>25</v>
      </c>
      <c r="F12" s="8">
        <v>20</v>
      </c>
      <c r="G12" s="12"/>
    </row>
    <row r="13" spans="1:7" ht="12.75">
      <c r="A13" s="1" t="s">
        <v>8</v>
      </c>
      <c r="B13" s="1" t="s">
        <v>80</v>
      </c>
      <c r="C13" s="1" t="s">
        <v>152</v>
      </c>
      <c r="D13" s="1" t="s">
        <v>287</v>
      </c>
      <c r="E13" s="1" t="s">
        <v>30</v>
      </c>
      <c r="F13" s="8">
        <v>25</v>
      </c>
      <c r="G13" s="12"/>
    </row>
    <row r="14" spans="1:7" ht="12.75">
      <c r="A14" s="1" t="s">
        <v>9</v>
      </c>
      <c r="B14" s="1" t="s">
        <v>82</v>
      </c>
      <c r="C14" s="1" t="s">
        <v>154</v>
      </c>
      <c r="D14" s="1" t="s">
        <v>286</v>
      </c>
      <c r="E14" s="1" t="s">
        <v>6</v>
      </c>
      <c r="F14" s="8">
        <v>1</v>
      </c>
      <c r="G14" s="12"/>
    </row>
    <row r="15" spans="1:7" ht="12.75">
      <c r="A15" s="1" t="s">
        <v>10</v>
      </c>
      <c r="B15" s="1" t="s">
        <v>82</v>
      </c>
      <c r="C15" s="1" t="s">
        <v>155</v>
      </c>
      <c r="D15" s="1" t="s">
        <v>286</v>
      </c>
      <c r="E15" s="1" t="s">
        <v>6</v>
      </c>
      <c r="F15" s="8">
        <v>1</v>
      </c>
      <c r="G15" s="12"/>
    </row>
    <row r="16" spans="1:7" ht="12.75">
      <c r="A16" s="1" t="s">
        <v>11</v>
      </c>
      <c r="B16" s="1" t="s">
        <v>83</v>
      </c>
      <c r="C16" s="1" t="s">
        <v>156</v>
      </c>
      <c r="D16" s="1" t="s">
        <v>286</v>
      </c>
      <c r="E16" s="1" t="s">
        <v>6</v>
      </c>
      <c r="F16" s="8">
        <v>1</v>
      </c>
      <c r="G16" s="12"/>
    </row>
    <row r="17" spans="1:7" ht="12.75">
      <c r="A17" s="1" t="s">
        <v>12</v>
      </c>
      <c r="B17" s="1" t="s">
        <v>84</v>
      </c>
      <c r="C17" s="1" t="s">
        <v>158</v>
      </c>
      <c r="D17" s="1" t="s">
        <v>287</v>
      </c>
      <c r="E17" s="1" t="s">
        <v>159</v>
      </c>
      <c r="F17" s="8">
        <v>289.21</v>
      </c>
      <c r="G17" s="12" t="s">
        <v>310</v>
      </c>
    </row>
    <row r="18" spans="1:7" ht="12.75">
      <c r="A18" s="1" t="s">
        <v>13</v>
      </c>
      <c r="B18" s="1" t="s">
        <v>85</v>
      </c>
      <c r="C18" s="1" t="s">
        <v>160</v>
      </c>
      <c r="D18" s="1" t="s">
        <v>287</v>
      </c>
      <c r="E18" s="1" t="s">
        <v>161</v>
      </c>
      <c r="F18" s="8">
        <v>34.8</v>
      </c>
      <c r="G18" s="12" t="s">
        <v>310</v>
      </c>
    </row>
    <row r="19" spans="1:7" ht="12.75">
      <c r="A19" s="1" t="s">
        <v>14</v>
      </c>
      <c r="B19" s="1" t="s">
        <v>86</v>
      </c>
      <c r="C19" s="1" t="s">
        <v>162</v>
      </c>
      <c r="D19" s="1" t="s">
        <v>287</v>
      </c>
      <c r="E19" s="1" t="s">
        <v>163</v>
      </c>
      <c r="F19" s="8">
        <v>333.8</v>
      </c>
      <c r="G19" s="12" t="s">
        <v>310</v>
      </c>
    </row>
    <row r="20" spans="1:7" ht="12.75">
      <c r="A20" s="1" t="s">
        <v>15</v>
      </c>
      <c r="B20" s="1" t="s">
        <v>87</v>
      </c>
      <c r="C20" s="1" t="s">
        <v>164</v>
      </c>
      <c r="D20" s="1" t="s">
        <v>287</v>
      </c>
      <c r="E20" s="1" t="s">
        <v>165</v>
      </c>
      <c r="F20" s="8">
        <v>9.79</v>
      </c>
      <c r="G20" s="12" t="s">
        <v>310</v>
      </c>
    </row>
    <row r="21" spans="1:7" ht="12.75">
      <c r="A21" s="1" t="s">
        <v>16</v>
      </c>
      <c r="B21" s="1" t="s">
        <v>88</v>
      </c>
      <c r="C21" s="1" t="s">
        <v>166</v>
      </c>
      <c r="D21" s="1" t="s">
        <v>287</v>
      </c>
      <c r="E21" s="1" t="s">
        <v>167</v>
      </c>
      <c r="F21" s="8">
        <v>29.68</v>
      </c>
      <c r="G21" s="12" t="s">
        <v>310</v>
      </c>
    </row>
    <row r="22" spans="1:7" ht="12.75">
      <c r="A22" s="1" t="s">
        <v>17</v>
      </c>
      <c r="B22" s="1" t="s">
        <v>89</v>
      </c>
      <c r="C22" s="1" t="s">
        <v>168</v>
      </c>
      <c r="D22" s="1" t="s">
        <v>288</v>
      </c>
      <c r="E22" s="1" t="s">
        <v>169</v>
      </c>
      <c r="F22" s="8">
        <v>68.21</v>
      </c>
      <c r="G22" s="12" t="s">
        <v>310</v>
      </c>
    </row>
    <row r="23" spans="1:7" ht="12.75">
      <c r="A23" s="1" t="s">
        <v>18</v>
      </c>
      <c r="B23" s="1" t="s">
        <v>89</v>
      </c>
      <c r="C23" s="1" t="s">
        <v>170</v>
      </c>
      <c r="D23" s="1" t="s">
        <v>288</v>
      </c>
      <c r="E23" s="1" t="s">
        <v>171</v>
      </c>
      <c r="F23" s="8">
        <v>10.85</v>
      </c>
      <c r="G23" s="12" t="s">
        <v>310</v>
      </c>
    </row>
    <row r="24" spans="1:7" ht="12.75">
      <c r="A24" s="1" t="s">
        <v>19</v>
      </c>
      <c r="B24" s="1" t="s">
        <v>90</v>
      </c>
      <c r="C24" s="1" t="s">
        <v>172</v>
      </c>
      <c r="D24" s="1" t="s">
        <v>288</v>
      </c>
      <c r="E24" s="1" t="s">
        <v>173</v>
      </c>
      <c r="F24" s="8">
        <v>45.16</v>
      </c>
      <c r="G24" s="12" t="s">
        <v>310</v>
      </c>
    </row>
    <row r="25" spans="1:7" ht="12.75">
      <c r="A25" s="1" t="s">
        <v>20</v>
      </c>
      <c r="B25" s="1" t="s">
        <v>91</v>
      </c>
      <c r="C25" s="1" t="s">
        <v>175</v>
      </c>
      <c r="D25" s="1" t="s">
        <v>289</v>
      </c>
      <c r="E25" s="1" t="s">
        <v>176</v>
      </c>
      <c r="F25" s="8">
        <v>3</v>
      </c>
      <c r="G25" s="12" t="s">
        <v>310</v>
      </c>
    </row>
    <row r="26" spans="1:7" ht="12.75">
      <c r="A26" s="1" t="s">
        <v>21</v>
      </c>
      <c r="B26" s="1" t="s">
        <v>92</v>
      </c>
      <c r="C26" s="1" t="s">
        <v>177</v>
      </c>
      <c r="D26" s="1" t="s">
        <v>289</v>
      </c>
      <c r="E26" s="1" t="s">
        <v>178</v>
      </c>
      <c r="F26" s="8">
        <v>42.79</v>
      </c>
      <c r="G26" s="12" t="s">
        <v>310</v>
      </c>
    </row>
    <row r="27" spans="1:7" ht="12.75">
      <c r="A27" s="1" t="s">
        <v>22</v>
      </c>
      <c r="B27" s="1" t="s">
        <v>92</v>
      </c>
      <c r="C27" s="1" t="s">
        <v>179</v>
      </c>
      <c r="D27" s="1" t="s">
        <v>289</v>
      </c>
      <c r="E27" s="1" t="s">
        <v>180</v>
      </c>
      <c r="F27" s="8">
        <v>14.11</v>
      </c>
      <c r="G27" s="12" t="s">
        <v>310</v>
      </c>
    </row>
    <row r="28" spans="1:7" ht="12.75">
      <c r="A28" s="1" t="s">
        <v>23</v>
      </c>
      <c r="B28" s="1" t="s">
        <v>93</v>
      </c>
      <c r="C28" s="1" t="s">
        <v>181</v>
      </c>
      <c r="D28" s="1" t="s">
        <v>289</v>
      </c>
      <c r="E28" s="1" t="s">
        <v>182</v>
      </c>
      <c r="F28" s="8">
        <v>59.9</v>
      </c>
      <c r="G28" s="12" t="s">
        <v>310</v>
      </c>
    </row>
    <row r="29" spans="1:7" ht="12.75">
      <c r="A29" s="1" t="s">
        <v>24</v>
      </c>
      <c r="B29" s="1" t="s">
        <v>94</v>
      </c>
      <c r="C29" s="1" t="s">
        <v>184</v>
      </c>
      <c r="D29" s="1" t="s">
        <v>289</v>
      </c>
      <c r="E29" s="1" t="s">
        <v>10</v>
      </c>
      <c r="F29" s="8">
        <v>5</v>
      </c>
      <c r="G29" s="12" t="s">
        <v>310</v>
      </c>
    </row>
    <row r="30" spans="1:7" ht="12.75">
      <c r="A30" s="1" t="s">
        <v>25</v>
      </c>
      <c r="B30" s="1" t="s">
        <v>95</v>
      </c>
      <c r="C30" s="1" t="s">
        <v>186</v>
      </c>
      <c r="D30" s="1" t="s">
        <v>289</v>
      </c>
      <c r="E30" s="1" t="s">
        <v>176</v>
      </c>
      <c r="F30" s="8">
        <v>3</v>
      </c>
      <c r="G30" s="12" t="s">
        <v>310</v>
      </c>
    </row>
    <row r="31" spans="1:7" ht="12.75">
      <c r="A31" s="1" t="s">
        <v>26</v>
      </c>
      <c r="B31" s="1" t="s">
        <v>95</v>
      </c>
      <c r="C31" s="1" t="s">
        <v>187</v>
      </c>
      <c r="D31" s="1" t="s">
        <v>289</v>
      </c>
      <c r="E31" s="1" t="s">
        <v>188</v>
      </c>
      <c r="F31" s="8">
        <v>2.16</v>
      </c>
      <c r="G31" s="12" t="s">
        <v>310</v>
      </c>
    </row>
    <row r="32" spans="1:7" ht="12.75">
      <c r="A32" s="1" t="s">
        <v>27</v>
      </c>
      <c r="B32" s="1" t="s">
        <v>96</v>
      </c>
      <c r="C32" s="1" t="s">
        <v>189</v>
      </c>
      <c r="D32" s="1" t="s">
        <v>289</v>
      </c>
      <c r="E32" s="1" t="s">
        <v>190</v>
      </c>
      <c r="F32" s="8">
        <v>58.82</v>
      </c>
      <c r="G32" s="12" t="s">
        <v>310</v>
      </c>
    </row>
    <row r="33" spans="1:7" ht="12.75">
      <c r="A33" s="1" t="s">
        <v>28</v>
      </c>
      <c r="B33" s="1" t="s">
        <v>97</v>
      </c>
      <c r="C33" s="1" t="s">
        <v>191</v>
      </c>
      <c r="D33" s="1" t="s">
        <v>289</v>
      </c>
      <c r="E33" s="1" t="s">
        <v>10</v>
      </c>
      <c r="F33" s="8">
        <v>5</v>
      </c>
      <c r="G33" s="12" t="s">
        <v>310</v>
      </c>
    </row>
    <row r="34" spans="1:7" ht="12.75">
      <c r="A34" s="1" t="s">
        <v>29</v>
      </c>
      <c r="B34" s="1" t="s">
        <v>98</v>
      </c>
      <c r="C34" s="1" t="s">
        <v>192</v>
      </c>
      <c r="D34" s="1" t="s">
        <v>289</v>
      </c>
      <c r="E34" s="1" t="s">
        <v>176</v>
      </c>
      <c r="F34" s="8">
        <v>3</v>
      </c>
      <c r="G34" s="12" t="s">
        <v>310</v>
      </c>
    </row>
    <row r="35" spans="1:7" ht="12.75">
      <c r="A35" s="1" t="s">
        <v>30</v>
      </c>
      <c r="B35" s="1" t="s">
        <v>98</v>
      </c>
      <c r="C35" s="1" t="s">
        <v>193</v>
      </c>
      <c r="D35" s="1" t="s">
        <v>289</v>
      </c>
      <c r="E35" s="1" t="s">
        <v>194</v>
      </c>
      <c r="F35" s="8">
        <v>2.16</v>
      </c>
      <c r="G35" s="12" t="s">
        <v>310</v>
      </c>
    </row>
    <row r="36" spans="1:7" ht="12.75">
      <c r="A36" s="1" t="s">
        <v>31</v>
      </c>
      <c r="B36" s="1" t="s">
        <v>98</v>
      </c>
      <c r="C36" s="1" t="s">
        <v>195</v>
      </c>
      <c r="D36" s="1" t="s">
        <v>289</v>
      </c>
      <c r="E36" s="1" t="s">
        <v>196</v>
      </c>
      <c r="F36" s="8">
        <v>5.99</v>
      </c>
      <c r="G36" s="12" t="s">
        <v>310</v>
      </c>
    </row>
    <row r="37" spans="1:7" ht="12.75">
      <c r="A37" s="1" t="s">
        <v>32</v>
      </c>
      <c r="B37" s="1" t="s">
        <v>99</v>
      </c>
      <c r="C37" s="1" t="s">
        <v>198</v>
      </c>
      <c r="D37" s="1" t="s">
        <v>289</v>
      </c>
      <c r="E37" s="1" t="s">
        <v>199</v>
      </c>
      <c r="F37" s="8">
        <v>1.08</v>
      </c>
      <c r="G37" s="12" t="s">
        <v>310</v>
      </c>
    </row>
    <row r="38" spans="1:7" ht="12.75">
      <c r="A38" s="1" t="s">
        <v>33</v>
      </c>
      <c r="B38" s="1" t="s">
        <v>100</v>
      </c>
      <c r="C38" s="1" t="s">
        <v>201</v>
      </c>
      <c r="D38" s="1" t="s">
        <v>287</v>
      </c>
      <c r="E38" s="1" t="s">
        <v>25</v>
      </c>
      <c r="F38" s="8">
        <v>20</v>
      </c>
      <c r="G38" s="12" t="s">
        <v>310</v>
      </c>
    </row>
    <row r="39" spans="1:7" ht="12.75">
      <c r="A39" s="1" t="s">
        <v>34</v>
      </c>
      <c r="B39" s="1" t="s">
        <v>101</v>
      </c>
      <c r="C39" s="1" t="s">
        <v>202</v>
      </c>
      <c r="D39" s="1" t="s">
        <v>287</v>
      </c>
      <c r="E39" s="1" t="s">
        <v>163</v>
      </c>
      <c r="F39" s="8">
        <v>333.8</v>
      </c>
      <c r="G39" s="12" t="s">
        <v>310</v>
      </c>
    </row>
    <row r="40" spans="1:7" ht="12.75">
      <c r="A40" s="1" t="s">
        <v>35</v>
      </c>
      <c r="B40" s="1" t="s">
        <v>101</v>
      </c>
      <c r="C40" s="1" t="s">
        <v>203</v>
      </c>
      <c r="D40" s="1" t="s">
        <v>287</v>
      </c>
      <c r="E40" s="1" t="s">
        <v>204</v>
      </c>
      <c r="F40" s="8">
        <v>37.37</v>
      </c>
      <c r="G40" s="12" t="s">
        <v>310</v>
      </c>
    </row>
    <row r="41" spans="1:7" ht="12.75">
      <c r="A41" s="1" t="s">
        <v>36</v>
      </c>
      <c r="B41" s="1" t="s">
        <v>102</v>
      </c>
      <c r="C41" s="1" t="s">
        <v>205</v>
      </c>
      <c r="D41" s="1" t="s">
        <v>287</v>
      </c>
      <c r="E41" s="1" t="s">
        <v>25</v>
      </c>
      <c r="F41" s="8">
        <v>20</v>
      </c>
      <c r="G41" s="12" t="s">
        <v>310</v>
      </c>
    </row>
    <row r="42" spans="1:7" ht="12.75">
      <c r="A42" s="1" t="s">
        <v>37</v>
      </c>
      <c r="B42" s="1" t="s">
        <v>103</v>
      </c>
      <c r="C42" s="1" t="s">
        <v>206</v>
      </c>
      <c r="D42" s="1" t="s">
        <v>287</v>
      </c>
      <c r="E42" s="1" t="s">
        <v>30</v>
      </c>
      <c r="F42" s="8">
        <v>25</v>
      </c>
      <c r="G42" s="12" t="s">
        <v>310</v>
      </c>
    </row>
    <row r="43" spans="1:7" ht="12.75">
      <c r="A43" s="1" t="s">
        <v>38</v>
      </c>
      <c r="B43" s="1" t="s">
        <v>104</v>
      </c>
      <c r="C43" s="1" t="s">
        <v>208</v>
      </c>
      <c r="D43" s="1" t="s">
        <v>287</v>
      </c>
      <c r="E43" s="1" t="s">
        <v>209</v>
      </c>
      <c r="F43" s="8">
        <v>335.6</v>
      </c>
      <c r="G43" s="12" t="s">
        <v>310</v>
      </c>
    </row>
    <row r="44" spans="1:7" ht="12.75">
      <c r="A44" s="1" t="s">
        <v>39</v>
      </c>
      <c r="B44" s="1" t="s">
        <v>105</v>
      </c>
      <c r="C44" s="1" t="s">
        <v>210</v>
      </c>
      <c r="D44" s="1" t="s">
        <v>287</v>
      </c>
      <c r="E44" s="1" t="s">
        <v>211</v>
      </c>
      <c r="F44" s="8">
        <v>166</v>
      </c>
      <c r="G44" s="12" t="s">
        <v>310</v>
      </c>
    </row>
    <row r="45" spans="1:7" ht="12.75">
      <c r="A45" s="1" t="s">
        <v>40</v>
      </c>
      <c r="B45" s="1" t="s">
        <v>106</v>
      </c>
      <c r="C45" s="1" t="s">
        <v>212</v>
      </c>
      <c r="D45" s="1" t="s">
        <v>290</v>
      </c>
      <c r="E45" s="1" t="s">
        <v>213</v>
      </c>
      <c r="F45" s="8">
        <v>1.45</v>
      </c>
      <c r="G45" s="12" t="s">
        <v>310</v>
      </c>
    </row>
    <row r="46" spans="1:7" ht="12.75">
      <c r="A46" s="1" t="s">
        <v>41</v>
      </c>
      <c r="B46" s="1" t="s">
        <v>107</v>
      </c>
      <c r="C46" s="1" t="s">
        <v>215</v>
      </c>
      <c r="D46" s="1" t="s">
        <v>287</v>
      </c>
      <c r="E46" s="1" t="s">
        <v>216</v>
      </c>
      <c r="F46" s="8">
        <v>29.68</v>
      </c>
      <c r="G46" s="12" t="s">
        <v>310</v>
      </c>
    </row>
    <row r="47" spans="1:7" ht="12.75">
      <c r="A47" s="1" t="s">
        <v>42</v>
      </c>
      <c r="B47" s="1" t="s">
        <v>108</v>
      </c>
      <c r="C47" s="1" t="s">
        <v>217</v>
      </c>
      <c r="D47" s="1" t="s">
        <v>287</v>
      </c>
      <c r="E47" s="1" t="s">
        <v>167</v>
      </c>
      <c r="F47" s="8">
        <v>29.68</v>
      </c>
      <c r="G47" s="12" t="s">
        <v>310</v>
      </c>
    </row>
    <row r="48" spans="1:7" ht="12.75">
      <c r="A48" s="1" t="s">
        <v>43</v>
      </c>
      <c r="B48" s="1" t="s">
        <v>109</v>
      </c>
      <c r="C48" s="1" t="s">
        <v>218</v>
      </c>
      <c r="D48" s="1" t="s">
        <v>287</v>
      </c>
      <c r="E48" s="1" t="s">
        <v>167</v>
      </c>
      <c r="F48" s="8">
        <v>29.68</v>
      </c>
      <c r="G48" s="12" t="s">
        <v>310</v>
      </c>
    </row>
    <row r="49" spans="1:7" ht="12.75">
      <c r="A49" s="1" t="s">
        <v>44</v>
      </c>
      <c r="B49" s="1" t="s">
        <v>111</v>
      </c>
      <c r="C49" s="1" t="s">
        <v>220</v>
      </c>
      <c r="D49" s="1" t="s">
        <v>288</v>
      </c>
      <c r="E49" s="1" t="s">
        <v>221</v>
      </c>
      <c r="F49" s="8">
        <v>66.98</v>
      </c>
      <c r="G49" s="12"/>
    </row>
    <row r="50" spans="1:7" ht="12.75">
      <c r="A50" s="1" t="s">
        <v>45</v>
      </c>
      <c r="B50" s="1" t="s">
        <v>112</v>
      </c>
      <c r="C50" s="1" t="s">
        <v>223</v>
      </c>
      <c r="D50" s="1" t="s">
        <v>287</v>
      </c>
      <c r="E50" s="1" t="s">
        <v>211</v>
      </c>
      <c r="F50" s="8">
        <v>166</v>
      </c>
      <c r="G50" s="12" t="s">
        <v>310</v>
      </c>
    </row>
    <row r="51" spans="1:7" ht="12.75">
      <c r="A51" s="1" t="s">
        <v>46</v>
      </c>
      <c r="B51" s="1" t="s">
        <v>113</v>
      </c>
      <c r="C51" s="1" t="s">
        <v>224</v>
      </c>
      <c r="D51" s="1" t="s">
        <v>287</v>
      </c>
      <c r="E51" s="1" t="s">
        <v>225</v>
      </c>
      <c r="F51" s="8">
        <v>16.6</v>
      </c>
      <c r="G51" s="12" t="s">
        <v>310</v>
      </c>
    </row>
    <row r="52" spans="1:7" ht="12.75">
      <c r="A52" s="1" t="s">
        <v>47</v>
      </c>
      <c r="B52" s="1" t="s">
        <v>114</v>
      </c>
      <c r="C52" s="1" t="s">
        <v>226</v>
      </c>
      <c r="D52" s="1" t="s">
        <v>287</v>
      </c>
      <c r="E52" s="1" t="s">
        <v>225</v>
      </c>
      <c r="F52" s="8">
        <v>16.6</v>
      </c>
      <c r="G52" s="12" t="s">
        <v>310</v>
      </c>
    </row>
    <row r="53" spans="1:7" ht="12.75">
      <c r="A53" s="1" t="s">
        <v>48</v>
      </c>
      <c r="B53" s="1" t="s">
        <v>115</v>
      </c>
      <c r="C53" s="1" t="s">
        <v>227</v>
      </c>
      <c r="D53" s="1" t="s">
        <v>287</v>
      </c>
      <c r="E53" s="1" t="s">
        <v>228</v>
      </c>
      <c r="F53" s="8">
        <v>167.8</v>
      </c>
      <c r="G53" s="12" t="s">
        <v>310</v>
      </c>
    </row>
    <row r="54" spans="1:7" ht="12.75">
      <c r="A54" s="1" t="s">
        <v>49</v>
      </c>
      <c r="B54" s="1" t="s">
        <v>117</v>
      </c>
      <c r="C54" s="1" t="s">
        <v>230</v>
      </c>
      <c r="D54" s="1" t="s">
        <v>287</v>
      </c>
      <c r="E54" s="1" t="s">
        <v>231</v>
      </c>
      <c r="F54" s="8">
        <v>2.5</v>
      </c>
      <c r="G54" s="12"/>
    </row>
    <row r="55" spans="1:7" ht="12.75">
      <c r="A55" s="1" t="s">
        <v>50</v>
      </c>
      <c r="B55" s="1" t="s">
        <v>117</v>
      </c>
      <c r="C55" s="1" t="s">
        <v>232</v>
      </c>
      <c r="D55" s="1" t="s">
        <v>287</v>
      </c>
      <c r="E55" s="1" t="s">
        <v>233</v>
      </c>
      <c r="F55" s="8">
        <v>9.4</v>
      </c>
      <c r="G55" s="12"/>
    </row>
    <row r="56" spans="1:7" ht="12.75">
      <c r="A56" s="1" t="s">
        <v>51</v>
      </c>
      <c r="B56" s="1" t="s">
        <v>119</v>
      </c>
      <c r="C56" s="1" t="s">
        <v>235</v>
      </c>
      <c r="D56" s="1" t="s">
        <v>288</v>
      </c>
      <c r="E56" s="1" t="s">
        <v>236</v>
      </c>
      <c r="F56" s="8">
        <v>18.8</v>
      </c>
      <c r="G56" s="12" t="s">
        <v>310</v>
      </c>
    </row>
    <row r="57" spans="1:7" ht="12.75">
      <c r="A57" s="1" t="s">
        <v>52</v>
      </c>
      <c r="B57" s="1" t="s">
        <v>120</v>
      </c>
      <c r="C57" s="1" t="s">
        <v>237</v>
      </c>
      <c r="D57" s="1" t="s">
        <v>288</v>
      </c>
      <c r="E57" s="1" t="s">
        <v>169</v>
      </c>
      <c r="F57" s="8">
        <v>68.21</v>
      </c>
      <c r="G57" s="12" t="s">
        <v>310</v>
      </c>
    </row>
    <row r="58" spans="1:7" ht="12.75">
      <c r="A58" s="1" t="s">
        <v>53</v>
      </c>
      <c r="B58" s="1" t="s">
        <v>120</v>
      </c>
      <c r="C58" s="1" t="s">
        <v>238</v>
      </c>
      <c r="D58" s="1" t="s">
        <v>288</v>
      </c>
      <c r="E58" s="1" t="s">
        <v>239</v>
      </c>
      <c r="F58" s="8">
        <v>54</v>
      </c>
      <c r="G58" s="12" t="s">
        <v>310</v>
      </c>
    </row>
    <row r="59" spans="1:7" ht="12.75">
      <c r="A59" s="1" t="s">
        <v>54</v>
      </c>
      <c r="B59" s="1" t="s">
        <v>121</v>
      </c>
      <c r="C59" s="1" t="s">
        <v>240</v>
      </c>
      <c r="D59" s="1" t="s">
        <v>288</v>
      </c>
      <c r="E59" s="1" t="s">
        <v>221</v>
      </c>
      <c r="F59" s="8">
        <v>66.98</v>
      </c>
      <c r="G59" s="12" t="s">
        <v>310</v>
      </c>
    </row>
    <row r="60" spans="1:7" ht="12.75">
      <c r="A60" s="1" t="s">
        <v>55</v>
      </c>
      <c r="B60" s="1" t="s">
        <v>123</v>
      </c>
      <c r="C60" s="1" t="s">
        <v>242</v>
      </c>
      <c r="D60" s="1" t="s">
        <v>286</v>
      </c>
      <c r="E60" s="1" t="s">
        <v>25</v>
      </c>
      <c r="F60" s="8">
        <v>20</v>
      </c>
      <c r="G60" s="12"/>
    </row>
    <row r="61" spans="1:7" ht="12.75">
      <c r="A61" s="1" t="s">
        <v>56</v>
      </c>
      <c r="B61" s="1" t="s">
        <v>125</v>
      </c>
      <c r="C61" s="1" t="s">
        <v>244</v>
      </c>
      <c r="D61" s="1" t="s">
        <v>286</v>
      </c>
      <c r="E61" s="1" t="s">
        <v>6</v>
      </c>
      <c r="F61" s="8">
        <v>1</v>
      </c>
      <c r="G61" s="12"/>
    </row>
    <row r="62" spans="1:7" ht="12.75">
      <c r="A62" s="1" t="s">
        <v>57</v>
      </c>
      <c r="B62" s="1" t="s">
        <v>127</v>
      </c>
      <c r="C62" s="1" t="s">
        <v>246</v>
      </c>
      <c r="D62" s="1" t="s">
        <v>290</v>
      </c>
      <c r="E62" s="1" t="s">
        <v>247</v>
      </c>
      <c r="F62" s="8">
        <v>393.96</v>
      </c>
      <c r="G62" s="12" t="s">
        <v>310</v>
      </c>
    </row>
    <row r="63" spans="1:7" ht="12.75">
      <c r="A63" s="1" t="s">
        <v>58</v>
      </c>
      <c r="B63" s="1" t="s">
        <v>129</v>
      </c>
      <c r="C63" s="1" t="s">
        <v>249</v>
      </c>
      <c r="D63" s="1" t="s">
        <v>290</v>
      </c>
      <c r="E63" s="1" t="s">
        <v>250</v>
      </c>
      <c r="F63" s="8">
        <v>50.97</v>
      </c>
      <c r="G63" s="12" t="s">
        <v>310</v>
      </c>
    </row>
    <row r="64" spans="1:7" ht="12.75">
      <c r="A64" s="1" t="s">
        <v>59</v>
      </c>
      <c r="B64" s="1" t="s">
        <v>130</v>
      </c>
      <c r="C64" s="1" t="s">
        <v>251</v>
      </c>
      <c r="D64" s="1" t="s">
        <v>290</v>
      </c>
      <c r="E64" s="1" t="s">
        <v>252</v>
      </c>
      <c r="F64" s="8">
        <v>305.82</v>
      </c>
      <c r="G64" s="12" t="s">
        <v>310</v>
      </c>
    </row>
    <row r="65" spans="1:7" ht="12.75">
      <c r="A65" s="1" t="s">
        <v>60</v>
      </c>
      <c r="B65" s="1" t="s">
        <v>131</v>
      </c>
      <c r="C65" s="1" t="s">
        <v>253</v>
      </c>
      <c r="D65" s="1" t="s">
        <v>290</v>
      </c>
      <c r="E65" s="1" t="s">
        <v>254</v>
      </c>
      <c r="F65" s="8">
        <v>67.69</v>
      </c>
      <c r="G65" s="12" t="s">
        <v>310</v>
      </c>
    </row>
    <row r="66" spans="1:7" ht="12.75">
      <c r="A66" s="1" t="s">
        <v>61</v>
      </c>
      <c r="B66" s="1" t="s">
        <v>132</v>
      </c>
      <c r="C66" s="1" t="s">
        <v>255</v>
      </c>
      <c r="D66" s="1" t="s">
        <v>290</v>
      </c>
      <c r="E66" s="1" t="s">
        <v>256</v>
      </c>
      <c r="F66" s="8">
        <v>67.69</v>
      </c>
      <c r="G66" s="12" t="s">
        <v>310</v>
      </c>
    </row>
    <row r="67" spans="1:7" ht="12.75">
      <c r="A67" s="1" t="s">
        <v>62</v>
      </c>
      <c r="B67" s="1" t="s">
        <v>133</v>
      </c>
      <c r="C67" s="1" t="s">
        <v>257</v>
      </c>
      <c r="D67" s="1" t="s">
        <v>290</v>
      </c>
      <c r="E67" s="1" t="s">
        <v>250</v>
      </c>
      <c r="F67" s="8">
        <v>50.97</v>
      </c>
      <c r="G67" s="12" t="s">
        <v>310</v>
      </c>
    </row>
    <row r="68" spans="1:7" ht="12.75">
      <c r="A68" s="1" t="s">
        <v>63</v>
      </c>
      <c r="B68" s="1" t="s">
        <v>134</v>
      </c>
      <c r="C68" s="1" t="s">
        <v>258</v>
      </c>
      <c r="D68" s="1" t="s">
        <v>290</v>
      </c>
      <c r="E68" s="1" t="s">
        <v>259</v>
      </c>
      <c r="F68" s="8">
        <v>67.69</v>
      </c>
      <c r="G68" s="12" t="s">
        <v>310</v>
      </c>
    </row>
    <row r="69" spans="1:7" ht="12.75">
      <c r="A69" s="2" t="s">
        <v>64</v>
      </c>
      <c r="B69" s="2" t="s">
        <v>135</v>
      </c>
      <c r="C69" s="2" t="s">
        <v>261</v>
      </c>
      <c r="D69" s="2" t="s">
        <v>287</v>
      </c>
      <c r="E69" s="2" t="s">
        <v>221</v>
      </c>
      <c r="F69" s="9">
        <v>66.98</v>
      </c>
      <c r="G69" s="13"/>
    </row>
    <row r="70" spans="1:7" ht="12.75">
      <c r="A70" s="2" t="s">
        <v>65</v>
      </c>
      <c r="B70" s="2" t="s">
        <v>136</v>
      </c>
      <c r="C70" s="2" t="s">
        <v>262</v>
      </c>
      <c r="D70" s="2" t="s">
        <v>286</v>
      </c>
      <c r="E70" s="2" t="s">
        <v>263</v>
      </c>
      <c r="F70" s="9">
        <v>54.54</v>
      </c>
      <c r="G70" s="13"/>
    </row>
    <row r="71" spans="1:7" ht="12.75">
      <c r="A71" s="2" t="s">
        <v>66</v>
      </c>
      <c r="B71" s="2" t="s">
        <v>137</v>
      </c>
      <c r="C71" s="2" t="s">
        <v>264</v>
      </c>
      <c r="D71" s="2" t="s">
        <v>286</v>
      </c>
      <c r="E71" s="2" t="s">
        <v>265</v>
      </c>
      <c r="F71" s="9">
        <v>68.89</v>
      </c>
      <c r="G71" s="13"/>
    </row>
    <row r="72" spans="1:7" ht="12.75">
      <c r="A72" s="2" t="s">
        <v>67</v>
      </c>
      <c r="B72" s="2" t="s">
        <v>138</v>
      </c>
      <c r="C72" s="2" t="s">
        <v>266</v>
      </c>
      <c r="D72" s="2" t="s">
        <v>287</v>
      </c>
      <c r="E72" s="2" t="s">
        <v>267</v>
      </c>
      <c r="F72" s="9">
        <v>169.48</v>
      </c>
      <c r="G72" s="13"/>
    </row>
    <row r="73" spans="1:7" ht="12.75">
      <c r="A73" s="2" t="s">
        <v>68</v>
      </c>
      <c r="B73" s="2" t="s">
        <v>139</v>
      </c>
      <c r="C73" s="2" t="s">
        <v>268</v>
      </c>
      <c r="D73" s="2" t="s">
        <v>287</v>
      </c>
      <c r="E73" s="2" t="s">
        <v>269</v>
      </c>
      <c r="F73" s="9">
        <v>6.06</v>
      </c>
      <c r="G73" s="13"/>
    </row>
    <row r="74" spans="1:7" ht="12.75">
      <c r="A74" s="2" t="s">
        <v>69</v>
      </c>
      <c r="B74" s="2" t="s">
        <v>140</v>
      </c>
      <c r="C74" s="2" t="s">
        <v>270</v>
      </c>
      <c r="D74" s="2" t="s">
        <v>287</v>
      </c>
      <c r="E74" s="2" t="s">
        <v>271</v>
      </c>
      <c r="F74" s="9">
        <v>161.6</v>
      </c>
      <c r="G74" s="13"/>
    </row>
    <row r="75" spans="1:7" ht="12.75">
      <c r="A75" s="2" t="s">
        <v>70</v>
      </c>
      <c r="B75" s="2" t="s">
        <v>141</v>
      </c>
      <c r="C75" s="2" t="s">
        <v>272</v>
      </c>
      <c r="D75" s="2" t="s">
        <v>290</v>
      </c>
      <c r="E75" s="2" t="s">
        <v>256</v>
      </c>
      <c r="F75" s="9">
        <v>67.69</v>
      </c>
      <c r="G75" s="13"/>
    </row>
    <row r="76" spans="1:7" ht="12.75">
      <c r="A76" s="2" t="s">
        <v>71</v>
      </c>
      <c r="B76" s="2" t="s">
        <v>141</v>
      </c>
      <c r="C76" s="2" t="s">
        <v>273</v>
      </c>
      <c r="D76" s="2" t="s">
        <v>290</v>
      </c>
      <c r="E76" s="2" t="s">
        <v>274</v>
      </c>
      <c r="F76" s="9">
        <v>2.2</v>
      </c>
      <c r="G76" s="13"/>
    </row>
    <row r="77" spans="1:7" ht="12.75">
      <c r="A77" s="2" t="s">
        <v>72</v>
      </c>
      <c r="B77" s="2" t="s">
        <v>125</v>
      </c>
      <c r="C77" s="2" t="s">
        <v>275</v>
      </c>
      <c r="D77" s="2" t="s">
        <v>290</v>
      </c>
      <c r="E77" s="2" t="s">
        <v>276</v>
      </c>
      <c r="F77" s="9">
        <v>43.39</v>
      </c>
      <c r="G77" s="13"/>
    </row>
    <row r="78" spans="1:7" ht="12.75">
      <c r="A78" s="2" t="s">
        <v>73</v>
      </c>
      <c r="B78" s="2" t="s">
        <v>125</v>
      </c>
      <c r="C78" s="2" t="s">
        <v>277</v>
      </c>
      <c r="D78" s="2" t="s">
        <v>290</v>
      </c>
      <c r="E78" s="2" t="s">
        <v>278</v>
      </c>
      <c r="F78" s="9">
        <v>105.88</v>
      </c>
      <c r="G78" s="13"/>
    </row>
    <row r="79" spans="1:7" ht="12.75">
      <c r="A79" s="2" t="s">
        <v>74</v>
      </c>
      <c r="B79" s="2" t="s">
        <v>142</v>
      </c>
      <c r="C79" s="2" t="s">
        <v>279</v>
      </c>
      <c r="D79" s="2" t="s">
        <v>290</v>
      </c>
      <c r="E79" s="2" t="s">
        <v>280</v>
      </c>
      <c r="F79" s="9">
        <v>5.37</v>
      </c>
      <c r="G79" s="13"/>
    </row>
  </sheetData>
  <sheetProtection/>
  <mergeCells count="17">
    <mergeCell ref="A1:G1"/>
    <mergeCell ref="A2:A3"/>
    <mergeCell ref="B2:C3"/>
    <mergeCell ref="D2:D3"/>
    <mergeCell ref="E2:G3"/>
    <mergeCell ref="A4:A5"/>
    <mergeCell ref="B4:C5"/>
    <mergeCell ref="D4:D5"/>
    <mergeCell ref="E4:G5"/>
    <mergeCell ref="A6:A7"/>
    <mergeCell ref="B6:C7"/>
    <mergeCell ref="D6:D7"/>
    <mergeCell ref="E6:G7"/>
    <mergeCell ref="A8:A9"/>
    <mergeCell ref="B8:C9"/>
    <mergeCell ref="D8:D9"/>
    <mergeCell ref="E8:G9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3" sqref="A13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92" t="s">
        <v>398</v>
      </c>
      <c r="B1" s="93"/>
      <c r="C1" s="93"/>
      <c r="D1" s="93"/>
      <c r="E1" s="93"/>
      <c r="F1" s="93"/>
      <c r="G1" s="93"/>
      <c r="H1" s="93"/>
      <c r="I1" s="93"/>
    </row>
    <row r="2" spans="1:10" ht="12.75">
      <c r="A2" s="62" t="s">
        <v>0</v>
      </c>
      <c r="B2" s="63"/>
      <c r="C2" s="64" t="s">
        <v>143</v>
      </c>
      <c r="D2" s="49"/>
      <c r="E2" s="66" t="s">
        <v>297</v>
      </c>
      <c r="F2" s="66" t="s">
        <v>302</v>
      </c>
      <c r="G2" s="63"/>
      <c r="H2" s="66" t="s">
        <v>391</v>
      </c>
      <c r="I2" s="94" t="s">
        <v>395</v>
      </c>
      <c r="J2" s="14"/>
    </row>
    <row r="3" spans="1:10" ht="12.75">
      <c r="A3" s="59"/>
      <c r="B3" s="51"/>
      <c r="C3" s="65"/>
      <c r="D3" s="65"/>
      <c r="E3" s="51"/>
      <c r="F3" s="51"/>
      <c r="G3" s="51"/>
      <c r="H3" s="51"/>
      <c r="I3" s="57"/>
      <c r="J3" s="14"/>
    </row>
    <row r="4" spans="1:10" ht="12.75">
      <c r="A4" s="52" t="s">
        <v>1</v>
      </c>
      <c r="B4" s="51"/>
      <c r="C4" s="50" t="s">
        <v>144</v>
      </c>
      <c r="D4" s="51"/>
      <c r="E4" s="50" t="s">
        <v>298</v>
      </c>
      <c r="F4" s="50" t="s">
        <v>303</v>
      </c>
      <c r="G4" s="51"/>
      <c r="H4" s="50" t="s">
        <v>391</v>
      </c>
      <c r="I4" s="91" t="s">
        <v>396</v>
      </c>
      <c r="J4" s="14"/>
    </row>
    <row r="5" spans="1:10" ht="12.75">
      <c r="A5" s="59"/>
      <c r="B5" s="51"/>
      <c r="C5" s="51"/>
      <c r="D5" s="51"/>
      <c r="E5" s="51"/>
      <c r="F5" s="51"/>
      <c r="G5" s="51"/>
      <c r="H5" s="51"/>
      <c r="I5" s="57"/>
      <c r="J5" s="14"/>
    </row>
    <row r="6" spans="1:10" ht="12.75">
      <c r="A6" s="52" t="s">
        <v>2</v>
      </c>
      <c r="B6" s="51"/>
      <c r="C6" s="50" t="s">
        <v>145</v>
      </c>
      <c r="D6" s="51"/>
      <c r="E6" s="50" t="s">
        <v>299</v>
      </c>
      <c r="F6" s="50" t="s">
        <v>304</v>
      </c>
      <c r="G6" s="51"/>
      <c r="H6" s="50" t="s">
        <v>391</v>
      </c>
      <c r="I6" s="91"/>
      <c r="J6" s="14"/>
    </row>
    <row r="7" spans="1:10" ht="12.75">
      <c r="A7" s="59"/>
      <c r="B7" s="51"/>
      <c r="C7" s="51"/>
      <c r="D7" s="51"/>
      <c r="E7" s="51"/>
      <c r="F7" s="51"/>
      <c r="G7" s="51"/>
      <c r="H7" s="51"/>
      <c r="I7" s="57"/>
      <c r="J7" s="14"/>
    </row>
    <row r="8" spans="1:10" ht="12.75">
      <c r="A8" s="52" t="s">
        <v>282</v>
      </c>
      <c r="B8" s="51"/>
      <c r="C8" s="55" t="s">
        <v>5</v>
      </c>
      <c r="D8" s="51"/>
      <c r="E8" s="50" t="s">
        <v>283</v>
      </c>
      <c r="F8" s="51"/>
      <c r="G8" s="51"/>
      <c r="H8" s="55" t="s">
        <v>392</v>
      </c>
      <c r="I8" s="91" t="s">
        <v>74</v>
      </c>
      <c r="J8" s="14"/>
    </row>
    <row r="9" spans="1:10" ht="12.75">
      <c r="A9" s="59"/>
      <c r="B9" s="51"/>
      <c r="C9" s="51"/>
      <c r="D9" s="51"/>
      <c r="E9" s="51"/>
      <c r="F9" s="51"/>
      <c r="G9" s="51"/>
      <c r="H9" s="51"/>
      <c r="I9" s="57"/>
      <c r="J9" s="14"/>
    </row>
    <row r="10" spans="1:10" ht="12.75">
      <c r="A10" s="52" t="s">
        <v>3</v>
      </c>
      <c r="B10" s="51"/>
      <c r="C10" s="50">
        <v>822293</v>
      </c>
      <c r="D10" s="51"/>
      <c r="E10" s="50" t="s">
        <v>300</v>
      </c>
      <c r="F10" s="50" t="s">
        <v>305</v>
      </c>
      <c r="G10" s="51"/>
      <c r="H10" s="55" t="s">
        <v>393</v>
      </c>
      <c r="I10" s="89">
        <v>42618</v>
      </c>
      <c r="J10" s="14"/>
    </row>
    <row r="11" spans="1:10" ht="12.75">
      <c r="A11" s="87"/>
      <c r="B11" s="88"/>
      <c r="C11" s="88"/>
      <c r="D11" s="88"/>
      <c r="E11" s="88"/>
      <c r="F11" s="88"/>
      <c r="G11" s="88"/>
      <c r="H11" s="88"/>
      <c r="I11" s="90"/>
      <c r="J11" s="14"/>
    </row>
    <row r="12" spans="1:9" ht="23.25" customHeight="1">
      <c r="A12" s="83" t="s">
        <v>399</v>
      </c>
      <c r="B12" s="84"/>
      <c r="C12" s="84"/>
      <c r="D12" s="84"/>
      <c r="E12" s="84"/>
      <c r="F12" s="84"/>
      <c r="G12" s="84"/>
      <c r="H12" s="84"/>
      <c r="I12" s="84"/>
    </row>
    <row r="13" spans="1:10" ht="26.25" customHeight="1">
      <c r="A13" s="33" t="s">
        <v>355</v>
      </c>
      <c r="B13" s="85" t="s">
        <v>366</v>
      </c>
      <c r="C13" s="86"/>
      <c r="D13" s="33" t="s">
        <v>368</v>
      </c>
      <c r="E13" s="85" t="s">
        <v>378</v>
      </c>
      <c r="F13" s="86"/>
      <c r="G13" s="33" t="s">
        <v>379</v>
      </c>
      <c r="H13" s="85" t="s">
        <v>394</v>
      </c>
      <c r="I13" s="86"/>
      <c r="J13" s="14"/>
    </row>
    <row r="14" spans="1:10" ht="15" customHeight="1">
      <c r="A14" s="34" t="s">
        <v>356</v>
      </c>
      <c r="B14" s="38" t="s">
        <v>367</v>
      </c>
      <c r="C14" s="42">
        <f>SUM('Stavební rozpočet'!R12:R169)</f>
        <v>0</v>
      </c>
      <c r="D14" s="81" t="s">
        <v>369</v>
      </c>
      <c r="E14" s="82"/>
      <c r="F14" s="42">
        <v>0</v>
      </c>
      <c r="G14" s="81" t="s">
        <v>380</v>
      </c>
      <c r="H14" s="82"/>
      <c r="I14" s="42">
        <v>0</v>
      </c>
      <c r="J14" s="14"/>
    </row>
    <row r="15" spans="1:10" ht="15" customHeight="1">
      <c r="A15" s="35"/>
      <c r="B15" s="38" t="s">
        <v>301</v>
      </c>
      <c r="C15" s="42">
        <f>SUM('Stavební rozpočet'!S12:S169)</f>
        <v>0</v>
      </c>
      <c r="D15" s="81" t="s">
        <v>370</v>
      </c>
      <c r="E15" s="82"/>
      <c r="F15" s="42">
        <v>0</v>
      </c>
      <c r="G15" s="81" t="s">
        <v>381</v>
      </c>
      <c r="H15" s="82"/>
      <c r="I15" s="42">
        <v>0</v>
      </c>
      <c r="J15" s="14"/>
    </row>
    <row r="16" spans="1:10" ht="15" customHeight="1">
      <c r="A16" s="34" t="s">
        <v>357</v>
      </c>
      <c r="B16" s="38" t="s">
        <v>367</v>
      </c>
      <c r="C16" s="42">
        <f>SUM('Stavební rozpočet'!T12:T169)</f>
        <v>0</v>
      </c>
      <c r="D16" s="81" t="s">
        <v>371</v>
      </c>
      <c r="E16" s="82"/>
      <c r="F16" s="42">
        <v>0</v>
      </c>
      <c r="G16" s="81" t="s">
        <v>370</v>
      </c>
      <c r="H16" s="82"/>
      <c r="I16" s="42">
        <v>0</v>
      </c>
      <c r="J16" s="14"/>
    </row>
    <row r="17" spans="1:10" ht="15" customHeight="1">
      <c r="A17" s="35"/>
      <c r="B17" s="38" t="s">
        <v>301</v>
      </c>
      <c r="C17" s="42">
        <f>SUM('Stavební rozpočet'!U12:U169)</f>
        <v>0</v>
      </c>
      <c r="D17" s="81" t="s">
        <v>372</v>
      </c>
      <c r="E17" s="82"/>
      <c r="F17" s="43"/>
      <c r="G17" s="81" t="s">
        <v>369</v>
      </c>
      <c r="H17" s="82"/>
      <c r="I17" s="42">
        <v>0</v>
      </c>
      <c r="J17" s="14"/>
    </row>
    <row r="18" spans="1:10" ht="15" customHeight="1">
      <c r="A18" s="34" t="s">
        <v>358</v>
      </c>
      <c r="B18" s="38" t="s">
        <v>367</v>
      </c>
      <c r="C18" s="42">
        <f>SUM('Stavební rozpočet'!V12:V169)</f>
        <v>0</v>
      </c>
      <c r="D18" s="81"/>
      <c r="E18" s="82"/>
      <c r="F18" s="43"/>
      <c r="G18" s="81" t="s">
        <v>382</v>
      </c>
      <c r="H18" s="82"/>
      <c r="I18" s="42">
        <v>0</v>
      </c>
      <c r="J18" s="14"/>
    </row>
    <row r="19" spans="1:10" ht="15" customHeight="1">
      <c r="A19" s="35"/>
      <c r="B19" s="38" t="s">
        <v>301</v>
      </c>
      <c r="C19" s="42">
        <f>SUM('Stavební rozpočet'!W12:W169)</f>
        <v>0</v>
      </c>
      <c r="D19" s="81"/>
      <c r="E19" s="82"/>
      <c r="F19" s="43"/>
      <c r="G19" s="81" t="s">
        <v>383</v>
      </c>
      <c r="H19" s="82"/>
      <c r="I19" s="42">
        <v>0</v>
      </c>
      <c r="J19" s="14"/>
    </row>
    <row r="20" spans="1:10" ht="15" customHeight="1">
      <c r="A20" s="79" t="s">
        <v>260</v>
      </c>
      <c r="B20" s="80"/>
      <c r="C20" s="42">
        <f>SUM('Stavební rozpočet'!X12:X169)</f>
        <v>0</v>
      </c>
      <c r="D20" s="81"/>
      <c r="E20" s="82"/>
      <c r="F20" s="43"/>
      <c r="G20" s="81"/>
      <c r="H20" s="82"/>
      <c r="I20" s="43"/>
      <c r="J20" s="14"/>
    </row>
    <row r="21" spans="1:10" ht="15" customHeight="1">
      <c r="A21" s="79" t="s">
        <v>359</v>
      </c>
      <c r="B21" s="80"/>
      <c r="C21" s="42">
        <f>SUM('Stavební rozpočet'!P12:P169)</f>
        <v>0</v>
      </c>
      <c r="D21" s="81"/>
      <c r="E21" s="82"/>
      <c r="F21" s="43"/>
      <c r="G21" s="81"/>
      <c r="H21" s="82"/>
      <c r="I21" s="43"/>
      <c r="J21" s="14"/>
    </row>
    <row r="22" spans="1:10" ht="16.5" customHeight="1">
      <c r="A22" s="79" t="s">
        <v>360</v>
      </c>
      <c r="B22" s="80"/>
      <c r="C22" s="42">
        <f>SUM(C14:C21)</f>
        <v>0</v>
      </c>
      <c r="D22" s="79" t="s">
        <v>373</v>
      </c>
      <c r="E22" s="80"/>
      <c r="F22" s="42">
        <f>SUM(F14:F21)</f>
        <v>0</v>
      </c>
      <c r="G22" s="79" t="s">
        <v>384</v>
      </c>
      <c r="H22" s="80"/>
      <c r="I22" s="42">
        <f>SUM(I14:I21)</f>
        <v>0</v>
      </c>
      <c r="J22" s="14"/>
    </row>
    <row r="23" spans="1:10" ht="15" customHeight="1">
      <c r="A23" s="4"/>
      <c r="B23" s="4"/>
      <c r="C23" s="40"/>
      <c r="D23" s="79" t="s">
        <v>374</v>
      </c>
      <c r="E23" s="80"/>
      <c r="F23" s="44">
        <v>0</v>
      </c>
      <c r="G23" s="79" t="s">
        <v>385</v>
      </c>
      <c r="H23" s="80"/>
      <c r="I23" s="42">
        <v>0</v>
      </c>
      <c r="J23" s="14"/>
    </row>
    <row r="24" spans="4:9" ht="15" customHeight="1">
      <c r="D24" s="4"/>
      <c r="E24" s="4"/>
      <c r="F24" s="45"/>
      <c r="G24" s="79" t="s">
        <v>386</v>
      </c>
      <c r="H24" s="80"/>
      <c r="I24" s="47"/>
    </row>
    <row r="25" spans="6:10" ht="15" customHeight="1">
      <c r="F25" s="46"/>
      <c r="G25" s="79" t="s">
        <v>387</v>
      </c>
      <c r="H25" s="80"/>
      <c r="I25" s="42">
        <v>0</v>
      </c>
      <c r="J25" s="14"/>
    </row>
    <row r="26" spans="1:9" ht="12.75">
      <c r="A26" s="3"/>
      <c r="B26" s="3"/>
      <c r="C26" s="3"/>
      <c r="G26" s="4"/>
      <c r="H26" s="4"/>
      <c r="I26" s="4"/>
    </row>
    <row r="27" spans="1:9" ht="15" customHeight="1">
      <c r="A27" s="74" t="s">
        <v>361</v>
      </c>
      <c r="B27" s="75"/>
      <c r="C27" s="48">
        <f>SUM('Stavební rozpočet'!Z12:Z169)</f>
        <v>0</v>
      </c>
      <c r="D27" s="41"/>
      <c r="E27" s="3"/>
      <c r="F27" s="3"/>
      <c r="G27" s="3"/>
      <c r="H27" s="3"/>
      <c r="I27" s="3"/>
    </row>
    <row r="28" spans="1:10" ht="15" customHeight="1">
      <c r="A28" s="74" t="s">
        <v>362</v>
      </c>
      <c r="B28" s="75"/>
      <c r="C28" s="48">
        <f>SUM('Stavební rozpočet'!AA12:AA169)</f>
        <v>0</v>
      </c>
      <c r="D28" s="74" t="s">
        <v>375</v>
      </c>
      <c r="E28" s="75"/>
      <c r="F28" s="48">
        <f>ROUND(C28*(15/100),2)</f>
        <v>0</v>
      </c>
      <c r="G28" s="74" t="s">
        <v>388</v>
      </c>
      <c r="H28" s="75"/>
      <c r="I28" s="48">
        <f>SUM(C27:C29)</f>
        <v>0</v>
      </c>
      <c r="J28" s="14"/>
    </row>
    <row r="29" spans="1:10" ht="15" customHeight="1">
      <c r="A29" s="74" t="s">
        <v>363</v>
      </c>
      <c r="B29" s="75"/>
      <c r="C29" s="48">
        <f>SUM('Stavební rozpočet'!AB12:AB169)+(F22+I22+F23+I23+I24+I25)</f>
        <v>0</v>
      </c>
      <c r="D29" s="74" t="s">
        <v>376</v>
      </c>
      <c r="E29" s="75"/>
      <c r="F29" s="48">
        <f>ROUND(C29*(21/100),2)</f>
        <v>0</v>
      </c>
      <c r="G29" s="74" t="s">
        <v>389</v>
      </c>
      <c r="H29" s="75"/>
      <c r="I29" s="48">
        <f>SUM(F28:F29)+I28</f>
        <v>0</v>
      </c>
      <c r="J29" s="14"/>
    </row>
    <row r="30" spans="1:9" ht="12.75">
      <c r="A30" s="36"/>
      <c r="B30" s="36"/>
      <c r="C30" s="36"/>
      <c r="D30" s="36"/>
      <c r="E30" s="36"/>
      <c r="F30" s="36"/>
      <c r="G30" s="36"/>
      <c r="H30" s="36"/>
      <c r="I30" s="36"/>
    </row>
    <row r="31" spans="1:10" ht="14.25" customHeight="1">
      <c r="A31" s="76" t="s">
        <v>364</v>
      </c>
      <c r="B31" s="77"/>
      <c r="C31" s="78"/>
      <c r="D31" s="76" t="s">
        <v>377</v>
      </c>
      <c r="E31" s="77"/>
      <c r="F31" s="78"/>
      <c r="G31" s="76" t="s">
        <v>390</v>
      </c>
      <c r="H31" s="77"/>
      <c r="I31" s="78"/>
      <c r="J31" s="15"/>
    </row>
    <row r="32" spans="1:10" ht="14.25" customHeight="1">
      <c r="A32" s="68"/>
      <c r="B32" s="69"/>
      <c r="C32" s="70"/>
      <c r="D32" s="68"/>
      <c r="E32" s="69"/>
      <c r="F32" s="70"/>
      <c r="G32" s="68"/>
      <c r="H32" s="69"/>
      <c r="I32" s="70"/>
      <c r="J32" s="15"/>
    </row>
    <row r="33" spans="1:10" ht="14.25" customHeight="1">
      <c r="A33" s="68"/>
      <c r="B33" s="69"/>
      <c r="C33" s="70"/>
      <c r="D33" s="68"/>
      <c r="E33" s="69"/>
      <c r="F33" s="70"/>
      <c r="G33" s="68"/>
      <c r="H33" s="69"/>
      <c r="I33" s="70"/>
      <c r="J33" s="15"/>
    </row>
    <row r="34" spans="1:10" ht="14.25" customHeight="1">
      <c r="A34" s="68"/>
      <c r="B34" s="69"/>
      <c r="C34" s="70"/>
      <c r="D34" s="68"/>
      <c r="E34" s="69"/>
      <c r="F34" s="70"/>
      <c r="G34" s="68"/>
      <c r="H34" s="69"/>
      <c r="I34" s="70"/>
      <c r="J34" s="15"/>
    </row>
    <row r="35" spans="1:10" ht="14.25" customHeight="1">
      <c r="A35" s="71" t="s">
        <v>365</v>
      </c>
      <c r="B35" s="72"/>
      <c r="C35" s="73"/>
      <c r="D35" s="71" t="s">
        <v>365</v>
      </c>
      <c r="E35" s="72"/>
      <c r="F35" s="73"/>
      <c r="G35" s="71" t="s">
        <v>365</v>
      </c>
      <c r="H35" s="72"/>
      <c r="I35" s="73"/>
      <c r="J35" s="15"/>
    </row>
    <row r="36" spans="1:9" ht="11.25" customHeight="1">
      <c r="A36" s="37" t="s">
        <v>75</v>
      </c>
      <c r="B36" s="39"/>
      <c r="C36" s="39"/>
      <c r="D36" s="39"/>
      <c r="E36" s="39"/>
      <c r="F36" s="39"/>
      <c r="G36" s="39"/>
      <c r="H36" s="39"/>
      <c r="I36" s="39"/>
    </row>
    <row r="37" spans="1:9" ht="409.5" customHeight="1" hidden="1">
      <c r="A37" s="50"/>
      <c r="B37" s="51"/>
      <c r="C37" s="51"/>
      <c r="D37" s="51"/>
      <c r="E37" s="51"/>
      <c r="F37" s="51"/>
      <c r="G37" s="51"/>
      <c r="H37" s="51"/>
      <c r="I37" s="51"/>
    </row>
  </sheetData>
  <sheetProtection/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Görner</cp:lastModifiedBy>
  <cp:lastPrinted>2016-09-06T07:25:22Z</cp:lastPrinted>
  <dcterms:modified xsi:type="dcterms:W3CDTF">2016-09-06T07:29:53Z</dcterms:modified>
  <cp:category/>
  <cp:version/>
  <cp:contentType/>
  <cp:contentStatus/>
</cp:coreProperties>
</file>