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vybrané sloupce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<sst xmlns="http://schemas.openxmlformats.org/spreadsheetml/2006/main" count="1996" uniqueCount="430">
  <si>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</si>
  <si>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</si>
  <si>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</si>
  <si>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</si>
  <si>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</si>
  <si>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</si>
  <si>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</si>
  <si>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</si>
  <si>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</si>
  <si>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</si>
  <si>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</si>
  <si>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</si>
  <si>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</si>
  <si>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</si>
  <si>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</si>
  <si>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</si>
  <si>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</si>
  <si>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</si>
  <si>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</si>
  <si>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</si>
  <si>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</si>
  <si>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</si>
  <si>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</si>
  <si>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</si>
  <si>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</si>
  <si>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</si>
  <si>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</si>
  <si>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</si>
  <si>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</si>
  <si>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</si>
  <si>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</si>
  <si>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</si>
  <si>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</si>
  <si>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</si>
  <si>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</si>
  <si>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</si>
  <si>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</si>
  <si>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</si>
  <si>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</si>
  <si>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</si>
  <si>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</si>
  <si>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</si>
  <si>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</si>
  <si>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</si>
  <si>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</si>
  <si>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</si>
  <si>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</si>
  <si>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</si>
  <si>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</si>
  <si>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</si>
  <si>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</si>
  <si>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</si>
  <si>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</si>
  <si>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</si>
  <si>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</si>
  <si>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</si>
  <si>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</si>
  <si>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</si>
  <si>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</si>
  <si>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</si>
  <si>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</si>
  <si>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</si>
  <si>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</si>
  <si>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</si>
  <si>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</si>
  <si>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</si>
  <si>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</si>
  <si>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</si>
  <si>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</si>
  <si>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</si>
  <si>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</si>
  <si>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</si>
  <si>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</si>
  <si>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</si>
  <si>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</si>
  <si>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</si>
  <si>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</si>
  <si>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</si>
  <si>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</si>
  <si>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</si>
  <si>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</si>
  <si>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</si>
  <si>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</si>
  <si>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</si>
  <si>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</si>
  <si>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Poznámka:</t>
  </si>
  <si>
    <t>Kód</t>
  </si>
  <si>
    <t>100VD</t>
  </si>
  <si>
    <t>100-1VD</t>
  </si>
  <si>
    <t>101VD</t>
  </si>
  <si>
    <t>101-1VD</t>
  </si>
  <si>
    <t>102VD</t>
  </si>
  <si>
    <t>102-21VD</t>
  </si>
  <si>
    <t>102-22VD</t>
  </si>
  <si>
    <t>113106121R00</t>
  </si>
  <si>
    <t>113106231R00</t>
  </si>
  <si>
    <t>113107121R00</t>
  </si>
  <si>
    <t>113107141R00</t>
  </si>
  <si>
    <t>113107242R00</t>
  </si>
  <si>
    <t>113107520R00</t>
  </si>
  <si>
    <t>113201111R00</t>
  </si>
  <si>
    <t>113202111R00</t>
  </si>
  <si>
    <t>113204111R00</t>
  </si>
  <si>
    <t>121101101R00</t>
  </si>
  <si>
    <t>122202201R00</t>
  </si>
  <si>
    <t>122202209R00</t>
  </si>
  <si>
    <t>130001101R00</t>
  </si>
  <si>
    <t>162201101R00</t>
  </si>
  <si>
    <t>162701102R00</t>
  </si>
  <si>
    <t>166101101R00</t>
  </si>
  <si>
    <t>167101101R00</t>
  </si>
  <si>
    <t>171101101R00</t>
  </si>
  <si>
    <t>174101101R00</t>
  </si>
  <si>
    <t>181101101R00</t>
  </si>
  <si>
    <t>181101102R00</t>
  </si>
  <si>
    <t>181301102R00</t>
  </si>
  <si>
    <t>183402111R00</t>
  </si>
  <si>
    <t>564851111R00</t>
  </si>
  <si>
    <t>564861111R00</t>
  </si>
  <si>
    <t>566903111R00</t>
  </si>
  <si>
    <t>572952111R00</t>
  </si>
  <si>
    <t>572952112R00</t>
  </si>
  <si>
    <t>573211111R00</t>
  </si>
  <si>
    <t>577VD</t>
  </si>
  <si>
    <t>577-1VD</t>
  </si>
  <si>
    <t>596215021R00</t>
  </si>
  <si>
    <t>596215028R00</t>
  </si>
  <si>
    <t>596215029R00</t>
  </si>
  <si>
    <t>596215040R00</t>
  </si>
  <si>
    <t>596215044R00</t>
  </si>
  <si>
    <t>596215048R00</t>
  </si>
  <si>
    <t>596VD</t>
  </si>
  <si>
    <t>596-1VD</t>
  </si>
  <si>
    <t>596-3VD</t>
  </si>
  <si>
    <t>91</t>
  </si>
  <si>
    <t>917862111R00</t>
  </si>
  <si>
    <t>919735112R00</t>
  </si>
  <si>
    <t>916VD</t>
  </si>
  <si>
    <t>916-2VD</t>
  </si>
  <si>
    <t>999VD</t>
  </si>
  <si>
    <t>999-8VD</t>
  </si>
  <si>
    <t>H22</t>
  </si>
  <si>
    <t>998223011R00</t>
  </si>
  <si>
    <t>S</t>
  </si>
  <si>
    <t>979082213R00</t>
  </si>
  <si>
    <t>979082219R00</t>
  </si>
  <si>
    <t>979084216R00</t>
  </si>
  <si>
    <t>979084219R00</t>
  </si>
  <si>
    <t>979087212R00</t>
  </si>
  <si>
    <t>979087213R00</t>
  </si>
  <si>
    <t>212-1VD</t>
  </si>
  <si>
    <t>592-2VD</t>
  </si>
  <si>
    <t>592-4VD</t>
  </si>
  <si>
    <t>593-12VD</t>
  </si>
  <si>
    <t>593-3VD</t>
  </si>
  <si>
    <t>593-8VD</t>
  </si>
  <si>
    <t>593-9VD</t>
  </si>
  <si>
    <t>999-3VD</t>
  </si>
  <si>
    <t>999-4VD</t>
  </si>
  <si>
    <t>Oprava chodníku podél ulice Riegrovy, k.ú. Místek - Změna 1</t>
  </si>
  <si>
    <t>C 101 - Oprava chodníků - Změna 1</t>
  </si>
  <si>
    <t>Frýdek-Místek 2 - Místek, ulice Riegrova, k.ú. Místek</t>
  </si>
  <si>
    <t>Zkrácený popis</t>
  </si>
  <si>
    <t>Rozměry</t>
  </si>
  <si>
    <t>Vytyčení vedení</t>
  </si>
  <si>
    <t>Vytyčení veškerých podzemních vedení přímo na stavbě podle druhu - viz textová část</t>
  </si>
  <si>
    <t>vegetační úpravy</t>
  </si>
  <si>
    <t>Komletní zřízení trávníku parkového v rovině, včetně dodávky semene, hnojiva, granulátu, ošetření, zálivky ap</t>
  </si>
  <si>
    <t>98</t>
  </si>
  <si>
    <t>Komletní zřízení trávníku parkového v rovině DTTO, ale oprava stav. skládek - odhad</t>
  </si>
  <si>
    <t>Vedlejší rozpočtové náklady</t>
  </si>
  <si>
    <t>Návrh a "odsouhlašení " přechodného dopravního značení pro celou stavbu</t>
  </si>
  <si>
    <t>Zřízení, demontáž a pronájem značek přechodného dopravního značení pro celou stavbu</t>
  </si>
  <si>
    <t>Kompletní náklady na veškeré vedlejší a ostatní rozpočtové náklady celé stavby (mimo přechodného dopr. značení)</t>
  </si>
  <si>
    <t>Přípravné a přidružené práce</t>
  </si>
  <si>
    <t>Rozebrání dlažeb z betonových dlaždic na sucho</t>
  </si>
  <si>
    <t>222,67+86,3+116,55+145,91+5,91</t>
  </si>
  <si>
    <t>Rozebrání dlažeb ze zámkové dlažby v kamenivu - sjezd k domu č.pop.815</t>
  </si>
  <si>
    <t>Odstranění podkladu plochy jednotlivě do 200 m2,kam.drcené tl.10 cm - podklad pod dlažbou 30x30cm</t>
  </si>
  <si>
    <t>Odstranění podkladu pl. do 200 m2, živice tl. 5 cm = obal. kamenivo</t>
  </si>
  <si>
    <t>18-3,74</t>
  </si>
  <si>
    <t>Odstranění podkladu nad 200 m2, živičného tl.10 cm - kryt rozebíraného pruhu vozovek</t>
  </si>
  <si>
    <t>(199,62-33,72-3,11-2,2)*0,25</t>
  </si>
  <si>
    <t>Odstranění podkladu nad 200 m2, živičného tl.10 cm - kryt rozebíraného sjezdu k domu č.pop.205</t>
  </si>
  <si>
    <t>16,5</t>
  </si>
  <si>
    <t>Odstranění podkladu pl. 50 m2,kam.drcené tl.20 cm = podklad pod oběma sjezdy a pod OK</t>
  </si>
  <si>
    <t>15+16.5+18-3,74</t>
  </si>
  <si>
    <t>Vytrhání obrub chodníkových ležatých - sjezd k domu č.pop.815</t>
  </si>
  <si>
    <t>Vytrhání obrub z krajníků nebo obrubníků stojatých - obrubník š.10cm</t>
  </si>
  <si>
    <t>187,83-8-33,73-2,98-1,96-4,2+2,7</t>
  </si>
  <si>
    <t>Vytrhání obrub záhonových</t>
  </si>
  <si>
    <t>90+1,65+1,4+4,2+23+3+48+36-1,5</t>
  </si>
  <si>
    <t>Odkopávky a prokopávky</t>
  </si>
  <si>
    <t>Sejmutí ornice s přemístěním do 50 m - tl. 15cm</t>
  </si>
  <si>
    <t>98*0,15</t>
  </si>
  <si>
    <t>Odkopávky pro silnice v hor. 3 do 100 m3 - "kufr" pod konstr. a -  pod rozebranými vrstvami - pod OK</t>
  </si>
  <si>
    <t>(0,30-0,05-0,15)*14,26</t>
  </si>
  <si>
    <t>Odkopávky pro silnice v hor. 3 do 100 m3 - "kufr" pod konstr. a - pod rozebranými vrstvami - dlažbou</t>
  </si>
  <si>
    <t>(0,30-0,035-0,03-0,1)*577,34</t>
  </si>
  <si>
    <t>Odkopávky pro silnice v hor. 3 do 100 m3 - "kufr" pod konstr. b -  pod rozebranými vrstvami - zámk. dl.</t>
  </si>
  <si>
    <t>(0,42-0,08-0,04-0,15)*16</t>
  </si>
  <si>
    <t>Odkopávky pro silnice v hor. 3 do 100 m3 - "kufr" pod konstr. b -  pod rozebranými vrstvami - asfalt. sjezd</t>
  </si>
  <si>
    <t>(0,42-0,05-0,15)*16,5</t>
  </si>
  <si>
    <t>Příplatek za lepivost - odkop. pro silnice v hor.3</t>
  </si>
  <si>
    <t>1,43+77,94+2,4+3,63</t>
  </si>
  <si>
    <t>Hloubené vykopávky</t>
  </si>
  <si>
    <t>Příplatek za ztížené hloubení v blízkosti vedení - odhad</t>
  </si>
  <si>
    <t>Přemístění výkopku</t>
  </si>
  <si>
    <t>Vodorovné přemístění výkopku z hor.1-4 do 20 m = ornice pro zpětné použití z meziskládky</t>
  </si>
  <si>
    <t>Vodorovné přemístění výkopku z hor.1-4 do 20 m  = zemina pro zpětný zásyp za obrubníkem na a z meziskládky</t>
  </si>
  <si>
    <t>4,18*2</t>
  </si>
  <si>
    <t>Vodorovné přemístění výkopku z hor.1-4 do 20 m  = zemina pro násyp za obrubníkem na a z meziskládky</t>
  </si>
  <si>
    <t>2*2</t>
  </si>
  <si>
    <t>Vodorovné přemístění výkopku z hor.1-4 do 7000 m = přebytek zeminy na skládku</t>
  </si>
  <si>
    <t>85,40-4,18-2</t>
  </si>
  <si>
    <t>Přehození výkopku z hor.1-4 - odhad odkopy a výkopy</t>
  </si>
  <si>
    <t>Nakládání výkopku z hor.1-4 v množství do 100 m3 = ornice pro zpětné použití z meziskládky</t>
  </si>
  <si>
    <t>Nakládání výkopku z hor.1-4 v množství do 100 m3 = zemina pro zásyp za obrubníkem na a z meziskládky</t>
  </si>
  <si>
    <t>2*4,18</t>
  </si>
  <si>
    <t>Nakládání výkopku z hor.1-4 v množství do 100 m3 = odhad = 10% z výkopů</t>
  </si>
  <si>
    <t>0,10*85,40</t>
  </si>
  <si>
    <t>Nakládání výkopku z hor.1-4 v množství do 100 m3 = zemina pro násyp za obrubníkem na a z meziskládky</t>
  </si>
  <si>
    <t>Konstrukce ze zemin</t>
  </si>
  <si>
    <t>Uložení sypaniny do násypů zhutněných na 95% PS= násap pod propadlým místem po ornici před č.p.813 = odhad</t>
  </si>
  <si>
    <t>Zásyp jam, rýh, šachet se zhutněním (za obrubníkem š.8cm pod ornici)</t>
  </si>
  <si>
    <t>209,05*0,2*0,2*0,5</t>
  </si>
  <si>
    <t>Povrchové úpravy terénu</t>
  </si>
  <si>
    <t>Úprava pláně v zářezech v hor. 1-4, bez zhutnění - pod rozprostíranou ornici</t>
  </si>
  <si>
    <t>Úprava pláně v zářezech v hor. 1-4, se zhutněním - podle plochy nových krytů</t>
  </si>
  <si>
    <t>581+15,5+43,7+9,6+3,4</t>
  </si>
  <si>
    <t>Úprava pláně v zářezech v hor. 1-4, se zhutněním - rozšíření za oběma obrubníky</t>
  </si>
  <si>
    <t>149,16*0,35+249,5*0,25</t>
  </si>
  <si>
    <t>Rozprostření ornice, rovina, tl. 10-15 cm,do 500m2</t>
  </si>
  <si>
    <t>Rozrušení půdy do 15 cm v rovině/svah 1:5 = oprava ploch stav. skládek - odhad</t>
  </si>
  <si>
    <t>Podkladní vrstvy komunikací, letišť a ploch</t>
  </si>
  <si>
    <t>Podklad ze štěrkodrti po zhutnění tloušťky 15cm = 2 * podklad pod chodníky tl.80mm- konstr. b</t>
  </si>
  <si>
    <t>18,91*2</t>
  </si>
  <si>
    <t>Podklad ze štěrkodrti po zhutnění tloušťky 20 cm - pod chodníky dlažby 60mm - konstr. a</t>
  </si>
  <si>
    <t>581+9,6</t>
  </si>
  <si>
    <t>Vyspravení podkladu po překopech kam.hrubě drceným - po vložení obrubníku oprava pod AB</t>
  </si>
  <si>
    <t>160,95*1,89*0,15*0,15*0,5</t>
  </si>
  <si>
    <t>Kryty štěrkových a živičných pozemních komunikací a zpevněných ploch</t>
  </si>
  <si>
    <t>Vyspravení krytu po překopu asf.betonem tl.do 5 cm  - po vložení obrubníku - pruh š.25cm</t>
  </si>
  <si>
    <t>160,95*0,25</t>
  </si>
  <si>
    <t>Vyspravení krytu po překopu asf.betonem tl.do 7 cm  -  po vložení obrubníku - pod AB</t>
  </si>
  <si>
    <t>Postřik živičný spojovací z asfaltu 0,5-0,7 kg/m2  - po vložení obrubníku - pod AB</t>
  </si>
  <si>
    <t>Úprava krytů</t>
  </si>
  <si>
    <t>Instalace asf. pásky a penetračního přednátěru do styčné spáry živ. krytu - po vlož. obrubníku 15/25 - dle zařezání</t>
  </si>
  <si>
    <t>160,95</t>
  </si>
  <si>
    <t>Dlažby pozemních komunikací a ploch</t>
  </si>
  <si>
    <t>Kladení zámkové dlažby tl. 6 cm do drtě tl. 4 cm - chodníky konstr. a</t>
  </si>
  <si>
    <t>581,00+9,60</t>
  </si>
  <si>
    <t>Příplatek za více barev dlažby tl. 6 cm, do drtě = uvažována 1/10 plochy chodníků (varovné a signální pásy)</t>
  </si>
  <si>
    <t>590,6*0,1</t>
  </si>
  <si>
    <t>Příplatek za více tvarů dlažby tl. 6 cm, do drtě = uvažována 1/10 plochy chodníků (varovné a sign.pásy)</t>
  </si>
  <si>
    <t>Kladení zámkové dlažby tl. 8 cm do drtě tl. 4 cm - konstrukce b</t>
  </si>
  <si>
    <t>18,91</t>
  </si>
  <si>
    <t>Příplatek za kladení dlažby tl.8 cm, drť, do 50 m2</t>
  </si>
  <si>
    <t>Příplatek za více barev dlažby tl. 8 cm, do drtě</t>
  </si>
  <si>
    <t>Dlažby</t>
  </si>
  <si>
    <t>Řezání tvarovek dlažby betonové tvarované pro přresné napojení na stávající zp. plochy na celé stavbě</t>
  </si>
  <si>
    <t>Rozebrání stáv. bet. dlažby 10x20cm, očištění dl. a opět.zadláždění, s dopojením na dlažbu sjezdu do nádvoří k č.815</t>
  </si>
  <si>
    <t>4*0,5</t>
  </si>
  <si>
    <t>Doplňující konstrukce a práce pozemních komunikací, letišť a ploch</t>
  </si>
  <si>
    <t>Osazení stojat. obrub.bet. s opěrou, lože z C 12/15, rozměr 15/25/100cm</t>
  </si>
  <si>
    <t>31,13+69,70+51+36-33,73-2,98-1,96</t>
  </si>
  <si>
    <t>Osazení stojat. obrub.bet. s opěrou, lože z C 12/15, rozměr 8/25/100cm - o výšce 0: sjezd k domu č.pop 205</t>
  </si>
  <si>
    <t>Osazení stojat. obrub.bet. s opěrou, lože z C 12/15, rozměr 8/25/100cm - na straně zelené plochy - vodicí linie</t>
  </si>
  <si>
    <t>36+48+3+1,8+23+1,65+1,4+4,2+90</t>
  </si>
  <si>
    <t>Osazení stojat. obrub.bet. s opěrou, lože z C 12/15, rozměr 8/25/100cm - o výšce 0: podél oplocení č.pop. 822</t>
  </si>
  <si>
    <t>Řezání stávajícího živičného krytu tl. 5 - 10 cm - vozovka + sjezd pro vložení obrubníku</t>
  </si>
  <si>
    <t>31,12+2*0,25+71+53+37+3+4-33,73-2,98-1,96</t>
  </si>
  <si>
    <t>Práce na obrubách</t>
  </si>
  <si>
    <t>Přesné zařezání nového betonového obrubníku - lomy, oblouky, napojení apod</t>
  </si>
  <si>
    <t>Ostatní práce</t>
  </si>
  <si>
    <t>Rozebrání vrchu dobetonávky u stožáru VO pro vložení dlažby, vč. odvozu ze stavby a likvidace na skládce, poplatky</t>
  </si>
  <si>
    <t>Komunikace pozemní a letiště</t>
  </si>
  <si>
    <t>Přesun hmot, pozemní komunikace, kryt dlážděný</t>
  </si>
  <si>
    <t>657,93668-196,699</t>
  </si>
  <si>
    <t>Přesuny sutí</t>
  </si>
  <si>
    <t>Vodorovná doprava suti po suchu do 1 km (bez vybouraných hmot)</t>
  </si>
  <si>
    <t>86,71</t>
  </si>
  <si>
    <t>Příplatek za dopravu suti po suchu za další 1 km - na řízenou skl., celkem do 6km=1 příplatek</t>
  </si>
  <si>
    <t>Vodorovná doprava vybour. hmot po suchu do 5 km = dlaždice a vybourané obruby</t>
  </si>
  <si>
    <t>79,673+1,84+20,251+8,23</t>
  </si>
  <si>
    <t>Příplatek k dopravě vybour.hmot za dalších 5 km (celkem do 6km na skládku) = 1 příplatek</t>
  </si>
  <si>
    <t>109,99</t>
  </si>
  <si>
    <t>Nakládání suti na dopravní prostředky = štěrky a živice</t>
  </si>
  <si>
    <t>75,054+1,397+7,267+2,987</t>
  </si>
  <si>
    <t>Nakládání vybouraných hmot na dopravní prostředky</t>
  </si>
  <si>
    <t>Ostatní materiál</t>
  </si>
  <si>
    <t>Tavitelná samospékací asf. páska 35x8mm, a penetrační přednátěr do spáry živ. krytu</t>
  </si>
  <si>
    <t>Betonový obrubník šedý, 80x250x1000mm</t>
  </si>
  <si>
    <t>(209,05+6+34)*1,01</t>
  </si>
  <si>
    <t>Betonový obrubník šedý, 150x250x1000mm</t>
  </si>
  <si>
    <t>149,16*1,01</t>
  </si>
  <si>
    <t>Betonová dlažba tvarovaná, červená, rozměr 100*200*80mm, slepecká - varovné pásy konstr. b</t>
  </si>
  <si>
    <t>3,40*1,01</t>
  </si>
  <si>
    <t>Betonová dlažba tvarovaná, červená, rozměr 200*100*60mm, slepecká reliéfní - pro varovné a signální pásy</t>
  </si>
  <si>
    <t>9,60*1,01</t>
  </si>
  <si>
    <t>Bet. dlažba tvarovaná, KOST60mm přírodní barva - nová POZOR!! všechny dlažby beton XF4</t>
  </si>
  <si>
    <t>581*1,01</t>
  </si>
  <si>
    <t>Betonová dlažba tvarovaná, přírodní barvy, rozměr 100*200*80mm - konstr.b</t>
  </si>
  <si>
    <t>15,5*1,01</t>
  </si>
  <si>
    <t>Poplatky za uložení betonu vhodného k recyklaci (vybourané obruby a dlažba) na řízené skládce</t>
  </si>
  <si>
    <t>Poplatky za uložení zeminy a kamenů vhodných k recyklaci na řízené skládce - podsypy a podklady rozebr. konstr.</t>
  </si>
  <si>
    <t>75,054</t>
  </si>
  <si>
    <t>Poplatky za uložení zeminy a kamenů vhodných k recyklaci na řízené skládce - přebytek zeminy</t>
  </si>
  <si>
    <t>79,59*1,8</t>
  </si>
  <si>
    <t>Poplatky za uložení asfaltových směsí (vhodné k recyklaci) na řízené skládce - Frýdek</t>
  </si>
  <si>
    <t>1,397+7,267+2,987</t>
  </si>
  <si>
    <t>Doba výstavby:</t>
  </si>
  <si>
    <t>Začátek výstavby:</t>
  </si>
  <si>
    <t>Konec výstavby:</t>
  </si>
  <si>
    <t>Zpracováno dne:</t>
  </si>
  <si>
    <t>M.j.</t>
  </si>
  <si>
    <t>ks</t>
  </si>
  <si>
    <t>m2</t>
  </si>
  <si>
    <t>m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</si>
  <si>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</si>
  <si>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</si>
  <si>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</si>
  <si>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</si>
  <si>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</si>
  <si>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</si>
  <si>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</si>
  <si>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</si>
  <si>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</si>
  <si>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</si>
  <si>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</si>
  <si>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</si>
  <si>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</si>
  <si>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Fr. - Místek, odbor DaSH</t>
  </si>
  <si>
    <t>Ing. Svatopluk Görner</t>
  </si>
  <si>
    <t>zatím neurčen</t>
  </si>
  <si>
    <t>Ing. Görner</t>
  </si>
  <si>
    <t>Celkem</t>
  </si>
  <si>
    <t>Hmotnost (t)</t>
  </si>
  <si>
    <t>Cenová</t>
  </si>
  <si>
    <t>soustava</t>
  </si>
  <si>
    <t>RTS I / 2014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</si>
  <si>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</si>
  <si>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</si>
  <si>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</si>
  <si>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</si>
  <si>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</si>
  <si>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</si>
  <si>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</si>
  <si>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</si>
  <si>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</si>
  <si>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</si>
  <si>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</si>
  <si>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</si>
  <si>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</si>
  <si>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100VD_</t>
  </si>
  <si>
    <t>101VD_</t>
  </si>
  <si>
    <t>102VD_</t>
  </si>
  <si>
    <t>11_</t>
  </si>
  <si>
    <t>12_</t>
  </si>
  <si>
    <t>13_</t>
  </si>
  <si>
    <t>16_</t>
  </si>
  <si>
    <t>17_</t>
  </si>
  <si>
    <t>18_</t>
  </si>
  <si>
    <t>56_</t>
  </si>
  <si>
    <t>57_</t>
  </si>
  <si>
    <t>577VD_</t>
  </si>
  <si>
    <t>59_</t>
  </si>
  <si>
    <t>596VD_</t>
  </si>
  <si>
    <t>91_</t>
  </si>
  <si>
    <t>916VD_</t>
  </si>
  <si>
    <t>999VD_</t>
  </si>
  <si>
    <t>H22_</t>
  </si>
  <si>
    <t>S_</t>
  </si>
  <si>
    <t>Z99999_</t>
  </si>
  <si>
    <t>1_</t>
  </si>
  <si>
    <t>5_</t>
  </si>
  <si>
    <t>9_</t>
  </si>
  <si>
    <t>Z_</t>
  </si>
  <si>
    <t>_</t>
  </si>
  <si>
    <t>Jednotková cena (Kč)</t>
  </si>
  <si>
    <t>Náklady celkem (Kč)</t>
  </si>
  <si>
    <t>Jednotková hmotnost(t)</t>
  </si>
  <si>
    <t>Celková hmotnost(t)</t>
  </si>
  <si>
    <t>Výkaz výměr</t>
  </si>
  <si>
    <t>Cenová soustava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</si>
  <si>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</si>
  <si>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</si>
  <si>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</si>
  <si>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</si>
  <si>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</si>
  <si>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</si>
  <si>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</si>
  <si>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</si>
  <si>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</si>
  <si>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</si>
  <si>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</si>
  <si>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</si>
  <si>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</si>
  <si>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</si>
  <si>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Provozní vlivy</t>
  </si>
  <si>
    <t>Územní vlivy</t>
  </si>
  <si>
    <t>Kulturní památka</t>
  </si>
  <si>
    <t>Ostatní rozp. nákl.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</si>
  <si>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</si>
  <si>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</si>
  <si>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</si>
  <si>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</si>
  <si>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</si>
  <si>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</si>
  <si>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</si>
  <si>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</si>
  <si>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</si>
  <si>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</si>
  <si>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</si>
  <si>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</si>
  <si>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</si>
  <si>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</si>
  <si>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</si>
  <si>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</si>
  <si>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</si>
  <si>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</si>
  <si>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</si>
  <si>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</si>
  <si>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</si>
  <si>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</si>
  <si>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00296643/CZ00296643</t>
  </si>
  <si>
    <t>13011049/</t>
  </si>
  <si>
    <t>Soupis prací, dodávek a služeb</t>
  </si>
  <si>
    <t>Krycí list soupisu prací, dodávek a služeb</t>
  </si>
  <si>
    <t>Celkové náklady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</si>
</sst>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3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8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9" fontId="10" fillId="33" borderId="19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49" fontId="12" fillId="0" borderId="19" xfId="0" applyNumberFormat="1" applyFont="1" applyFill="1" applyBorder="1" applyAlignment="1" applyProtection="1">
      <alignment horizontal="right" vertical="center"/>
      <protection/>
    </xf>
    <xf numFmtId="4" fontId="12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3" borderId="29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33" borderId="28" xfId="0" applyNumberFormat="1" applyFont="1" applyFill="1" applyBorder="1" applyAlignment="1" applyProtection="1">
      <alignment horizontal="left" vertical="center"/>
      <protection/>
    </xf>
    <xf numFmtId="0" fontId="11" fillId="33" borderId="35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14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9" fontId="1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4" fontId="3" fillId="33" borderId="19" xfId="0" applyNumberFormat="1" applyFont="1" applyFill="1" applyBorder="1" applyAlignment="1" applyProtection="1">
      <alignment horizontal="right" vertical="center"/>
      <protection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9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2"/>
  <sheetViews>
    <sheetView tabSelected="1" zoomScalePageLayoutView="0" workbookViewId="0" topLeftCell="A49">
      <selection activeCell="E188" sqref="E188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98.140625" style="0" customWidth="1"/>
    <col min="4" max="4" width="4.2812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7" width="12.140625" style="0" hidden="1" customWidth="1"/>
  </cols>
  <sheetData>
    <row r="1" spans="1:12" ht="21.75" customHeight="1">
      <c r="A1" s="95" t="s">
        <v>427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2.75">
      <c r="A2" s="97" t="s">
        <v>0</v>
      </c>
      <c r="B2" s="98"/>
      <c r="C2" s="99" t="s">
        <v>159</v>
      </c>
      <c r="D2" s="100" t="s">
        <v>311</v>
      </c>
      <c r="E2" s="98"/>
      <c r="F2" s="100"/>
      <c r="G2" s="98"/>
      <c r="H2" s="97" t="s">
        <v>327</v>
      </c>
      <c r="I2" s="97" t="s">
        <v>332</v>
      </c>
      <c r="J2" s="98"/>
      <c r="K2" s="98"/>
      <c r="L2" s="98"/>
      <c r="M2" s="94"/>
    </row>
    <row r="3" spans="1:13" ht="12.75">
      <c r="A3" s="98"/>
      <c r="B3" s="98"/>
      <c r="C3" s="101"/>
      <c r="D3" s="98"/>
      <c r="E3" s="98"/>
      <c r="F3" s="98"/>
      <c r="G3" s="98"/>
      <c r="H3" s="98"/>
      <c r="I3" s="98"/>
      <c r="J3" s="98"/>
      <c r="K3" s="98"/>
      <c r="L3" s="98"/>
      <c r="M3" s="94"/>
    </row>
    <row r="4" spans="1:13" ht="12.75">
      <c r="A4" s="97" t="s">
        <v>1</v>
      </c>
      <c r="B4" s="98"/>
      <c r="C4" s="97" t="s">
        <v>160</v>
      </c>
      <c r="D4" s="100" t="s">
        <v>312</v>
      </c>
      <c r="E4" s="98"/>
      <c r="F4" s="100" t="s">
        <v>5</v>
      </c>
      <c r="G4" s="98"/>
      <c r="H4" s="97" t="s">
        <v>328</v>
      </c>
      <c r="I4" s="97" t="s">
        <v>333</v>
      </c>
      <c r="J4" s="98"/>
      <c r="K4" s="98"/>
      <c r="L4" s="98"/>
      <c r="M4" s="94"/>
    </row>
    <row r="5" spans="1:13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4"/>
    </row>
    <row r="6" spans="1:13" ht="12.75">
      <c r="A6" s="97" t="s">
        <v>2</v>
      </c>
      <c r="B6" s="98"/>
      <c r="C6" s="97" t="s">
        <v>161</v>
      </c>
      <c r="D6" s="100" t="s">
        <v>313</v>
      </c>
      <c r="E6" s="98"/>
      <c r="F6" s="98"/>
      <c r="G6" s="98"/>
      <c r="H6" s="97" t="s">
        <v>329</v>
      </c>
      <c r="I6" s="97" t="s">
        <v>334</v>
      </c>
      <c r="J6" s="98"/>
      <c r="K6" s="98"/>
      <c r="L6" s="98"/>
      <c r="M6" s="94"/>
    </row>
    <row r="7" spans="1:13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4"/>
    </row>
    <row r="8" spans="1:13" ht="12.75">
      <c r="A8" s="97" t="s">
        <v>3</v>
      </c>
      <c r="B8" s="98"/>
      <c r="C8" s="97">
        <v>822293</v>
      </c>
      <c r="D8" s="100" t="s">
        <v>314</v>
      </c>
      <c r="E8" s="98"/>
      <c r="F8" s="102">
        <v>42881</v>
      </c>
      <c r="G8" s="98"/>
      <c r="H8" s="97" t="s">
        <v>330</v>
      </c>
      <c r="I8" s="97" t="s">
        <v>335</v>
      </c>
      <c r="J8" s="98"/>
      <c r="K8" s="98"/>
      <c r="L8" s="98"/>
      <c r="M8" s="94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4"/>
    </row>
    <row r="10" spans="1:13" ht="12.75">
      <c r="A10" s="103" t="s">
        <v>4</v>
      </c>
      <c r="B10" s="103" t="s">
        <v>86</v>
      </c>
      <c r="C10" s="103" t="s">
        <v>162</v>
      </c>
      <c r="D10" s="103" t="s">
        <v>315</v>
      </c>
      <c r="E10" s="104" t="s">
        <v>321</v>
      </c>
      <c r="F10" s="104" t="s">
        <v>322</v>
      </c>
      <c r="G10" s="105" t="s">
        <v>324</v>
      </c>
      <c r="H10" s="106"/>
      <c r="I10" s="106"/>
      <c r="J10" s="105" t="s">
        <v>337</v>
      </c>
      <c r="K10" s="106"/>
      <c r="L10" s="104" t="s">
        <v>338</v>
      </c>
      <c r="M10" s="94"/>
    </row>
    <row r="11" spans="1:24" ht="12.75">
      <c r="A11" s="107" t="s">
        <v>5</v>
      </c>
      <c r="B11" s="107" t="s">
        <v>5</v>
      </c>
      <c r="C11" s="103" t="s">
        <v>163</v>
      </c>
      <c r="D11" s="107" t="s">
        <v>5</v>
      </c>
      <c r="E11" s="107" t="s">
        <v>5</v>
      </c>
      <c r="F11" s="108" t="s">
        <v>323</v>
      </c>
      <c r="G11" s="104" t="s">
        <v>325</v>
      </c>
      <c r="H11" s="104" t="s">
        <v>331</v>
      </c>
      <c r="I11" s="104" t="s">
        <v>336</v>
      </c>
      <c r="J11" s="104" t="s">
        <v>322</v>
      </c>
      <c r="K11" s="104" t="s">
        <v>336</v>
      </c>
      <c r="L11" s="104" t="s">
        <v>339</v>
      </c>
      <c r="M11" s="94"/>
      <c r="P11" s="10" t="s">
        <v>342</v>
      </c>
      <c r="Q11" s="10" t="s">
        <v>343</v>
      </c>
      <c r="R11" s="10" t="s">
        <v>347</v>
      </c>
      <c r="S11" s="10" t="s">
        <v>348</v>
      </c>
      <c r="T11" s="10" t="s">
        <v>349</v>
      </c>
      <c r="U11" s="10" t="s">
        <v>350</v>
      </c>
      <c r="V11" s="10" t="s">
        <v>351</v>
      </c>
      <c r="W11" s="10" t="s">
        <v>352</v>
      </c>
      <c r="X11" s="10" t="s">
        <v>353</v>
      </c>
    </row>
    <row r="12" spans="1:37" ht="12.75">
      <c r="A12" s="109"/>
      <c r="B12" s="110" t="s">
        <v>87</v>
      </c>
      <c r="C12" s="111" t="s">
        <v>164</v>
      </c>
      <c r="D12" s="112"/>
      <c r="E12" s="112"/>
      <c r="F12" s="112"/>
      <c r="G12" s="113">
        <f>SUM(G13:G13)</f>
        <v>0</v>
      </c>
      <c r="H12" s="113">
        <f>SUM(H13:H13)</f>
        <v>0</v>
      </c>
      <c r="I12" s="113">
        <f>G12+H12</f>
        <v>0</v>
      </c>
      <c r="J12" s="114"/>
      <c r="K12" s="113">
        <f>SUM(K13:K13)</f>
        <v>0</v>
      </c>
      <c r="L12" s="114"/>
      <c r="P12" s="18">
        <f>IF(Q12="PR",I12,SUM(O13:O13))</f>
        <v>0</v>
      </c>
      <c r="Q12" s="10" t="s">
        <v>344</v>
      </c>
      <c r="R12" s="18">
        <f>IF(Q12="HS",G12,0)</f>
        <v>0</v>
      </c>
      <c r="S12" s="18">
        <f>IF(Q12="HS",H12-P12,0)</f>
        <v>0</v>
      </c>
      <c r="T12" s="18">
        <f>IF(Q12="PS",G12,0)</f>
        <v>0</v>
      </c>
      <c r="U12" s="18">
        <f>IF(Q12="PS",H12-P12,0)</f>
        <v>0</v>
      </c>
      <c r="V12" s="18">
        <f>IF(Q12="MP",G12,0)</f>
        <v>0</v>
      </c>
      <c r="W12" s="18">
        <f>IF(Q12="MP",H12-P12,0)</f>
        <v>0</v>
      </c>
      <c r="X12" s="18">
        <f>IF(Q12="OM",G12,0)</f>
        <v>0</v>
      </c>
      <c r="Y12" s="10"/>
      <c r="AI12" s="18">
        <f>SUM(Z13:Z13)</f>
        <v>0</v>
      </c>
      <c r="AJ12" s="18">
        <f>SUM(AA13:AA13)</f>
        <v>0</v>
      </c>
      <c r="AK12" s="18">
        <f>SUM(AB13:AB13)</f>
        <v>0</v>
      </c>
    </row>
    <row r="13" spans="1:43" ht="12.75">
      <c r="A13" s="115" t="s">
        <v>6</v>
      </c>
      <c r="B13" s="115" t="s">
        <v>88</v>
      </c>
      <c r="C13" s="115" t="s">
        <v>165</v>
      </c>
      <c r="D13" s="115" t="s">
        <v>316</v>
      </c>
      <c r="E13" s="116">
        <v>1</v>
      </c>
      <c r="F13" s="116">
        <v>0</v>
      </c>
      <c r="G13" s="116">
        <f>ROUND(E13*AE13,2)</f>
        <v>0</v>
      </c>
      <c r="H13" s="116">
        <f>I13-G13</f>
        <v>0</v>
      </c>
      <c r="I13" s="116">
        <f>ROUND(E13*F13,2)</f>
        <v>0</v>
      </c>
      <c r="J13" s="116">
        <v>0</v>
      </c>
      <c r="K13" s="116">
        <f>E13*J13</f>
        <v>0</v>
      </c>
      <c r="L13" s="117"/>
      <c r="N13" s="11" t="s">
        <v>6</v>
      </c>
      <c r="O13" s="7">
        <f>IF(N13="5",H13,0)</f>
        <v>0</v>
      </c>
      <c r="Z13" s="7">
        <f>IF(AD13=0,I13,0)</f>
        <v>0</v>
      </c>
      <c r="AA13" s="7">
        <f>IF(AD13=15,I13,0)</f>
        <v>0</v>
      </c>
      <c r="AB13" s="7">
        <f>IF(AD13=21,I13,0)</f>
        <v>0</v>
      </c>
      <c r="AD13" s="15">
        <v>21</v>
      </c>
      <c r="AE13" s="15">
        <f>F13*1</f>
        <v>0</v>
      </c>
      <c r="AF13" s="15">
        <f>F13*(1-1)</f>
        <v>0</v>
      </c>
      <c r="AM13" s="15">
        <f>E13*AE13</f>
        <v>0</v>
      </c>
      <c r="AN13" s="15">
        <f>E13*AF13</f>
        <v>0</v>
      </c>
      <c r="AO13" s="16" t="s">
        <v>354</v>
      </c>
      <c r="AP13" s="16" t="s">
        <v>374</v>
      </c>
      <c r="AQ13" s="10" t="s">
        <v>378</v>
      </c>
    </row>
    <row r="14" spans="1:12" ht="12.75">
      <c r="A14" s="118"/>
      <c r="B14" s="118"/>
      <c r="C14" s="119" t="s">
        <v>6</v>
      </c>
      <c r="D14" s="118"/>
      <c r="E14" s="120">
        <v>1</v>
      </c>
      <c r="F14" s="118"/>
      <c r="G14" s="118"/>
      <c r="H14" s="118"/>
      <c r="I14" s="118"/>
      <c r="J14" s="118"/>
      <c r="K14" s="118"/>
      <c r="L14" s="118"/>
    </row>
    <row r="15" spans="1:37" ht="12.75">
      <c r="A15" s="109"/>
      <c r="B15" s="110" t="s">
        <v>89</v>
      </c>
      <c r="C15" s="111" t="s">
        <v>166</v>
      </c>
      <c r="D15" s="112"/>
      <c r="E15" s="112"/>
      <c r="F15" s="112"/>
      <c r="G15" s="113">
        <f>SUM(G16:G18)</f>
        <v>0</v>
      </c>
      <c r="H15" s="113">
        <f>SUM(H16:H18)</f>
        <v>0</v>
      </c>
      <c r="I15" s="113">
        <f>G15+H15</f>
        <v>0</v>
      </c>
      <c r="J15" s="114"/>
      <c r="K15" s="113">
        <f>SUM(K16:K18)</f>
        <v>0.158</v>
      </c>
      <c r="L15" s="114"/>
      <c r="P15" s="18">
        <f>IF(Q15="PR",I15,SUM(O16:O18))</f>
        <v>0</v>
      </c>
      <c r="Q15" s="10" t="s">
        <v>344</v>
      </c>
      <c r="R15" s="18">
        <f>IF(Q15="HS",G15,0)</f>
        <v>0</v>
      </c>
      <c r="S15" s="18">
        <f>IF(Q15="HS",H15-P15,0)</f>
        <v>0</v>
      </c>
      <c r="T15" s="18">
        <f>IF(Q15="PS",G15,0)</f>
        <v>0</v>
      </c>
      <c r="U15" s="18">
        <f>IF(Q15="PS",H15-P15,0)</f>
        <v>0</v>
      </c>
      <c r="V15" s="18">
        <f>IF(Q15="MP",G15,0)</f>
        <v>0</v>
      </c>
      <c r="W15" s="18">
        <f>IF(Q15="MP",H15-P15,0)</f>
        <v>0</v>
      </c>
      <c r="X15" s="18">
        <f>IF(Q15="OM",G15,0)</f>
        <v>0</v>
      </c>
      <c r="Y15" s="10"/>
      <c r="AI15" s="18">
        <f>SUM(Z16:Z18)</f>
        <v>0</v>
      </c>
      <c r="AJ15" s="18">
        <f>SUM(AA16:AA18)</f>
        <v>0</v>
      </c>
      <c r="AK15" s="18">
        <f>SUM(AB16:AB18)</f>
        <v>0</v>
      </c>
    </row>
    <row r="16" spans="1:43" ht="12.75">
      <c r="A16" s="115" t="s">
        <v>7</v>
      </c>
      <c r="B16" s="115" t="s">
        <v>90</v>
      </c>
      <c r="C16" s="115" t="s">
        <v>167</v>
      </c>
      <c r="D16" s="115" t="s">
        <v>317</v>
      </c>
      <c r="E16" s="116">
        <v>98</v>
      </c>
      <c r="F16" s="116">
        <v>0</v>
      </c>
      <c r="G16" s="116">
        <f>ROUND(E16*AE16,2)</f>
        <v>0</v>
      </c>
      <c r="H16" s="116">
        <f>I16-G16</f>
        <v>0</v>
      </c>
      <c r="I16" s="116">
        <f>ROUND(E16*F16,2)</f>
        <v>0</v>
      </c>
      <c r="J16" s="116">
        <v>0.001</v>
      </c>
      <c r="K16" s="116">
        <f>E16*J16</f>
        <v>0.098</v>
      </c>
      <c r="L16" s="117"/>
      <c r="N16" s="11" t="s">
        <v>6</v>
      </c>
      <c r="O16" s="7">
        <f>IF(N16="5",H16,0)</f>
        <v>0</v>
      </c>
      <c r="Z16" s="7">
        <f>IF(AD16=0,I16,0)</f>
        <v>0</v>
      </c>
      <c r="AA16" s="7">
        <f>IF(AD16=15,I16,0)</f>
        <v>0</v>
      </c>
      <c r="AB16" s="7">
        <f>IF(AD16=21,I16,0)</f>
        <v>0</v>
      </c>
      <c r="AD16" s="15">
        <v>21</v>
      </c>
      <c r="AE16" s="15">
        <f>F16*1</f>
        <v>0</v>
      </c>
      <c r="AF16" s="15">
        <f>F16*(1-1)</f>
        <v>0</v>
      </c>
      <c r="AM16" s="15">
        <f>E16*AE16</f>
        <v>0</v>
      </c>
      <c r="AN16" s="15">
        <f>E16*AF16</f>
        <v>0</v>
      </c>
      <c r="AO16" s="16" t="s">
        <v>355</v>
      </c>
      <c r="AP16" s="16" t="s">
        <v>374</v>
      </c>
      <c r="AQ16" s="10" t="s">
        <v>378</v>
      </c>
    </row>
    <row r="17" spans="1:12" ht="12.75">
      <c r="A17" s="118"/>
      <c r="B17" s="118"/>
      <c r="C17" s="119" t="s">
        <v>168</v>
      </c>
      <c r="D17" s="118"/>
      <c r="E17" s="120">
        <v>98</v>
      </c>
      <c r="F17" s="118"/>
      <c r="G17" s="118"/>
      <c r="H17" s="118"/>
      <c r="I17" s="118"/>
      <c r="J17" s="118"/>
      <c r="K17" s="118"/>
      <c r="L17" s="118"/>
    </row>
    <row r="18" spans="1:43" ht="12.75">
      <c r="A18" s="115" t="s">
        <v>8</v>
      </c>
      <c r="B18" s="115" t="s">
        <v>90</v>
      </c>
      <c r="C18" s="115" t="s">
        <v>169</v>
      </c>
      <c r="D18" s="115" t="s">
        <v>317</v>
      </c>
      <c r="E18" s="116">
        <v>60</v>
      </c>
      <c r="F18" s="116">
        <v>0</v>
      </c>
      <c r="G18" s="116">
        <f>ROUND(E18*AE18,2)</f>
        <v>0</v>
      </c>
      <c r="H18" s="116">
        <f>I18-G18</f>
        <v>0</v>
      </c>
      <c r="I18" s="116">
        <f>ROUND(E18*F18,2)</f>
        <v>0</v>
      </c>
      <c r="J18" s="116">
        <v>0.001</v>
      </c>
      <c r="K18" s="116">
        <f>E18*J18</f>
        <v>0.06</v>
      </c>
      <c r="L18" s="117"/>
      <c r="N18" s="11" t="s">
        <v>6</v>
      </c>
      <c r="O18" s="7">
        <f>IF(N18="5",H18,0)</f>
        <v>0</v>
      </c>
      <c r="Z18" s="7">
        <f>IF(AD18=0,I18,0)</f>
        <v>0</v>
      </c>
      <c r="AA18" s="7">
        <f>IF(AD18=15,I18,0)</f>
        <v>0</v>
      </c>
      <c r="AB18" s="7">
        <f>IF(AD18=21,I18,0)</f>
        <v>0</v>
      </c>
      <c r="AD18" s="15">
        <v>21</v>
      </c>
      <c r="AE18" s="15">
        <f>F18*1</f>
        <v>0</v>
      </c>
      <c r="AF18" s="15">
        <f>F18*(1-1)</f>
        <v>0</v>
      </c>
      <c r="AM18" s="15">
        <f>E18*AE18</f>
        <v>0</v>
      </c>
      <c r="AN18" s="15">
        <f>E18*AF18</f>
        <v>0</v>
      </c>
      <c r="AO18" s="16" t="s">
        <v>355</v>
      </c>
      <c r="AP18" s="16" t="s">
        <v>374</v>
      </c>
      <c r="AQ18" s="10" t="s">
        <v>378</v>
      </c>
    </row>
    <row r="19" spans="1:12" ht="12.75">
      <c r="A19" s="118"/>
      <c r="B19" s="118"/>
      <c r="C19" s="119" t="s">
        <v>65</v>
      </c>
      <c r="D19" s="118"/>
      <c r="E19" s="120">
        <v>60</v>
      </c>
      <c r="F19" s="118"/>
      <c r="G19" s="118"/>
      <c r="H19" s="118"/>
      <c r="I19" s="118"/>
      <c r="J19" s="118"/>
      <c r="K19" s="118"/>
      <c r="L19" s="118"/>
    </row>
    <row r="20" spans="1:37" ht="12.75">
      <c r="A20" s="109"/>
      <c r="B20" s="110" t="s">
        <v>91</v>
      </c>
      <c r="C20" s="111" t="s">
        <v>170</v>
      </c>
      <c r="D20" s="112"/>
      <c r="E20" s="112"/>
      <c r="F20" s="112"/>
      <c r="G20" s="113">
        <f>SUM(G21:G25)</f>
        <v>0</v>
      </c>
      <c r="H20" s="113">
        <f>SUM(H21:H25)</f>
        <v>0</v>
      </c>
      <c r="I20" s="113">
        <f>G20+H20</f>
        <v>0</v>
      </c>
      <c r="J20" s="114"/>
      <c r="K20" s="113">
        <f>SUM(K21:K25)</f>
        <v>0</v>
      </c>
      <c r="L20" s="114"/>
      <c r="P20" s="18">
        <f>IF(Q20="PR",I20,SUM(O21:O25))</f>
        <v>0</v>
      </c>
      <c r="Q20" s="10" t="s">
        <v>344</v>
      </c>
      <c r="R20" s="18">
        <f>IF(Q20="HS",G20,0)</f>
        <v>0</v>
      </c>
      <c r="S20" s="18">
        <f>IF(Q20="HS",H20-P20,0)</f>
        <v>0</v>
      </c>
      <c r="T20" s="18">
        <f>IF(Q20="PS",G20,0)</f>
        <v>0</v>
      </c>
      <c r="U20" s="18">
        <f>IF(Q20="PS",H20-P20,0)</f>
        <v>0</v>
      </c>
      <c r="V20" s="18">
        <f>IF(Q20="MP",G20,0)</f>
        <v>0</v>
      </c>
      <c r="W20" s="18">
        <f>IF(Q20="MP",H20-P20,0)</f>
        <v>0</v>
      </c>
      <c r="X20" s="18">
        <f>IF(Q20="OM",G20,0)</f>
        <v>0</v>
      </c>
      <c r="Y20" s="10"/>
      <c r="AI20" s="18">
        <f>SUM(Z21:Z25)</f>
        <v>0</v>
      </c>
      <c r="AJ20" s="18">
        <f>SUM(AA21:AA25)</f>
        <v>0</v>
      </c>
      <c r="AK20" s="18">
        <f>SUM(AB21:AB25)</f>
        <v>0</v>
      </c>
    </row>
    <row r="21" spans="1:43" ht="12.75">
      <c r="A21" s="115" t="s">
        <v>9</v>
      </c>
      <c r="B21" s="115" t="s">
        <v>92</v>
      </c>
      <c r="C21" s="115" t="s">
        <v>171</v>
      </c>
      <c r="D21" s="115" t="s">
        <v>316</v>
      </c>
      <c r="E21" s="116">
        <v>1</v>
      </c>
      <c r="F21" s="116">
        <v>0</v>
      </c>
      <c r="G21" s="116">
        <f>ROUND(E21*AE21,2)</f>
        <v>0</v>
      </c>
      <c r="H21" s="116">
        <f>I21-G21</f>
        <v>0</v>
      </c>
      <c r="I21" s="116">
        <f>ROUND(E21*F21,2)</f>
        <v>0</v>
      </c>
      <c r="J21" s="116">
        <v>0</v>
      </c>
      <c r="K21" s="116">
        <f>E21*J21</f>
        <v>0</v>
      </c>
      <c r="L21" s="117"/>
      <c r="N21" s="11" t="s">
        <v>6</v>
      </c>
      <c r="O21" s="7">
        <f>IF(N21="5",H21,0)</f>
        <v>0</v>
      </c>
      <c r="Z21" s="7">
        <f>IF(AD21=0,I21,0)</f>
        <v>0</v>
      </c>
      <c r="AA21" s="7">
        <f>IF(AD21=15,I21,0)</f>
        <v>0</v>
      </c>
      <c r="AB21" s="7">
        <f>IF(AD21=21,I21,0)</f>
        <v>0</v>
      </c>
      <c r="AD21" s="15">
        <v>21</v>
      </c>
      <c r="AE21" s="15">
        <f>F21*1</f>
        <v>0</v>
      </c>
      <c r="AF21" s="15">
        <f>F21*(1-1)</f>
        <v>0</v>
      </c>
      <c r="AM21" s="15">
        <f>E21*AE21</f>
        <v>0</v>
      </c>
      <c r="AN21" s="15">
        <f>E21*AF21</f>
        <v>0</v>
      </c>
      <c r="AO21" s="16" t="s">
        <v>356</v>
      </c>
      <c r="AP21" s="16" t="s">
        <v>374</v>
      </c>
      <c r="AQ21" s="10" t="s">
        <v>378</v>
      </c>
    </row>
    <row r="22" spans="1:12" ht="12.75">
      <c r="A22" s="118"/>
      <c r="B22" s="118"/>
      <c r="C22" s="119" t="s">
        <v>6</v>
      </c>
      <c r="D22" s="118"/>
      <c r="E22" s="120">
        <v>1</v>
      </c>
      <c r="F22" s="118"/>
      <c r="G22" s="118"/>
      <c r="H22" s="118"/>
      <c r="I22" s="118"/>
      <c r="J22" s="118"/>
      <c r="K22" s="118"/>
      <c r="L22" s="118"/>
    </row>
    <row r="23" spans="1:43" ht="12.75">
      <c r="A23" s="115" t="s">
        <v>10</v>
      </c>
      <c r="B23" s="115" t="s">
        <v>92</v>
      </c>
      <c r="C23" s="115" t="s">
        <v>172</v>
      </c>
      <c r="D23" s="115" t="s">
        <v>316</v>
      </c>
      <c r="E23" s="116">
        <v>1</v>
      </c>
      <c r="F23" s="116">
        <v>0</v>
      </c>
      <c r="G23" s="116">
        <f>ROUND(E23*AE23,2)</f>
        <v>0</v>
      </c>
      <c r="H23" s="116">
        <f>I23-G23</f>
        <v>0</v>
      </c>
      <c r="I23" s="116">
        <f>ROUND(E23*F23,2)</f>
        <v>0</v>
      </c>
      <c r="J23" s="116">
        <v>0</v>
      </c>
      <c r="K23" s="116">
        <f>E23*J23</f>
        <v>0</v>
      </c>
      <c r="L23" s="117"/>
      <c r="N23" s="11" t="s">
        <v>6</v>
      </c>
      <c r="O23" s="7">
        <f>IF(N23="5",H23,0)</f>
        <v>0</v>
      </c>
      <c r="Z23" s="7">
        <f>IF(AD23=0,I23,0)</f>
        <v>0</v>
      </c>
      <c r="AA23" s="7">
        <f>IF(AD23=15,I23,0)</f>
        <v>0</v>
      </c>
      <c r="AB23" s="7">
        <f>IF(AD23=21,I23,0)</f>
        <v>0</v>
      </c>
      <c r="AD23" s="15">
        <v>21</v>
      </c>
      <c r="AE23" s="15">
        <f>F23*1</f>
        <v>0</v>
      </c>
      <c r="AF23" s="15">
        <f>F23*(1-1)</f>
        <v>0</v>
      </c>
      <c r="AM23" s="15">
        <f>E23*AE23</f>
        <v>0</v>
      </c>
      <c r="AN23" s="15">
        <f>E23*AF23</f>
        <v>0</v>
      </c>
      <c r="AO23" s="16" t="s">
        <v>356</v>
      </c>
      <c r="AP23" s="16" t="s">
        <v>374</v>
      </c>
      <c r="AQ23" s="10" t="s">
        <v>378</v>
      </c>
    </row>
    <row r="24" spans="1:12" ht="12.75">
      <c r="A24" s="118"/>
      <c r="B24" s="118"/>
      <c r="C24" s="119" t="s">
        <v>6</v>
      </c>
      <c r="D24" s="118"/>
      <c r="E24" s="120">
        <v>1</v>
      </c>
      <c r="F24" s="118"/>
      <c r="G24" s="118"/>
      <c r="H24" s="118"/>
      <c r="I24" s="118"/>
      <c r="J24" s="118"/>
      <c r="K24" s="118"/>
      <c r="L24" s="118"/>
    </row>
    <row r="25" spans="1:43" ht="12.75">
      <c r="A25" s="115" t="s">
        <v>11</v>
      </c>
      <c r="B25" s="115" t="s">
        <v>93</v>
      </c>
      <c r="C25" s="115" t="s">
        <v>173</v>
      </c>
      <c r="D25" s="115" t="s">
        <v>316</v>
      </c>
      <c r="E25" s="116">
        <v>1</v>
      </c>
      <c r="F25" s="116">
        <v>0</v>
      </c>
      <c r="G25" s="116">
        <f>ROUND(E25*AE25,2)</f>
        <v>0</v>
      </c>
      <c r="H25" s="116">
        <f>I25-G25</f>
        <v>0</v>
      </c>
      <c r="I25" s="116">
        <f>ROUND(E25*F25,2)</f>
        <v>0</v>
      </c>
      <c r="J25" s="116">
        <v>0</v>
      </c>
      <c r="K25" s="116">
        <f>E25*J25</f>
        <v>0</v>
      </c>
      <c r="L25" s="117"/>
      <c r="N25" s="11" t="s">
        <v>6</v>
      </c>
      <c r="O25" s="7">
        <f>IF(N25="5",H25,0)</f>
        <v>0</v>
      </c>
      <c r="Z25" s="7">
        <f>IF(AD25=0,I25,0)</f>
        <v>0</v>
      </c>
      <c r="AA25" s="7">
        <f>IF(AD25=15,I25,0)</f>
        <v>0</v>
      </c>
      <c r="AB25" s="7">
        <f>IF(AD25=21,I25,0)</f>
        <v>0</v>
      </c>
      <c r="AD25" s="15">
        <v>21</v>
      </c>
      <c r="AE25" s="15">
        <f>F25*1</f>
        <v>0</v>
      </c>
      <c r="AF25" s="15">
        <f>F25*(1-1)</f>
        <v>0</v>
      </c>
      <c r="AM25" s="15">
        <f>E25*AE25</f>
        <v>0</v>
      </c>
      <c r="AN25" s="15">
        <f>E25*AF25</f>
        <v>0</v>
      </c>
      <c r="AO25" s="16" t="s">
        <v>356</v>
      </c>
      <c r="AP25" s="16" t="s">
        <v>374</v>
      </c>
      <c r="AQ25" s="10" t="s">
        <v>378</v>
      </c>
    </row>
    <row r="26" spans="1:12" ht="12.75">
      <c r="A26" s="118"/>
      <c r="B26" s="118"/>
      <c r="C26" s="119" t="s">
        <v>6</v>
      </c>
      <c r="D26" s="118"/>
      <c r="E26" s="120">
        <v>1</v>
      </c>
      <c r="F26" s="118"/>
      <c r="G26" s="118"/>
      <c r="H26" s="118"/>
      <c r="I26" s="118"/>
      <c r="J26" s="118"/>
      <c r="K26" s="118"/>
      <c r="L26" s="118"/>
    </row>
    <row r="27" spans="1:37" ht="12.75">
      <c r="A27" s="109"/>
      <c r="B27" s="110" t="s">
        <v>16</v>
      </c>
      <c r="C27" s="111" t="s">
        <v>174</v>
      </c>
      <c r="D27" s="112"/>
      <c r="E27" s="112"/>
      <c r="F27" s="112"/>
      <c r="G27" s="113">
        <f>SUM(G28:G46)</f>
        <v>0</v>
      </c>
      <c r="H27" s="113">
        <f>SUM(H28:H46)</f>
        <v>0</v>
      </c>
      <c r="I27" s="113">
        <f>G27+H27</f>
        <v>0</v>
      </c>
      <c r="J27" s="114"/>
      <c r="K27" s="113">
        <f>SUM(K28:K46)</f>
        <v>196.69895</v>
      </c>
      <c r="L27" s="114"/>
      <c r="P27" s="18">
        <f>IF(Q27="PR",I27,SUM(O28:O46))</f>
        <v>0</v>
      </c>
      <c r="Q27" s="10" t="s">
        <v>344</v>
      </c>
      <c r="R27" s="18">
        <f>IF(Q27="HS",G27,0)</f>
        <v>0</v>
      </c>
      <c r="S27" s="18">
        <f>IF(Q27="HS",H27-P27,0)</f>
        <v>0</v>
      </c>
      <c r="T27" s="18">
        <f>IF(Q27="PS",G27,0)</f>
        <v>0</v>
      </c>
      <c r="U27" s="18">
        <f>IF(Q27="PS",H27-P27,0)</f>
        <v>0</v>
      </c>
      <c r="V27" s="18">
        <f>IF(Q27="MP",G27,0)</f>
        <v>0</v>
      </c>
      <c r="W27" s="18">
        <f>IF(Q27="MP",H27-P27,0)</f>
        <v>0</v>
      </c>
      <c r="X27" s="18">
        <f>IF(Q27="OM",G27,0)</f>
        <v>0</v>
      </c>
      <c r="Y27" s="10"/>
      <c r="AI27" s="18">
        <f>SUM(Z28:Z46)</f>
        <v>0</v>
      </c>
      <c r="AJ27" s="18">
        <f>SUM(AA28:AA46)</f>
        <v>0</v>
      </c>
      <c r="AK27" s="18">
        <f>SUM(AB28:AB46)</f>
        <v>0</v>
      </c>
    </row>
    <row r="28" spans="1:43" ht="12.75">
      <c r="A28" s="115" t="s">
        <v>12</v>
      </c>
      <c r="B28" s="115" t="s">
        <v>94</v>
      </c>
      <c r="C28" s="115" t="s">
        <v>175</v>
      </c>
      <c r="D28" s="115" t="s">
        <v>317</v>
      </c>
      <c r="E28" s="116">
        <v>577.34</v>
      </c>
      <c r="F28" s="116">
        <v>0</v>
      </c>
      <c r="G28" s="116">
        <f>ROUND(E28*AE28,2)</f>
        <v>0</v>
      </c>
      <c r="H28" s="116">
        <f>I28-G28</f>
        <v>0</v>
      </c>
      <c r="I28" s="116">
        <f>ROUND(E28*F28,2)</f>
        <v>0</v>
      </c>
      <c r="J28" s="116">
        <v>0.138</v>
      </c>
      <c r="K28" s="116">
        <f>E28*J28</f>
        <v>79.67292</v>
      </c>
      <c r="L28" s="117" t="s">
        <v>340</v>
      </c>
      <c r="N28" s="11" t="s">
        <v>6</v>
      </c>
      <c r="O28" s="7">
        <f>IF(N28="5",H28,0)</f>
        <v>0</v>
      </c>
      <c r="Z28" s="7">
        <f>IF(AD28=0,I28,0)</f>
        <v>0</v>
      </c>
      <c r="AA28" s="7">
        <f>IF(AD28=15,I28,0)</f>
        <v>0</v>
      </c>
      <c r="AB28" s="7">
        <f>IF(AD28=21,I28,0)</f>
        <v>0</v>
      </c>
      <c r="AD28" s="15">
        <v>21</v>
      </c>
      <c r="AE28" s="15">
        <f>F28*0</f>
        <v>0</v>
      </c>
      <c r="AF28" s="15">
        <f>F28*(1-0)</f>
        <v>0</v>
      </c>
      <c r="AM28" s="15">
        <f>E28*AE28</f>
        <v>0</v>
      </c>
      <c r="AN28" s="15">
        <f>E28*AF28</f>
        <v>0</v>
      </c>
      <c r="AO28" s="16" t="s">
        <v>357</v>
      </c>
      <c r="AP28" s="16" t="s">
        <v>374</v>
      </c>
      <c r="AQ28" s="10" t="s">
        <v>378</v>
      </c>
    </row>
    <row r="29" spans="1:12" ht="12.75">
      <c r="A29" s="118"/>
      <c r="B29" s="118"/>
      <c r="C29" s="119" t="s">
        <v>176</v>
      </c>
      <c r="D29" s="118"/>
      <c r="E29" s="120">
        <v>577.34</v>
      </c>
      <c r="F29" s="118"/>
      <c r="G29" s="118"/>
      <c r="H29" s="118"/>
      <c r="I29" s="118"/>
      <c r="J29" s="118"/>
      <c r="K29" s="118"/>
      <c r="L29" s="118"/>
    </row>
    <row r="30" spans="1:43" ht="12.75">
      <c r="A30" s="115" t="s">
        <v>13</v>
      </c>
      <c r="B30" s="115" t="s">
        <v>95</v>
      </c>
      <c r="C30" s="115" t="s">
        <v>177</v>
      </c>
      <c r="D30" s="115" t="s">
        <v>317</v>
      </c>
      <c r="E30" s="116">
        <v>16</v>
      </c>
      <c r="F30" s="116">
        <v>0</v>
      </c>
      <c r="G30" s="116">
        <f>ROUND(E30*AE30,2)</f>
        <v>0</v>
      </c>
      <c r="H30" s="116">
        <f>I30-G30</f>
        <v>0</v>
      </c>
      <c r="I30" s="116">
        <f>ROUND(E30*F30,2)</f>
        <v>0</v>
      </c>
      <c r="J30" s="116">
        <v>0</v>
      </c>
      <c r="K30" s="116">
        <f>E30*J30</f>
        <v>0</v>
      </c>
      <c r="L30" s="117" t="s">
        <v>340</v>
      </c>
      <c r="N30" s="11" t="s">
        <v>6</v>
      </c>
      <c r="O30" s="7">
        <f>IF(N30="5",H30,0)</f>
        <v>0</v>
      </c>
      <c r="Z30" s="7">
        <f>IF(AD30=0,I30,0)</f>
        <v>0</v>
      </c>
      <c r="AA30" s="7">
        <f>IF(AD30=15,I30,0)</f>
        <v>0</v>
      </c>
      <c r="AB30" s="7">
        <f>IF(AD30=21,I30,0)</f>
        <v>0</v>
      </c>
      <c r="AD30" s="15">
        <v>21</v>
      </c>
      <c r="AE30" s="15">
        <f>F30*0</f>
        <v>0</v>
      </c>
      <c r="AF30" s="15">
        <f>F30*(1-0)</f>
        <v>0</v>
      </c>
      <c r="AM30" s="15">
        <f>E30*AE30</f>
        <v>0</v>
      </c>
      <c r="AN30" s="15">
        <f>E30*AF30</f>
        <v>0</v>
      </c>
      <c r="AO30" s="16" t="s">
        <v>357</v>
      </c>
      <c r="AP30" s="16" t="s">
        <v>374</v>
      </c>
      <c r="AQ30" s="10" t="s">
        <v>378</v>
      </c>
    </row>
    <row r="31" spans="1:12" ht="12.75">
      <c r="A31" s="118"/>
      <c r="B31" s="118"/>
      <c r="C31" s="119" t="s">
        <v>21</v>
      </c>
      <c r="D31" s="118"/>
      <c r="E31" s="120">
        <v>16</v>
      </c>
      <c r="F31" s="118"/>
      <c r="G31" s="118"/>
      <c r="H31" s="118"/>
      <c r="I31" s="118"/>
      <c r="J31" s="118"/>
      <c r="K31" s="118"/>
      <c r="L31" s="118"/>
    </row>
    <row r="32" spans="1:43" ht="12.75">
      <c r="A32" s="115" t="s">
        <v>14</v>
      </c>
      <c r="B32" s="115" t="s">
        <v>96</v>
      </c>
      <c r="C32" s="115" t="s">
        <v>178</v>
      </c>
      <c r="D32" s="115" t="s">
        <v>317</v>
      </c>
      <c r="E32" s="116">
        <v>577.34</v>
      </c>
      <c r="F32" s="116">
        <v>0</v>
      </c>
      <c r="G32" s="116">
        <f>ROUND(E32*AE32,2)</f>
        <v>0</v>
      </c>
      <c r="H32" s="116">
        <f>I32-G32</f>
        <v>0</v>
      </c>
      <c r="I32" s="116">
        <f>ROUND(E32*F32,2)</f>
        <v>0</v>
      </c>
      <c r="J32" s="116">
        <v>0.13</v>
      </c>
      <c r="K32" s="116">
        <f>E32*J32</f>
        <v>75.05420000000001</v>
      </c>
      <c r="L32" s="117" t="s">
        <v>340</v>
      </c>
      <c r="N32" s="11" t="s">
        <v>6</v>
      </c>
      <c r="O32" s="7">
        <f>IF(N32="5",H32,0)</f>
        <v>0</v>
      </c>
      <c r="Z32" s="7">
        <f>IF(AD32=0,I32,0)</f>
        <v>0</v>
      </c>
      <c r="AA32" s="7">
        <f>IF(AD32=15,I32,0)</f>
        <v>0</v>
      </c>
      <c r="AB32" s="7">
        <f>IF(AD32=21,I32,0)</f>
        <v>0</v>
      </c>
      <c r="AD32" s="15">
        <v>21</v>
      </c>
      <c r="AE32" s="15">
        <f>F32*0</f>
        <v>0</v>
      </c>
      <c r="AF32" s="15">
        <f>F32*(1-0)</f>
        <v>0</v>
      </c>
      <c r="AM32" s="15">
        <f>E32*AE32</f>
        <v>0</v>
      </c>
      <c r="AN32" s="15">
        <f>E32*AF32</f>
        <v>0</v>
      </c>
      <c r="AO32" s="16" t="s">
        <v>357</v>
      </c>
      <c r="AP32" s="16" t="s">
        <v>374</v>
      </c>
      <c r="AQ32" s="10" t="s">
        <v>378</v>
      </c>
    </row>
    <row r="33" spans="1:12" ht="12.75">
      <c r="A33" s="118"/>
      <c r="B33" s="118"/>
      <c r="C33" s="119" t="s">
        <v>176</v>
      </c>
      <c r="D33" s="118"/>
      <c r="E33" s="120">
        <v>577.34</v>
      </c>
      <c r="F33" s="118"/>
      <c r="G33" s="118"/>
      <c r="H33" s="118"/>
      <c r="I33" s="118"/>
      <c r="J33" s="118"/>
      <c r="K33" s="118"/>
      <c r="L33" s="118"/>
    </row>
    <row r="34" spans="1:43" ht="12.75">
      <c r="A34" s="115" t="s">
        <v>15</v>
      </c>
      <c r="B34" s="115" t="s">
        <v>97</v>
      </c>
      <c r="C34" s="115" t="s">
        <v>179</v>
      </c>
      <c r="D34" s="115" t="s">
        <v>317</v>
      </c>
      <c r="E34" s="116">
        <v>14.26</v>
      </c>
      <c r="F34" s="116">
        <v>0</v>
      </c>
      <c r="G34" s="116">
        <f>ROUND(E34*AE34,2)</f>
        <v>0</v>
      </c>
      <c r="H34" s="116">
        <f>I34-G34</f>
        <v>0</v>
      </c>
      <c r="I34" s="116">
        <f>ROUND(E34*F34,2)</f>
        <v>0</v>
      </c>
      <c r="J34" s="116">
        <v>0.098</v>
      </c>
      <c r="K34" s="116">
        <f>E34*J34</f>
        <v>1.39748</v>
      </c>
      <c r="L34" s="117" t="s">
        <v>340</v>
      </c>
      <c r="N34" s="11" t="s">
        <v>6</v>
      </c>
      <c r="O34" s="7">
        <f>IF(N34="5",H34,0)</f>
        <v>0</v>
      </c>
      <c r="Z34" s="7">
        <f>IF(AD34=0,I34,0)</f>
        <v>0</v>
      </c>
      <c r="AA34" s="7">
        <f>IF(AD34=15,I34,0)</f>
        <v>0</v>
      </c>
      <c r="AB34" s="7">
        <f>IF(AD34=21,I34,0)</f>
        <v>0</v>
      </c>
      <c r="AD34" s="15">
        <v>21</v>
      </c>
      <c r="AE34" s="15">
        <f>F34*0</f>
        <v>0</v>
      </c>
      <c r="AF34" s="15">
        <f>F34*(1-0)</f>
        <v>0</v>
      </c>
      <c r="AM34" s="15">
        <f>E34*AE34</f>
        <v>0</v>
      </c>
      <c r="AN34" s="15">
        <f>E34*AF34</f>
        <v>0</v>
      </c>
      <c r="AO34" s="16" t="s">
        <v>357</v>
      </c>
      <c r="AP34" s="16" t="s">
        <v>374</v>
      </c>
      <c r="AQ34" s="10" t="s">
        <v>378</v>
      </c>
    </row>
    <row r="35" spans="1:12" ht="12.75">
      <c r="A35" s="118"/>
      <c r="B35" s="118"/>
      <c r="C35" s="119" t="s">
        <v>180</v>
      </c>
      <c r="D35" s="118"/>
      <c r="E35" s="120">
        <v>14.26</v>
      </c>
      <c r="F35" s="118"/>
      <c r="G35" s="118"/>
      <c r="H35" s="118"/>
      <c r="I35" s="118"/>
      <c r="J35" s="118"/>
      <c r="K35" s="118"/>
      <c r="L35" s="118"/>
    </row>
    <row r="36" spans="1:43" ht="12.75">
      <c r="A36" s="115" t="s">
        <v>16</v>
      </c>
      <c r="B36" s="115" t="s">
        <v>98</v>
      </c>
      <c r="C36" s="115" t="s">
        <v>181</v>
      </c>
      <c r="D36" s="115" t="s">
        <v>317</v>
      </c>
      <c r="E36" s="116">
        <v>40.15</v>
      </c>
      <c r="F36" s="116">
        <v>0</v>
      </c>
      <c r="G36" s="116">
        <f>ROUND(E36*AE36,2)</f>
        <v>0</v>
      </c>
      <c r="H36" s="116">
        <f>I36-G36</f>
        <v>0</v>
      </c>
      <c r="I36" s="116">
        <f>ROUND(E36*F36,2)</f>
        <v>0</v>
      </c>
      <c r="J36" s="116">
        <v>0.181</v>
      </c>
      <c r="K36" s="116">
        <f>E36*J36</f>
        <v>7.267149999999999</v>
      </c>
      <c r="L36" s="117" t="s">
        <v>340</v>
      </c>
      <c r="N36" s="11" t="s">
        <v>6</v>
      </c>
      <c r="O36" s="7">
        <f>IF(N36="5",H36,0)</f>
        <v>0</v>
      </c>
      <c r="Z36" s="7">
        <f>IF(AD36=0,I36,0)</f>
        <v>0</v>
      </c>
      <c r="AA36" s="7">
        <f>IF(AD36=15,I36,0)</f>
        <v>0</v>
      </c>
      <c r="AB36" s="7">
        <f>IF(AD36=21,I36,0)</f>
        <v>0</v>
      </c>
      <c r="AD36" s="15">
        <v>21</v>
      </c>
      <c r="AE36" s="15">
        <f>F36*0</f>
        <v>0</v>
      </c>
      <c r="AF36" s="15">
        <f>F36*(1-0)</f>
        <v>0</v>
      </c>
      <c r="AM36" s="15">
        <f>E36*AE36</f>
        <v>0</v>
      </c>
      <c r="AN36" s="15">
        <f>E36*AF36</f>
        <v>0</v>
      </c>
      <c r="AO36" s="16" t="s">
        <v>357</v>
      </c>
      <c r="AP36" s="16" t="s">
        <v>374</v>
      </c>
      <c r="AQ36" s="10" t="s">
        <v>378</v>
      </c>
    </row>
    <row r="37" spans="1:12" ht="12.75">
      <c r="A37" s="118"/>
      <c r="B37" s="118"/>
      <c r="C37" s="119" t="s">
        <v>182</v>
      </c>
      <c r="D37" s="118"/>
      <c r="E37" s="120">
        <v>40.15</v>
      </c>
      <c r="F37" s="118"/>
      <c r="G37" s="118"/>
      <c r="H37" s="118"/>
      <c r="I37" s="118"/>
      <c r="J37" s="118"/>
      <c r="K37" s="118"/>
      <c r="L37" s="118"/>
    </row>
    <row r="38" spans="1:43" ht="12.75">
      <c r="A38" s="115" t="s">
        <v>17</v>
      </c>
      <c r="B38" s="115" t="s">
        <v>98</v>
      </c>
      <c r="C38" s="115" t="s">
        <v>183</v>
      </c>
      <c r="D38" s="115" t="s">
        <v>317</v>
      </c>
      <c r="E38" s="116">
        <v>16.5</v>
      </c>
      <c r="F38" s="116">
        <v>0</v>
      </c>
      <c r="G38" s="116">
        <f>ROUND(E38*AE38,2)</f>
        <v>0</v>
      </c>
      <c r="H38" s="116">
        <f>I38-G38</f>
        <v>0</v>
      </c>
      <c r="I38" s="116">
        <f>ROUND(E38*F38,2)</f>
        <v>0</v>
      </c>
      <c r="J38" s="116">
        <v>0.181</v>
      </c>
      <c r="K38" s="116">
        <f>E38*J38</f>
        <v>2.9865</v>
      </c>
      <c r="L38" s="117" t="s">
        <v>340</v>
      </c>
      <c r="N38" s="11" t="s">
        <v>6</v>
      </c>
      <c r="O38" s="7">
        <f>IF(N38="5",H38,0)</f>
        <v>0</v>
      </c>
      <c r="Z38" s="7">
        <f>IF(AD38=0,I38,0)</f>
        <v>0</v>
      </c>
      <c r="AA38" s="7">
        <f>IF(AD38=15,I38,0)</f>
        <v>0</v>
      </c>
      <c r="AB38" s="7">
        <f>IF(AD38=21,I38,0)</f>
        <v>0</v>
      </c>
      <c r="AD38" s="15">
        <v>21</v>
      </c>
      <c r="AE38" s="15">
        <f>F38*0</f>
        <v>0</v>
      </c>
      <c r="AF38" s="15">
        <f>F38*(1-0)</f>
        <v>0</v>
      </c>
      <c r="AM38" s="15">
        <f>E38*AE38</f>
        <v>0</v>
      </c>
      <c r="AN38" s="15">
        <f>E38*AF38</f>
        <v>0</v>
      </c>
      <c r="AO38" s="16" t="s">
        <v>357</v>
      </c>
      <c r="AP38" s="16" t="s">
        <v>374</v>
      </c>
      <c r="AQ38" s="10" t="s">
        <v>378</v>
      </c>
    </row>
    <row r="39" spans="1:12" ht="12.75">
      <c r="A39" s="118"/>
      <c r="B39" s="118"/>
      <c r="C39" s="119" t="s">
        <v>184</v>
      </c>
      <c r="D39" s="118"/>
      <c r="E39" s="120">
        <v>16.5</v>
      </c>
      <c r="F39" s="118"/>
      <c r="G39" s="118"/>
      <c r="H39" s="118"/>
      <c r="I39" s="118"/>
      <c r="J39" s="118"/>
      <c r="K39" s="118"/>
      <c r="L39" s="118"/>
    </row>
    <row r="40" spans="1:43" ht="12.75">
      <c r="A40" s="115" t="s">
        <v>18</v>
      </c>
      <c r="B40" s="115" t="s">
        <v>99</v>
      </c>
      <c r="C40" s="115" t="s">
        <v>185</v>
      </c>
      <c r="D40" s="115" t="s">
        <v>317</v>
      </c>
      <c r="E40" s="116">
        <v>45.76</v>
      </c>
      <c r="F40" s="116">
        <v>0</v>
      </c>
      <c r="G40" s="116">
        <f>ROUND(E40*AE40,2)</f>
        <v>0</v>
      </c>
      <c r="H40" s="116">
        <f>I40-G40</f>
        <v>0</v>
      </c>
      <c r="I40" s="116">
        <f>ROUND(E40*F40,2)</f>
        <v>0</v>
      </c>
      <c r="J40" s="116">
        <v>0</v>
      </c>
      <c r="K40" s="116">
        <f>E40*J40</f>
        <v>0</v>
      </c>
      <c r="L40" s="117" t="s">
        <v>340</v>
      </c>
      <c r="N40" s="11" t="s">
        <v>6</v>
      </c>
      <c r="O40" s="7">
        <f>IF(N40="5",H40,0)</f>
        <v>0</v>
      </c>
      <c r="Z40" s="7">
        <f>IF(AD40=0,I40,0)</f>
        <v>0</v>
      </c>
      <c r="AA40" s="7">
        <f>IF(AD40=15,I40,0)</f>
        <v>0</v>
      </c>
      <c r="AB40" s="7">
        <f>IF(AD40=21,I40,0)</f>
        <v>0</v>
      </c>
      <c r="AD40" s="15">
        <v>21</v>
      </c>
      <c r="AE40" s="15">
        <f>F40*0</f>
        <v>0</v>
      </c>
      <c r="AF40" s="15">
        <f>F40*(1-0)</f>
        <v>0</v>
      </c>
      <c r="AM40" s="15">
        <f>E40*AE40</f>
        <v>0</v>
      </c>
      <c r="AN40" s="15">
        <f>E40*AF40</f>
        <v>0</v>
      </c>
      <c r="AO40" s="16" t="s">
        <v>357</v>
      </c>
      <c r="AP40" s="16" t="s">
        <v>374</v>
      </c>
      <c r="AQ40" s="10" t="s">
        <v>378</v>
      </c>
    </row>
    <row r="41" spans="1:12" ht="12.75">
      <c r="A41" s="118"/>
      <c r="B41" s="118"/>
      <c r="C41" s="119" t="s">
        <v>186</v>
      </c>
      <c r="D41" s="118"/>
      <c r="E41" s="120">
        <v>45.76</v>
      </c>
      <c r="F41" s="118"/>
      <c r="G41" s="118"/>
      <c r="H41" s="118"/>
      <c r="I41" s="118"/>
      <c r="J41" s="118"/>
      <c r="K41" s="118"/>
      <c r="L41" s="118"/>
    </row>
    <row r="42" spans="1:43" ht="12.75">
      <c r="A42" s="115" t="s">
        <v>19</v>
      </c>
      <c r="B42" s="115" t="s">
        <v>100</v>
      </c>
      <c r="C42" s="115" t="s">
        <v>187</v>
      </c>
      <c r="D42" s="115" t="s">
        <v>318</v>
      </c>
      <c r="E42" s="116">
        <v>8</v>
      </c>
      <c r="F42" s="116">
        <v>0</v>
      </c>
      <c r="G42" s="116">
        <f>ROUND(E42*AE42,2)</f>
        <v>0</v>
      </c>
      <c r="H42" s="116">
        <f>I42-G42</f>
        <v>0</v>
      </c>
      <c r="I42" s="116">
        <f>ROUND(E42*F42,2)</f>
        <v>0</v>
      </c>
      <c r="J42" s="116">
        <v>0.23</v>
      </c>
      <c r="K42" s="116">
        <f>E42*J42</f>
        <v>1.84</v>
      </c>
      <c r="L42" s="117" t="s">
        <v>340</v>
      </c>
      <c r="N42" s="11" t="s">
        <v>6</v>
      </c>
      <c r="O42" s="7">
        <f>IF(N42="5",H42,0)</f>
        <v>0</v>
      </c>
      <c r="Z42" s="7">
        <f>IF(AD42=0,I42,0)</f>
        <v>0</v>
      </c>
      <c r="AA42" s="7">
        <f>IF(AD42=15,I42,0)</f>
        <v>0</v>
      </c>
      <c r="AB42" s="7">
        <f>IF(AD42=21,I42,0)</f>
        <v>0</v>
      </c>
      <c r="AD42" s="15">
        <v>21</v>
      </c>
      <c r="AE42" s="15">
        <f>F42*0</f>
        <v>0</v>
      </c>
      <c r="AF42" s="15">
        <f>F42*(1-0)</f>
        <v>0</v>
      </c>
      <c r="AM42" s="15">
        <f>E42*AE42</f>
        <v>0</v>
      </c>
      <c r="AN42" s="15">
        <f>E42*AF42</f>
        <v>0</v>
      </c>
      <c r="AO42" s="16" t="s">
        <v>357</v>
      </c>
      <c r="AP42" s="16" t="s">
        <v>374</v>
      </c>
      <c r="AQ42" s="10" t="s">
        <v>378</v>
      </c>
    </row>
    <row r="43" spans="1:12" ht="12.75">
      <c r="A43" s="118"/>
      <c r="B43" s="118"/>
      <c r="C43" s="119" t="s">
        <v>13</v>
      </c>
      <c r="D43" s="118"/>
      <c r="E43" s="120">
        <v>8</v>
      </c>
      <c r="F43" s="118"/>
      <c r="G43" s="118"/>
      <c r="H43" s="118"/>
      <c r="I43" s="118"/>
      <c r="J43" s="118"/>
      <c r="K43" s="118"/>
      <c r="L43" s="118"/>
    </row>
    <row r="44" spans="1:43" ht="12.75">
      <c r="A44" s="115" t="s">
        <v>20</v>
      </c>
      <c r="B44" s="115" t="s">
        <v>101</v>
      </c>
      <c r="C44" s="115" t="s">
        <v>188</v>
      </c>
      <c r="D44" s="115" t="s">
        <v>318</v>
      </c>
      <c r="E44" s="116">
        <v>139.66</v>
      </c>
      <c r="F44" s="116">
        <v>0</v>
      </c>
      <c r="G44" s="116">
        <f>ROUND(E44*AE44,2)</f>
        <v>0</v>
      </c>
      <c r="H44" s="116">
        <f>I44-G44</f>
        <v>0</v>
      </c>
      <c r="I44" s="116">
        <f>ROUND(E44*F44,2)</f>
        <v>0</v>
      </c>
      <c r="J44" s="116">
        <v>0.145</v>
      </c>
      <c r="K44" s="116">
        <f>E44*J44</f>
        <v>20.2507</v>
      </c>
      <c r="L44" s="117" t="s">
        <v>340</v>
      </c>
      <c r="N44" s="11" t="s">
        <v>6</v>
      </c>
      <c r="O44" s="7">
        <f>IF(N44="5",H44,0)</f>
        <v>0</v>
      </c>
      <c r="Z44" s="7">
        <f>IF(AD44=0,I44,0)</f>
        <v>0</v>
      </c>
      <c r="AA44" s="7">
        <f>IF(AD44=15,I44,0)</f>
        <v>0</v>
      </c>
      <c r="AB44" s="7">
        <f>IF(AD44=21,I44,0)</f>
        <v>0</v>
      </c>
      <c r="AD44" s="15">
        <v>21</v>
      </c>
      <c r="AE44" s="15">
        <f>F44*0</f>
        <v>0</v>
      </c>
      <c r="AF44" s="15">
        <f>F44*(1-0)</f>
        <v>0</v>
      </c>
      <c r="AM44" s="15">
        <f>E44*AE44</f>
        <v>0</v>
      </c>
      <c r="AN44" s="15">
        <f>E44*AF44</f>
        <v>0</v>
      </c>
      <c r="AO44" s="16" t="s">
        <v>357</v>
      </c>
      <c r="AP44" s="16" t="s">
        <v>374</v>
      </c>
      <c r="AQ44" s="10" t="s">
        <v>378</v>
      </c>
    </row>
    <row r="45" spans="1:12" ht="12.75">
      <c r="A45" s="118"/>
      <c r="B45" s="118"/>
      <c r="C45" s="119" t="s">
        <v>189</v>
      </c>
      <c r="D45" s="118"/>
      <c r="E45" s="120">
        <v>139.66</v>
      </c>
      <c r="F45" s="118"/>
      <c r="G45" s="118"/>
      <c r="H45" s="118"/>
      <c r="I45" s="118"/>
      <c r="J45" s="118"/>
      <c r="K45" s="118"/>
      <c r="L45" s="118"/>
    </row>
    <row r="46" spans="1:43" ht="12.75">
      <c r="A46" s="115" t="s">
        <v>21</v>
      </c>
      <c r="B46" s="115" t="s">
        <v>102</v>
      </c>
      <c r="C46" s="115" t="s">
        <v>190</v>
      </c>
      <c r="D46" s="115" t="s">
        <v>318</v>
      </c>
      <c r="E46" s="116">
        <v>205.75</v>
      </c>
      <c r="F46" s="116">
        <v>0</v>
      </c>
      <c r="G46" s="116">
        <f>ROUND(E46*AE46,2)</f>
        <v>0</v>
      </c>
      <c r="H46" s="116">
        <f>I46-G46</f>
        <v>0</v>
      </c>
      <c r="I46" s="116">
        <f>ROUND(E46*F46,2)</f>
        <v>0</v>
      </c>
      <c r="J46" s="116">
        <v>0.04</v>
      </c>
      <c r="K46" s="116">
        <f>E46*J46</f>
        <v>8.23</v>
      </c>
      <c r="L46" s="117" t="s">
        <v>340</v>
      </c>
      <c r="N46" s="11" t="s">
        <v>6</v>
      </c>
      <c r="O46" s="7">
        <f>IF(N46="5",H46,0)</f>
        <v>0</v>
      </c>
      <c r="Z46" s="7">
        <f>IF(AD46=0,I46,0)</f>
        <v>0</v>
      </c>
      <c r="AA46" s="7">
        <f>IF(AD46=15,I46,0)</f>
        <v>0</v>
      </c>
      <c r="AB46" s="7">
        <f>IF(AD46=21,I46,0)</f>
        <v>0</v>
      </c>
      <c r="AD46" s="15">
        <v>21</v>
      </c>
      <c r="AE46" s="15">
        <f>F46*0</f>
        <v>0</v>
      </c>
      <c r="AF46" s="15">
        <f>F46*(1-0)</f>
        <v>0</v>
      </c>
      <c r="AM46" s="15">
        <f>E46*AE46</f>
        <v>0</v>
      </c>
      <c r="AN46" s="15">
        <f>E46*AF46</f>
        <v>0</v>
      </c>
      <c r="AO46" s="16" t="s">
        <v>357</v>
      </c>
      <c r="AP46" s="16" t="s">
        <v>374</v>
      </c>
      <c r="AQ46" s="10" t="s">
        <v>378</v>
      </c>
    </row>
    <row r="47" spans="1:12" ht="12.75">
      <c r="A47" s="118"/>
      <c r="B47" s="118"/>
      <c r="C47" s="119" t="s">
        <v>191</v>
      </c>
      <c r="D47" s="118"/>
      <c r="E47" s="120">
        <v>205.75</v>
      </c>
      <c r="F47" s="118"/>
      <c r="G47" s="118"/>
      <c r="H47" s="118"/>
      <c r="I47" s="118"/>
      <c r="J47" s="118"/>
      <c r="K47" s="118"/>
      <c r="L47" s="118"/>
    </row>
    <row r="48" spans="1:37" ht="12.75">
      <c r="A48" s="109"/>
      <c r="B48" s="110" t="s">
        <v>17</v>
      </c>
      <c r="C48" s="111" t="s">
        <v>192</v>
      </c>
      <c r="D48" s="112"/>
      <c r="E48" s="112"/>
      <c r="F48" s="112"/>
      <c r="G48" s="113">
        <f>SUM(G49:G59)</f>
        <v>0</v>
      </c>
      <c r="H48" s="113">
        <f>SUM(H49:H59)</f>
        <v>0</v>
      </c>
      <c r="I48" s="113">
        <f>G48+H48</f>
        <v>0</v>
      </c>
      <c r="J48" s="114"/>
      <c r="K48" s="113">
        <f>SUM(K49:K59)</f>
        <v>0</v>
      </c>
      <c r="L48" s="114"/>
      <c r="P48" s="18">
        <f>IF(Q48="PR",I48,SUM(O49:O59))</f>
        <v>0</v>
      </c>
      <c r="Q48" s="10" t="s">
        <v>344</v>
      </c>
      <c r="R48" s="18">
        <f>IF(Q48="HS",G48,0)</f>
        <v>0</v>
      </c>
      <c r="S48" s="18">
        <f>IF(Q48="HS",H48-P48,0)</f>
        <v>0</v>
      </c>
      <c r="T48" s="18">
        <f>IF(Q48="PS",G48,0)</f>
        <v>0</v>
      </c>
      <c r="U48" s="18">
        <f>IF(Q48="PS",H48-P48,0)</f>
        <v>0</v>
      </c>
      <c r="V48" s="18">
        <f>IF(Q48="MP",G48,0)</f>
        <v>0</v>
      </c>
      <c r="W48" s="18">
        <f>IF(Q48="MP",H48-P48,0)</f>
        <v>0</v>
      </c>
      <c r="X48" s="18">
        <f>IF(Q48="OM",G48,0)</f>
        <v>0</v>
      </c>
      <c r="Y48" s="10"/>
      <c r="AI48" s="18">
        <f>SUM(Z49:Z59)</f>
        <v>0</v>
      </c>
      <c r="AJ48" s="18">
        <f>SUM(AA49:AA59)</f>
        <v>0</v>
      </c>
      <c r="AK48" s="18">
        <f>SUM(AB49:AB59)</f>
        <v>0</v>
      </c>
    </row>
    <row r="49" spans="1:43" ht="12.75">
      <c r="A49" s="115" t="s">
        <v>22</v>
      </c>
      <c r="B49" s="115" t="s">
        <v>103</v>
      </c>
      <c r="C49" s="115" t="s">
        <v>193</v>
      </c>
      <c r="D49" s="115" t="s">
        <v>319</v>
      </c>
      <c r="E49" s="116">
        <v>14.7</v>
      </c>
      <c r="F49" s="116">
        <v>0</v>
      </c>
      <c r="G49" s="116">
        <f>ROUND(E49*AE49,2)</f>
        <v>0</v>
      </c>
      <c r="H49" s="116">
        <f>I49-G49</f>
        <v>0</v>
      </c>
      <c r="I49" s="116">
        <f>ROUND(E49*F49,2)</f>
        <v>0</v>
      </c>
      <c r="J49" s="116">
        <v>0</v>
      </c>
      <c r="K49" s="116">
        <f>E49*J49</f>
        <v>0</v>
      </c>
      <c r="L49" s="117" t="s">
        <v>340</v>
      </c>
      <c r="N49" s="11" t="s">
        <v>6</v>
      </c>
      <c r="O49" s="7">
        <f>IF(N49="5",H49,0)</f>
        <v>0</v>
      </c>
      <c r="Z49" s="7">
        <f>IF(AD49=0,I49,0)</f>
        <v>0</v>
      </c>
      <c r="AA49" s="7">
        <f>IF(AD49=15,I49,0)</f>
        <v>0</v>
      </c>
      <c r="AB49" s="7">
        <f>IF(AD49=21,I49,0)</f>
        <v>0</v>
      </c>
      <c r="AD49" s="15">
        <v>21</v>
      </c>
      <c r="AE49" s="15">
        <f>F49*0</f>
        <v>0</v>
      </c>
      <c r="AF49" s="15">
        <f>F49*(1-0)</f>
        <v>0</v>
      </c>
      <c r="AM49" s="15">
        <f>E49*AE49</f>
        <v>0</v>
      </c>
      <c r="AN49" s="15">
        <f>E49*AF49</f>
        <v>0</v>
      </c>
      <c r="AO49" s="16" t="s">
        <v>358</v>
      </c>
      <c r="AP49" s="16" t="s">
        <v>374</v>
      </c>
      <c r="AQ49" s="10" t="s">
        <v>378</v>
      </c>
    </row>
    <row r="50" spans="1:12" ht="12.75">
      <c r="A50" s="118"/>
      <c r="B50" s="118"/>
      <c r="C50" s="119" t="s">
        <v>194</v>
      </c>
      <c r="D50" s="118"/>
      <c r="E50" s="120">
        <v>14.7</v>
      </c>
      <c r="F50" s="118"/>
      <c r="G50" s="118"/>
      <c r="H50" s="118"/>
      <c r="I50" s="118"/>
      <c r="J50" s="118"/>
      <c r="K50" s="118"/>
      <c r="L50" s="118"/>
    </row>
    <row r="51" spans="1:43" ht="12.75">
      <c r="A51" s="115" t="s">
        <v>23</v>
      </c>
      <c r="B51" s="115" t="s">
        <v>104</v>
      </c>
      <c r="C51" s="115" t="s">
        <v>195</v>
      </c>
      <c r="D51" s="115" t="s">
        <v>319</v>
      </c>
      <c r="E51" s="116">
        <v>1.43</v>
      </c>
      <c r="F51" s="116">
        <v>0</v>
      </c>
      <c r="G51" s="116">
        <f>ROUND(E51*AE51,2)</f>
        <v>0</v>
      </c>
      <c r="H51" s="116">
        <f>I51-G51</f>
        <v>0</v>
      </c>
      <c r="I51" s="116">
        <f>ROUND(E51*F51,2)</f>
        <v>0</v>
      </c>
      <c r="J51" s="116">
        <v>0</v>
      </c>
      <c r="K51" s="116">
        <f>E51*J51</f>
        <v>0</v>
      </c>
      <c r="L51" s="117" t="s">
        <v>340</v>
      </c>
      <c r="N51" s="11" t="s">
        <v>6</v>
      </c>
      <c r="O51" s="7">
        <f>IF(N51="5",H51,0)</f>
        <v>0</v>
      </c>
      <c r="Z51" s="7">
        <f>IF(AD51=0,I51,0)</f>
        <v>0</v>
      </c>
      <c r="AA51" s="7">
        <f>IF(AD51=15,I51,0)</f>
        <v>0</v>
      </c>
      <c r="AB51" s="7">
        <f>IF(AD51=21,I51,0)</f>
        <v>0</v>
      </c>
      <c r="AD51" s="15">
        <v>21</v>
      </c>
      <c r="AE51" s="15">
        <f>F51*0</f>
        <v>0</v>
      </c>
      <c r="AF51" s="15">
        <f>F51*(1-0)</f>
        <v>0</v>
      </c>
      <c r="AM51" s="15">
        <f>E51*AE51</f>
        <v>0</v>
      </c>
      <c r="AN51" s="15">
        <f>E51*AF51</f>
        <v>0</v>
      </c>
      <c r="AO51" s="16" t="s">
        <v>358</v>
      </c>
      <c r="AP51" s="16" t="s">
        <v>374</v>
      </c>
      <c r="AQ51" s="10" t="s">
        <v>378</v>
      </c>
    </row>
    <row r="52" spans="1:12" ht="12.75">
      <c r="A52" s="118"/>
      <c r="B52" s="118"/>
      <c r="C52" s="119" t="s">
        <v>196</v>
      </c>
      <c r="D52" s="118"/>
      <c r="E52" s="120">
        <v>1.43</v>
      </c>
      <c r="F52" s="118"/>
      <c r="G52" s="118"/>
      <c r="H52" s="118"/>
      <c r="I52" s="118"/>
      <c r="J52" s="118"/>
      <c r="K52" s="118"/>
      <c r="L52" s="118"/>
    </row>
    <row r="53" spans="1:43" ht="12.75">
      <c r="A53" s="115" t="s">
        <v>24</v>
      </c>
      <c r="B53" s="115" t="s">
        <v>104</v>
      </c>
      <c r="C53" s="115" t="s">
        <v>197</v>
      </c>
      <c r="D53" s="115" t="s">
        <v>319</v>
      </c>
      <c r="E53" s="116">
        <v>77.94</v>
      </c>
      <c r="F53" s="116">
        <v>0</v>
      </c>
      <c r="G53" s="116">
        <f>ROUND(E53*AE53,2)</f>
        <v>0</v>
      </c>
      <c r="H53" s="116">
        <f>I53-G53</f>
        <v>0</v>
      </c>
      <c r="I53" s="116">
        <f>ROUND(E53*F53,2)</f>
        <v>0</v>
      </c>
      <c r="J53" s="116">
        <v>0</v>
      </c>
      <c r="K53" s="116">
        <f>E53*J53</f>
        <v>0</v>
      </c>
      <c r="L53" s="117" t="s">
        <v>340</v>
      </c>
      <c r="N53" s="11" t="s">
        <v>6</v>
      </c>
      <c r="O53" s="7">
        <f>IF(N53="5",H53,0)</f>
        <v>0</v>
      </c>
      <c r="Z53" s="7">
        <f>IF(AD53=0,I53,0)</f>
        <v>0</v>
      </c>
      <c r="AA53" s="7">
        <f>IF(AD53=15,I53,0)</f>
        <v>0</v>
      </c>
      <c r="AB53" s="7">
        <f>IF(AD53=21,I53,0)</f>
        <v>0</v>
      </c>
      <c r="AD53" s="15">
        <v>21</v>
      </c>
      <c r="AE53" s="15">
        <f>F53*0</f>
        <v>0</v>
      </c>
      <c r="AF53" s="15">
        <f>F53*(1-0)</f>
        <v>0</v>
      </c>
      <c r="AM53" s="15">
        <f>E53*AE53</f>
        <v>0</v>
      </c>
      <c r="AN53" s="15">
        <f>E53*AF53</f>
        <v>0</v>
      </c>
      <c r="AO53" s="16" t="s">
        <v>358</v>
      </c>
      <c r="AP53" s="16" t="s">
        <v>374</v>
      </c>
      <c r="AQ53" s="10" t="s">
        <v>378</v>
      </c>
    </row>
    <row r="54" spans="1:12" ht="12.75">
      <c r="A54" s="118"/>
      <c r="B54" s="118"/>
      <c r="C54" s="119" t="s">
        <v>198</v>
      </c>
      <c r="D54" s="118"/>
      <c r="E54" s="120">
        <v>77.94</v>
      </c>
      <c r="F54" s="118"/>
      <c r="G54" s="118"/>
      <c r="H54" s="118"/>
      <c r="I54" s="118"/>
      <c r="J54" s="118"/>
      <c r="K54" s="118"/>
      <c r="L54" s="118"/>
    </row>
    <row r="55" spans="1:43" ht="12.75">
      <c r="A55" s="115" t="s">
        <v>25</v>
      </c>
      <c r="B55" s="115" t="s">
        <v>104</v>
      </c>
      <c r="C55" s="115" t="s">
        <v>199</v>
      </c>
      <c r="D55" s="115" t="s">
        <v>319</v>
      </c>
      <c r="E55" s="116">
        <v>2.4</v>
      </c>
      <c r="F55" s="116">
        <v>0</v>
      </c>
      <c r="G55" s="116">
        <f>ROUND(E55*AE55,2)</f>
        <v>0</v>
      </c>
      <c r="H55" s="116">
        <f>I55-G55</f>
        <v>0</v>
      </c>
      <c r="I55" s="116">
        <f>ROUND(E55*F55,2)</f>
        <v>0</v>
      </c>
      <c r="J55" s="116">
        <v>0</v>
      </c>
      <c r="K55" s="116">
        <f>E55*J55</f>
        <v>0</v>
      </c>
      <c r="L55" s="117" t="s">
        <v>340</v>
      </c>
      <c r="N55" s="11" t="s">
        <v>6</v>
      </c>
      <c r="O55" s="7">
        <f>IF(N55="5",H55,0)</f>
        <v>0</v>
      </c>
      <c r="Z55" s="7">
        <f>IF(AD55=0,I55,0)</f>
        <v>0</v>
      </c>
      <c r="AA55" s="7">
        <f>IF(AD55=15,I55,0)</f>
        <v>0</v>
      </c>
      <c r="AB55" s="7">
        <f>IF(AD55=21,I55,0)</f>
        <v>0</v>
      </c>
      <c r="AD55" s="15">
        <v>21</v>
      </c>
      <c r="AE55" s="15">
        <f>F55*0</f>
        <v>0</v>
      </c>
      <c r="AF55" s="15">
        <f>F55*(1-0)</f>
        <v>0</v>
      </c>
      <c r="AM55" s="15">
        <f>E55*AE55</f>
        <v>0</v>
      </c>
      <c r="AN55" s="15">
        <f>E55*AF55</f>
        <v>0</v>
      </c>
      <c r="AO55" s="16" t="s">
        <v>358</v>
      </c>
      <c r="AP55" s="16" t="s">
        <v>374</v>
      </c>
      <c r="AQ55" s="10" t="s">
        <v>378</v>
      </c>
    </row>
    <row r="56" spans="1:12" ht="12.75">
      <c r="A56" s="118"/>
      <c r="B56" s="118"/>
      <c r="C56" s="119" t="s">
        <v>200</v>
      </c>
      <c r="D56" s="118"/>
      <c r="E56" s="120">
        <v>2.4</v>
      </c>
      <c r="F56" s="118"/>
      <c r="G56" s="118"/>
      <c r="H56" s="118"/>
      <c r="I56" s="118"/>
      <c r="J56" s="118"/>
      <c r="K56" s="118"/>
      <c r="L56" s="118"/>
    </row>
    <row r="57" spans="1:43" ht="12.75">
      <c r="A57" s="115" t="s">
        <v>26</v>
      </c>
      <c r="B57" s="115" t="s">
        <v>104</v>
      </c>
      <c r="C57" s="115" t="s">
        <v>201</v>
      </c>
      <c r="D57" s="115" t="s">
        <v>319</v>
      </c>
      <c r="E57" s="116">
        <v>3.63</v>
      </c>
      <c r="F57" s="116">
        <v>0</v>
      </c>
      <c r="G57" s="116">
        <f>ROUND(E57*AE57,2)</f>
        <v>0</v>
      </c>
      <c r="H57" s="116">
        <f>I57-G57</f>
        <v>0</v>
      </c>
      <c r="I57" s="116">
        <f>ROUND(E57*F57,2)</f>
        <v>0</v>
      </c>
      <c r="J57" s="116">
        <v>0</v>
      </c>
      <c r="K57" s="116">
        <f>E57*J57</f>
        <v>0</v>
      </c>
      <c r="L57" s="117" t="s">
        <v>340</v>
      </c>
      <c r="N57" s="11" t="s">
        <v>6</v>
      </c>
      <c r="O57" s="7">
        <f>IF(N57="5",H57,0)</f>
        <v>0</v>
      </c>
      <c r="Z57" s="7">
        <f>IF(AD57=0,I57,0)</f>
        <v>0</v>
      </c>
      <c r="AA57" s="7">
        <f>IF(AD57=15,I57,0)</f>
        <v>0</v>
      </c>
      <c r="AB57" s="7">
        <f>IF(AD57=21,I57,0)</f>
        <v>0</v>
      </c>
      <c r="AD57" s="15">
        <v>21</v>
      </c>
      <c r="AE57" s="15">
        <f>F57*0</f>
        <v>0</v>
      </c>
      <c r="AF57" s="15">
        <f>F57*(1-0)</f>
        <v>0</v>
      </c>
      <c r="AM57" s="15">
        <f>E57*AE57</f>
        <v>0</v>
      </c>
      <c r="AN57" s="15">
        <f>E57*AF57</f>
        <v>0</v>
      </c>
      <c r="AO57" s="16" t="s">
        <v>358</v>
      </c>
      <c r="AP57" s="16" t="s">
        <v>374</v>
      </c>
      <c r="AQ57" s="10" t="s">
        <v>378</v>
      </c>
    </row>
    <row r="58" spans="1:12" ht="12.75">
      <c r="A58" s="118"/>
      <c r="B58" s="118"/>
      <c r="C58" s="119" t="s">
        <v>202</v>
      </c>
      <c r="D58" s="118"/>
      <c r="E58" s="120">
        <v>3.63</v>
      </c>
      <c r="F58" s="118"/>
      <c r="G58" s="118"/>
      <c r="H58" s="118"/>
      <c r="I58" s="118"/>
      <c r="J58" s="118"/>
      <c r="K58" s="118"/>
      <c r="L58" s="118"/>
    </row>
    <row r="59" spans="1:43" ht="12.75">
      <c r="A59" s="115" t="s">
        <v>27</v>
      </c>
      <c r="B59" s="115" t="s">
        <v>105</v>
      </c>
      <c r="C59" s="115" t="s">
        <v>203</v>
      </c>
      <c r="D59" s="115" t="s">
        <v>319</v>
      </c>
      <c r="E59" s="116">
        <v>85.4</v>
      </c>
      <c r="F59" s="116">
        <v>0</v>
      </c>
      <c r="G59" s="116">
        <f>ROUND(E59*AE59,2)</f>
        <v>0</v>
      </c>
      <c r="H59" s="116">
        <f>I59-G59</f>
        <v>0</v>
      </c>
      <c r="I59" s="116">
        <f>ROUND(E59*F59,2)</f>
        <v>0</v>
      </c>
      <c r="J59" s="116">
        <v>0</v>
      </c>
      <c r="K59" s="116">
        <f>E59*J59</f>
        <v>0</v>
      </c>
      <c r="L59" s="117" t="s">
        <v>340</v>
      </c>
      <c r="N59" s="11" t="s">
        <v>6</v>
      </c>
      <c r="O59" s="7">
        <f>IF(N59="5",H59,0)</f>
        <v>0</v>
      </c>
      <c r="Z59" s="7">
        <f>IF(AD59=0,I59,0)</f>
        <v>0</v>
      </c>
      <c r="AA59" s="7">
        <f>IF(AD59=15,I59,0)</f>
        <v>0</v>
      </c>
      <c r="AB59" s="7">
        <f>IF(AD59=21,I59,0)</f>
        <v>0</v>
      </c>
      <c r="AD59" s="15">
        <v>21</v>
      </c>
      <c r="AE59" s="15">
        <f>F59*0</f>
        <v>0</v>
      </c>
      <c r="AF59" s="15">
        <f>F59*(1-0)</f>
        <v>0</v>
      </c>
      <c r="AM59" s="15">
        <f>E59*AE59</f>
        <v>0</v>
      </c>
      <c r="AN59" s="15">
        <f>E59*AF59</f>
        <v>0</v>
      </c>
      <c r="AO59" s="16" t="s">
        <v>358</v>
      </c>
      <c r="AP59" s="16" t="s">
        <v>374</v>
      </c>
      <c r="AQ59" s="10" t="s">
        <v>378</v>
      </c>
    </row>
    <row r="60" spans="1:12" ht="12.75">
      <c r="A60" s="118"/>
      <c r="B60" s="118"/>
      <c r="C60" s="119" t="s">
        <v>204</v>
      </c>
      <c r="D60" s="118"/>
      <c r="E60" s="120">
        <v>85.4</v>
      </c>
      <c r="F60" s="118"/>
      <c r="G60" s="118"/>
      <c r="H60" s="118"/>
      <c r="I60" s="118"/>
      <c r="J60" s="118"/>
      <c r="K60" s="118"/>
      <c r="L60" s="118"/>
    </row>
    <row r="61" spans="1:37" ht="12.75">
      <c r="A61" s="109"/>
      <c r="B61" s="110" t="s">
        <v>18</v>
      </c>
      <c r="C61" s="111" t="s">
        <v>205</v>
      </c>
      <c r="D61" s="112"/>
      <c r="E61" s="112"/>
      <c r="F61" s="112"/>
      <c r="G61" s="113">
        <f>SUM(G62:G62)</f>
        <v>0</v>
      </c>
      <c r="H61" s="113">
        <f>SUM(H62:H62)</f>
        <v>0</v>
      </c>
      <c r="I61" s="113">
        <f>G61+H61</f>
        <v>0</v>
      </c>
      <c r="J61" s="114"/>
      <c r="K61" s="113">
        <f>SUM(K62:K62)</f>
        <v>0</v>
      </c>
      <c r="L61" s="114"/>
      <c r="P61" s="18">
        <f>IF(Q61="PR",I61,SUM(O62:O62))</f>
        <v>0</v>
      </c>
      <c r="Q61" s="10" t="s">
        <v>344</v>
      </c>
      <c r="R61" s="18">
        <f>IF(Q61="HS",G61,0)</f>
        <v>0</v>
      </c>
      <c r="S61" s="18">
        <f>IF(Q61="HS",H61-P61,0)</f>
        <v>0</v>
      </c>
      <c r="T61" s="18">
        <f>IF(Q61="PS",G61,0)</f>
        <v>0</v>
      </c>
      <c r="U61" s="18">
        <f>IF(Q61="PS",H61-P61,0)</f>
        <v>0</v>
      </c>
      <c r="V61" s="18">
        <f>IF(Q61="MP",G61,0)</f>
        <v>0</v>
      </c>
      <c r="W61" s="18">
        <f>IF(Q61="MP",H61-P61,0)</f>
        <v>0</v>
      </c>
      <c r="X61" s="18">
        <f>IF(Q61="OM",G61,0)</f>
        <v>0</v>
      </c>
      <c r="Y61" s="10"/>
      <c r="AI61" s="18">
        <f>SUM(Z62:Z62)</f>
        <v>0</v>
      </c>
      <c r="AJ61" s="18">
        <f>SUM(AA62:AA62)</f>
        <v>0</v>
      </c>
      <c r="AK61" s="18">
        <f>SUM(AB62:AB62)</f>
        <v>0</v>
      </c>
    </row>
    <row r="62" spans="1:43" ht="12.75">
      <c r="A62" s="115" t="s">
        <v>28</v>
      </c>
      <c r="B62" s="115" t="s">
        <v>106</v>
      </c>
      <c r="C62" s="115" t="s">
        <v>206</v>
      </c>
      <c r="D62" s="115" t="s">
        <v>319</v>
      </c>
      <c r="E62" s="116">
        <v>10</v>
      </c>
      <c r="F62" s="116">
        <v>0</v>
      </c>
      <c r="G62" s="116">
        <f>ROUND(E62*AE62,2)</f>
        <v>0</v>
      </c>
      <c r="H62" s="116">
        <f>I62-G62</f>
        <v>0</v>
      </c>
      <c r="I62" s="116">
        <f>ROUND(E62*F62,2)</f>
        <v>0</v>
      </c>
      <c r="J62" s="116">
        <v>0</v>
      </c>
      <c r="K62" s="116">
        <f>E62*J62</f>
        <v>0</v>
      </c>
      <c r="L62" s="117" t="s">
        <v>340</v>
      </c>
      <c r="N62" s="11" t="s">
        <v>6</v>
      </c>
      <c r="O62" s="7">
        <f>IF(N62="5",H62,0)</f>
        <v>0</v>
      </c>
      <c r="Z62" s="7">
        <f>IF(AD62=0,I62,0)</f>
        <v>0</v>
      </c>
      <c r="AA62" s="7">
        <f>IF(AD62=15,I62,0)</f>
        <v>0</v>
      </c>
      <c r="AB62" s="7">
        <f>IF(AD62=21,I62,0)</f>
        <v>0</v>
      </c>
      <c r="AD62" s="15">
        <v>21</v>
      </c>
      <c r="AE62" s="15">
        <f>F62*0</f>
        <v>0</v>
      </c>
      <c r="AF62" s="15">
        <f>F62*(1-0)</f>
        <v>0</v>
      </c>
      <c r="AM62" s="15">
        <f>E62*AE62</f>
        <v>0</v>
      </c>
      <c r="AN62" s="15">
        <f>E62*AF62</f>
        <v>0</v>
      </c>
      <c r="AO62" s="16" t="s">
        <v>359</v>
      </c>
      <c r="AP62" s="16" t="s">
        <v>374</v>
      </c>
      <c r="AQ62" s="10" t="s">
        <v>378</v>
      </c>
    </row>
    <row r="63" spans="1:12" ht="12.75">
      <c r="A63" s="118"/>
      <c r="B63" s="118"/>
      <c r="C63" s="119" t="s">
        <v>15</v>
      </c>
      <c r="D63" s="118"/>
      <c r="E63" s="120">
        <v>10</v>
      </c>
      <c r="F63" s="118"/>
      <c r="G63" s="118"/>
      <c r="H63" s="118"/>
      <c r="I63" s="118"/>
      <c r="J63" s="118"/>
      <c r="K63" s="118"/>
      <c r="L63" s="118"/>
    </row>
    <row r="64" spans="1:37" ht="12.75">
      <c r="A64" s="109"/>
      <c r="B64" s="110" t="s">
        <v>21</v>
      </c>
      <c r="C64" s="111" t="s">
        <v>207</v>
      </c>
      <c r="D64" s="112"/>
      <c r="E64" s="112"/>
      <c r="F64" s="112"/>
      <c r="G64" s="113">
        <f>SUM(G65:G81)</f>
        <v>0</v>
      </c>
      <c r="H64" s="113">
        <f>SUM(H65:H81)</f>
        <v>0</v>
      </c>
      <c r="I64" s="113">
        <f>G64+H64</f>
        <v>0</v>
      </c>
      <c r="J64" s="114"/>
      <c r="K64" s="113">
        <f>SUM(K65:K81)</f>
        <v>0</v>
      </c>
      <c r="L64" s="114"/>
      <c r="P64" s="18">
        <f>IF(Q64="PR",I64,SUM(O65:O81))</f>
        <v>0</v>
      </c>
      <c r="Q64" s="10" t="s">
        <v>344</v>
      </c>
      <c r="R64" s="18">
        <f>IF(Q64="HS",G64,0)</f>
        <v>0</v>
      </c>
      <c r="S64" s="18">
        <f>IF(Q64="HS",H64-P64,0)</f>
        <v>0</v>
      </c>
      <c r="T64" s="18">
        <f>IF(Q64="PS",G64,0)</f>
        <v>0</v>
      </c>
      <c r="U64" s="18">
        <f>IF(Q64="PS",H64-P64,0)</f>
        <v>0</v>
      </c>
      <c r="V64" s="18">
        <f>IF(Q64="MP",G64,0)</f>
        <v>0</v>
      </c>
      <c r="W64" s="18">
        <f>IF(Q64="MP",H64-P64,0)</f>
        <v>0</v>
      </c>
      <c r="X64" s="18">
        <f>IF(Q64="OM",G64,0)</f>
        <v>0</v>
      </c>
      <c r="Y64" s="10"/>
      <c r="AI64" s="18">
        <f>SUM(Z65:Z81)</f>
        <v>0</v>
      </c>
      <c r="AJ64" s="18">
        <f>SUM(AA65:AA81)</f>
        <v>0</v>
      </c>
      <c r="AK64" s="18">
        <f>SUM(AB65:AB81)</f>
        <v>0</v>
      </c>
    </row>
    <row r="65" spans="1:43" ht="12.75">
      <c r="A65" s="115" t="s">
        <v>29</v>
      </c>
      <c r="B65" s="115" t="s">
        <v>107</v>
      </c>
      <c r="C65" s="115" t="s">
        <v>208</v>
      </c>
      <c r="D65" s="115" t="s">
        <v>319</v>
      </c>
      <c r="E65" s="116">
        <v>14.7</v>
      </c>
      <c r="F65" s="116">
        <v>0</v>
      </c>
      <c r="G65" s="116">
        <f>ROUND(E65*AE65,2)</f>
        <v>0</v>
      </c>
      <c r="H65" s="116">
        <f>I65-G65</f>
        <v>0</v>
      </c>
      <c r="I65" s="116">
        <f>ROUND(E65*F65,2)</f>
        <v>0</v>
      </c>
      <c r="J65" s="116">
        <v>0</v>
      </c>
      <c r="K65" s="116">
        <f>E65*J65</f>
        <v>0</v>
      </c>
      <c r="L65" s="117" t="s">
        <v>340</v>
      </c>
      <c r="N65" s="11" t="s">
        <v>6</v>
      </c>
      <c r="O65" s="7">
        <f>IF(N65="5",H65,0)</f>
        <v>0</v>
      </c>
      <c r="Z65" s="7">
        <f>IF(AD65=0,I65,0)</f>
        <v>0</v>
      </c>
      <c r="AA65" s="7">
        <f>IF(AD65=15,I65,0)</f>
        <v>0</v>
      </c>
      <c r="AB65" s="7">
        <f>IF(AD65=21,I65,0)</f>
        <v>0</v>
      </c>
      <c r="AD65" s="15">
        <v>21</v>
      </c>
      <c r="AE65" s="15">
        <f>F65*0</f>
        <v>0</v>
      </c>
      <c r="AF65" s="15">
        <f>F65*(1-0)</f>
        <v>0</v>
      </c>
      <c r="AM65" s="15">
        <f>E65*AE65</f>
        <v>0</v>
      </c>
      <c r="AN65" s="15">
        <f>E65*AF65</f>
        <v>0</v>
      </c>
      <c r="AO65" s="16" t="s">
        <v>360</v>
      </c>
      <c r="AP65" s="16" t="s">
        <v>374</v>
      </c>
      <c r="AQ65" s="10" t="s">
        <v>378</v>
      </c>
    </row>
    <row r="66" spans="1:12" ht="12.75">
      <c r="A66" s="118"/>
      <c r="B66" s="118"/>
      <c r="C66" s="119" t="s">
        <v>194</v>
      </c>
      <c r="D66" s="118"/>
      <c r="E66" s="120">
        <v>14.7</v>
      </c>
      <c r="F66" s="118"/>
      <c r="G66" s="118"/>
      <c r="H66" s="118"/>
      <c r="I66" s="118"/>
      <c r="J66" s="118"/>
      <c r="K66" s="118"/>
      <c r="L66" s="118"/>
    </row>
    <row r="67" spans="1:43" ht="12.75">
      <c r="A67" s="115" t="s">
        <v>30</v>
      </c>
      <c r="B67" s="115" t="s">
        <v>107</v>
      </c>
      <c r="C67" s="115" t="s">
        <v>209</v>
      </c>
      <c r="D67" s="115" t="s">
        <v>319</v>
      </c>
      <c r="E67" s="116">
        <v>8.36</v>
      </c>
      <c r="F67" s="116">
        <v>0</v>
      </c>
      <c r="G67" s="116">
        <f>ROUND(E67*AE67,2)</f>
        <v>0</v>
      </c>
      <c r="H67" s="116">
        <f>I67-G67</f>
        <v>0</v>
      </c>
      <c r="I67" s="116">
        <f>ROUND(E67*F67,2)</f>
        <v>0</v>
      </c>
      <c r="J67" s="116">
        <v>0</v>
      </c>
      <c r="K67" s="116">
        <f>E67*J67</f>
        <v>0</v>
      </c>
      <c r="L67" s="117" t="s">
        <v>340</v>
      </c>
      <c r="N67" s="11" t="s">
        <v>6</v>
      </c>
      <c r="O67" s="7">
        <f>IF(N67="5",H67,0)</f>
        <v>0</v>
      </c>
      <c r="Z67" s="7">
        <f>IF(AD67=0,I67,0)</f>
        <v>0</v>
      </c>
      <c r="AA67" s="7">
        <f>IF(AD67=15,I67,0)</f>
        <v>0</v>
      </c>
      <c r="AB67" s="7">
        <f>IF(AD67=21,I67,0)</f>
        <v>0</v>
      </c>
      <c r="AD67" s="15">
        <v>21</v>
      </c>
      <c r="AE67" s="15">
        <f>F67*0</f>
        <v>0</v>
      </c>
      <c r="AF67" s="15">
        <f>F67*(1-0)</f>
        <v>0</v>
      </c>
      <c r="AM67" s="15">
        <f>E67*AE67</f>
        <v>0</v>
      </c>
      <c r="AN67" s="15">
        <f>E67*AF67</f>
        <v>0</v>
      </c>
      <c r="AO67" s="16" t="s">
        <v>360</v>
      </c>
      <c r="AP67" s="16" t="s">
        <v>374</v>
      </c>
      <c r="AQ67" s="10" t="s">
        <v>378</v>
      </c>
    </row>
    <row r="68" spans="1:12" ht="12.75">
      <c r="A68" s="118"/>
      <c r="B68" s="118"/>
      <c r="C68" s="119" t="s">
        <v>210</v>
      </c>
      <c r="D68" s="118"/>
      <c r="E68" s="120">
        <v>8.36</v>
      </c>
      <c r="F68" s="118"/>
      <c r="G68" s="118"/>
      <c r="H68" s="118"/>
      <c r="I68" s="118"/>
      <c r="J68" s="118"/>
      <c r="K68" s="118"/>
      <c r="L68" s="118"/>
    </row>
    <row r="69" spans="1:43" ht="12.75">
      <c r="A69" s="115" t="s">
        <v>31</v>
      </c>
      <c r="B69" s="115" t="s">
        <v>107</v>
      </c>
      <c r="C69" s="115" t="s">
        <v>211</v>
      </c>
      <c r="D69" s="115" t="s">
        <v>319</v>
      </c>
      <c r="E69" s="116">
        <v>4</v>
      </c>
      <c r="F69" s="116">
        <v>0</v>
      </c>
      <c r="G69" s="116">
        <f>ROUND(E69*AE69,2)</f>
        <v>0</v>
      </c>
      <c r="H69" s="116">
        <f>I69-G69</f>
        <v>0</v>
      </c>
      <c r="I69" s="116">
        <f>ROUND(E69*F69,2)</f>
        <v>0</v>
      </c>
      <c r="J69" s="116">
        <v>0</v>
      </c>
      <c r="K69" s="116">
        <f>E69*J69</f>
        <v>0</v>
      </c>
      <c r="L69" s="117" t="s">
        <v>340</v>
      </c>
      <c r="N69" s="11" t="s">
        <v>6</v>
      </c>
      <c r="O69" s="7">
        <f>IF(N69="5",H69,0)</f>
        <v>0</v>
      </c>
      <c r="Z69" s="7">
        <f>IF(AD69=0,I69,0)</f>
        <v>0</v>
      </c>
      <c r="AA69" s="7">
        <f>IF(AD69=15,I69,0)</f>
        <v>0</v>
      </c>
      <c r="AB69" s="7">
        <f>IF(AD69=21,I69,0)</f>
        <v>0</v>
      </c>
      <c r="AD69" s="15">
        <v>21</v>
      </c>
      <c r="AE69" s="15">
        <f>F69*0</f>
        <v>0</v>
      </c>
      <c r="AF69" s="15">
        <f>F69*(1-0)</f>
        <v>0</v>
      </c>
      <c r="AM69" s="15">
        <f>E69*AE69</f>
        <v>0</v>
      </c>
      <c r="AN69" s="15">
        <f>E69*AF69</f>
        <v>0</v>
      </c>
      <c r="AO69" s="16" t="s">
        <v>360</v>
      </c>
      <c r="AP69" s="16" t="s">
        <v>374</v>
      </c>
      <c r="AQ69" s="10" t="s">
        <v>378</v>
      </c>
    </row>
    <row r="70" spans="1:12" ht="12.75">
      <c r="A70" s="118"/>
      <c r="B70" s="118"/>
      <c r="C70" s="119" t="s">
        <v>212</v>
      </c>
      <c r="D70" s="118"/>
      <c r="E70" s="120">
        <v>4</v>
      </c>
      <c r="F70" s="118"/>
      <c r="G70" s="118"/>
      <c r="H70" s="118"/>
      <c r="I70" s="118"/>
      <c r="J70" s="118"/>
      <c r="K70" s="118"/>
      <c r="L70" s="118"/>
    </row>
    <row r="71" spans="1:43" ht="12.75">
      <c r="A71" s="115" t="s">
        <v>32</v>
      </c>
      <c r="B71" s="115" t="s">
        <v>108</v>
      </c>
      <c r="C71" s="115" t="s">
        <v>213</v>
      </c>
      <c r="D71" s="115" t="s">
        <v>319</v>
      </c>
      <c r="E71" s="116">
        <v>79.22</v>
      </c>
      <c r="F71" s="116">
        <v>0</v>
      </c>
      <c r="G71" s="116">
        <f>ROUND(E71*AE71,2)</f>
        <v>0</v>
      </c>
      <c r="H71" s="116">
        <f>I71-G71</f>
        <v>0</v>
      </c>
      <c r="I71" s="116">
        <f>ROUND(E71*F71,2)</f>
        <v>0</v>
      </c>
      <c r="J71" s="116">
        <v>0</v>
      </c>
      <c r="K71" s="116">
        <f>E71*J71</f>
        <v>0</v>
      </c>
      <c r="L71" s="117" t="s">
        <v>340</v>
      </c>
      <c r="N71" s="11" t="s">
        <v>6</v>
      </c>
      <c r="O71" s="7">
        <f>IF(N71="5",H71,0)</f>
        <v>0</v>
      </c>
      <c r="Z71" s="7">
        <f>IF(AD71=0,I71,0)</f>
        <v>0</v>
      </c>
      <c r="AA71" s="7">
        <f>IF(AD71=15,I71,0)</f>
        <v>0</v>
      </c>
      <c r="AB71" s="7">
        <f>IF(AD71=21,I71,0)</f>
        <v>0</v>
      </c>
      <c r="AD71" s="15">
        <v>21</v>
      </c>
      <c r="AE71" s="15">
        <f>F71*0</f>
        <v>0</v>
      </c>
      <c r="AF71" s="15">
        <f>F71*(1-0)</f>
        <v>0</v>
      </c>
      <c r="AM71" s="15">
        <f>E71*AE71</f>
        <v>0</v>
      </c>
      <c r="AN71" s="15">
        <f>E71*AF71</f>
        <v>0</v>
      </c>
      <c r="AO71" s="16" t="s">
        <v>360</v>
      </c>
      <c r="AP71" s="16" t="s">
        <v>374</v>
      </c>
      <c r="AQ71" s="10" t="s">
        <v>378</v>
      </c>
    </row>
    <row r="72" spans="1:12" ht="12.75">
      <c r="A72" s="118"/>
      <c r="B72" s="118"/>
      <c r="C72" s="119" t="s">
        <v>214</v>
      </c>
      <c r="D72" s="118"/>
      <c r="E72" s="120">
        <v>79.22</v>
      </c>
      <c r="F72" s="118"/>
      <c r="G72" s="118"/>
      <c r="H72" s="118"/>
      <c r="I72" s="118"/>
      <c r="J72" s="118"/>
      <c r="K72" s="118"/>
      <c r="L72" s="118"/>
    </row>
    <row r="73" spans="1:43" ht="12.75">
      <c r="A73" s="115" t="s">
        <v>33</v>
      </c>
      <c r="B73" s="115" t="s">
        <v>109</v>
      </c>
      <c r="C73" s="115" t="s">
        <v>215</v>
      </c>
      <c r="D73" s="115" t="s">
        <v>319</v>
      </c>
      <c r="E73" s="116">
        <v>15</v>
      </c>
      <c r="F73" s="116">
        <v>0</v>
      </c>
      <c r="G73" s="116">
        <f>ROUND(E73*AE73,2)</f>
        <v>0</v>
      </c>
      <c r="H73" s="116">
        <f>I73-G73</f>
        <v>0</v>
      </c>
      <c r="I73" s="116">
        <f>ROUND(E73*F73,2)</f>
        <v>0</v>
      </c>
      <c r="J73" s="116">
        <v>0</v>
      </c>
      <c r="K73" s="116">
        <f>E73*J73</f>
        <v>0</v>
      </c>
      <c r="L73" s="117" t="s">
        <v>340</v>
      </c>
      <c r="N73" s="11" t="s">
        <v>6</v>
      </c>
      <c r="O73" s="7">
        <f>IF(N73="5",H73,0)</f>
        <v>0</v>
      </c>
      <c r="Z73" s="7">
        <f>IF(AD73=0,I73,0)</f>
        <v>0</v>
      </c>
      <c r="AA73" s="7">
        <f>IF(AD73=15,I73,0)</f>
        <v>0</v>
      </c>
      <c r="AB73" s="7">
        <f>IF(AD73=21,I73,0)</f>
        <v>0</v>
      </c>
      <c r="AD73" s="15">
        <v>21</v>
      </c>
      <c r="AE73" s="15">
        <f>F73*0</f>
        <v>0</v>
      </c>
      <c r="AF73" s="15">
        <f>F73*(1-0)</f>
        <v>0</v>
      </c>
      <c r="AM73" s="15">
        <f>E73*AE73</f>
        <v>0</v>
      </c>
      <c r="AN73" s="15">
        <f>E73*AF73</f>
        <v>0</v>
      </c>
      <c r="AO73" s="16" t="s">
        <v>360</v>
      </c>
      <c r="AP73" s="16" t="s">
        <v>374</v>
      </c>
      <c r="AQ73" s="10" t="s">
        <v>378</v>
      </c>
    </row>
    <row r="74" spans="1:12" ht="12.75">
      <c r="A74" s="118"/>
      <c r="B74" s="118"/>
      <c r="C74" s="119" t="s">
        <v>20</v>
      </c>
      <c r="D74" s="118"/>
      <c r="E74" s="120">
        <v>15</v>
      </c>
      <c r="F74" s="118"/>
      <c r="G74" s="118"/>
      <c r="H74" s="118"/>
      <c r="I74" s="118"/>
      <c r="J74" s="118"/>
      <c r="K74" s="118"/>
      <c r="L74" s="118"/>
    </row>
    <row r="75" spans="1:43" ht="12.75">
      <c r="A75" s="115" t="s">
        <v>34</v>
      </c>
      <c r="B75" s="115" t="s">
        <v>110</v>
      </c>
      <c r="C75" s="115" t="s">
        <v>216</v>
      </c>
      <c r="D75" s="115" t="s">
        <v>319</v>
      </c>
      <c r="E75" s="116">
        <v>14.7</v>
      </c>
      <c r="F75" s="116">
        <v>0</v>
      </c>
      <c r="G75" s="116">
        <f>ROUND(E75*AE75,2)</f>
        <v>0</v>
      </c>
      <c r="H75" s="116">
        <f>I75-G75</f>
        <v>0</v>
      </c>
      <c r="I75" s="116">
        <f>ROUND(E75*F75,2)</f>
        <v>0</v>
      </c>
      <c r="J75" s="116">
        <v>0</v>
      </c>
      <c r="K75" s="116">
        <f>E75*J75</f>
        <v>0</v>
      </c>
      <c r="L75" s="117" t="s">
        <v>340</v>
      </c>
      <c r="N75" s="11" t="s">
        <v>6</v>
      </c>
      <c r="O75" s="7">
        <f>IF(N75="5",H75,0)</f>
        <v>0</v>
      </c>
      <c r="Z75" s="7">
        <f>IF(AD75=0,I75,0)</f>
        <v>0</v>
      </c>
      <c r="AA75" s="7">
        <f>IF(AD75=15,I75,0)</f>
        <v>0</v>
      </c>
      <c r="AB75" s="7">
        <f>IF(AD75=21,I75,0)</f>
        <v>0</v>
      </c>
      <c r="AD75" s="15">
        <v>21</v>
      </c>
      <c r="AE75" s="15">
        <f>F75*0</f>
        <v>0</v>
      </c>
      <c r="AF75" s="15">
        <f>F75*(1-0)</f>
        <v>0</v>
      </c>
      <c r="AM75" s="15">
        <f>E75*AE75</f>
        <v>0</v>
      </c>
      <c r="AN75" s="15">
        <f>E75*AF75</f>
        <v>0</v>
      </c>
      <c r="AO75" s="16" t="s">
        <v>360</v>
      </c>
      <c r="AP75" s="16" t="s">
        <v>374</v>
      </c>
      <c r="AQ75" s="10" t="s">
        <v>378</v>
      </c>
    </row>
    <row r="76" spans="1:12" ht="12.75">
      <c r="A76" s="118"/>
      <c r="B76" s="118"/>
      <c r="C76" s="119" t="s">
        <v>194</v>
      </c>
      <c r="D76" s="118"/>
      <c r="E76" s="120">
        <v>14.7</v>
      </c>
      <c r="F76" s="118"/>
      <c r="G76" s="118"/>
      <c r="H76" s="118"/>
      <c r="I76" s="118"/>
      <c r="J76" s="118"/>
      <c r="K76" s="118"/>
      <c r="L76" s="118"/>
    </row>
    <row r="77" spans="1:43" ht="12.75">
      <c r="A77" s="115" t="s">
        <v>35</v>
      </c>
      <c r="B77" s="115" t="s">
        <v>110</v>
      </c>
      <c r="C77" s="115" t="s">
        <v>217</v>
      </c>
      <c r="D77" s="115" t="s">
        <v>319</v>
      </c>
      <c r="E77" s="116">
        <v>8.36</v>
      </c>
      <c r="F77" s="116">
        <v>0</v>
      </c>
      <c r="G77" s="116">
        <f>ROUND(E77*AE77,2)</f>
        <v>0</v>
      </c>
      <c r="H77" s="116">
        <f>I77-G77</f>
        <v>0</v>
      </c>
      <c r="I77" s="116">
        <f>ROUND(E77*F77,2)</f>
        <v>0</v>
      </c>
      <c r="J77" s="116">
        <v>0</v>
      </c>
      <c r="K77" s="116">
        <f>E77*J77</f>
        <v>0</v>
      </c>
      <c r="L77" s="117" t="s">
        <v>340</v>
      </c>
      <c r="N77" s="11" t="s">
        <v>6</v>
      </c>
      <c r="O77" s="7">
        <f>IF(N77="5",H77,0)</f>
        <v>0</v>
      </c>
      <c r="Z77" s="7">
        <f>IF(AD77=0,I77,0)</f>
        <v>0</v>
      </c>
      <c r="AA77" s="7">
        <f>IF(AD77=15,I77,0)</f>
        <v>0</v>
      </c>
      <c r="AB77" s="7">
        <f>IF(AD77=21,I77,0)</f>
        <v>0</v>
      </c>
      <c r="AD77" s="15">
        <v>21</v>
      </c>
      <c r="AE77" s="15">
        <f>F77*0</f>
        <v>0</v>
      </c>
      <c r="AF77" s="15">
        <f>F77*(1-0)</f>
        <v>0</v>
      </c>
      <c r="AM77" s="15">
        <f>E77*AE77</f>
        <v>0</v>
      </c>
      <c r="AN77" s="15">
        <f>E77*AF77</f>
        <v>0</v>
      </c>
      <c r="AO77" s="16" t="s">
        <v>360</v>
      </c>
      <c r="AP77" s="16" t="s">
        <v>374</v>
      </c>
      <c r="AQ77" s="10" t="s">
        <v>378</v>
      </c>
    </row>
    <row r="78" spans="1:12" ht="12.75">
      <c r="A78" s="118"/>
      <c r="B78" s="118"/>
      <c r="C78" s="119" t="s">
        <v>218</v>
      </c>
      <c r="D78" s="118"/>
      <c r="E78" s="120">
        <v>8.36</v>
      </c>
      <c r="F78" s="118"/>
      <c r="G78" s="118"/>
      <c r="H78" s="118"/>
      <c r="I78" s="118"/>
      <c r="J78" s="118"/>
      <c r="K78" s="118"/>
      <c r="L78" s="118"/>
    </row>
    <row r="79" spans="1:43" ht="12.75">
      <c r="A79" s="115" t="s">
        <v>36</v>
      </c>
      <c r="B79" s="115" t="s">
        <v>110</v>
      </c>
      <c r="C79" s="115" t="s">
        <v>219</v>
      </c>
      <c r="D79" s="115" t="s">
        <v>319</v>
      </c>
      <c r="E79" s="116">
        <v>8.54</v>
      </c>
      <c r="F79" s="116">
        <v>0</v>
      </c>
      <c r="G79" s="116">
        <f>ROUND(E79*AE79,2)</f>
        <v>0</v>
      </c>
      <c r="H79" s="116">
        <f>I79-G79</f>
        <v>0</v>
      </c>
      <c r="I79" s="116">
        <f>ROUND(E79*F79,2)</f>
        <v>0</v>
      </c>
      <c r="J79" s="116">
        <v>0</v>
      </c>
      <c r="K79" s="116">
        <f>E79*J79</f>
        <v>0</v>
      </c>
      <c r="L79" s="117" t="s">
        <v>340</v>
      </c>
      <c r="N79" s="11" t="s">
        <v>6</v>
      </c>
      <c r="O79" s="7">
        <f>IF(N79="5",H79,0)</f>
        <v>0</v>
      </c>
      <c r="Z79" s="7">
        <f>IF(AD79=0,I79,0)</f>
        <v>0</v>
      </c>
      <c r="AA79" s="7">
        <f>IF(AD79=15,I79,0)</f>
        <v>0</v>
      </c>
      <c r="AB79" s="7">
        <f>IF(AD79=21,I79,0)</f>
        <v>0</v>
      </c>
      <c r="AD79" s="15">
        <v>21</v>
      </c>
      <c r="AE79" s="15">
        <f>F79*0</f>
        <v>0</v>
      </c>
      <c r="AF79" s="15">
        <f>F79*(1-0)</f>
        <v>0</v>
      </c>
      <c r="AM79" s="15">
        <f>E79*AE79</f>
        <v>0</v>
      </c>
      <c r="AN79" s="15">
        <f>E79*AF79</f>
        <v>0</v>
      </c>
      <c r="AO79" s="16" t="s">
        <v>360</v>
      </c>
      <c r="AP79" s="16" t="s">
        <v>374</v>
      </c>
      <c r="AQ79" s="10" t="s">
        <v>378</v>
      </c>
    </row>
    <row r="80" spans="1:12" ht="12.75">
      <c r="A80" s="118"/>
      <c r="B80" s="118"/>
      <c r="C80" s="119" t="s">
        <v>220</v>
      </c>
      <c r="D80" s="118"/>
      <c r="E80" s="120">
        <v>8.54</v>
      </c>
      <c r="F80" s="118"/>
      <c r="G80" s="118"/>
      <c r="H80" s="118"/>
      <c r="I80" s="118"/>
      <c r="J80" s="118"/>
      <c r="K80" s="118"/>
      <c r="L80" s="118"/>
    </row>
    <row r="81" spans="1:43" ht="12.75">
      <c r="A81" s="115" t="s">
        <v>37</v>
      </c>
      <c r="B81" s="115" t="s">
        <v>110</v>
      </c>
      <c r="C81" s="115" t="s">
        <v>221</v>
      </c>
      <c r="D81" s="115" t="s">
        <v>319</v>
      </c>
      <c r="E81" s="116">
        <v>4</v>
      </c>
      <c r="F81" s="116">
        <v>0</v>
      </c>
      <c r="G81" s="116">
        <f>ROUND(E81*AE81,2)</f>
        <v>0</v>
      </c>
      <c r="H81" s="116">
        <f>I81-G81</f>
        <v>0</v>
      </c>
      <c r="I81" s="116">
        <f>ROUND(E81*F81,2)</f>
        <v>0</v>
      </c>
      <c r="J81" s="116">
        <v>0</v>
      </c>
      <c r="K81" s="116">
        <f>E81*J81</f>
        <v>0</v>
      </c>
      <c r="L81" s="117" t="s">
        <v>340</v>
      </c>
      <c r="N81" s="11" t="s">
        <v>6</v>
      </c>
      <c r="O81" s="7">
        <f>IF(N81="5",H81,0)</f>
        <v>0</v>
      </c>
      <c r="Z81" s="7">
        <f>IF(AD81=0,I81,0)</f>
        <v>0</v>
      </c>
      <c r="AA81" s="7">
        <f>IF(AD81=15,I81,0)</f>
        <v>0</v>
      </c>
      <c r="AB81" s="7">
        <f>IF(AD81=21,I81,0)</f>
        <v>0</v>
      </c>
      <c r="AD81" s="15">
        <v>21</v>
      </c>
      <c r="AE81" s="15">
        <f>F81*0</f>
        <v>0</v>
      </c>
      <c r="AF81" s="15">
        <f>F81*(1-0)</f>
        <v>0</v>
      </c>
      <c r="AM81" s="15">
        <f>E81*AE81</f>
        <v>0</v>
      </c>
      <c r="AN81" s="15">
        <f>E81*AF81</f>
        <v>0</v>
      </c>
      <c r="AO81" s="16" t="s">
        <v>360</v>
      </c>
      <c r="AP81" s="16" t="s">
        <v>374</v>
      </c>
      <c r="AQ81" s="10" t="s">
        <v>378</v>
      </c>
    </row>
    <row r="82" spans="1:12" ht="12.75">
      <c r="A82" s="118"/>
      <c r="B82" s="118"/>
      <c r="C82" s="119" t="s">
        <v>212</v>
      </c>
      <c r="D82" s="118"/>
      <c r="E82" s="120">
        <v>4</v>
      </c>
      <c r="F82" s="118"/>
      <c r="G82" s="118"/>
      <c r="H82" s="118"/>
      <c r="I82" s="118"/>
      <c r="J82" s="118"/>
      <c r="K82" s="118"/>
      <c r="L82" s="118"/>
    </row>
    <row r="83" spans="1:37" ht="12.75">
      <c r="A83" s="109"/>
      <c r="B83" s="110" t="s">
        <v>22</v>
      </c>
      <c r="C83" s="111" t="s">
        <v>222</v>
      </c>
      <c r="D83" s="112"/>
      <c r="E83" s="112"/>
      <c r="F83" s="112"/>
      <c r="G83" s="113">
        <f>SUM(G84:G86)</f>
        <v>0</v>
      </c>
      <c r="H83" s="113">
        <f>SUM(H84:H86)</f>
        <v>0</v>
      </c>
      <c r="I83" s="113">
        <f>G83+H83</f>
        <v>0</v>
      </c>
      <c r="J83" s="114"/>
      <c r="K83" s="113">
        <f>SUM(K84:K86)</f>
        <v>0</v>
      </c>
      <c r="L83" s="114"/>
      <c r="P83" s="18">
        <f>IF(Q83="PR",I83,SUM(O84:O86))</f>
        <v>0</v>
      </c>
      <c r="Q83" s="10" t="s">
        <v>344</v>
      </c>
      <c r="R83" s="18">
        <f>IF(Q83="HS",G83,0)</f>
        <v>0</v>
      </c>
      <c r="S83" s="18">
        <f>IF(Q83="HS",H83-P83,0)</f>
        <v>0</v>
      </c>
      <c r="T83" s="18">
        <f>IF(Q83="PS",G83,0)</f>
        <v>0</v>
      </c>
      <c r="U83" s="18">
        <f>IF(Q83="PS",H83-P83,0)</f>
        <v>0</v>
      </c>
      <c r="V83" s="18">
        <f>IF(Q83="MP",G83,0)</f>
        <v>0</v>
      </c>
      <c r="W83" s="18">
        <f>IF(Q83="MP",H83-P83,0)</f>
        <v>0</v>
      </c>
      <c r="X83" s="18">
        <f>IF(Q83="OM",G83,0)</f>
        <v>0</v>
      </c>
      <c r="Y83" s="10"/>
      <c r="AI83" s="18">
        <f>SUM(Z84:Z86)</f>
        <v>0</v>
      </c>
      <c r="AJ83" s="18">
        <f>SUM(AA84:AA86)</f>
        <v>0</v>
      </c>
      <c r="AK83" s="18">
        <f>SUM(AB84:AB86)</f>
        <v>0</v>
      </c>
    </row>
    <row r="84" spans="1:43" ht="12.75">
      <c r="A84" s="115" t="s">
        <v>38</v>
      </c>
      <c r="B84" s="115" t="s">
        <v>111</v>
      </c>
      <c r="C84" s="115" t="s">
        <v>223</v>
      </c>
      <c r="D84" s="115" t="s">
        <v>319</v>
      </c>
      <c r="E84" s="116">
        <v>2</v>
      </c>
      <c r="F84" s="116">
        <v>0</v>
      </c>
      <c r="G84" s="116">
        <f>ROUND(E84*AE84,2)</f>
        <v>0</v>
      </c>
      <c r="H84" s="116">
        <f>I84-G84</f>
        <v>0</v>
      </c>
      <c r="I84" s="116">
        <f>ROUND(E84*F84,2)</f>
        <v>0</v>
      </c>
      <c r="J84" s="116">
        <v>0</v>
      </c>
      <c r="K84" s="116">
        <f>E84*J84</f>
        <v>0</v>
      </c>
      <c r="L84" s="117" t="s">
        <v>340</v>
      </c>
      <c r="N84" s="11" t="s">
        <v>6</v>
      </c>
      <c r="O84" s="7">
        <f>IF(N84="5",H84,0)</f>
        <v>0</v>
      </c>
      <c r="Z84" s="7">
        <f>IF(AD84=0,I84,0)</f>
        <v>0</v>
      </c>
      <c r="AA84" s="7">
        <f>IF(AD84=15,I84,0)</f>
        <v>0</v>
      </c>
      <c r="AB84" s="7">
        <f>IF(AD84=21,I84,0)</f>
        <v>0</v>
      </c>
      <c r="AD84" s="15">
        <v>21</v>
      </c>
      <c r="AE84" s="15">
        <f>F84*0</f>
        <v>0</v>
      </c>
      <c r="AF84" s="15">
        <f>F84*(1-0)</f>
        <v>0</v>
      </c>
      <c r="AM84" s="15">
        <f>E84*AE84</f>
        <v>0</v>
      </c>
      <c r="AN84" s="15">
        <f>E84*AF84</f>
        <v>0</v>
      </c>
      <c r="AO84" s="16" t="s">
        <v>361</v>
      </c>
      <c r="AP84" s="16" t="s">
        <v>374</v>
      </c>
      <c r="AQ84" s="10" t="s">
        <v>378</v>
      </c>
    </row>
    <row r="85" spans="1:12" ht="12.75">
      <c r="A85" s="118"/>
      <c r="B85" s="118"/>
      <c r="C85" s="119" t="s">
        <v>7</v>
      </c>
      <c r="D85" s="118"/>
      <c r="E85" s="120">
        <v>2</v>
      </c>
      <c r="F85" s="118"/>
      <c r="G85" s="118"/>
      <c r="H85" s="118"/>
      <c r="I85" s="118"/>
      <c r="J85" s="118"/>
      <c r="K85" s="118"/>
      <c r="L85" s="118"/>
    </row>
    <row r="86" spans="1:43" ht="12.75">
      <c r="A86" s="115" t="s">
        <v>39</v>
      </c>
      <c r="B86" s="115" t="s">
        <v>112</v>
      </c>
      <c r="C86" s="115" t="s">
        <v>224</v>
      </c>
      <c r="D86" s="115" t="s">
        <v>319</v>
      </c>
      <c r="E86" s="116">
        <v>4.18</v>
      </c>
      <c r="F86" s="116">
        <v>0</v>
      </c>
      <c r="G86" s="116">
        <f>ROUND(E86*AE86,2)</f>
        <v>0</v>
      </c>
      <c r="H86" s="116">
        <f>I86-G86</f>
        <v>0</v>
      </c>
      <c r="I86" s="116">
        <f>ROUND(E86*F86,2)</f>
        <v>0</v>
      </c>
      <c r="J86" s="116">
        <v>0</v>
      </c>
      <c r="K86" s="116">
        <f>E86*J86</f>
        <v>0</v>
      </c>
      <c r="L86" s="117" t="s">
        <v>340</v>
      </c>
      <c r="N86" s="11" t="s">
        <v>6</v>
      </c>
      <c r="O86" s="7">
        <f>IF(N86="5",H86,0)</f>
        <v>0</v>
      </c>
      <c r="Z86" s="7">
        <f>IF(AD86=0,I86,0)</f>
        <v>0</v>
      </c>
      <c r="AA86" s="7">
        <f>IF(AD86=15,I86,0)</f>
        <v>0</v>
      </c>
      <c r="AB86" s="7">
        <f>IF(AD86=21,I86,0)</f>
        <v>0</v>
      </c>
      <c r="AD86" s="15">
        <v>21</v>
      </c>
      <c r="AE86" s="15">
        <f>F86*0</f>
        <v>0</v>
      </c>
      <c r="AF86" s="15">
        <f>F86*(1-0)</f>
        <v>0</v>
      </c>
      <c r="AM86" s="15">
        <f>E86*AE86</f>
        <v>0</v>
      </c>
      <c r="AN86" s="15">
        <f>E86*AF86</f>
        <v>0</v>
      </c>
      <c r="AO86" s="16" t="s">
        <v>361</v>
      </c>
      <c r="AP86" s="16" t="s">
        <v>374</v>
      </c>
      <c r="AQ86" s="10" t="s">
        <v>378</v>
      </c>
    </row>
    <row r="87" spans="1:12" ht="12.75">
      <c r="A87" s="118"/>
      <c r="B87" s="118"/>
      <c r="C87" s="119" t="s">
        <v>225</v>
      </c>
      <c r="D87" s="118"/>
      <c r="E87" s="120">
        <v>4.18</v>
      </c>
      <c r="F87" s="118"/>
      <c r="G87" s="118"/>
      <c r="H87" s="118"/>
      <c r="I87" s="118"/>
      <c r="J87" s="118"/>
      <c r="K87" s="118"/>
      <c r="L87" s="118"/>
    </row>
    <row r="88" spans="1:37" ht="12.75">
      <c r="A88" s="109"/>
      <c r="B88" s="110" t="s">
        <v>23</v>
      </c>
      <c r="C88" s="111" t="s">
        <v>226</v>
      </c>
      <c r="D88" s="112"/>
      <c r="E88" s="112"/>
      <c r="F88" s="112"/>
      <c r="G88" s="113">
        <f>SUM(G89:G97)</f>
        <v>0</v>
      </c>
      <c r="H88" s="113">
        <f>SUM(H89:H97)</f>
        <v>0</v>
      </c>
      <c r="I88" s="113">
        <f>G88+H88</f>
        <v>0</v>
      </c>
      <c r="J88" s="114"/>
      <c r="K88" s="113">
        <f>SUM(K89:K97)</f>
        <v>0</v>
      </c>
      <c r="L88" s="114"/>
      <c r="P88" s="18">
        <f>IF(Q88="PR",I88,SUM(O89:O97))</f>
        <v>0</v>
      </c>
      <c r="Q88" s="10" t="s">
        <v>344</v>
      </c>
      <c r="R88" s="18">
        <f>IF(Q88="HS",G88,0)</f>
        <v>0</v>
      </c>
      <c r="S88" s="18">
        <f>IF(Q88="HS",H88-P88,0)</f>
        <v>0</v>
      </c>
      <c r="T88" s="18">
        <f>IF(Q88="PS",G88,0)</f>
        <v>0</v>
      </c>
      <c r="U88" s="18">
        <f>IF(Q88="PS",H88-P88,0)</f>
        <v>0</v>
      </c>
      <c r="V88" s="18">
        <f>IF(Q88="MP",G88,0)</f>
        <v>0</v>
      </c>
      <c r="W88" s="18">
        <f>IF(Q88="MP",H88-P88,0)</f>
        <v>0</v>
      </c>
      <c r="X88" s="18">
        <f>IF(Q88="OM",G88,0)</f>
        <v>0</v>
      </c>
      <c r="Y88" s="10"/>
      <c r="AI88" s="18">
        <f>SUM(Z89:Z97)</f>
        <v>0</v>
      </c>
      <c r="AJ88" s="18">
        <f>SUM(AA89:AA97)</f>
        <v>0</v>
      </c>
      <c r="AK88" s="18">
        <f>SUM(AB89:AB97)</f>
        <v>0</v>
      </c>
    </row>
    <row r="89" spans="1:43" ht="12.75">
      <c r="A89" s="115" t="s">
        <v>40</v>
      </c>
      <c r="B89" s="115" t="s">
        <v>113</v>
      </c>
      <c r="C89" s="115" t="s">
        <v>227</v>
      </c>
      <c r="D89" s="115" t="s">
        <v>317</v>
      </c>
      <c r="E89" s="116">
        <v>98</v>
      </c>
      <c r="F89" s="116">
        <v>0</v>
      </c>
      <c r="G89" s="116">
        <f>ROUND(E89*AE89,2)</f>
        <v>0</v>
      </c>
      <c r="H89" s="116">
        <f>I89-G89</f>
        <v>0</v>
      </c>
      <c r="I89" s="116">
        <f>ROUND(E89*F89,2)</f>
        <v>0</v>
      </c>
      <c r="J89" s="116">
        <v>0</v>
      </c>
      <c r="K89" s="116">
        <f>E89*J89</f>
        <v>0</v>
      </c>
      <c r="L89" s="117" t="s">
        <v>340</v>
      </c>
      <c r="N89" s="11" t="s">
        <v>6</v>
      </c>
      <c r="O89" s="7">
        <f>IF(N89="5",H89,0)</f>
        <v>0</v>
      </c>
      <c r="Z89" s="7">
        <f>IF(AD89=0,I89,0)</f>
        <v>0</v>
      </c>
      <c r="AA89" s="7">
        <f>IF(AD89=15,I89,0)</f>
        <v>0</v>
      </c>
      <c r="AB89" s="7">
        <f>IF(AD89=21,I89,0)</f>
        <v>0</v>
      </c>
      <c r="AD89" s="15">
        <v>21</v>
      </c>
      <c r="AE89" s="15">
        <f>F89*0</f>
        <v>0</v>
      </c>
      <c r="AF89" s="15">
        <f>F89*(1-0)</f>
        <v>0</v>
      </c>
      <c r="AM89" s="15">
        <f>E89*AE89</f>
        <v>0</v>
      </c>
      <c r="AN89" s="15">
        <f>E89*AF89</f>
        <v>0</v>
      </c>
      <c r="AO89" s="16" t="s">
        <v>362</v>
      </c>
      <c r="AP89" s="16" t="s">
        <v>374</v>
      </c>
      <c r="AQ89" s="10" t="s">
        <v>378</v>
      </c>
    </row>
    <row r="90" spans="1:12" ht="12.75">
      <c r="A90" s="118"/>
      <c r="B90" s="118"/>
      <c r="C90" s="119" t="s">
        <v>168</v>
      </c>
      <c r="D90" s="118"/>
      <c r="E90" s="120">
        <v>98</v>
      </c>
      <c r="F90" s="118"/>
      <c r="G90" s="118"/>
      <c r="H90" s="118"/>
      <c r="I90" s="118"/>
      <c r="J90" s="118"/>
      <c r="K90" s="118"/>
      <c r="L90" s="118"/>
    </row>
    <row r="91" spans="1:43" ht="12.75">
      <c r="A91" s="115" t="s">
        <v>41</v>
      </c>
      <c r="B91" s="115" t="s">
        <v>114</v>
      </c>
      <c r="C91" s="115" t="s">
        <v>228</v>
      </c>
      <c r="D91" s="115" t="s">
        <v>317</v>
      </c>
      <c r="E91" s="116">
        <v>653.2</v>
      </c>
      <c r="F91" s="116">
        <v>0</v>
      </c>
      <c r="G91" s="116">
        <f>ROUND(E91*AE91,2)</f>
        <v>0</v>
      </c>
      <c r="H91" s="116">
        <f>I91-G91</f>
        <v>0</v>
      </c>
      <c r="I91" s="116">
        <f>ROUND(E91*F91,2)</f>
        <v>0</v>
      </c>
      <c r="J91" s="116">
        <v>0</v>
      </c>
      <c r="K91" s="116">
        <f>E91*J91</f>
        <v>0</v>
      </c>
      <c r="L91" s="117" t="s">
        <v>340</v>
      </c>
      <c r="N91" s="11" t="s">
        <v>6</v>
      </c>
      <c r="O91" s="7">
        <f>IF(N91="5",H91,0)</f>
        <v>0</v>
      </c>
      <c r="Z91" s="7">
        <f>IF(AD91=0,I91,0)</f>
        <v>0</v>
      </c>
      <c r="AA91" s="7">
        <f>IF(AD91=15,I91,0)</f>
        <v>0</v>
      </c>
      <c r="AB91" s="7">
        <f>IF(AD91=21,I91,0)</f>
        <v>0</v>
      </c>
      <c r="AD91" s="15">
        <v>21</v>
      </c>
      <c r="AE91" s="15">
        <f>F91*0</f>
        <v>0</v>
      </c>
      <c r="AF91" s="15">
        <f>F91*(1-0)</f>
        <v>0</v>
      </c>
      <c r="AM91" s="15">
        <f>E91*AE91</f>
        <v>0</v>
      </c>
      <c r="AN91" s="15">
        <f>E91*AF91</f>
        <v>0</v>
      </c>
      <c r="AO91" s="16" t="s">
        <v>362</v>
      </c>
      <c r="AP91" s="16" t="s">
        <v>374</v>
      </c>
      <c r="AQ91" s="10" t="s">
        <v>378</v>
      </c>
    </row>
    <row r="92" spans="1:12" ht="12.75">
      <c r="A92" s="118"/>
      <c r="B92" s="118"/>
      <c r="C92" s="119" t="s">
        <v>229</v>
      </c>
      <c r="D92" s="118"/>
      <c r="E92" s="120">
        <v>653.2</v>
      </c>
      <c r="F92" s="118"/>
      <c r="G92" s="118"/>
      <c r="H92" s="118"/>
      <c r="I92" s="118"/>
      <c r="J92" s="118"/>
      <c r="K92" s="118"/>
      <c r="L92" s="118"/>
    </row>
    <row r="93" spans="1:43" ht="12.75">
      <c r="A93" s="115" t="s">
        <v>42</v>
      </c>
      <c r="B93" s="115" t="s">
        <v>114</v>
      </c>
      <c r="C93" s="115" t="s">
        <v>230</v>
      </c>
      <c r="D93" s="115" t="s">
        <v>317</v>
      </c>
      <c r="E93" s="116">
        <v>114.58</v>
      </c>
      <c r="F93" s="116">
        <v>0</v>
      </c>
      <c r="G93" s="116">
        <f>ROUND(E93*AE93,2)</f>
        <v>0</v>
      </c>
      <c r="H93" s="116">
        <f>I93-G93</f>
        <v>0</v>
      </c>
      <c r="I93" s="116">
        <f>ROUND(E93*F93,2)</f>
        <v>0</v>
      </c>
      <c r="J93" s="116">
        <v>0</v>
      </c>
      <c r="K93" s="116">
        <f>E93*J93</f>
        <v>0</v>
      </c>
      <c r="L93" s="117" t="s">
        <v>340</v>
      </c>
      <c r="N93" s="11" t="s">
        <v>6</v>
      </c>
      <c r="O93" s="7">
        <f>IF(N93="5",H93,0)</f>
        <v>0</v>
      </c>
      <c r="Z93" s="7">
        <f>IF(AD93=0,I93,0)</f>
        <v>0</v>
      </c>
      <c r="AA93" s="7">
        <f>IF(AD93=15,I93,0)</f>
        <v>0</v>
      </c>
      <c r="AB93" s="7">
        <f>IF(AD93=21,I93,0)</f>
        <v>0</v>
      </c>
      <c r="AD93" s="15">
        <v>21</v>
      </c>
      <c r="AE93" s="15">
        <f>F93*0</f>
        <v>0</v>
      </c>
      <c r="AF93" s="15">
        <f>F93*(1-0)</f>
        <v>0</v>
      </c>
      <c r="AM93" s="15">
        <f>E93*AE93</f>
        <v>0</v>
      </c>
      <c r="AN93" s="15">
        <f>E93*AF93</f>
        <v>0</v>
      </c>
      <c r="AO93" s="16" t="s">
        <v>362</v>
      </c>
      <c r="AP93" s="16" t="s">
        <v>374</v>
      </c>
      <c r="AQ93" s="10" t="s">
        <v>378</v>
      </c>
    </row>
    <row r="94" spans="1:12" ht="12.75">
      <c r="A94" s="118"/>
      <c r="B94" s="118"/>
      <c r="C94" s="119" t="s">
        <v>231</v>
      </c>
      <c r="D94" s="118"/>
      <c r="E94" s="120">
        <v>114.58</v>
      </c>
      <c r="F94" s="118"/>
      <c r="G94" s="118"/>
      <c r="H94" s="118"/>
      <c r="I94" s="118"/>
      <c r="J94" s="118"/>
      <c r="K94" s="118"/>
      <c r="L94" s="118"/>
    </row>
    <row r="95" spans="1:43" ht="12.75">
      <c r="A95" s="115" t="s">
        <v>43</v>
      </c>
      <c r="B95" s="115" t="s">
        <v>115</v>
      </c>
      <c r="C95" s="115" t="s">
        <v>232</v>
      </c>
      <c r="D95" s="115" t="s">
        <v>317</v>
      </c>
      <c r="E95" s="116">
        <v>98</v>
      </c>
      <c r="F95" s="116">
        <v>0</v>
      </c>
      <c r="G95" s="116">
        <f>ROUND(E95*AE95,2)</f>
        <v>0</v>
      </c>
      <c r="H95" s="116">
        <f>I95-G95</f>
        <v>0</v>
      </c>
      <c r="I95" s="116">
        <f>ROUND(E95*F95,2)</f>
        <v>0</v>
      </c>
      <c r="J95" s="116">
        <v>0</v>
      </c>
      <c r="K95" s="116">
        <f>E95*J95</f>
        <v>0</v>
      </c>
      <c r="L95" s="117" t="s">
        <v>340</v>
      </c>
      <c r="N95" s="11" t="s">
        <v>6</v>
      </c>
      <c r="O95" s="7">
        <f>IF(N95="5",H95,0)</f>
        <v>0</v>
      </c>
      <c r="Z95" s="7">
        <f>IF(AD95=0,I95,0)</f>
        <v>0</v>
      </c>
      <c r="AA95" s="7">
        <f>IF(AD95=15,I95,0)</f>
        <v>0</v>
      </c>
      <c r="AB95" s="7">
        <f>IF(AD95=21,I95,0)</f>
        <v>0</v>
      </c>
      <c r="AD95" s="15">
        <v>21</v>
      </c>
      <c r="AE95" s="15">
        <f>F95*0</f>
        <v>0</v>
      </c>
      <c r="AF95" s="15">
        <f>F95*(1-0)</f>
        <v>0</v>
      </c>
      <c r="AM95" s="15">
        <f>E95*AE95</f>
        <v>0</v>
      </c>
      <c r="AN95" s="15">
        <f>E95*AF95</f>
        <v>0</v>
      </c>
      <c r="AO95" s="16" t="s">
        <v>362</v>
      </c>
      <c r="AP95" s="16" t="s">
        <v>374</v>
      </c>
      <c r="AQ95" s="10" t="s">
        <v>378</v>
      </c>
    </row>
    <row r="96" spans="1:12" ht="12.75">
      <c r="A96" s="118"/>
      <c r="B96" s="118"/>
      <c r="C96" s="119" t="s">
        <v>168</v>
      </c>
      <c r="D96" s="118"/>
      <c r="E96" s="120">
        <v>98</v>
      </c>
      <c r="F96" s="118"/>
      <c r="G96" s="118"/>
      <c r="H96" s="118"/>
      <c r="I96" s="118"/>
      <c r="J96" s="118"/>
      <c r="K96" s="118"/>
      <c r="L96" s="118"/>
    </row>
    <row r="97" spans="1:43" ht="12.75">
      <c r="A97" s="115" t="s">
        <v>44</v>
      </c>
      <c r="B97" s="115" t="s">
        <v>116</v>
      </c>
      <c r="C97" s="115" t="s">
        <v>233</v>
      </c>
      <c r="D97" s="115" t="s">
        <v>317</v>
      </c>
      <c r="E97" s="116">
        <v>60</v>
      </c>
      <c r="F97" s="116">
        <v>0</v>
      </c>
      <c r="G97" s="116">
        <f>ROUND(E97*AE97,2)</f>
        <v>0</v>
      </c>
      <c r="H97" s="116">
        <f>I97-G97</f>
        <v>0</v>
      </c>
      <c r="I97" s="116">
        <f>ROUND(E97*F97,2)</f>
        <v>0</v>
      </c>
      <c r="J97" s="116">
        <v>0</v>
      </c>
      <c r="K97" s="116">
        <f>E97*J97</f>
        <v>0</v>
      </c>
      <c r="L97" s="117" t="s">
        <v>340</v>
      </c>
      <c r="N97" s="11" t="s">
        <v>6</v>
      </c>
      <c r="O97" s="7">
        <f>IF(N97="5",H97,0)</f>
        <v>0</v>
      </c>
      <c r="Z97" s="7">
        <f>IF(AD97=0,I97,0)</f>
        <v>0</v>
      </c>
      <c r="AA97" s="7">
        <f>IF(AD97=15,I97,0)</f>
        <v>0</v>
      </c>
      <c r="AB97" s="7">
        <f>IF(AD97=21,I97,0)</f>
        <v>0</v>
      </c>
      <c r="AD97" s="15">
        <v>21</v>
      </c>
      <c r="AE97" s="15">
        <f>F97*0</f>
        <v>0</v>
      </c>
      <c r="AF97" s="15">
        <f>F97*(1-0)</f>
        <v>0</v>
      </c>
      <c r="AM97" s="15">
        <f>E97*AE97</f>
        <v>0</v>
      </c>
      <c r="AN97" s="15">
        <f>E97*AF97</f>
        <v>0</v>
      </c>
      <c r="AO97" s="16" t="s">
        <v>362</v>
      </c>
      <c r="AP97" s="16" t="s">
        <v>374</v>
      </c>
      <c r="AQ97" s="10" t="s">
        <v>378</v>
      </c>
    </row>
    <row r="98" spans="1:12" ht="12.75">
      <c r="A98" s="118"/>
      <c r="B98" s="118"/>
      <c r="C98" s="119" t="s">
        <v>65</v>
      </c>
      <c r="D98" s="118"/>
      <c r="E98" s="120">
        <v>60</v>
      </c>
      <c r="F98" s="118"/>
      <c r="G98" s="118"/>
      <c r="H98" s="118"/>
      <c r="I98" s="118"/>
      <c r="J98" s="118"/>
      <c r="K98" s="118"/>
      <c r="L98" s="118"/>
    </row>
    <row r="99" spans="1:37" ht="12.75">
      <c r="A99" s="109"/>
      <c r="B99" s="110" t="s">
        <v>61</v>
      </c>
      <c r="C99" s="111" t="s">
        <v>234</v>
      </c>
      <c r="D99" s="112"/>
      <c r="E99" s="112"/>
      <c r="F99" s="112"/>
      <c r="G99" s="113">
        <f>SUM(G100:G104)</f>
        <v>0</v>
      </c>
      <c r="H99" s="113">
        <f>SUM(H100:H104)</f>
        <v>0</v>
      </c>
      <c r="I99" s="113">
        <f>G99+H99</f>
        <v>0</v>
      </c>
      <c r="J99" s="114"/>
      <c r="K99" s="113">
        <f>SUM(K100:K104)</f>
        <v>233.3438108</v>
      </c>
      <c r="L99" s="114"/>
      <c r="P99" s="18">
        <f>IF(Q99="PR",I99,SUM(O100:O104))</f>
        <v>0</v>
      </c>
      <c r="Q99" s="10" t="s">
        <v>344</v>
      </c>
      <c r="R99" s="18">
        <f>IF(Q99="HS",G99,0)</f>
        <v>0</v>
      </c>
      <c r="S99" s="18">
        <f>IF(Q99="HS",H99-P99,0)</f>
        <v>0</v>
      </c>
      <c r="T99" s="18">
        <f>IF(Q99="PS",G99,0)</f>
        <v>0</v>
      </c>
      <c r="U99" s="18">
        <f>IF(Q99="PS",H99-P99,0)</f>
        <v>0</v>
      </c>
      <c r="V99" s="18">
        <f>IF(Q99="MP",G99,0)</f>
        <v>0</v>
      </c>
      <c r="W99" s="18">
        <f>IF(Q99="MP",H99-P99,0)</f>
        <v>0</v>
      </c>
      <c r="X99" s="18">
        <f>IF(Q99="OM",G99,0)</f>
        <v>0</v>
      </c>
      <c r="Y99" s="10"/>
      <c r="AI99" s="18">
        <f>SUM(Z100:Z104)</f>
        <v>0</v>
      </c>
      <c r="AJ99" s="18">
        <f>SUM(AA100:AA104)</f>
        <v>0</v>
      </c>
      <c r="AK99" s="18">
        <f>SUM(AB100:AB104)</f>
        <v>0</v>
      </c>
    </row>
    <row r="100" spans="1:43" ht="12.75">
      <c r="A100" s="115" t="s">
        <v>45</v>
      </c>
      <c r="B100" s="115" t="s">
        <v>117</v>
      </c>
      <c r="C100" s="115" t="s">
        <v>235</v>
      </c>
      <c r="D100" s="115" t="s">
        <v>317</v>
      </c>
      <c r="E100" s="116">
        <v>37.82</v>
      </c>
      <c r="F100" s="116">
        <v>0</v>
      </c>
      <c r="G100" s="116">
        <f>ROUND(E100*AE100,2)</f>
        <v>0</v>
      </c>
      <c r="H100" s="116">
        <f>I100-G100</f>
        <v>0</v>
      </c>
      <c r="I100" s="116">
        <f>ROUND(E100*F100,2)</f>
        <v>0</v>
      </c>
      <c r="J100" s="116">
        <v>0.27994</v>
      </c>
      <c r="K100" s="116">
        <f>E100*J100</f>
        <v>10.5873308</v>
      </c>
      <c r="L100" s="117" t="s">
        <v>340</v>
      </c>
      <c r="N100" s="11" t="s">
        <v>6</v>
      </c>
      <c r="O100" s="7">
        <f>IF(N100="5",H100,0)</f>
        <v>0</v>
      </c>
      <c r="Z100" s="7">
        <f>IF(AD100=0,I100,0)</f>
        <v>0</v>
      </c>
      <c r="AA100" s="7">
        <f>IF(AD100=15,I100,0)</f>
        <v>0</v>
      </c>
      <c r="AB100" s="7">
        <f>IF(AD100=21,I100,0)</f>
        <v>0</v>
      </c>
      <c r="AD100" s="15">
        <v>21</v>
      </c>
      <c r="AE100" s="15">
        <f>F100*0.838327272727273</f>
        <v>0</v>
      </c>
      <c r="AF100" s="15">
        <f>F100*(1-0.838327272727273)</f>
        <v>0</v>
      </c>
      <c r="AM100" s="15">
        <f>E100*AE100</f>
        <v>0</v>
      </c>
      <c r="AN100" s="15">
        <f>E100*AF100</f>
        <v>0</v>
      </c>
      <c r="AO100" s="16" t="s">
        <v>363</v>
      </c>
      <c r="AP100" s="16" t="s">
        <v>375</v>
      </c>
      <c r="AQ100" s="10" t="s">
        <v>378</v>
      </c>
    </row>
    <row r="101" spans="1:12" ht="12.75">
      <c r="A101" s="118"/>
      <c r="B101" s="118"/>
      <c r="C101" s="119" t="s">
        <v>236</v>
      </c>
      <c r="D101" s="118"/>
      <c r="E101" s="120">
        <v>37.82</v>
      </c>
      <c r="F101" s="118"/>
      <c r="G101" s="118"/>
      <c r="H101" s="118"/>
      <c r="I101" s="118"/>
      <c r="J101" s="118"/>
      <c r="K101" s="118"/>
      <c r="L101" s="118"/>
    </row>
    <row r="102" spans="1:43" ht="12.75">
      <c r="A102" s="115" t="s">
        <v>46</v>
      </c>
      <c r="B102" s="115" t="s">
        <v>118</v>
      </c>
      <c r="C102" s="115" t="s">
        <v>237</v>
      </c>
      <c r="D102" s="115" t="s">
        <v>317</v>
      </c>
      <c r="E102" s="116">
        <v>590.6</v>
      </c>
      <c r="F102" s="116">
        <v>0</v>
      </c>
      <c r="G102" s="116">
        <f>ROUND(E102*AE102,2)</f>
        <v>0</v>
      </c>
      <c r="H102" s="116">
        <f>I102-G102</f>
        <v>0</v>
      </c>
      <c r="I102" s="116">
        <f>ROUND(E102*F102,2)</f>
        <v>0</v>
      </c>
      <c r="J102" s="116">
        <v>0.3708</v>
      </c>
      <c r="K102" s="116">
        <f>E102*J102</f>
        <v>218.99448</v>
      </c>
      <c r="L102" s="117" t="s">
        <v>340</v>
      </c>
      <c r="N102" s="11" t="s">
        <v>6</v>
      </c>
      <c r="O102" s="7">
        <f>IF(N102="5",H102,0)</f>
        <v>0</v>
      </c>
      <c r="Z102" s="7">
        <f>IF(AD102=0,I102,0)</f>
        <v>0</v>
      </c>
      <c r="AA102" s="7">
        <f>IF(AD102=15,I102,0)</f>
        <v>0</v>
      </c>
      <c r="AB102" s="7">
        <f>IF(AD102=21,I102,0)</f>
        <v>0</v>
      </c>
      <c r="AD102" s="15">
        <v>21</v>
      </c>
      <c r="AE102" s="15">
        <f>F102*0.854901960784314</f>
        <v>0</v>
      </c>
      <c r="AF102" s="15">
        <f>F102*(1-0.854901960784314)</f>
        <v>0</v>
      </c>
      <c r="AM102" s="15">
        <f>E102*AE102</f>
        <v>0</v>
      </c>
      <c r="AN102" s="15">
        <f>E102*AF102</f>
        <v>0</v>
      </c>
      <c r="AO102" s="16" t="s">
        <v>363</v>
      </c>
      <c r="AP102" s="16" t="s">
        <v>375</v>
      </c>
      <c r="AQ102" s="10" t="s">
        <v>378</v>
      </c>
    </row>
    <row r="103" spans="1:12" ht="12.75">
      <c r="A103" s="118"/>
      <c r="B103" s="118"/>
      <c r="C103" s="119" t="s">
        <v>238</v>
      </c>
      <c r="D103" s="118"/>
      <c r="E103" s="120">
        <v>590.6</v>
      </c>
      <c r="F103" s="118"/>
      <c r="G103" s="118"/>
      <c r="H103" s="118"/>
      <c r="I103" s="118"/>
      <c r="J103" s="118"/>
      <c r="K103" s="118"/>
      <c r="L103" s="118"/>
    </row>
    <row r="104" spans="1:43" ht="12.75">
      <c r="A104" s="115" t="s">
        <v>47</v>
      </c>
      <c r="B104" s="115" t="s">
        <v>119</v>
      </c>
      <c r="C104" s="115" t="s">
        <v>239</v>
      </c>
      <c r="D104" s="115" t="s">
        <v>320</v>
      </c>
      <c r="E104" s="116">
        <v>3.42</v>
      </c>
      <c r="F104" s="116">
        <v>0</v>
      </c>
      <c r="G104" s="116">
        <f>ROUND(E104*AE104,2)</f>
        <v>0</v>
      </c>
      <c r="H104" s="116">
        <f>I104-G104</f>
        <v>0</v>
      </c>
      <c r="I104" s="116">
        <f>ROUND(E104*F104,2)</f>
        <v>0</v>
      </c>
      <c r="J104" s="116">
        <v>1.1</v>
      </c>
      <c r="K104" s="116">
        <f>E104*J104</f>
        <v>3.762</v>
      </c>
      <c r="L104" s="117" t="s">
        <v>340</v>
      </c>
      <c r="N104" s="11" t="s">
        <v>6</v>
      </c>
      <c r="O104" s="7">
        <f>IF(N104="5",H104,0)</f>
        <v>0</v>
      </c>
      <c r="Z104" s="7">
        <f>IF(AD104=0,I104,0)</f>
        <v>0</v>
      </c>
      <c r="AA104" s="7">
        <f>IF(AD104=15,I104,0)</f>
        <v>0</v>
      </c>
      <c r="AB104" s="7">
        <f>IF(AD104=21,I104,0)</f>
        <v>0</v>
      </c>
      <c r="AD104" s="15">
        <v>21</v>
      </c>
      <c r="AE104" s="15">
        <f>F104*0.906359951441328</f>
        <v>0</v>
      </c>
      <c r="AF104" s="15">
        <f>F104*(1-0.906359951441328)</f>
        <v>0</v>
      </c>
      <c r="AM104" s="15">
        <f>E104*AE104</f>
        <v>0</v>
      </c>
      <c r="AN104" s="15">
        <f>E104*AF104</f>
        <v>0</v>
      </c>
      <c r="AO104" s="16" t="s">
        <v>363</v>
      </c>
      <c r="AP104" s="16" t="s">
        <v>375</v>
      </c>
      <c r="AQ104" s="10" t="s">
        <v>378</v>
      </c>
    </row>
    <row r="105" spans="1:12" ht="12.75">
      <c r="A105" s="118"/>
      <c r="B105" s="118"/>
      <c r="C105" s="119" t="s">
        <v>240</v>
      </c>
      <c r="D105" s="118"/>
      <c r="E105" s="120">
        <v>3.42</v>
      </c>
      <c r="F105" s="118"/>
      <c r="G105" s="118"/>
      <c r="H105" s="118"/>
      <c r="I105" s="118"/>
      <c r="J105" s="118"/>
      <c r="K105" s="118"/>
      <c r="L105" s="118"/>
    </row>
    <row r="106" spans="1:37" ht="12.75">
      <c r="A106" s="109"/>
      <c r="B106" s="110" t="s">
        <v>62</v>
      </c>
      <c r="C106" s="111" t="s">
        <v>241</v>
      </c>
      <c r="D106" s="112"/>
      <c r="E106" s="112"/>
      <c r="F106" s="112"/>
      <c r="G106" s="113">
        <f>SUM(G107:G111)</f>
        <v>0</v>
      </c>
      <c r="H106" s="113">
        <f>SUM(H107:H111)</f>
        <v>0</v>
      </c>
      <c r="I106" s="113">
        <f>G106+H106</f>
        <v>0</v>
      </c>
      <c r="J106" s="114"/>
      <c r="K106" s="113">
        <f>SUM(K107:K111)</f>
        <v>10.340875200000001</v>
      </c>
      <c r="L106" s="114"/>
      <c r="P106" s="18">
        <f>IF(Q106="PR",I106,SUM(O107:O111))</f>
        <v>0</v>
      </c>
      <c r="Q106" s="10" t="s">
        <v>344</v>
      </c>
      <c r="R106" s="18">
        <f>IF(Q106="HS",G106,0)</f>
        <v>0</v>
      </c>
      <c r="S106" s="18">
        <f>IF(Q106="HS",H106-P106,0)</f>
        <v>0</v>
      </c>
      <c r="T106" s="18">
        <f>IF(Q106="PS",G106,0)</f>
        <v>0</v>
      </c>
      <c r="U106" s="18">
        <f>IF(Q106="PS",H106-P106,0)</f>
        <v>0</v>
      </c>
      <c r="V106" s="18">
        <f>IF(Q106="MP",G106,0)</f>
        <v>0</v>
      </c>
      <c r="W106" s="18">
        <f>IF(Q106="MP",H106-P106,0)</f>
        <v>0</v>
      </c>
      <c r="X106" s="18">
        <f>IF(Q106="OM",G106,0)</f>
        <v>0</v>
      </c>
      <c r="Y106" s="10"/>
      <c r="AI106" s="18">
        <f>SUM(Z107:Z111)</f>
        <v>0</v>
      </c>
      <c r="AJ106" s="18">
        <f>SUM(AA107:AA111)</f>
        <v>0</v>
      </c>
      <c r="AK106" s="18">
        <f>SUM(AB107:AB111)</f>
        <v>0</v>
      </c>
    </row>
    <row r="107" spans="1:43" ht="12.75">
      <c r="A107" s="115" t="s">
        <v>48</v>
      </c>
      <c r="B107" s="115" t="s">
        <v>120</v>
      </c>
      <c r="C107" s="115" t="s">
        <v>242</v>
      </c>
      <c r="D107" s="115" t="s">
        <v>317</v>
      </c>
      <c r="E107" s="116">
        <v>40.24</v>
      </c>
      <c r="F107" s="116">
        <v>0</v>
      </c>
      <c r="G107" s="116">
        <f>ROUND(E107*AE107,2)</f>
        <v>0</v>
      </c>
      <c r="H107" s="116">
        <f>I107-G107</f>
        <v>0</v>
      </c>
      <c r="I107" s="116">
        <f>ROUND(E107*F107,2)</f>
        <v>0</v>
      </c>
      <c r="J107" s="116">
        <v>0.10255</v>
      </c>
      <c r="K107" s="116">
        <f>E107*J107</f>
        <v>4.126612000000001</v>
      </c>
      <c r="L107" s="117" t="s">
        <v>340</v>
      </c>
      <c r="N107" s="11" t="s">
        <v>6</v>
      </c>
      <c r="O107" s="7">
        <f>IF(N107="5",H107,0)</f>
        <v>0</v>
      </c>
      <c r="Z107" s="7">
        <f>IF(AD107=0,I107,0)</f>
        <v>0</v>
      </c>
      <c r="AA107" s="7">
        <f>IF(AD107=15,I107,0)</f>
        <v>0</v>
      </c>
      <c r="AB107" s="7">
        <f>IF(AD107=21,I107,0)</f>
        <v>0</v>
      </c>
      <c r="AD107" s="15">
        <v>21</v>
      </c>
      <c r="AE107" s="15">
        <f>F107*0.862179883706545</f>
        <v>0</v>
      </c>
      <c r="AF107" s="15">
        <f>F107*(1-0.862179883706545)</f>
        <v>0</v>
      </c>
      <c r="AM107" s="15">
        <f>E107*AE107</f>
        <v>0</v>
      </c>
      <c r="AN107" s="15">
        <f>E107*AF107</f>
        <v>0</v>
      </c>
      <c r="AO107" s="16" t="s">
        <v>364</v>
      </c>
      <c r="AP107" s="16" t="s">
        <v>375</v>
      </c>
      <c r="AQ107" s="10" t="s">
        <v>378</v>
      </c>
    </row>
    <row r="108" spans="1:12" ht="12.75">
      <c r="A108" s="118"/>
      <c r="B108" s="118"/>
      <c r="C108" s="119" t="s">
        <v>243</v>
      </c>
      <c r="D108" s="118"/>
      <c r="E108" s="120">
        <v>40.24</v>
      </c>
      <c r="F108" s="118"/>
      <c r="G108" s="118"/>
      <c r="H108" s="118"/>
      <c r="I108" s="118"/>
      <c r="J108" s="118"/>
      <c r="K108" s="118"/>
      <c r="L108" s="118"/>
    </row>
    <row r="109" spans="1:43" ht="12.75">
      <c r="A109" s="115" t="s">
        <v>49</v>
      </c>
      <c r="B109" s="115" t="s">
        <v>121</v>
      </c>
      <c r="C109" s="115" t="s">
        <v>244</v>
      </c>
      <c r="D109" s="115" t="s">
        <v>317</v>
      </c>
      <c r="E109" s="116">
        <v>40.24</v>
      </c>
      <c r="F109" s="116">
        <v>0</v>
      </c>
      <c r="G109" s="116">
        <f>ROUND(E109*AE109,2)</f>
        <v>0</v>
      </c>
      <c r="H109" s="116">
        <f>I109-G109</f>
        <v>0</v>
      </c>
      <c r="I109" s="116">
        <f>ROUND(E109*F109,2)</f>
        <v>0</v>
      </c>
      <c r="J109" s="116">
        <v>0.15382</v>
      </c>
      <c r="K109" s="116">
        <f>E109*J109</f>
        <v>6.189716800000001</v>
      </c>
      <c r="L109" s="117" t="s">
        <v>340</v>
      </c>
      <c r="N109" s="11" t="s">
        <v>6</v>
      </c>
      <c r="O109" s="7">
        <f>IF(N109="5",H109,0)</f>
        <v>0</v>
      </c>
      <c r="Z109" s="7">
        <f>IF(AD109=0,I109,0)</f>
        <v>0</v>
      </c>
      <c r="AA109" s="7">
        <f>IF(AD109=15,I109,0)</f>
        <v>0</v>
      </c>
      <c r="AB109" s="7">
        <f>IF(AD109=21,I109,0)</f>
        <v>0</v>
      </c>
      <c r="AD109" s="15">
        <v>21</v>
      </c>
      <c r="AE109" s="15">
        <f>F109*0.883490566037736</f>
        <v>0</v>
      </c>
      <c r="AF109" s="15">
        <f>F109*(1-0.883490566037736)</f>
        <v>0</v>
      </c>
      <c r="AM109" s="15">
        <f>E109*AE109</f>
        <v>0</v>
      </c>
      <c r="AN109" s="15">
        <f>E109*AF109</f>
        <v>0</v>
      </c>
      <c r="AO109" s="16" t="s">
        <v>364</v>
      </c>
      <c r="AP109" s="16" t="s">
        <v>375</v>
      </c>
      <c r="AQ109" s="10" t="s">
        <v>378</v>
      </c>
    </row>
    <row r="110" spans="1:12" ht="12.75">
      <c r="A110" s="118"/>
      <c r="B110" s="118"/>
      <c r="C110" s="119" t="s">
        <v>243</v>
      </c>
      <c r="D110" s="118"/>
      <c r="E110" s="120">
        <v>40.24</v>
      </c>
      <c r="F110" s="118"/>
      <c r="G110" s="118"/>
      <c r="H110" s="118"/>
      <c r="I110" s="118"/>
      <c r="J110" s="118"/>
      <c r="K110" s="118"/>
      <c r="L110" s="118"/>
    </row>
    <row r="111" spans="1:43" ht="12.75">
      <c r="A111" s="115" t="s">
        <v>50</v>
      </c>
      <c r="B111" s="115" t="s">
        <v>122</v>
      </c>
      <c r="C111" s="115" t="s">
        <v>245</v>
      </c>
      <c r="D111" s="115" t="s">
        <v>317</v>
      </c>
      <c r="E111" s="116">
        <v>40.24</v>
      </c>
      <c r="F111" s="116">
        <v>0</v>
      </c>
      <c r="G111" s="116">
        <f>ROUND(E111*AE111,2)</f>
        <v>0</v>
      </c>
      <c r="H111" s="116">
        <f>I111-G111</f>
        <v>0</v>
      </c>
      <c r="I111" s="116">
        <f>ROUND(E111*F111,2)</f>
        <v>0</v>
      </c>
      <c r="J111" s="116">
        <v>0.00061</v>
      </c>
      <c r="K111" s="116">
        <f>E111*J111</f>
        <v>0.0245464</v>
      </c>
      <c r="L111" s="117" t="s">
        <v>340</v>
      </c>
      <c r="N111" s="11" t="s">
        <v>6</v>
      </c>
      <c r="O111" s="7">
        <f>IF(N111="5",H111,0)</f>
        <v>0</v>
      </c>
      <c r="Z111" s="7">
        <f>IF(AD111=0,I111,0)</f>
        <v>0</v>
      </c>
      <c r="AA111" s="7">
        <f>IF(AD111=15,I111,0)</f>
        <v>0</v>
      </c>
      <c r="AB111" s="7">
        <f>IF(AD111=21,I111,0)</f>
        <v>0</v>
      </c>
      <c r="AD111" s="15">
        <v>21</v>
      </c>
      <c r="AE111" s="15">
        <f>F111*0.941176470588235</f>
        <v>0</v>
      </c>
      <c r="AF111" s="15">
        <f>F111*(1-0.941176470588235)</f>
        <v>0</v>
      </c>
      <c r="AM111" s="15">
        <f>E111*AE111</f>
        <v>0</v>
      </c>
      <c r="AN111" s="15">
        <f>E111*AF111</f>
        <v>0</v>
      </c>
      <c r="AO111" s="16" t="s">
        <v>364</v>
      </c>
      <c r="AP111" s="16" t="s">
        <v>375</v>
      </c>
      <c r="AQ111" s="10" t="s">
        <v>378</v>
      </c>
    </row>
    <row r="112" spans="1:12" ht="12.75">
      <c r="A112" s="118"/>
      <c r="B112" s="118"/>
      <c r="C112" s="119" t="s">
        <v>243</v>
      </c>
      <c r="D112" s="118"/>
      <c r="E112" s="120">
        <v>40.24</v>
      </c>
      <c r="F112" s="118"/>
      <c r="G112" s="118"/>
      <c r="H112" s="118"/>
      <c r="I112" s="118"/>
      <c r="J112" s="118"/>
      <c r="K112" s="118"/>
      <c r="L112" s="118"/>
    </row>
    <row r="113" spans="1:37" ht="12.75">
      <c r="A113" s="109"/>
      <c r="B113" s="110" t="s">
        <v>123</v>
      </c>
      <c r="C113" s="111" t="s">
        <v>246</v>
      </c>
      <c r="D113" s="112"/>
      <c r="E113" s="112"/>
      <c r="F113" s="112"/>
      <c r="G113" s="113">
        <f>SUM(G114:G114)</f>
        <v>0</v>
      </c>
      <c r="H113" s="113">
        <f>SUM(H114:H114)</f>
        <v>0</v>
      </c>
      <c r="I113" s="113">
        <f>G113+H113</f>
        <v>0</v>
      </c>
      <c r="J113" s="114"/>
      <c r="K113" s="113">
        <f>SUM(K114:K114)</f>
        <v>0.16094999999999998</v>
      </c>
      <c r="L113" s="114"/>
      <c r="P113" s="18">
        <f>IF(Q113="PR",I113,SUM(O114:O114))</f>
        <v>0</v>
      </c>
      <c r="Q113" s="10" t="s">
        <v>344</v>
      </c>
      <c r="R113" s="18">
        <f>IF(Q113="HS",G113,0)</f>
        <v>0</v>
      </c>
      <c r="S113" s="18">
        <f>IF(Q113="HS",H113-P113,0)</f>
        <v>0</v>
      </c>
      <c r="T113" s="18">
        <f>IF(Q113="PS",G113,0)</f>
        <v>0</v>
      </c>
      <c r="U113" s="18">
        <f>IF(Q113="PS",H113-P113,0)</f>
        <v>0</v>
      </c>
      <c r="V113" s="18">
        <f>IF(Q113="MP",G113,0)</f>
        <v>0</v>
      </c>
      <c r="W113" s="18">
        <f>IF(Q113="MP",H113-P113,0)</f>
        <v>0</v>
      </c>
      <c r="X113" s="18">
        <f>IF(Q113="OM",G113,0)</f>
        <v>0</v>
      </c>
      <c r="Y113" s="10"/>
      <c r="AI113" s="18">
        <f>SUM(Z114:Z114)</f>
        <v>0</v>
      </c>
      <c r="AJ113" s="18">
        <f>SUM(AA114:AA114)</f>
        <v>0</v>
      </c>
      <c r="AK113" s="18">
        <f>SUM(AB114:AB114)</f>
        <v>0</v>
      </c>
    </row>
    <row r="114" spans="1:43" ht="12.75">
      <c r="A114" s="115" t="s">
        <v>51</v>
      </c>
      <c r="B114" s="115" t="s">
        <v>124</v>
      </c>
      <c r="C114" s="115" t="s">
        <v>247</v>
      </c>
      <c r="D114" s="115" t="s">
        <v>318</v>
      </c>
      <c r="E114" s="116">
        <v>160.95</v>
      </c>
      <c r="F114" s="116">
        <v>0</v>
      </c>
      <c r="G114" s="116">
        <f>ROUND(E114*AE114,2)</f>
        <v>0</v>
      </c>
      <c r="H114" s="116">
        <f>I114-G114</f>
        <v>0</v>
      </c>
      <c r="I114" s="116">
        <f>ROUND(E114*F114,2)</f>
        <v>0</v>
      </c>
      <c r="J114" s="116">
        <v>0.001</v>
      </c>
      <c r="K114" s="116">
        <f>E114*J114</f>
        <v>0.16094999999999998</v>
      </c>
      <c r="L114" s="117"/>
      <c r="N114" s="11" t="s">
        <v>6</v>
      </c>
      <c r="O114" s="7">
        <f>IF(N114="5",H114,0)</f>
        <v>0</v>
      </c>
      <c r="Z114" s="7">
        <f>IF(AD114=0,I114,0)</f>
        <v>0</v>
      </c>
      <c r="AA114" s="7">
        <f>IF(AD114=15,I114,0)</f>
        <v>0</v>
      </c>
      <c r="AB114" s="7">
        <f>IF(AD114=21,I114,0)</f>
        <v>0</v>
      </c>
      <c r="AD114" s="15">
        <v>21</v>
      </c>
      <c r="AE114" s="15">
        <f>F114*1</f>
        <v>0</v>
      </c>
      <c r="AF114" s="15">
        <f>F114*(1-1)</f>
        <v>0</v>
      </c>
      <c r="AM114" s="15">
        <f>E114*AE114</f>
        <v>0</v>
      </c>
      <c r="AN114" s="15">
        <f>E114*AF114</f>
        <v>0</v>
      </c>
      <c r="AO114" s="16" t="s">
        <v>365</v>
      </c>
      <c r="AP114" s="16" t="s">
        <v>375</v>
      </c>
      <c r="AQ114" s="10" t="s">
        <v>378</v>
      </c>
    </row>
    <row r="115" spans="1:12" ht="12.75">
      <c r="A115" s="118"/>
      <c r="B115" s="118"/>
      <c r="C115" s="119" t="s">
        <v>248</v>
      </c>
      <c r="D115" s="118"/>
      <c r="E115" s="120">
        <v>160.95</v>
      </c>
      <c r="F115" s="118"/>
      <c r="G115" s="118"/>
      <c r="H115" s="118"/>
      <c r="I115" s="118"/>
      <c r="J115" s="118"/>
      <c r="K115" s="118"/>
      <c r="L115" s="118"/>
    </row>
    <row r="116" spans="1:37" ht="12.75">
      <c r="A116" s="109"/>
      <c r="B116" s="110" t="s">
        <v>64</v>
      </c>
      <c r="C116" s="111" t="s">
        <v>249</v>
      </c>
      <c r="D116" s="112"/>
      <c r="E116" s="112"/>
      <c r="F116" s="112"/>
      <c r="G116" s="113">
        <f>SUM(G117:G127)</f>
        <v>0</v>
      </c>
      <c r="H116" s="113">
        <f>SUM(H117:H127)</f>
        <v>0</v>
      </c>
      <c r="I116" s="113">
        <f>G116+H116</f>
        <v>0</v>
      </c>
      <c r="J116" s="114"/>
      <c r="K116" s="113">
        <f>SUM(K117:K127)</f>
        <v>45.042789</v>
      </c>
      <c r="L116" s="114"/>
      <c r="P116" s="18">
        <f>IF(Q116="PR",I116,SUM(O117:O127))</f>
        <v>0</v>
      </c>
      <c r="Q116" s="10" t="s">
        <v>344</v>
      </c>
      <c r="R116" s="18">
        <f>IF(Q116="HS",G116,0)</f>
        <v>0</v>
      </c>
      <c r="S116" s="18">
        <f>IF(Q116="HS",H116-P116,0)</f>
        <v>0</v>
      </c>
      <c r="T116" s="18">
        <f>IF(Q116="PS",G116,0)</f>
        <v>0</v>
      </c>
      <c r="U116" s="18">
        <f>IF(Q116="PS",H116-P116,0)</f>
        <v>0</v>
      </c>
      <c r="V116" s="18">
        <f>IF(Q116="MP",G116,0)</f>
        <v>0</v>
      </c>
      <c r="W116" s="18">
        <f>IF(Q116="MP",H116-P116,0)</f>
        <v>0</v>
      </c>
      <c r="X116" s="18">
        <f>IF(Q116="OM",G116,0)</f>
        <v>0</v>
      </c>
      <c r="Y116" s="10"/>
      <c r="AI116" s="18">
        <f>SUM(Z117:Z127)</f>
        <v>0</v>
      </c>
      <c r="AJ116" s="18">
        <f>SUM(AA117:AA127)</f>
        <v>0</v>
      </c>
      <c r="AK116" s="18">
        <f>SUM(AB117:AB127)</f>
        <v>0</v>
      </c>
    </row>
    <row r="117" spans="1:43" ht="12.75">
      <c r="A117" s="115" t="s">
        <v>52</v>
      </c>
      <c r="B117" s="115" t="s">
        <v>125</v>
      </c>
      <c r="C117" s="115" t="s">
        <v>250</v>
      </c>
      <c r="D117" s="115" t="s">
        <v>317</v>
      </c>
      <c r="E117" s="116">
        <v>590.6</v>
      </c>
      <c r="F117" s="116">
        <v>0</v>
      </c>
      <c r="G117" s="116">
        <f>ROUND(E117*AE117,2)</f>
        <v>0</v>
      </c>
      <c r="H117" s="116">
        <f>I117-G117</f>
        <v>0</v>
      </c>
      <c r="I117" s="116">
        <f>ROUND(E117*F117,2)</f>
        <v>0</v>
      </c>
      <c r="J117" s="116">
        <v>0.0739</v>
      </c>
      <c r="K117" s="116">
        <f>E117*J117</f>
        <v>43.64534</v>
      </c>
      <c r="L117" s="117" t="s">
        <v>340</v>
      </c>
      <c r="N117" s="11" t="s">
        <v>6</v>
      </c>
      <c r="O117" s="7">
        <f>IF(N117="5",H117,0)</f>
        <v>0</v>
      </c>
      <c r="Z117" s="7">
        <f>IF(AD117=0,I117,0)</f>
        <v>0</v>
      </c>
      <c r="AA117" s="7">
        <f>IF(AD117=15,I117,0)</f>
        <v>0</v>
      </c>
      <c r="AB117" s="7">
        <f>IF(AD117=21,I117,0)</f>
        <v>0</v>
      </c>
      <c r="AD117" s="15">
        <v>21</v>
      </c>
      <c r="AE117" s="15">
        <f>F117*0.168348356428539</f>
        <v>0</v>
      </c>
      <c r="AF117" s="15">
        <f>F117*(1-0.168348356428539)</f>
        <v>0</v>
      </c>
      <c r="AM117" s="15">
        <f>E117*AE117</f>
        <v>0</v>
      </c>
      <c r="AN117" s="15">
        <f>E117*AF117</f>
        <v>0</v>
      </c>
      <c r="AO117" s="16" t="s">
        <v>366</v>
      </c>
      <c r="AP117" s="16" t="s">
        <v>375</v>
      </c>
      <c r="AQ117" s="10" t="s">
        <v>378</v>
      </c>
    </row>
    <row r="118" spans="1:12" ht="12.75">
      <c r="A118" s="118"/>
      <c r="B118" s="118"/>
      <c r="C118" s="119" t="s">
        <v>251</v>
      </c>
      <c r="D118" s="118"/>
      <c r="E118" s="120">
        <v>590.6</v>
      </c>
      <c r="F118" s="118"/>
      <c r="G118" s="118"/>
      <c r="H118" s="118"/>
      <c r="I118" s="118"/>
      <c r="J118" s="118"/>
      <c r="K118" s="118"/>
      <c r="L118" s="118"/>
    </row>
    <row r="119" spans="1:43" ht="12.75">
      <c r="A119" s="115" t="s">
        <v>53</v>
      </c>
      <c r="B119" s="115" t="s">
        <v>126</v>
      </c>
      <c r="C119" s="115" t="s">
        <v>252</v>
      </c>
      <c r="D119" s="115" t="s">
        <v>317</v>
      </c>
      <c r="E119" s="116">
        <v>59.06</v>
      </c>
      <c r="F119" s="116">
        <v>0</v>
      </c>
      <c r="G119" s="116">
        <f>ROUND(E119*AE119,2)</f>
        <v>0</v>
      </c>
      <c r="H119" s="116">
        <f>I119-G119</f>
        <v>0</v>
      </c>
      <c r="I119" s="116">
        <f>ROUND(E119*F119,2)</f>
        <v>0</v>
      </c>
      <c r="J119" s="116">
        <v>0</v>
      </c>
      <c r="K119" s="116">
        <f>E119*J119</f>
        <v>0</v>
      </c>
      <c r="L119" s="117" t="s">
        <v>340</v>
      </c>
      <c r="N119" s="11" t="s">
        <v>6</v>
      </c>
      <c r="O119" s="7">
        <f>IF(N119="5",H119,0)</f>
        <v>0</v>
      </c>
      <c r="Z119" s="7">
        <f>IF(AD119=0,I119,0)</f>
        <v>0</v>
      </c>
      <c r="AA119" s="7">
        <f>IF(AD119=15,I119,0)</f>
        <v>0</v>
      </c>
      <c r="AB119" s="7">
        <f>IF(AD119=21,I119,0)</f>
        <v>0</v>
      </c>
      <c r="AD119" s="15">
        <v>21</v>
      </c>
      <c r="AE119" s="15">
        <f>F119*0</f>
        <v>0</v>
      </c>
      <c r="AF119" s="15">
        <f>F119*(1-0)</f>
        <v>0</v>
      </c>
      <c r="AM119" s="15">
        <f>E119*AE119</f>
        <v>0</v>
      </c>
      <c r="AN119" s="15">
        <f>E119*AF119</f>
        <v>0</v>
      </c>
      <c r="AO119" s="16" t="s">
        <v>366</v>
      </c>
      <c r="AP119" s="16" t="s">
        <v>375</v>
      </c>
      <c r="AQ119" s="10" t="s">
        <v>378</v>
      </c>
    </row>
    <row r="120" spans="1:12" ht="12.75">
      <c r="A120" s="118"/>
      <c r="B120" s="118"/>
      <c r="C120" s="119" t="s">
        <v>253</v>
      </c>
      <c r="D120" s="118"/>
      <c r="E120" s="120">
        <v>59.06</v>
      </c>
      <c r="F120" s="118"/>
      <c r="G120" s="118"/>
      <c r="H120" s="118"/>
      <c r="I120" s="118"/>
      <c r="J120" s="118"/>
      <c r="K120" s="118"/>
      <c r="L120" s="118"/>
    </row>
    <row r="121" spans="1:43" ht="12.75">
      <c r="A121" s="115" t="s">
        <v>54</v>
      </c>
      <c r="B121" s="115" t="s">
        <v>127</v>
      </c>
      <c r="C121" s="115" t="s">
        <v>254</v>
      </c>
      <c r="D121" s="115" t="s">
        <v>317</v>
      </c>
      <c r="E121" s="116">
        <v>59.06</v>
      </c>
      <c r="F121" s="116">
        <v>0</v>
      </c>
      <c r="G121" s="116">
        <f>ROUND(E121*AE121,2)</f>
        <v>0</v>
      </c>
      <c r="H121" s="116">
        <f>I121-G121</f>
        <v>0</v>
      </c>
      <c r="I121" s="116">
        <f>ROUND(E121*F121,2)</f>
        <v>0</v>
      </c>
      <c r="J121" s="116">
        <v>0</v>
      </c>
      <c r="K121" s="116">
        <f>E121*J121</f>
        <v>0</v>
      </c>
      <c r="L121" s="117" t="s">
        <v>340</v>
      </c>
      <c r="N121" s="11" t="s">
        <v>6</v>
      </c>
      <c r="O121" s="7">
        <f>IF(N121="5",H121,0)</f>
        <v>0</v>
      </c>
      <c r="Z121" s="7">
        <f>IF(AD121=0,I121,0)</f>
        <v>0</v>
      </c>
      <c r="AA121" s="7">
        <f>IF(AD121=15,I121,0)</f>
        <v>0</v>
      </c>
      <c r="AB121" s="7">
        <f>IF(AD121=21,I121,0)</f>
        <v>0</v>
      </c>
      <c r="AD121" s="15">
        <v>21</v>
      </c>
      <c r="AE121" s="15">
        <f>F121*0</f>
        <v>0</v>
      </c>
      <c r="AF121" s="15">
        <f>F121*(1-0)</f>
        <v>0</v>
      </c>
      <c r="AM121" s="15">
        <f>E121*AE121</f>
        <v>0</v>
      </c>
      <c r="AN121" s="15">
        <f>E121*AF121</f>
        <v>0</v>
      </c>
      <c r="AO121" s="16" t="s">
        <v>366</v>
      </c>
      <c r="AP121" s="16" t="s">
        <v>375</v>
      </c>
      <c r="AQ121" s="10" t="s">
        <v>378</v>
      </c>
    </row>
    <row r="122" spans="1:12" ht="12.75">
      <c r="A122" s="118"/>
      <c r="B122" s="118"/>
      <c r="C122" s="119" t="s">
        <v>253</v>
      </c>
      <c r="D122" s="118"/>
      <c r="E122" s="120">
        <v>59.06</v>
      </c>
      <c r="F122" s="118"/>
      <c r="G122" s="118"/>
      <c r="H122" s="118"/>
      <c r="I122" s="118"/>
      <c r="J122" s="118"/>
      <c r="K122" s="118"/>
      <c r="L122" s="118"/>
    </row>
    <row r="123" spans="1:43" ht="12.75">
      <c r="A123" s="115" t="s">
        <v>55</v>
      </c>
      <c r="B123" s="115" t="s">
        <v>128</v>
      </c>
      <c r="C123" s="115" t="s">
        <v>255</v>
      </c>
      <c r="D123" s="115" t="s">
        <v>317</v>
      </c>
      <c r="E123" s="116">
        <v>18.91</v>
      </c>
      <c r="F123" s="116">
        <v>0</v>
      </c>
      <c r="G123" s="116">
        <f>ROUND(E123*AE123,2)</f>
        <v>0</v>
      </c>
      <c r="H123" s="116">
        <f>I123-G123</f>
        <v>0</v>
      </c>
      <c r="I123" s="116">
        <f>ROUND(E123*F123,2)</f>
        <v>0</v>
      </c>
      <c r="J123" s="116">
        <v>0.0739</v>
      </c>
      <c r="K123" s="116">
        <f>E123*J123</f>
        <v>1.397449</v>
      </c>
      <c r="L123" s="117" t="s">
        <v>340</v>
      </c>
      <c r="N123" s="11" t="s">
        <v>6</v>
      </c>
      <c r="O123" s="7">
        <f>IF(N123="5",H123,0)</f>
        <v>0</v>
      </c>
      <c r="Z123" s="7">
        <f>IF(AD123=0,I123,0)</f>
        <v>0</v>
      </c>
      <c r="AA123" s="7">
        <f>IF(AD123=15,I123,0)</f>
        <v>0</v>
      </c>
      <c r="AB123" s="7">
        <f>IF(AD123=21,I123,0)</f>
        <v>0</v>
      </c>
      <c r="AD123" s="15">
        <v>21</v>
      </c>
      <c r="AE123" s="15">
        <f>F123*0.161462365591398</f>
        <v>0</v>
      </c>
      <c r="AF123" s="15">
        <f>F123*(1-0.161462365591398)</f>
        <v>0</v>
      </c>
      <c r="AM123" s="15">
        <f>E123*AE123</f>
        <v>0</v>
      </c>
      <c r="AN123" s="15">
        <f>E123*AF123</f>
        <v>0</v>
      </c>
      <c r="AO123" s="16" t="s">
        <v>366</v>
      </c>
      <c r="AP123" s="16" t="s">
        <v>375</v>
      </c>
      <c r="AQ123" s="10" t="s">
        <v>378</v>
      </c>
    </row>
    <row r="124" spans="1:12" ht="12.75">
      <c r="A124" s="118"/>
      <c r="B124" s="118"/>
      <c r="C124" s="119" t="s">
        <v>256</v>
      </c>
      <c r="D124" s="118"/>
      <c r="E124" s="120">
        <v>18.91</v>
      </c>
      <c r="F124" s="118"/>
      <c r="G124" s="118"/>
      <c r="H124" s="118"/>
      <c r="I124" s="118"/>
      <c r="J124" s="118"/>
      <c r="K124" s="118"/>
      <c r="L124" s="118"/>
    </row>
    <row r="125" spans="1:43" ht="12.75">
      <c r="A125" s="115" t="s">
        <v>56</v>
      </c>
      <c r="B125" s="115" t="s">
        <v>129</v>
      </c>
      <c r="C125" s="115" t="s">
        <v>257</v>
      </c>
      <c r="D125" s="115" t="s">
        <v>317</v>
      </c>
      <c r="E125" s="116">
        <v>18.91</v>
      </c>
      <c r="F125" s="116">
        <v>0</v>
      </c>
      <c r="G125" s="116">
        <f>ROUND(E125*AE125,2)</f>
        <v>0</v>
      </c>
      <c r="H125" s="116">
        <f>I125-G125</f>
        <v>0</v>
      </c>
      <c r="I125" s="116">
        <f>ROUND(E125*F125,2)</f>
        <v>0</v>
      </c>
      <c r="J125" s="116">
        <v>0</v>
      </c>
      <c r="K125" s="116">
        <f>E125*J125</f>
        <v>0</v>
      </c>
      <c r="L125" s="117" t="s">
        <v>340</v>
      </c>
      <c r="N125" s="11" t="s">
        <v>6</v>
      </c>
      <c r="O125" s="7">
        <f>IF(N125="5",H125,0)</f>
        <v>0</v>
      </c>
      <c r="Z125" s="7">
        <f>IF(AD125=0,I125,0)</f>
        <v>0</v>
      </c>
      <c r="AA125" s="7">
        <f>IF(AD125=15,I125,0)</f>
        <v>0</v>
      </c>
      <c r="AB125" s="7">
        <f>IF(AD125=21,I125,0)</f>
        <v>0</v>
      </c>
      <c r="AD125" s="15">
        <v>21</v>
      </c>
      <c r="AE125" s="15">
        <f>F125*0</f>
        <v>0</v>
      </c>
      <c r="AF125" s="15">
        <f>F125*(1-0)</f>
        <v>0</v>
      </c>
      <c r="AM125" s="15">
        <f>E125*AE125</f>
        <v>0</v>
      </c>
      <c r="AN125" s="15">
        <f>E125*AF125</f>
        <v>0</v>
      </c>
      <c r="AO125" s="16" t="s">
        <v>366</v>
      </c>
      <c r="AP125" s="16" t="s">
        <v>375</v>
      </c>
      <c r="AQ125" s="10" t="s">
        <v>378</v>
      </c>
    </row>
    <row r="126" spans="1:12" ht="12.75">
      <c r="A126" s="118"/>
      <c r="B126" s="118"/>
      <c r="C126" s="119" t="s">
        <v>256</v>
      </c>
      <c r="D126" s="118"/>
      <c r="E126" s="120">
        <v>18.91</v>
      </c>
      <c r="F126" s="118"/>
      <c r="G126" s="118"/>
      <c r="H126" s="118"/>
      <c r="I126" s="118"/>
      <c r="J126" s="118"/>
      <c r="K126" s="118"/>
      <c r="L126" s="118"/>
    </row>
    <row r="127" spans="1:43" ht="12.75">
      <c r="A127" s="115" t="s">
        <v>57</v>
      </c>
      <c r="B127" s="115" t="s">
        <v>130</v>
      </c>
      <c r="C127" s="115" t="s">
        <v>258</v>
      </c>
      <c r="D127" s="115" t="s">
        <v>317</v>
      </c>
      <c r="E127" s="116">
        <v>18.91</v>
      </c>
      <c r="F127" s="116">
        <v>0</v>
      </c>
      <c r="G127" s="116">
        <f>ROUND(E127*AE127,2)</f>
        <v>0</v>
      </c>
      <c r="H127" s="116">
        <f>I127-G127</f>
        <v>0</v>
      </c>
      <c r="I127" s="116">
        <f>ROUND(E127*F127,2)</f>
        <v>0</v>
      </c>
      <c r="J127" s="116">
        <v>0</v>
      </c>
      <c r="K127" s="116">
        <f>E127*J127</f>
        <v>0</v>
      </c>
      <c r="L127" s="117" t="s">
        <v>340</v>
      </c>
      <c r="N127" s="11" t="s">
        <v>6</v>
      </c>
      <c r="O127" s="7">
        <f>IF(N127="5",H127,0)</f>
        <v>0</v>
      </c>
      <c r="Z127" s="7">
        <f>IF(AD127=0,I127,0)</f>
        <v>0</v>
      </c>
      <c r="AA127" s="7">
        <f>IF(AD127=15,I127,0)</f>
        <v>0</v>
      </c>
      <c r="AB127" s="7">
        <f>IF(AD127=21,I127,0)</f>
        <v>0</v>
      </c>
      <c r="AD127" s="15">
        <v>21</v>
      </c>
      <c r="AE127" s="15">
        <f>F127*0</f>
        <v>0</v>
      </c>
      <c r="AF127" s="15">
        <f>F127*(1-0)</f>
        <v>0</v>
      </c>
      <c r="AM127" s="15">
        <f>E127*AE127</f>
        <v>0</v>
      </c>
      <c r="AN127" s="15">
        <f>E127*AF127</f>
        <v>0</v>
      </c>
      <c r="AO127" s="16" t="s">
        <v>366</v>
      </c>
      <c r="AP127" s="16" t="s">
        <v>375</v>
      </c>
      <c r="AQ127" s="10" t="s">
        <v>378</v>
      </c>
    </row>
    <row r="128" spans="1:12" ht="12.75">
      <c r="A128" s="118"/>
      <c r="B128" s="118"/>
      <c r="C128" s="119" t="s">
        <v>256</v>
      </c>
      <c r="D128" s="118"/>
      <c r="E128" s="120">
        <v>18.91</v>
      </c>
      <c r="F128" s="118"/>
      <c r="G128" s="118"/>
      <c r="H128" s="118"/>
      <c r="I128" s="118"/>
      <c r="J128" s="118"/>
      <c r="K128" s="118"/>
      <c r="L128" s="118"/>
    </row>
    <row r="129" spans="1:37" ht="12.75">
      <c r="A129" s="109"/>
      <c r="B129" s="110" t="s">
        <v>131</v>
      </c>
      <c r="C129" s="111" t="s">
        <v>259</v>
      </c>
      <c r="D129" s="112"/>
      <c r="E129" s="112"/>
      <c r="F129" s="112"/>
      <c r="G129" s="113">
        <f>SUM(G130:G132)</f>
        <v>0</v>
      </c>
      <c r="H129" s="113">
        <f>SUM(H130:H132)</f>
        <v>0</v>
      </c>
      <c r="I129" s="113">
        <f>G129+H129</f>
        <v>0</v>
      </c>
      <c r="J129" s="114"/>
      <c r="K129" s="113">
        <f>SUM(K130:K132)</f>
        <v>0</v>
      </c>
      <c r="L129" s="114"/>
      <c r="P129" s="18">
        <f>IF(Q129="PR",I129,SUM(O130:O132))</f>
        <v>0</v>
      </c>
      <c r="Q129" s="10" t="s">
        <v>344</v>
      </c>
      <c r="R129" s="18">
        <f>IF(Q129="HS",G129,0)</f>
        <v>0</v>
      </c>
      <c r="S129" s="18">
        <f>IF(Q129="HS",H129-P129,0)</f>
        <v>0</v>
      </c>
      <c r="T129" s="18">
        <f>IF(Q129="PS",G129,0)</f>
        <v>0</v>
      </c>
      <c r="U129" s="18">
        <f>IF(Q129="PS",H129-P129,0)</f>
        <v>0</v>
      </c>
      <c r="V129" s="18">
        <f>IF(Q129="MP",G129,0)</f>
        <v>0</v>
      </c>
      <c r="W129" s="18">
        <f>IF(Q129="MP",H129-P129,0)</f>
        <v>0</v>
      </c>
      <c r="X129" s="18">
        <f>IF(Q129="OM",G129,0)</f>
        <v>0</v>
      </c>
      <c r="Y129" s="10"/>
      <c r="AI129" s="18">
        <f>SUM(Z130:Z132)</f>
        <v>0</v>
      </c>
      <c r="AJ129" s="18">
        <f>SUM(AA130:AA132)</f>
        <v>0</v>
      </c>
      <c r="AK129" s="18">
        <f>SUM(AB130:AB132)</f>
        <v>0</v>
      </c>
    </row>
    <row r="130" spans="1:43" ht="12.75">
      <c r="A130" s="115" t="s">
        <v>58</v>
      </c>
      <c r="B130" s="115" t="s">
        <v>132</v>
      </c>
      <c r="C130" s="115" t="s">
        <v>260</v>
      </c>
      <c r="D130" s="115" t="s">
        <v>316</v>
      </c>
      <c r="E130" s="116">
        <v>1</v>
      </c>
      <c r="F130" s="116">
        <v>0</v>
      </c>
      <c r="G130" s="116">
        <f>ROUND(E130*AE130,2)</f>
        <v>0</v>
      </c>
      <c r="H130" s="116">
        <f>I130-G130</f>
        <v>0</v>
      </c>
      <c r="I130" s="116">
        <f>ROUND(E130*F130,2)</f>
        <v>0</v>
      </c>
      <c r="J130" s="116">
        <v>0</v>
      </c>
      <c r="K130" s="116">
        <f>E130*J130</f>
        <v>0</v>
      </c>
      <c r="L130" s="117"/>
      <c r="N130" s="11" t="s">
        <v>6</v>
      </c>
      <c r="O130" s="7">
        <f>IF(N130="5",H130,0)</f>
        <v>0</v>
      </c>
      <c r="Z130" s="7">
        <f>IF(AD130=0,I130,0)</f>
        <v>0</v>
      </c>
      <c r="AA130" s="7">
        <f>IF(AD130=15,I130,0)</f>
        <v>0</v>
      </c>
      <c r="AB130" s="7">
        <f>IF(AD130=21,I130,0)</f>
        <v>0</v>
      </c>
      <c r="AD130" s="15">
        <v>21</v>
      </c>
      <c r="AE130" s="15">
        <f>F130*1</f>
        <v>0</v>
      </c>
      <c r="AF130" s="15">
        <f>F130*(1-1)</f>
        <v>0</v>
      </c>
      <c r="AM130" s="15">
        <f>E130*AE130</f>
        <v>0</v>
      </c>
      <c r="AN130" s="15">
        <f>E130*AF130</f>
        <v>0</v>
      </c>
      <c r="AO130" s="16" t="s">
        <v>367</v>
      </c>
      <c r="AP130" s="16" t="s">
        <v>375</v>
      </c>
      <c r="AQ130" s="10" t="s">
        <v>378</v>
      </c>
    </row>
    <row r="131" spans="1:12" ht="12.75">
      <c r="A131" s="118"/>
      <c r="B131" s="118"/>
      <c r="C131" s="119" t="s">
        <v>6</v>
      </c>
      <c r="D131" s="118"/>
      <c r="E131" s="120">
        <v>1</v>
      </c>
      <c r="F131" s="118"/>
      <c r="G131" s="118"/>
      <c r="H131" s="118"/>
      <c r="I131" s="118"/>
      <c r="J131" s="118"/>
      <c r="K131" s="118"/>
      <c r="L131" s="118"/>
    </row>
    <row r="132" spans="1:43" ht="12.75">
      <c r="A132" s="115" t="s">
        <v>59</v>
      </c>
      <c r="B132" s="115" t="s">
        <v>133</v>
      </c>
      <c r="C132" s="115" t="s">
        <v>261</v>
      </c>
      <c r="D132" s="115" t="s">
        <v>317</v>
      </c>
      <c r="E132" s="116">
        <v>2</v>
      </c>
      <c r="F132" s="116">
        <v>0</v>
      </c>
      <c r="G132" s="116">
        <f>ROUND(E132*AE132,2)</f>
        <v>0</v>
      </c>
      <c r="H132" s="116">
        <f>I132-G132</f>
        <v>0</v>
      </c>
      <c r="I132" s="116">
        <f>ROUND(E132*F132,2)</f>
        <v>0</v>
      </c>
      <c r="J132" s="116">
        <v>0</v>
      </c>
      <c r="K132" s="116">
        <f>E132*J132</f>
        <v>0</v>
      </c>
      <c r="L132" s="117"/>
      <c r="N132" s="11" t="s">
        <v>6</v>
      </c>
      <c r="O132" s="7">
        <f>IF(N132="5",H132,0)</f>
        <v>0</v>
      </c>
      <c r="Z132" s="7">
        <f>IF(AD132=0,I132,0)</f>
        <v>0</v>
      </c>
      <c r="AA132" s="7">
        <f>IF(AD132=15,I132,0)</f>
        <v>0</v>
      </c>
      <c r="AB132" s="7">
        <f>IF(AD132=21,I132,0)</f>
        <v>0</v>
      </c>
      <c r="AD132" s="15">
        <v>21</v>
      </c>
      <c r="AE132" s="15">
        <f>F132*1</f>
        <v>0</v>
      </c>
      <c r="AF132" s="15">
        <f>F132*(1-1)</f>
        <v>0</v>
      </c>
      <c r="AM132" s="15">
        <f>E132*AE132</f>
        <v>0</v>
      </c>
      <c r="AN132" s="15">
        <f>E132*AF132</f>
        <v>0</v>
      </c>
      <c r="AO132" s="16" t="s">
        <v>367</v>
      </c>
      <c r="AP132" s="16" t="s">
        <v>375</v>
      </c>
      <c r="AQ132" s="10" t="s">
        <v>378</v>
      </c>
    </row>
    <row r="133" spans="1:12" ht="12.75">
      <c r="A133" s="118"/>
      <c r="B133" s="118"/>
      <c r="C133" s="119" t="s">
        <v>262</v>
      </c>
      <c r="D133" s="118"/>
      <c r="E133" s="120">
        <v>2</v>
      </c>
      <c r="F133" s="118"/>
      <c r="G133" s="118"/>
      <c r="H133" s="118"/>
      <c r="I133" s="118"/>
      <c r="J133" s="118"/>
      <c r="K133" s="118"/>
      <c r="L133" s="118"/>
    </row>
    <row r="134" spans="1:37" ht="12.75">
      <c r="A134" s="109"/>
      <c r="B134" s="110" t="s">
        <v>134</v>
      </c>
      <c r="C134" s="111" t="s">
        <v>263</v>
      </c>
      <c r="D134" s="112"/>
      <c r="E134" s="112"/>
      <c r="F134" s="112"/>
      <c r="G134" s="113">
        <f>SUM(G135:G143)</f>
        <v>0</v>
      </c>
      <c r="H134" s="113">
        <f>SUM(H135:H143)</f>
        <v>0</v>
      </c>
      <c r="I134" s="113">
        <f>G134+H134</f>
        <v>0</v>
      </c>
      <c r="J134" s="114"/>
      <c r="K134" s="113">
        <f>SUM(K135:K143)</f>
        <v>57.437810400000004</v>
      </c>
      <c r="L134" s="114"/>
      <c r="P134" s="18">
        <f>IF(Q134="PR",I134,SUM(O135:O143))</f>
        <v>0</v>
      </c>
      <c r="Q134" s="10" t="s">
        <v>344</v>
      </c>
      <c r="R134" s="18">
        <f>IF(Q134="HS",G134,0)</f>
        <v>0</v>
      </c>
      <c r="S134" s="18">
        <f>IF(Q134="HS",H134-P134,0)</f>
        <v>0</v>
      </c>
      <c r="T134" s="18">
        <f>IF(Q134="PS",G134,0)</f>
        <v>0</v>
      </c>
      <c r="U134" s="18">
        <f>IF(Q134="PS",H134-P134,0)</f>
        <v>0</v>
      </c>
      <c r="V134" s="18">
        <f>IF(Q134="MP",G134,0)</f>
        <v>0</v>
      </c>
      <c r="W134" s="18">
        <f>IF(Q134="MP",H134-P134,0)</f>
        <v>0</v>
      </c>
      <c r="X134" s="18">
        <f>IF(Q134="OM",G134,0)</f>
        <v>0</v>
      </c>
      <c r="Y134" s="10"/>
      <c r="AI134" s="18">
        <f>SUM(Z135:Z143)</f>
        <v>0</v>
      </c>
      <c r="AJ134" s="18">
        <f>SUM(AA135:AA143)</f>
        <v>0</v>
      </c>
      <c r="AK134" s="18">
        <f>SUM(AB135:AB143)</f>
        <v>0</v>
      </c>
    </row>
    <row r="135" spans="1:43" ht="12.75">
      <c r="A135" s="115" t="s">
        <v>60</v>
      </c>
      <c r="B135" s="115" t="s">
        <v>135</v>
      </c>
      <c r="C135" s="115" t="s">
        <v>264</v>
      </c>
      <c r="D135" s="115" t="s">
        <v>318</v>
      </c>
      <c r="E135" s="116">
        <v>149.16</v>
      </c>
      <c r="F135" s="116">
        <v>0</v>
      </c>
      <c r="G135" s="116">
        <f>ROUND(E135*AE135,2)</f>
        <v>0</v>
      </c>
      <c r="H135" s="116">
        <f>I135-G135</f>
        <v>0</v>
      </c>
      <c r="I135" s="116">
        <f>ROUND(E135*F135,2)</f>
        <v>0</v>
      </c>
      <c r="J135" s="116">
        <v>0.14424</v>
      </c>
      <c r="K135" s="116">
        <f>E135*J135</f>
        <v>21.514838400000002</v>
      </c>
      <c r="L135" s="117" t="s">
        <v>340</v>
      </c>
      <c r="N135" s="11" t="s">
        <v>6</v>
      </c>
      <c r="O135" s="7">
        <f>IF(N135="5",H135,0)</f>
        <v>0</v>
      </c>
      <c r="Z135" s="7">
        <f>IF(AD135=0,I135,0)</f>
        <v>0</v>
      </c>
      <c r="AA135" s="7">
        <f>IF(AD135=15,I135,0)</f>
        <v>0</v>
      </c>
      <c r="AB135" s="7">
        <f>IF(AD135=21,I135,0)</f>
        <v>0</v>
      </c>
      <c r="AD135" s="15">
        <v>21</v>
      </c>
      <c r="AE135" s="15">
        <f>F135*0.655449735449735</f>
        <v>0</v>
      </c>
      <c r="AF135" s="15">
        <f>F135*(1-0.655449735449735)</f>
        <v>0</v>
      </c>
      <c r="AM135" s="15">
        <f>E135*AE135</f>
        <v>0</v>
      </c>
      <c r="AN135" s="15">
        <f>E135*AF135</f>
        <v>0</v>
      </c>
      <c r="AO135" s="16" t="s">
        <v>368</v>
      </c>
      <c r="AP135" s="16" t="s">
        <v>376</v>
      </c>
      <c r="AQ135" s="10" t="s">
        <v>378</v>
      </c>
    </row>
    <row r="136" spans="1:12" ht="12.75">
      <c r="A136" s="118"/>
      <c r="B136" s="118"/>
      <c r="C136" s="119" t="s">
        <v>265</v>
      </c>
      <c r="D136" s="118"/>
      <c r="E136" s="120">
        <v>149.16</v>
      </c>
      <c r="F136" s="118"/>
      <c r="G136" s="118"/>
      <c r="H136" s="118"/>
      <c r="I136" s="118"/>
      <c r="J136" s="118"/>
      <c r="K136" s="118"/>
      <c r="L136" s="118"/>
    </row>
    <row r="137" spans="1:43" ht="12.75">
      <c r="A137" s="115" t="s">
        <v>61</v>
      </c>
      <c r="B137" s="115" t="s">
        <v>135</v>
      </c>
      <c r="C137" s="115" t="s">
        <v>266</v>
      </c>
      <c r="D137" s="115" t="s">
        <v>318</v>
      </c>
      <c r="E137" s="116">
        <v>6</v>
      </c>
      <c r="F137" s="116">
        <v>0</v>
      </c>
      <c r="G137" s="116">
        <f>ROUND(E137*AE137,2)</f>
        <v>0</v>
      </c>
      <c r="H137" s="116">
        <f>I137-G137</f>
        <v>0</v>
      </c>
      <c r="I137" s="116">
        <f>ROUND(E137*F137,2)</f>
        <v>0</v>
      </c>
      <c r="J137" s="116">
        <v>0.14424</v>
      </c>
      <c r="K137" s="116">
        <f>E137*J137</f>
        <v>0.86544</v>
      </c>
      <c r="L137" s="117" t="s">
        <v>340</v>
      </c>
      <c r="N137" s="11" t="s">
        <v>6</v>
      </c>
      <c r="O137" s="7">
        <f>IF(N137="5",H137,0)</f>
        <v>0</v>
      </c>
      <c r="Z137" s="7">
        <f>IF(AD137=0,I137,0)</f>
        <v>0</v>
      </c>
      <c r="AA137" s="7">
        <f>IF(AD137=15,I137,0)</f>
        <v>0</v>
      </c>
      <c r="AB137" s="7">
        <f>IF(AD137=21,I137,0)</f>
        <v>0</v>
      </c>
      <c r="AD137" s="15">
        <v>21</v>
      </c>
      <c r="AE137" s="15">
        <f>F137*0.655449735449735</f>
        <v>0</v>
      </c>
      <c r="AF137" s="15">
        <f>F137*(1-0.655449735449735)</f>
        <v>0</v>
      </c>
      <c r="AM137" s="15">
        <f>E137*AE137</f>
        <v>0</v>
      </c>
      <c r="AN137" s="15">
        <f>E137*AF137</f>
        <v>0</v>
      </c>
      <c r="AO137" s="16" t="s">
        <v>368</v>
      </c>
      <c r="AP137" s="16" t="s">
        <v>376</v>
      </c>
      <c r="AQ137" s="10" t="s">
        <v>378</v>
      </c>
    </row>
    <row r="138" spans="1:12" ht="12.75">
      <c r="A138" s="118"/>
      <c r="B138" s="118"/>
      <c r="C138" s="119" t="s">
        <v>11</v>
      </c>
      <c r="D138" s="118"/>
      <c r="E138" s="120">
        <v>6</v>
      </c>
      <c r="F138" s="118"/>
      <c r="G138" s="118"/>
      <c r="H138" s="118"/>
      <c r="I138" s="118"/>
      <c r="J138" s="118"/>
      <c r="K138" s="118"/>
      <c r="L138" s="118"/>
    </row>
    <row r="139" spans="1:43" ht="12.75">
      <c r="A139" s="115" t="s">
        <v>62</v>
      </c>
      <c r="B139" s="115" t="s">
        <v>135</v>
      </c>
      <c r="C139" s="115" t="s">
        <v>267</v>
      </c>
      <c r="D139" s="115" t="s">
        <v>318</v>
      </c>
      <c r="E139" s="116">
        <v>209.05</v>
      </c>
      <c r="F139" s="116">
        <v>0</v>
      </c>
      <c r="G139" s="116">
        <f>ROUND(E139*AE139,2)</f>
        <v>0</v>
      </c>
      <c r="H139" s="116">
        <f>I139-G139</f>
        <v>0</v>
      </c>
      <c r="I139" s="116">
        <f>ROUND(E139*F139,2)</f>
        <v>0</v>
      </c>
      <c r="J139" s="116">
        <v>0.14424</v>
      </c>
      <c r="K139" s="116">
        <f>E139*J139</f>
        <v>30.153372000000005</v>
      </c>
      <c r="L139" s="117" t="s">
        <v>340</v>
      </c>
      <c r="N139" s="11" t="s">
        <v>6</v>
      </c>
      <c r="O139" s="7">
        <f>IF(N139="5",H139,0)</f>
        <v>0</v>
      </c>
      <c r="Z139" s="7">
        <f>IF(AD139=0,I139,0)</f>
        <v>0</v>
      </c>
      <c r="AA139" s="7">
        <f>IF(AD139=15,I139,0)</f>
        <v>0</v>
      </c>
      <c r="AB139" s="7">
        <f>IF(AD139=21,I139,0)</f>
        <v>0</v>
      </c>
      <c r="AD139" s="15">
        <v>21</v>
      </c>
      <c r="AE139" s="15">
        <f>F139*0.655449735449735</f>
        <v>0</v>
      </c>
      <c r="AF139" s="15">
        <f>F139*(1-0.655449735449735)</f>
        <v>0</v>
      </c>
      <c r="AM139" s="15">
        <f>E139*AE139</f>
        <v>0</v>
      </c>
      <c r="AN139" s="15">
        <f>E139*AF139</f>
        <v>0</v>
      </c>
      <c r="AO139" s="16" t="s">
        <v>368</v>
      </c>
      <c r="AP139" s="16" t="s">
        <v>376</v>
      </c>
      <c r="AQ139" s="10" t="s">
        <v>378</v>
      </c>
    </row>
    <row r="140" spans="1:12" ht="12.75">
      <c r="A140" s="118"/>
      <c r="B140" s="118"/>
      <c r="C140" s="119" t="s">
        <v>268</v>
      </c>
      <c r="D140" s="118"/>
      <c r="E140" s="120">
        <v>209.05</v>
      </c>
      <c r="F140" s="118"/>
      <c r="G140" s="118"/>
      <c r="H140" s="118"/>
      <c r="I140" s="118"/>
      <c r="J140" s="118"/>
      <c r="K140" s="118"/>
      <c r="L140" s="118"/>
    </row>
    <row r="141" spans="1:43" ht="12.75">
      <c r="A141" s="115" t="s">
        <v>63</v>
      </c>
      <c r="B141" s="115" t="s">
        <v>135</v>
      </c>
      <c r="C141" s="115" t="s">
        <v>269</v>
      </c>
      <c r="D141" s="115" t="s">
        <v>318</v>
      </c>
      <c r="E141" s="116">
        <v>34</v>
      </c>
      <c r="F141" s="116">
        <v>0</v>
      </c>
      <c r="G141" s="116">
        <f>ROUND(E141*AE141,2)</f>
        <v>0</v>
      </c>
      <c r="H141" s="116">
        <f>I141-G141</f>
        <v>0</v>
      </c>
      <c r="I141" s="116">
        <f>ROUND(E141*F141,2)</f>
        <v>0</v>
      </c>
      <c r="J141" s="116">
        <v>0.14424</v>
      </c>
      <c r="K141" s="116">
        <f>E141*J141</f>
        <v>4.90416</v>
      </c>
      <c r="L141" s="117" t="s">
        <v>340</v>
      </c>
      <c r="N141" s="11" t="s">
        <v>6</v>
      </c>
      <c r="O141" s="7">
        <f>IF(N141="5",H141,0)</f>
        <v>0</v>
      </c>
      <c r="Z141" s="7">
        <f>IF(AD141=0,I141,0)</f>
        <v>0</v>
      </c>
      <c r="AA141" s="7">
        <f>IF(AD141=15,I141,0)</f>
        <v>0</v>
      </c>
      <c r="AB141" s="7">
        <f>IF(AD141=21,I141,0)</f>
        <v>0</v>
      </c>
      <c r="AD141" s="15">
        <v>21</v>
      </c>
      <c r="AE141" s="15">
        <f>F141*0.655449735449735</f>
        <v>0</v>
      </c>
      <c r="AF141" s="15">
        <f>F141*(1-0.655449735449735)</f>
        <v>0</v>
      </c>
      <c r="AM141" s="15">
        <f>E141*AE141</f>
        <v>0</v>
      </c>
      <c r="AN141" s="15">
        <f>E141*AF141</f>
        <v>0</v>
      </c>
      <c r="AO141" s="16" t="s">
        <v>368</v>
      </c>
      <c r="AP141" s="16" t="s">
        <v>376</v>
      </c>
      <c r="AQ141" s="10" t="s">
        <v>378</v>
      </c>
    </row>
    <row r="142" spans="1:12" ht="12.75">
      <c r="A142" s="118"/>
      <c r="B142" s="118"/>
      <c r="C142" s="119" t="s">
        <v>39</v>
      </c>
      <c r="D142" s="118"/>
      <c r="E142" s="120">
        <v>34</v>
      </c>
      <c r="F142" s="118"/>
      <c r="G142" s="118"/>
      <c r="H142" s="118"/>
      <c r="I142" s="118"/>
      <c r="J142" s="118"/>
      <c r="K142" s="118"/>
      <c r="L142" s="118"/>
    </row>
    <row r="143" spans="1:43" ht="12.75">
      <c r="A143" s="115" t="s">
        <v>64</v>
      </c>
      <c r="B143" s="115" t="s">
        <v>136</v>
      </c>
      <c r="C143" s="115" t="s">
        <v>270</v>
      </c>
      <c r="D143" s="115" t="s">
        <v>318</v>
      </c>
      <c r="E143" s="116">
        <v>160.95</v>
      </c>
      <c r="F143" s="116">
        <v>0</v>
      </c>
      <c r="G143" s="116">
        <f>ROUND(E143*AE143,2)</f>
        <v>0</v>
      </c>
      <c r="H143" s="116">
        <f>I143-G143</f>
        <v>0</v>
      </c>
      <c r="I143" s="116">
        <f>ROUND(E143*F143,2)</f>
        <v>0</v>
      </c>
      <c r="J143" s="116">
        <v>0</v>
      </c>
      <c r="K143" s="116">
        <f>E143*J143</f>
        <v>0</v>
      </c>
      <c r="L143" s="117" t="s">
        <v>340</v>
      </c>
      <c r="N143" s="11" t="s">
        <v>6</v>
      </c>
      <c r="O143" s="7">
        <f>IF(N143="5",H143,0)</f>
        <v>0</v>
      </c>
      <c r="Z143" s="7">
        <f>IF(AD143=0,I143,0)</f>
        <v>0</v>
      </c>
      <c r="AA143" s="7">
        <f>IF(AD143=15,I143,0)</f>
        <v>0</v>
      </c>
      <c r="AB143" s="7">
        <f>IF(AD143=21,I143,0)</f>
        <v>0</v>
      </c>
      <c r="AD143" s="15">
        <v>21</v>
      </c>
      <c r="AE143" s="15">
        <f>F143*0.639335256146134</f>
        <v>0</v>
      </c>
      <c r="AF143" s="15">
        <f>F143*(1-0.639335256146134)</f>
        <v>0</v>
      </c>
      <c r="AM143" s="15">
        <f>E143*AE143</f>
        <v>0</v>
      </c>
      <c r="AN143" s="15">
        <f>E143*AF143</f>
        <v>0</v>
      </c>
      <c r="AO143" s="16" t="s">
        <v>368</v>
      </c>
      <c r="AP143" s="16" t="s">
        <v>376</v>
      </c>
      <c r="AQ143" s="10" t="s">
        <v>378</v>
      </c>
    </row>
    <row r="144" spans="1:12" ht="12.75">
      <c r="A144" s="118"/>
      <c r="B144" s="118"/>
      <c r="C144" s="119" t="s">
        <v>271</v>
      </c>
      <c r="D144" s="118"/>
      <c r="E144" s="120">
        <v>160.95</v>
      </c>
      <c r="F144" s="118"/>
      <c r="G144" s="118"/>
      <c r="H144" s="118"/>
      <c r="I144" s="118"/>
      <c r="J144" s="118"/>
      <c r="K144" s="118"/>
      <c r="L144" s="118"/>
    </row>
    <row r="145" spans="1:37" ht="12.75">
      <c r="A145" s="109"/>
      <c r="B145" s="110" t="s">
        <v>137</v>
      </c>
      <c r="C145" s="111" t="s">
        <v>272</v>
      </c>
      <c r="D145" s="112"/>
      <c r="E145" s="112"/>
      <c r="F145" s="112"/>
      <c r="G145" s="113">
        <f>SUM(G146:G146)</f>
        <v>0</v>
      </c>
      <c r="H145" s="113">
        <f>SUM(H146:H146)</f>
        <v>0</v>
      </c>
      <c r="I145" s="113">
        <f>G145+H145</f>
        <v>0</v>
      </c>
      <c r="J145" s="114"/>
      <c r="K145" s="113">
        <f>SUM(K146:K146)</f>
        <v>0</v>
      </c>
      <c r="L145" s="114"/>
      <c r="P145" s="18">
        <f>IF(Q145="PR",I145,SUM(O146:O146))</f>
        <v>0</v>
      </c>
      <c r="Q145" s="10" t="s">
        <v>344</v>
      </c>
      <c r="R145" s="18">
        <f>IF(Q145="HS",G145,0)</f>
        <v>0</v>
      </c>
      <c r="S145" s="18">
        <f>IF(Q145="HS",H145-P145,0)</f>
        <v>0</v>
      </c>
      <c r="T145" s="18">
        <f>IF(Q145="PS",G145,0)</f>
        <v>0</v>
      </c>
      <c r="U145" s="18">
        <f>IF(Q145="PS",H145-P145,0)</f>
        <v>0</v>
      </c>
      <c r="V145" s="18">
        <f>IF(Q145="MP",G145,0)</f>
        <v>0</v>
      </c>
      <c r="W145" s="18">
        <f>IF(Q145="MP",H145-P145,0)</f>
        <v>0</v>
      </c>
      <c r="X145" s="18">
        <f>IF(Q145="OM",G145,0)</f>
        <v>0</v>
      </c>
      <c r="Y145" s="10"/>
      <c r="AI145" s="18">
        <f>SUM(Z146:Z146)</f>
        <v>0</v>
      </c>
      <c r="AJ145" s="18">
        <f>SUM(AA146:AA146)</f>
        <v>0</v>
      </c>
      <c r="AK145" s="18">
        <f>SUM(AB146:AB146)</f>
        <v>0</v>
      </c>
    </row>
    <row r="146" spans="1:43" ht="12.75">
      <c r="A146" s="115" t="s">
        <v>65</v>
      </c>
      <c r="B146" s="115" t="s">
        <v>138</v>
      </c>
      <c r="C146" s="115" t="s">
        <v>273</v>
      </c>
      <c r="D146" s="115" t="s">
        <v>316</v>
      </c>
      <c r="E146" s="116">
        <v>30</v>
      </c>
      <c r="F146" s="116">
        <v>0</v>
      </c>
      <c r="G146" s="116">
        <f>ROUND(E146*AE146,2)</f>
        <v>0</v>
      </c>
      <c r="H146" s="116">
        <f>I146-G146</f>
        <v>0</v>
      </c>
      <c r="I146" s="116">
        <f>ROUND(E146*F146,2)</f>
        <v>0</v>
      </c>
      <c r="J146" s="116">
        <v>0</v>
      </c>
      <c r="K146" s="116">
        <f>E146*J146</f>
        <v>0</v>
      </c>
      <c r="L146" s="117"/>
      <c r="N146" s="11" t="s">
        <v>6</v>
      </c>
      <c r="O146" s="7">
        <f>IF(N146="5",H146,0)</f>
        <v>0</v>
      </c>
      <c r="Z146" s="7">
        <f>IF(AD146=0,I146,0)</f>
        <v>0</v>
      </c>
      <c r="AA146" s="7">
        <f>IF(AD146=15,I146,0)</f>
        <v>0</v>
      </c>
      <c r="AB146" s="7">
        <f>IF(AD146=21,I146,0)</f>
        <v>0</v>
      </c>
      <c r="AD146" s="15">
        <v>21</v>
      </c>
      <c r="AE146" s="15">
        <f>F146*1</f>
        <v>0</v>
      </c>
      <c r="AF146" s="15">
        <f>F146*(1-1)</f>
        <v>0</v>
      </c>
      <c r="AM146" s="15">
        <f>E146*AE146</f>
        <v>0</v>
      </c>
      <c r="AN146" s="15">
        <f>E146*AF146</f>
        <v>0</v>
      </c>
      <c r="AO146" s="16" t="s">
        <v>369</v>
      </c>
      <c r="AP146" s="16" t="s">
        <v>376</v>
      </c>
      <c r="AQ146" s="10" t="s">
        <v>378</v>
      </c>
    </row>
    <row r="147" spans="1:12" ht="12.75">
      <c r="A147" s="118"/>
      <c r="B147" s="118"/>
      <c r="C147" s="119" t="s">
        <v>35</v>
      </c>
      <c r="D147" s="118"/>
      <c r="E147" s="120">
        <v>30</v>
      </c>
      <c r="F147" s="118"/>
      <c r="G147" s="118"/>
      <c r="H147" s="118"/>
      <c r="I147" s="118"/>
      <c r="J147" s="118"/>
      <c r="K147" s="118"/>
      <c r="L147" s="118"/>
    </row>
    <row r="148" spans="1:37" ht="12.75">
      <c r="A148" s="109"/>
      <c r="B148" s="110" t="s">
        <v>139</v>
      </c>
      <c r="C148" s="111" t="s">
        <v>274</v>
      </c>
      <c r="D148" s="112"/>
      <c r="E148" s="112"/>
      <c r="F148" s="112"/>
      <c r="G148" s="113">
        <f>SUM(G149:G149)</f>
        <v>0</v>
      </c>
      <c r="H148" s="113">
        <f>SUM(H149:H149)</f>
        <v>0</v>
      </c>
      <c r="I148" s="113">
        <f>G148+H148</f>
        <v>0</v>
      </c>
      <c r="J148" s="114"/>
      <c r="K148" s="113">
        <f>SUM(K149:K149)</f>
        <v>0</v>
      </c>
      <c r="L148" s="114"/>
      <c r="P148" s="18">
        <f>IF(Q148="PR",I148,SUM(O149:O149))</f>
        <v>0</v>
      </c>
      <c r="Q148" s="10" t="s">
        <v>344</v>
      </c>
      <c r="R148" s="18">
        <f>IF(Q148="HS",G148,0)</f>
        <v>0</v>
      </c>
      <c r="S148" s="18">
        <f>IF(Q148="HS",H148-P148,0)</f>
        <v>0</v>
      </c>
      <c r="T148" s="18">
        <f>IF(Q148="PS",G148,0)</f>
        <v>0</v>
      </c>
      <c r="U148" s="18">
        <f>IF(Q148="PS",H148-P148,0)</f>
        <v>0</v>
      </c>
      <c r="V148" s="18">
        <f>IF(Q148="MP",G148,0)</f>
        <v>0</v>
      </c>
      <c r="W148" s="18">
        <f>IF(Q148="MP",H148-P148,0)</f>
        <v>0</v>
      </c>
      <c r="X148" s="18">
        <f>IF(Q148="OM",G148,0)</f>
        <v>0</v>
      </c>
      <c r="Y148" s="10"/>
      <c r="AI148" s="18">
        <f>SUM(Z149:Z149)</f>
        <v>0</v>
      </c>
      <c r="AJ148" s="18">
        <f>SUM(AA149:AA149)</f>
        <v>0</v>
      </c>
      <c r="AK148" s="18">
        <f>SUM(AB149:AB149)</f>
        <v>0</v>
      </c>
    </row>
    <row r="149" spans="1:43" ht="12.75">
      <c r="A149" s="115" t="s">
        <v>66</v>
      </c>
      <c r="B149" s="115" t="s">
        <v>140</v>
      </c>
      <c r="C149" s="115" t="s">
        <v>275</v>
      </c>
      <c r="D149" s="115" t="s">
        <v>316</v>
      </c>
      <c r="E149" s="116">
        <v>1</v>
      </c>
      <c r="F149" s="116">
        <v>0</v>
      </c>
      <c r="G149" s="116">
        <f>ROUND(E149*AE149,2)</f>
        <v>0</v>
      </c>
      <c r="H149" s="116">
        <f>I149-G149</f>
        <v>0</v>
      </c>
      <c r="I149" s="116">
        <f>ROUND(E149*F149,2)</f>
        <v>0</v>
      </c>
      <c r="J149" s="116">
        <v>0</v>
      </c>
      <c r="K149" s="116">
        <f>E149*J149</f>
        <v>0</v>
      </c>
      <c r="L149" s="117"/>
      <c r="N149" s="11" t="s">
        <v>6</v>
      </c>
      <c r="O149" s="7">
        <f>IF(N149="5",H149,0)</f>
        <v>0</v>
      </c>
      <c r="Z149" s="7">
        <f>IF(AD149=0,I149,0)</f>
        <v>0</v>
      </c>
      <c r="AA149" s="7">
        <f>IF(AD149=15,I149,0)</f>
        <v>0</v>
      </c>
      <c r="AB149" s="7">
        <f>IF(AD149=21,I149,0)</f>
        <v>0</v>
      </c>
      <c r="AD149" s="15">
        <v>21</v>
      </c>
      <c r="AE149" s="15">
        <f>F149*1</f>
        <v>0</v>
      </c>
      <c r="AF149" s="15">
        <f>F149*(1-1)</f>
        <v>0</v>
      </c>
      <c r="AM149" s="15">
        <f>E149*AE149</f>
        <v>0</v>
      </c>
      <c r="AN149" s="15">
        <f>E149*AF149</f>
        <v>0</v>
      </c>
      <c r="AO149" s="16" t="s">
        <v>370</v>
      </c>
      <c r="AP149" s="16" t="s">
        <v>376</v>
      </c>
      <c r="AQ149" s="10" t="s">
        <v>378</v>
      </c>
    </row>
    <row r="150" spans="1:12" ht="12.75">
      <c r="A150" s="118"/>
      <c r="B150" s="118"/>
      <c r="C150" s="119" t="s">
        <v>6</v>
      </c>
      <c r="D150" s="118"/>
      <c r="E150" s="120">
        <v>1</v>
      </c>
      <c r="F150" s="118"/>
      <c r="G150" s="118"/>
      <c r="H150" s="118"/>
      <c r="I150" s="118"/>
      <c r="J150" s="118"/>
      <c r="K150" s="118"/>
      <c r="L150" s="118"/>
    </row>
    <row r="151" spans="1:37" ht="12.75">
      <c r="A151" s="109"/>
      <c r="B151" s="110" t="s">
        <v>141</v>
      </c>
      <c r="C151" s="111" t="s">
        <v>276</v>
      </c>
      <c r="D151" s="112"/>
      <c r="E151" s="112"/>
      <c r="F151" s="112"/>
      <c r="G151" s="113">
        <f>SUM(G152:G152)</f>
        <v>0</v>
      </c>
      <c r="H151" s="113">
        <f>SUM(H152:H152)</f>
        <v>0</v>
      </c>
      <c r="I151" s="113">
        <f>G151+H151</f>
        <v>0</v>
      </c>
      <c r="J151" s="114"/>
      <c r="K151" s="113">
        <f>SUM(K152:K152)</f>
        <v>0</v>
      </c>
      <c r="L151" s="114"/>
      <c r="P151" s="18">
        <f>IF(Q151="PR",I151,SUM(O152:O152))</f>
        <v>0</v>
      </c>
      <c r="Q151" s="10" t="s">
        <v>345</v>
      </c>
      <c r="R151" s="18">
        <f>IF(Q151="HS",G151,0)</f>
        <v>0</v>
      </c>
      <c r="S151" s="18">
        <f>IF(Q151="HS",H151-P151,0)</f>
        <v>0</v>
      </c>
      <c r="T151" s="18">
        <f>IF(Q151="PS",G151,0)</f>
        <v>0</v>
      </c>
      <c r="U151" s="18">
        <f>IF(Q151="PS",H151-P151,0)</f>
        <v>0</v>
      </c>
      <c r="V151" s="18">
        <f>IF(Q151="MP",G151,0)</f>
        <v>0</v>
      </c>
      <c r="W151" s="18">
        <f>IF(Q151="MP",H151-P151,0)</f>
        <v>0</v>
      </c>
      <c r="X151" s="18">
        <f>IF(Q151="OM",G151,0)</f>
        <v>0</v>
      </c>
      <c r="Y151" s="10"/>
      <c r="AI151" s="18">
        <f>SUM(Z152:Z152)</f>
        <v>0</v>
      </c>
      <c r="AJ151" s="18">
        <f>SUM(AA152:AA152)</f>
        <v>0</v>
      </c>
      <c r="AK151" s="18">
        <f>SUM(AB152:AB152)</f>
        <v>0</v>
      </c>
    </row>
    <row r="152" spans="1:43" ht="12.75">
      <c r="A152" s="115" t="s">
        <v>67</v>
      </c>
      <c r="B152" s="115" t="s">
        <v>142</v>
      </c>
      <c r="C152" s="115" t="s">
        <v>277</v>
      </c>
      <c r="D152" s="115" t="s">
        <v>320</v>
      </c>
      <c r="E152" s="116">
        <v>461.24</v>
      </c>
      <c r="F152" s="116">
        <v>0</v>
      </c>
      <c r="G152" s="116">
        <f>ROUND(E152*AE152,2)</f>
        <v>0</v>
      </c>
      <c r="H152" s="116">
        <f>I152-G152</f>
        <v>0</v>
      </c>
      <c r="I152" s="116">
        <f>ROUND(E152*F152,2)</f>
        <v>0</v>
      </c>
      <c r="J152" s="116">
        <v>0</v>
      </c>
      <c r="K152" s="116">
        <f>E152*J152</f>
        <v>0</v>
      </c>
      <c r="L152" s="117" t="s">
        <v>340</v>
      </c>
      <c r="N152" s="11" t="s">
        <v>10</v>
      </c>
      <c r="O152" s="7">
        <f>IF(N152="5",H152,0)</f>
        <v>0</v>
      </c>
      <c r="Z152" s="7">
        <f>IF(AD152=0,I152,0)</f>
        <v>0</v>
      </c>
      <c r="AA152" s="7">
        <f>IF(AD152=15,I152,0)</f>
        <v>0</v>
      </c>
      <c r="AB152" s="7">
        <f>IF(AD152=21,I152,0)</f>
        <v>0</v>
      </c>
      <c r="AD152" s="15">
        <v>21</v>
      </c>
      <c r="AE152" s="15">
        <f>F152*0</f>
        <v>0</v>
      </c>
      <c r="AF152" s="15">
        <f>F152*(1-0)</f>
        <v>0</v>
      </c>
      <c r="AM152" s="15">
        <f>E152*AE152</f>
        <v>0</v>
      </c>
      <c r="AN152" s="15">
        <f>E152*AF152</f>
        <v>0</v>
      </c>
      <c r="AO152" s="16" t="s">
        <v>371</v>
      </c>
      <c r="AP152" s="16" t="s">
        <v>376</v>
      </c>
      <c r="AQ152" s="10" t="s">
        <v>378</v>
      </c>
    </row>
    <row r="153" spans="1:12" ht="12.75">
      <c r="A153" s="118"/>
      <c r="B153" s="118"/>
      <c r="C153" s="119" t="s">
        <v>278</v>
      </c>
      <c r="D153" s="118"/>
      <c r="E153" s="120">
        <v>461.24</v>
      </c>
      <c r="F153" s="118"/>
      <c r="G153" s="118"/>
      <c r="H153" s="118"/>
      <c r="I153" s="118"/>
      <c r="J153" s="118"/>
      <c r="K153" s="118"/>
      <c r="L153" s="118"/>
    </row>
    <row r="154" spans="1:37" ht="12.75">
      <c r="A154" s="109"/>
      <c r="B154" s="110" t="s">
        <v>143</v>
      </c>
      <c r="C154" s="111" t="s">
        <v>279</v>
      </c>
      <c r="D154" s="112"/>
      <c r="E154" s="112"/>
      <c r="F154" s="112"/>
      <c r="G154" s="113">
        <f>SUM(G155:G165)</f>
        <v>0</v>
      </c>
      <c r="H154" s="113">
        <f>SUM(H155:H165)</f>
        <v>0</v>
      </c>
      <c r="I154" s="113">
        <f>G154+H154</f>
        <v>0</v>
      </c>
      <c r="J154" s="114"/>
      <c r="K154" s="113">
        <f>SUM(K155:K165)</f>
        <v>0</v>
      </c>
      <c r="L154" s="114"/>
      <c r="P154" s="18">
        <f>IF(Q154="PR",I154,SUM(O155:O165))</f>
        <v>0</v>
      </c>
      <c r="Q154" s="10" t="s">
        <v>345</v>
      </c>
      <c r="R154" s="18">
        <f>IF(Q154="HS",G154,0)</f>
        <v>0</v>
      </c>
      <c r="S154" s="18">
        <f>IF(Q154="HS",H154-P154,0)</f>
        <v>0</v>
      </c>
      <c r="T154" s="18">
        <f>IF(Q154="PS",G154,0)</f>
        <v>0</v>
      </c>
      <c r="U154" s="18">
        <f>IF(Q154="PS",H154-P154,0)</f>
        <v>0</v>
      </c>
      <c r="V154" s="18">
        <f>IF(Q154="MP",G154,0)</f>
        <v>0</v>
      </c>
      <c r="W154" s="18">
        <f>IF(Q154="MP",H154-P154,0)</f>
        <v>0</v>
      </c>
      <c r="X154" s="18">
        <f>IF(Q154="OM",G154,0)</f>
        <v>0</v>
      </c>
      <c r="Y154" s="10"/>
      <c r="AI154" s="18">
        <f>SUM(Z155:Z165)</f>
        <v>0</v>
      </c>
      <c r="AJ154" s="18">
        <f>SUM(AA155:AA165)</f>
        <v>0</v>
      </c>
      <c r="AK154" s="18">
        <f>SUM(AB155:AB165)</f>
        <v>0</v>
      </c>
    </row>
    <row r="155" spans="1:43" ht="12.75">
      <c r="A155" s="115" t="s">
        <v>68</v>
      </c>
      <c r="B155" s="115" t="s">
        <v>144</v>
      </c>
      <c r="C155" s="115" t="s">
        <v>280</v>
      </c>
      <c r="D155" s="115" t="s">
        <v>320</v>
      </c>
      <c r="E155" s="116">
        <v>86.71</v>
      </c>
      <c r="F155" s="116">
        <v>0</v>
      </c>
      <c r="G155" s="116">
        <f>ROUND(E155*AE155,2)</f>
        <v>0</v>
      </c>
      <c r="H155" s="116">
        <f>I155-G155</f>
        <v>0</v>
      </c>
      <c r="I155" s="116">
        <f>ROUND(E155*F155,2)</f>
        <v>0</v>
      </c>
      <c r="J155" s="116">
        <v>0</v>
      </c>
      <c r="K155" s="116">
        <f>E155*J155</f>
        <v>0</v>
      </c>
      <c r="L155" s="117" t="s">
        <v>340</v>
      </c>
      <c r="N155" s="11" t="s">
        <v>10</v>
      </c>
      <c r="O155" s="7">
        <f>IF(N155="5",H155,0)</f>
        <v>0</v>
      </c>
      <c r="Z155" s="7">
        <f>IF(AD155=0,I155,0)</f>
        <v>0</v>
      </c>
      <c r="AA155" s="7">
        <f>IF(AD155=15,I155,0)</f>
        <v>0</v>
      </c>
      <c r="AB155" s="7">
        <f>IF(AD155=21,I155,0)</f>
        <v>0</v>
      </c>
      <c r="AD155" s="15">
        <v>21</v>
      </c>
      <c r="AE155" s="15">
        <f>F155*0</f>
        <v>0</v>
      </c>
      <c r="AF155" s="15">
        <f>F155*(1-0)</f>
        <v>0</v>
      </c>
      <c r="AM155" s="15">
        <f>E155*AE155</f>
        <v>0</v>
      </c>
      <c r="AN155" s="15">
        <f>E155*AF155</f>
        <v>0</v>
      </c>
      <c r="AO155" s="16" t="s">
        <v>372</v>
      </c>
      <c r="AP155" s="16" t="s">
        <v>376</v>
      </c>
      <c r="AQ155" s="10" t="s">
        <v>378</v>
      </c>
    </row>
    <row r="156" spans="1:12" ht="12.75">
      <c r="A156" s="118"/>
      <c r="B156" s="118"/>
      <c r="C156" s="119" t="s">
        <v>281</v>
      </c>
      <c r="D156" s="118"/>
      <c r="E156" s="120">
        <v>86.71</v>
      </c>
      <c r="F156" s="118"/>
      <c r="G156" s="118"/>
      <c r="H156" s="118"/>
      <c r="I156" s="118"/>
      <c r="J156" s="118"/>
      <c r="K156" s="118"/>
      <c r="L156" s="118"/>
    </row>
    <row r="157" spans="1:43" ht="12.75">
      <c r="A157" s="115" t="s">
        <v>69</v>
      </c>
      <c r="B157" s="115" t="s">
        <v>145</v>
      </c>
      <c r="C157" s="115" t="s">
        <v>282</v>
      </c>
      <c r="D157" s="115" t="s">
        <v>320</v>
      </c>
      <c r="E157" s="116">
        <v>86.71</v>
      </c>
      <c r="F157" s="116">
        <v>0</v>
      </c>
      <c r="G157" s="116">
        <f>ROUND(E157*AE157,2)</f>
        <v>0</v>
      </c>
      <c r="H157" s="116">
        <f>I157-G157</f>
        <v>0</v>
      </c>
      <c r="I157" s="116">
        <f>ROUND(E157*F157,2)</f>
        <v>0</v>
      </c>
      <c r="J157" s="116">
        <v>0</v>
      </c>
      <c r="K157" s="116">
        <f>E157*J157</f>
        <v>0</v>
      </c>
      <c r="L157" s="117" t="s">
        <v>340</v>
      </c>
      <c r="N157" s="11" t="s">
        <v>10</v>
      </c>
      <c r="O157" s="7">
        <f>IF(N157="5",H157,0)</f>
        <v>0</v>
      </c>
      <c r="Z157" s="7">
        <f>IF(AD157=0,I157,0)</f>
        <v>0</v>
      </c>
      <c r="AA157" s="7">
        <f>IF(AD157=15,I157,0)</f>
        <v>0</v>
      </c>
      <c r="AB157" s="7">
        <f>IF(AD157=21,I157,0)</f>
        <v>0</v>
      </c>
      <c r="AD157" s="15">
        <v>21</v>
      </c>
      <c r="AE157" s="15">
        <f>F157*0</f>
        <v>0</v>
      </c>
      <c r="AF157" s="15">
        <f>F157*(1-0)</f>
        <v>0</v>
      </c>
      <c r="AM157" s="15">
        <f>E157*AE157</f>
        <v>0</v>
      </c>
      <c r="AN157" s="15">
        <f>E157*AF157</f>
        <v>0</v>
      </c>
      <c r="AO157" s="16" t="s">
        <v>372</v>
      </c>
      <c r="AP157" s="16" t="s">
        <v>376</v>
      </c>
      <c r="AQ157" s="10" t="s">
        <v>378</v>
      </c>
    </row>
    <row r="158" spans="1:12" ht="12.75">
      <c r="A158" s="118"/>
      <c r="B158" s="118"/>
      <c r="C158" s="119" t="s">
        <v>281</v>
      </c>
      <c r="D158" s="118"/>
      <c r="E158" s="120">
        <v>86.71</v>
      </c>
      <c r="F158" s="118"/>
      <c r="G158" s="118"/>
      <c r="H158" s="118"/>
      <c r="I158" s="118"/>
      <c r="J158" s="118"/>
      <c r="K158" s="118"/>
      <c r="L158" s="118"/>
    </row>
    <row r="159" spans="1:43" ht="12.75">
      <c r="A159" s="115" t="s">
        <v>70</v>
      </c>
      <c r="B159" s="115" t="s">
        <v>146</v>
      </c>
      <c r="C159" s="115" t="s">
        <v>283</v>
      </c>
      <c r="D159" s="115" t="s">
        <v>320</v>
      </c>
      <c r="E159" s="116">
        <v>109.99</v>
      </c>
      <c r="F159" s="116">
        <v>0</v>
      </c>
      <c r="G159" s="116">
        <f>ROUND(E159*AE159,2)</f>
        <v>0</v>
      </c>
      <c r="H159" s="116">
        <f>I159-G159</f>
        <v>0</v>
      </c>
      <c r="I159" s="116">
        <f>ROUND(E159*F159,2)</f>
        <v>0</v>
      </c>
      <c r="J159" s="116">
        <v>0</v>
      </c>
      <c r="K159" s="116">
        <f>E159*J159</f>
        <v>0</v>
      </c>
      <c r="L159" s="117" t="s">
        <v>340</v>
      </c>
      <c r="N159" s="11" t="s">
        <v>10</v>
      </c>
      <c r="O159" s="7">
        <f>IF(N159="5",H159,0)</f>
        <v>0</v>
      </c>
      <c r="Z159" s="7">
        <f>IF(AD159=0,I159,0)</f>
        <v>0</v>
      </c>
      <c r="AA159" s="7">
        <f>IF(AD159=15,I159,0)</f>
        <v>0</v>
      </c>
      <c r="AB159" s="7">
        <f>IF(AD159=21,I159,0)</f>
        <v>0</v>
      </c>
      <c r="AD159" s="15">
        <v>21</v>
      </c>
      <c r="AE159" s="15">
        <f>F159*0</f>
        <v>0</v>
      </c>
      <c r="AF159" s="15">
        <f>F159*(1-0)</f>
        <v>0</v>
      </c>
      <c r="AM159" s="15">
        <f>E159*AE159</f>
        <v>0</v>
      </c>
      <c r="AN159" s="15">
        <f>E159*AF159</f>
        <v>0</v>
      </c>
      <c r="AO159" s="16" t="s">
        <v>372</v>
      </c>
      <c r="AP159" s="16" t="s">
        <v>376</v>
      </c>
      <c r="AQ159" s="10" t="s">
        <v>378</v>
      </c>
    </row>
    <row r="160" spans="1:12" ht="12.75">
      <c r="A160" s="118"/>
      <c r="B160" s="118"/>
      <c r="C160" s="119" t="s">
        <v>284</v>
      </c>
      <c r="D160" s="118"/>
      <c r="E160" s="120">
        <v>109.99</v>
      </c>
      <c r="F160" s="118"/>
      <c r="G160" s="118"/>
      <c r="H160" s="118"/>
      <c r="I160" s="118"/>
      <c r="J160" s="118"/>
      <c r="K160" s="118"/>
      <c r="L160" s="118"/>
    </row>
    <row r="161" spans="1:43" ht="12.75">
      <c r="A161" s="115" t="s">
        <v>71</v>
      </c>
      <c r="B161" s="115" t="s">
        <v>147</v>
      </c>
      <c r="C161" s="115" t="s">
        <v>285</v>
      </c>
      <c r="D161" s="115" t="s">
        <v>320</v>
      </c>
      <c r="E161" s="116">
        <v>109.99</v>
      </c>
      <c r="F161" s="116">
        <v>0</v>
      </c>
      <c r="G161" s="116">
        <f>ROUND(E161*AE161,2)</f>
        <v>0</v>
      </c>
      <c r="H161" s="116">
        <f>I161-G161</f>
        <v>0</v>
      </c>
      <c r="I161" s="116">
        <f>ROUND(E161*F161,2)</f>
        <v>0</v>
      </c>
      <c r="J161" s="116">
        <v>0</v>
      </c>
      <c r="K161" s="116">
        <f>E161*J161</f>
        <v>0</v>
      </c>
      <c r="L161" s="117" t="s">
        <v>340</v>
      </c>
      <c r="N161" s="11" t="s">
        <v>10</v>
      </c>
      <c r="O161" s="7">
        <f>IF(N161="5",H161,0)</f>
        <v>0</v>
      </c>
      <c r="Z161" s="7">
        <f>IF(AD161=0,I161,0)</f>
        <v>0</v>
      </c>
      <c r="AA161" s="7">
        <f>IF(AD161=15,I161,0)</f>
        <v>0</v>
      </c>
      <c r="AB161" s="7">
        <f>IF(AD161=21,I161,0)</f>
        <v>0</v>
      </c>
      <c r="AD161" s="15">
        <v>21</v>
      </c>
      <c r="AE161" s="15">
        <f>F161*0</f>
        <v>0</v>
      </c>
      <c r="AF161" s="15">
        <f>F161*(1-0)</f>
        <v>0</v>
      </c>
      <c r="AM161" s="15">
        <f>E161*AE161</f>
        <v>0</v>
      </c>
      <c r="AN161" s="15">
        <f>E161*AF161</f>
        <v>0</v>
      </c>
      <c r="AO161" s="16" t="s">
        <v>372</v>
      </c>
      <c r="AP161" s="16" t="s">
        <v>376</v>
      </c>
      <c r="AQ161" s="10" t="s">
        <v>378</v>
      </c>
    </row>
    <row r="162" spans="1:12" ht="12.75">
      <c r="A162" s="118"/>
      <c r="B162" s="118"/>
      <c r="C162" s="119" t="s">
        <v>286</v>
      </c>
      <c r="D162" s="118"/>
      <c r="E162" s="120">
        <v>109.99</v>
      </c>
      <c r="F162" s="118"/>
      <c r="G162" s="118"/>
      <c r="H162" s="118"/>
      <c r="I162" s="118"/>
      <c r="J162" s="118"/>
      <c r="K162" s="118"/>
      <c r="L162" s="118"/>
    </row>
    <row r="163" spans="1:43" ht="12.75">
      <c r="A163" s="115" t="s">
        <v>72</v>
      </c>
      <c r="B163" s="115" t="s">
        <v>148</v>
      </c>
      <c r="C163" s="115" t="s">
        <v>287</v>
      </c>
      <c r="D163" s="115" t="s">
        <v>320</v>
      </c>
      <c r="E163" s="116">
        <v>86.71</v>
      </c>
      <c r="F163" s="116">
        <v>0</v>
      </c>
      <c r="G163" s="116">
        <f>ROUND(E163*AE163,2)</f>
        <v>0</v>
      </c>
      <c r="H163" s="116">
        <f>I163-G163</f>
        <v>0</v>
      </c>
      <c r="I163" s="116">
        <f>ROUND(E163*F163,2)</f>
        <v>0</v>
      </c>
      <c r="J163" s="116">
        <v>0</v>
      </c>
      <c r="K163" s="116">
        <f>E163*J163</f>
        <v>0</v>
      </c>
      <c r="L163" s="117" t="s">
        <v>340</v>
      </c>
      <c r="N163" s="11" t="s">
        <v>10</v>
      </c>
      <c r="O163" s="7">
        <f>IF(N163="5",H163,0)</f>
        <v>0</v>
      </c>
      <c r="Z163" s="7">
        <f>IF(AD163=0,I163,0)</f>
        <v>0</v>
      </c>
      <c r="AA163" s="7">
        <f>IF(AD163=15,I163,0)</f>
        <v>0</v>
      </c>
      <c r="AB163" s="7">
        <f>IF(AD163=21,I163,0)</f>
        <v>0</v>
      </c>
      <c r="AD163" s="15">
        <v>21</v>
      </c>
      <c r="AE163" s="15">
        <f>F163*0</f>
        <v>0</v>
      </c>
      <c r="AF163" s="15">
        <f>F163*(1-0)</f>
        <v>0</v>
      </c>
      <c r="AM163" s="15">
        <f>E163*AE163</f>
        <v>0</v>
      </c>
      <c r="AN163" s="15">
        <f>E163*AF163</f>
        <v>0</v>
      </c>
      <c r="AO163" s="16" t="s">
        <v>372</v>
      </c>
      <c r="AP163" s="16" t="s">
        <v>376</v>
      </c>
      <c r="AQ163" s="10" t="s">
        <v>378</v>
      </c>
    </row>
    <row r="164" spans="1:12" ht="12.75">
      <c r="A164" s="118"/>
      <c r="B164" s="118"/>
      <c r="C164" s="119" t="s">
        <v>288</v>
      </c>
      <c r="D164" s="118"/>
      <c r="E164" s="120">
        <v>86.71</v>
      </c>
      <c r="F164" s="118"/>
      <c r="G164" s="118"/>
      <c r="H164" s="118"/>
      <c r="I164" s="118"/>
      <c r="J164" s="118"/>
      <c r="K164" s="118"/>
      <c r="L164" s="118"/>
    </row>
    <row r="165" spans="1:43" ht="12.75">
      <c r="A165" s="115" t="s">
        <v>73</v>
      </c>
      <c r="B165" s="115" t="s">
        <v>149</v>
      </c>
      <c r="C165" s="115" t="s">
        <v>289</v>
      </c>
      <c r="D165" s="115" t="s">
        <v>320</v>
      </c>
      <c r="E165" s="116">
        <v>109.99</v>
      </c>
      <c r="F165" s="116">
        <v>0</v>
      </c>
      <c r="G165" s="116">
        <f>ROUND(E165*AE165,2)</f>
        <v>0</v>
      </c>
      <c r="H165" s="116">
        <f>I165-G165</f>
        <v>0</v>
      </c>
      <c r="I165" s="116">
        <f>ROUND(E165*F165,2)</f>
        <v>0</v>
      </c>
      <c r="J165" s="116">
        <v>0</v>
      </c>
      <c r="K165" s="116">
        <f>E165*J165</f>
        <v>0</v>
      </c>
      <c r="L165" s="117" t="s">
        <v>340</v>
      </c>
      <c r="N165" s="11" t="s">
        <v>10</v>
      </c>
      <c r="O165" s="7">
        <f>IF(N165="5",H165,0)</f>
        <v>0</v>
      </c>
      <c r="Z165" s="7">
        <f>IF(AD165=0,I165,0)</f>
        <v>0</v>
      </c>
      <c r="AA165" s="7">
        <f>IF(AD165=15,I165,0)</f>
        <v>0</v>
      </c>
      <c r="AB165" s="7">
        <f>IF(AD165=21,I165,0)</f>
        <v>0</v>
      </c>
      <c r="AD165" s="15">
        <v>21</v>
      </c>
      <c r="AE165" s="15">
        <f>F165*0</f>
        <v>0</v>
      </c>
      <c r="AF165" s="15">
        <f>F165*(1-0)</f>
        <v>0</v>
      </c>
      <c r="AM165" s="15">
        <f>E165*AE165</f>
        <v>0</v>
      </c>
      <c r="AN165" s="15">
        <f>E165*AF165</f>
        <v>0</v>
      </c>
      <c r="AO165" s="16" t="s">
        <v>372</v>
      </c>
      <c r="AP165" s="16" t="s">
        <v>376</v>
      </c>
      <c r="AQ165" s="10" t="s">
        <v>378</v>
      </c>
    </row>
    <row r="166" spans="1:12" ht="12.75">
      <c r="A166" s="118"/>
      <c r="B166" s="118"/>
      <c r="C166" s="119" t="s">
        <v>286</v>
      </c>
      <c r="D166" s="118"/>
      <c r="E166" s="120">
        <v>109.99</v>
      </c>
      <c r="F166" s="118"/>
      <c r="G166" s="118"/>
      <c r="H166" s="118"/>
      <c r="I166" s="118"/>
      <c r="J166" s="118"/>
      <c r="K166" s="118"/>
      <c r="L166" s="118"/>
    </row>
    <row r="167" spans="1:37" ht="12.75">
      <c r="A167" s="109"/>
      <c r="B167" s="110"/>
      <c r="C167" s="111" t="s">
        <v>290</v>
      </c>
      <c r="D167" s="112"/>
      <c r="E167" s="112"/>
      <c r="F167" s="112"/>
      <c r="G167" s="113">
        <f>SUM(G168:G188)</f>
        <v>0</v>
      </c>
      <c r="H167" s="113">
        <f>SUM(H168:H188)</f>
        <v>0</v>
      </c>
      <c r="I167" s="113">
        <f>G167+H167</f>
        <v>0</v>
      </c>
      <c r="J167" s="114"/>
      <c r="K167" s="113">
        <f>SUM(K168:K188)</f>
        <v>114.75349</v>
      </c>
      <c r="L167" s="114"/>
      <c r="P167" s="18">
        <f>IF(Q167="PR",I167,SUM(O168:O188))</f>
        <v>0</v>
      </c>
      <c r="Q167" s="10" t="s">
        <v>346</v>
      </c>
      <c r="R167" s="18">
        <f>IF(Q167="HS",G167,0)</f>
        <v>0</v>
      </c>
      <c r="S167" s="18">
        <f>IF(Q167="HS",H167-P167,0)</f>
        <v>0</v>
      </c>
      <c r="T167" s="18">
        <f>IF(Q167="PS",G167,0)</f>
        <v>0</v>
      </c>
      <c r="U167" s="18">
        <f>IF(Q167="PS",H167-P167,0)</f>
        <v>0</v>
      </c>
      <c r="V167" s="18">
        <f>IF(Q167="MP",G167,0)</f>
        <v>0</v>
      </c>
      <c r="W167" s="18">
        <f>IF(Q167="MP",H167-P167,0)</f>
        <v>0</v>
      </c>
      <c r="X167" s="18">
        <f>IF(Q167="OM",G167,0)</f>
        <v>0</v>
      </c>
      <c r="Y167" s="10"/>
      <c r="AI167" s="18">
        <f>SUM(Z168:Z188)</f>
        <v>0</v>
      </c>
      <c r="AJ167" s="18">
        <f>SUM(AA168:AA188)</f>
        <v>0</v>
      </c>
      <c r="AK167" s="18">
        <f>SUM(AB168:AB188)</f>
        <v>0</v>
      </c>
    </row>
    <row r="168" spans="1:43" ht="12.75">
      <c r="A168" s="121" t="s">
        <v>74</v>
      </c>
      <c r="B168" s="121" t="s">
        <v>150</v>
      </c>
      <c r="C168" s="121" t="s">
        <v>291</v>
      </c>
      <c r="D168" s="121" t="s">
        <v>317</v>
      </c>
      <c r="E168" s="122">
        <v>160.95</v>
      </c>
      <c r="F168" s="122">
        <v>0</v>
      </c>
      <c r="G168" s="122">
        <f>ROUND(E168*AE168,2)</f>
        <v>0</v>
      </c>
      <c r="H168" s="122">
        <f>I168-G168</f>
        <v>0</v>
      </c>
      <c r="I168" s="122">
        <f>ROUND(E168*F168,2)</f>
        <v>0</v>
      </c>
      <c r="J168" s="122">
        <v>0.001</v>
      </c>
      <c r="K168" s="122">
        <f>E168*J168</f>
        <v>0.16094999999999998</v>
      </c>
      <c r="L168" s="123"/>
      <c r="N168" s="12" t="s">
        <v>341</v>
      </c>
      <c r="O168" s="8">
        <f>IF(N168="5",H168,0)</f>
        <v>0</v>
      </c>
      <c r="Z168" s="8">
        <f>IF(AD168=0,I168,0)</f>
        <v>0</v>
      </c>
      <c r="AA168" s="8">
        <f>IF(AD168=15,I168,0)</f>
        <v>0</v>
      </c>
      <c r="AB168" s="8">
        <f>IF(AD168=21,I168,0)</f>
        <v>0</v>
      </c>
      <c r="AD168" s="15">
        <v>21</v>
      </c>
      <c r="AE168" s="15">
        <f>F168*1</f>
        <v>0</v>
      </c>
      <c r="AF168" s="15">
        <f>F168*(1-1)</f>
        <v>0</v>
      </c>
      <c r="AM168" s="15">
        <f>E168*AE168</f>
        <v>0</v>
      </c>
      <c r="AN168" s="15">
        <f>E168*AF168</f>
        <v>0</v>
      </c>
      <c r="AO168" s="16" t="s">
        <v>373</v>
      </c>
      <c r="AP168" s="16" t="s">
        <v>377</v>
      </c>
      <c r="AQ168" s="10" t="s">
        <v>378</v>
      </c>
    </row>
    <row r="169" spans="1:12" ht="12.75">
      <c r="A169" s="118"/>
      <c r="B169" s="118"/>
      <c r="C169" s="119" t="s">
        <v>248</v>
      </c>
      <c r="D169" s="118"/>
      <c r="E169" s="120">
        <v>160.95</v>
      </c>
      <c r="F169" s="118"/>
      <c r="G169" s="118"/>
      <c r="H169" s="118"/>
      <c r="I169" s="118"/>
      <c r="J169" s="118"/>
      <c r="K169" s="118"/>
      <c r="L169" s="118"/>
    </row>
    <row r="170" spans="1:43" ht="12.75">
      <c r="A170" s="121" t="s">
        <v>75</v>
      </c>
      <c r="B170" s="121" t="s">
        <v>151</v>
      </c>
      <c r="C170" s="121" t="s">
        <v>292</v>
      </c>
      <c r="D170" s="121" t="s">
        <v>316</v>
      </c>
      <c r="E170" s="122">
        <v>251.54</v>
      </c>
      <c r="F170" s="122">
        <v>0</v>
      </c>
      <c r="G170" s="122">
        <f>ROUND(E170*AE170,2)</f>
        <v>0</v>
      </c>
      <c r="H170" s="122">
        <f>I170-G170</f>
        <v>0</v>
      </c>
      <c r="I170" s="122">
        <f>ROUND(E170*F170,2)</f>
        <v>0</v>
      </c>
      <c r="J170" s="122">
        <v>0.048</v>
      </c>
      <c r="K170" s="122">
        <f>E170*J170</f>
        <v>12.07392</v>
      </c>
      <c r="L170" s="123"/>
      <c r="N170" s="12" t="s">
        <v>341</v>
      </c>
      <c r="O170" s="8">
        <f>IF(N170="5",H170,0)</f>
        <v>0</v>
      </c>
      <c r="Z170" s="8">
        <f>IF(AD170=0,I170,0)</f>
        <v>0</v>
      </c>
      <c r="AA170" s="8">
        <f>IF(AD170=15,I170,0)</f>
        <v>0</v>
      </c>
      <c r="AB170" s="8">
        <f>IF(AD170=21,I170,0)</f>
        <v>0</v>
      </c>
      <c r="AD170" s="15">
        <v>21</v>
      </c>
      <c r="AE170" s="15">
        <f>F170*1</f>
        <v>0</v>
      </c>
      <c r="AF170" s="15">
        <f>F170*(1-1)</f>
        <v>0</v>
      </c>
      <c r="AM170" s="15">
        <f>E170*AE170</f>
        <v>0</v>
      </c>
      <c r="AN170" s="15">
        <f>E170*AF170</f>
        <v>0</v>
      </c>
      <c r="AO170" s="16" t="s">
        <v>373</v>
      </c>
      <c r="AP170" s="16" t="s">
        <v>377</v>
      </c>
      <c r="AQ170" s="10" t="s">
        <v>378</v>
      </c>
    </row>
    <row r="171" spans="1:12" ht="12.75">
      <c r="A171" s="118"/>
      <c r="B171" s="118"/>
      <c r="C171" s="119" t="s">
        <v>293</v>
      </c>
      <c r="D171" s="118"/>
      <c r="E171" s="120">
        <v>251.54</v>
      </c>
      <c r="F171" s="118"/>
      <c r="G171" s="118"/>
      <c r="H171" s="118"/>
      <c r="I171" s="118"/>
      <c r="J171" s="118"/>
      <c r="K171" s="118"/>
      <c r="L171" s="118"/>
    </row>
    <row r="172" spans="1:43" ht="12.75">
      <c r="A172" s="121" t="s">
        <v>76</v>
      </c>
      <c r="B172" s="121" t="s">
        <v>152</v>
      </c>
      <c r="C172" s="121" t="s">
        <v>294</v>
      </c>
      <c r="D172" s="121" t="s">
        <v>316</v>
      </c>
      <c r="E172" s="122">
        <v>150.65</v>
      </c>
      <c r="F172" s="122">
        <v>0</v>
      </c>
      <c r="G172" s="122">
        <f>ROUND(E172*AE172,2)</f>
        <v>0</v>
      </c>
      <c r="H172" s="122">
        <f>I172-G172</f>
        <v>0</v>
      </c>
      <c r="I172" s="122">
        <f>ROUND(E172*F172,2)</f>
        <v>0</v>
      </c>
      <c r="J172" s="122">
        <v>0.086</v>
      </c>
      <c r="K172" s="122">
        <f>E172*J172</f>
        <v>12.9559</v>
      </c>
      <c r="L172" s="123"/>
      <c r="N172" s="12" t="s">
        <v>341</v>
      </c>
      <c r="O172" s="8">
        <f>IF(N172="5",H172,0)</f>
        <v>0</v>
      </c>
      <c r="Z172" s="8">
        <f>IF(AD172=0,I172,0)</f>
        <v>0</v>
      </c>
      <c r="AA172" s="8">
        <f>IF(AD172=15,I172,0)</f>
        <v>0</v>
      </c>
      <c r="AB172" s="8">
        <f>IF(AD172=21,I172,0)</f>
        <v>0</v>
      </c>
      <c r="AD172" s="15">
        <v>21</v>
      </c>
      <c r="AE172" s="15">
        <f>F172*1</f>
        <v>0</v>
      </c>
      <c r="AF172" s="15">
        <f>F172*(1-1)</f>
        <v>0</v>
      </c>
      <c r="AM172" s="15">
        <f>E172*AE172</f>
        <v>0</v>
      </c>
      <c r="AN172" s="15">
        <f>E172*AF172</f>
        <v>0</v>
      </c>
      <c r="AO172" s="16" t="s">
        <v>373</v>
      </c>
      <c r="AP172" s="16" t="s">
        <v>377</v>
      </c>
      <c r="AQ172" s="10" t="s">
        <v>378</v>
      </c>
    </row>
    <row r="173" spans="1:12" ht="12.75">
      <c r="A173" s="118"/>
      <c r="B173" s="118"/>
      <c r="C173" s="119" t="s">
        <v>295</v>
      </c>
      <c r="D173" s="118"/>
      <c r="E173" s="120">
        <v>150.65</v>
      </c>
      <c r="F173" s="118"/>
      <c r="G173" s="118"/>
      <c r="H173" s="118"/>
      <c r="I173" s="118"/>
      <c r="J173" s="118"/>
      <c r="K173" s="118"/>
      <c r="L173" s="118"/>
    </row>
    <row r="174" spans="1:43" ht="12.75">
      <c r="A174" s="121" t="s">
        <v>77</v>
      </c>
      <c r="B174" s="121" t="s">
        <v>153</v>
      </c>
      <c r="C174" s="121" t="s">
        <v>296</v>
      </c>
      <c r="D174" s="121" t="s">
        <v>317</v>
      </c>
      <c r="E174" s="122">
        <v>3.43</v>
      </c>
      <c r="F174" s="122">
        <v>0</v>
      </c>
      <c r="G174" s="122">
        <f>ROUND(E174*AE174,2)</f>
        <v>0</v>
      </c>
      <c r="H174" s="122">
        <f>I174-G174</f>
        <v>0</v>
      </c>
      <c r="I174" s="122">
        <f>ROUND(E174*F174,2)</f>
        <v>0</v>
      </c>
      <c r="J174" s="122">
        <v>0.192</v>
      </c>
      <c r="K174" s="122">
        <f>E174*J174</f>
        <v>0.65856</v>
      </c>
      <c r="L174" s="123"/>
      <c r="N174" s="12" t="s">
        <v>341</v>
      </c>
      <c r="O174" s="8">
        <f>IF(N174="5",H174,0)</f>
        <v>0</v>
      </c>
      <c r="Z174" s="8">
        <f>IF(AD174=0,I174,0)</f>
        <v>0</v>
      </c>
      <c r="AA174" s="8">
        <f>IF(AD174=15,I174,0)</f>
        <v>0</v>
      </c>
      <c r="AB174" s="8">
        <f>IF(AD174=21,I174,0)</f>
        <v>0</v>
      </c>
      <c r="AD174" s="15">
        <v>21</v>
      </c>
      <c r="AE174" s="15">
        <f>F174*1</f>
        <v>0</v>
      </c>
      <c r="AF174" s="15">
        <f>F174*(1-1)</f>
        <v>0</v>
      </c>
      <c r="AM174" s="15">
        <f>E174*AE174</f>
        <v>0</v>
      </c>
      <c r="AN174" s="15">
        <f>E174*AF174</f>
        <v>0</v>
      </c>
      <c r="AO174" s="16" t="s">
        <v>373</v>
      </c>
      <c r="AP174" s="16" t="s">
        <v>377</v>
      </c>
      <c r="AQ174" s="10" t="s">
        <v>378</v>
      </c>
    </row>
    <row r="175" spans="1:12" ht="12.75">
      <c r="A175" s="118"/>
      <c r="B175" s="118"/>
      <c r="C175" s="119" t="s">
        <v>297</v>
      </c>
      <c r="D175" s="118"/>
      <c r="E175" s="120">
        <v>3.43</v>
      </c>
      <c r="F175" s="118"/>
      <c r="G175" s="118"/>
      <c r="H175" s="118"/>
      <c r="I175" s="118"/>
      <c r="J175" s="118"/>
      <c r="K175" s="118"/>
      <c r="L175" s="118"/>
    </row>
    <row r="176" spans="1:43" ht="12.75">
      <c r="A176" s="121" t="s">
        <v>78</v>
      </c>
      <c r="B176" s="121" t="s">
        <v>154</v>
      </c>
      <c r="C176" s="121" t="s">
        <v>298</v>
      </c>
      <c r="D176" s="121" t="s">
        <v>317</v>
      </c>
      <c r="E176" s="122">
        <v>9.7</v>
      </c>
      <c r="F176" s="122">
        <v>0</v>
      </c>
      <c r="G176" s="122">
        <f>ROUND(E176*AE176,2)</f>
        <v>0</v>
      </c>
      <c r="H176" s="122">
        <f>I176-G176</f>
        <v>0</v>
      </c>
      <c r="I176" s="122">
        <f>ROUND(E176*F176,2)</f>
        <v>0</v>
      </c>
      <c r="J176" s="122">
        <v>0.144</v>
      </c>
      <c r="K176" s="122">
        <f>E176*J176</f>
        <v>1.3967999999999998</v>
      </c>
      <c r="L176" s="123"/>
      <c r="N176" s="12" t="s">
        <v>341</v>
      </c>
      <c r="O176" s="8">
        <f>IF(N176="5",H176,0)</f>
        <v>0</v>
      </c>
      <c r="Z176" s="8">
        <f>IF(AD176=0,I176,0)</f>
        <v>0</v>
      </c>
      <c r="AA176" s="8">
        <f>IF(AD176=15,I176,0)</f>
        <v>0</v>
      </c>
      <c r="AB176" s="8">
        <f>IF(AD176=21,I176,0)</f>
        <v>0</v>
      </c>
      <c r="AD176" s="15">
        <v>21</v>
      </c>
      <c r="AE176" s="15">
        <f>F176*1</f>
        <v>0</v>
      </c>
      <c r="AF176" s="15">
        <f>F176*(1-1)</f>
        <v>0</v>
      </c>
      <c r="AM176" s="15">
        <f>E176*AE176</f>
        <v>0</v>
      </c>
      <c r="AN176" s="15">
        <f>E176*AF176</f>
        <v>0</v>
      </c>
      <c r="AO176" s="16" t="s">
        <v>373</v>
      </c>
      <c r="AP176" s="16" t="s">
        <v>377</v>
      </c>
      <c r="AQ176" s="10" t="s">
        <v>378</v>
      </c>
    </row>
    <row r="177" spans="1:12" ht="12.75">
      <c r="A177" s="118"/>
      <c r="B177" s="118"/>
      <c r="C177" s="119" t="s">
        <v>299</v>
      </c>
      <c r="D177" s="118"/>
      <c r="E177" s="120">
        <v>9.7</v>
      </c>
      <c r="F177" s="118"/>
      <c r="G177" s="118"/>
      <c r="H177" s="118"/>
      <c r="I177" s="118"/>
      <c r="J177" s="118"/>
      <c r="K177" s="118"/>
      <c r="L177" s="118"/>
    </row>
    <row r="178" spans="1:43" ht="12.75">
      <c r="A178" s="121" t="s">
        <v>79</v>
      </c>
      <c r="B178" s="121" t="s">
        <v>155</v>
      </c>
      <c r="C178" s="121" t="s">
        <v>300</v>
      </c>
      <c r="D178" s="121" t="s">
        <v>317</v>
      </c>
      <c r="E178" s="122">
        <v>586.81</v>
      </c>
      <c r="F178" s="122">
        <v>0</v>
      </c>
      <c r="G178" s="122">
        <f>ROUND(E178*AE178,2)</f>
        <v>0</v>
      </c>
      <c r="H178" s="122">
        <f>I178-G178</f>
        <v>0</v>
      </c>
      <c r="I178" s="122">
        <f>ROUND(E178*F178,2)</f>
        <v>0</v>
      </c>
      <c r="J178" s="122">
        <v>0.144</v>
      </c>
      <c r="K178" s="122">
        <f>E178*J178</f>
        <v>84.50063999999999</v>
      </c>
      <c r="L178" s="123"/>
      <c r="N178" s="12" t="s">
        <v>341</v>
      </c>
      <c r="O178" s="8">
        <f>IF(N178="5",H178,0)</f>
        <v>0</v>
      </c>
      <c r="Z178" s="8">
        <f>IF(AD178=0,I178,0)</f>
        <v>0</v>
      </c>
      <c r="AA178" s="8">
        <f>IF(AD178=15,I178,0)</f>
        <v>0</v>
      </c>
      <c r="AB178" s="8">
        <f>IF(AD178=21,I178,0)</f>
        <v>0</v>
      </c>
      <c r="AD178" s="15">
        <v>21</v>
      </c>
      <c r="AE178" s="15">
        <f>F178*1</f>
        <v>0</v>
      </c>
      <c r="AF178" s="15">
        <f>F178*(1-1)</f>
        <v>0</v>
      </c>
      <c r="AM178" s="15">
        <f>E178*AE178</f>
        <v>0</v>
      </c>
      <c r="AN178" s="15">
        <f>E178*AF178</f>
        <v>0</v>
      </c>
      <c r="AO178" s="16" t="s">
        <v>373</v>
      </c>
      <c r="AP178" s="16" t="s">
        <v>377</v>
      </c>
      <c r="AQ178" s="10" t="s">
        <v>378</v>
      </c>
    </row>
    <row r="179" spans="1:12" ht="12.75">
      <c r="A179" s="118"/>
      <c r="B179" s="118"/>
      <c r="C179" s="119" t="s">
        <v>301</v>
      </c>
      <c r="D179" s="118"/>
      <c r="E179" s="120">
        <v>586.81</v>
      </c>
      <c r="F179" s="118"/>
      <c r="G179" s="118"/>
      <c r="H179" s="118"/>
      <c r="I179" s="118"/>
      <c r="J179" s="118"/>
      <c r="K179" s="118"/>
      <c r="L179" s="118"/>
    </row>
    <row r="180" spans="1:43" ht="12.75">
      <c r="A180" s="121" t="s">
        <v>80</v>
      </c>
      <c r="B180" s="121" t="s">
        <v>156</v>
      </c>
      <c r="C180" s="121" t="s">
        <v>302</v>
      </c>
      <c r="D180" s="121" t="s">
        <v>317</v>
      </c>
      <c r="E180" s="122">
        <v>15.66</v>
      </c>
      <c r="F180" s="122">
        <v>0</v>
      </c>
      <c r="G180" s="122">
        <f>ROUND(E180*AE180,2)</f>
        <v>0</v>
      </c>
      <c r="H180" s="122">
        <f>I180-G180</f>
        <v>0</v>
      </c>
      <c r="I180" s="122">
        <f>ROUND(E180*F180,2)</f>
        <v>0</v>
      </c>
      <c r="J180" s="122">
        <v>0.192</v>
      </c>
      <c r="K180" s="122">
        <f>E180*J180</f>
        <v>3.00672</v>
      </c>
      <c r="L180" s="123"/>
      <c r="N180" s="12" t="s">
        <v>341</v>
      </c>
      <c r="O180" s="8">
        <f>IF(N180="5",H180,0)</f>
        <v>0</v>
      </c>
      <c r="Z180" s="8">
        <f>IF(AD180=0,I180,0)</f>
        <v>0</v>
      </c>
      <c r="AA180" s="8">
        <f>IF(AD180=15,I180,0)</f>
        <v>0</v>
      </c>
      <c r="AB180" s="8">
        <f>IF(AD180=21,I180,0)</f>
        <v>0</v>
      </c>
      <c r="AD180" s="15">
        <v>21</v>
      </c>
      <c r="AE180" s="15">
        <f>F180*1</f>
        <v>0</v>
      </c>
      <c r="AF180" s="15">
        <f>F180*(1-1)</f>
        <v>0</v>
      </c>
      <c r="AM180" s="15">
        <f>E180*AE180</f>
        <v>0</v>
      </c>
      <c r="AN180" s="15">
        <f>E180*AF180</f>
        <v>0</v>
      </c>
      <c r="AO180" s="16" t="s">
        <v>373</v>
      </c>
      <c r="AP180" s="16" t="s">
        <v>377</v>
      </c>
      <c r="AQ180" s="10" t="s">
        <v>378</v>
      </c>
    </row>
    <row r="181" spans="1:12" ht="12.75">
      <c r="A181" s="118"/>
      <c r="B181" s="118"/>
      <c r="C181" s="119" t="s">
        <v>303</v>
      </c>
      <c r="D181" s="118"/>
      <c r="E181" s="120">
        <v>15.66</v>
      </c>
      <c r="F181" s="118"/>
      <c r="G181" s="118"/>
      <c r="H181" s="118"/>
      <c r="I181" s="118"/>
      <c r="J181" s="118"/>
      <c r="K181" s="118"/>
      <c r="L181" s="118"/>
    </row>
    <row r="182" spans="1:43" ht="12.75">
      <c r="A182" s="121" t="s">
        <v>81</v>
      </c>
      <c r="B182" s="121" t="s">
        <v>157</v>
      </c>
      <c r="C182" s="121" t="s">
        <v>304</v>
      </c>
      <c r="D182" s="121" t="s">
        <v>320</v>
      </c>
      <c r="E182" s="122">
        <v>109.99</v>
      </c>
      <c r="F182" s="122">
        <v>0</v>
      </c>
      <c r="G182" s="122">
        <f>ROUND(E182*AE182,2)</f>
        <v>0</v>
      </c>
      <c r="H182" s="122">
        <f>I182-G182</f>
        <v>0</v>
      </c>
      <c r="I182" s="122">
        <f>ROUND(E182*F182,2)</f>
        <v>0</v>
      </c>
      <c r="J182" s="122">
        <v>0</v>
      </c>
      <c r="K182" s="122">
        <f>E182*J182</f>
        <v>0</v>
      </c>
      <c r="L182" s="123"/>
      <c r="N182" s="12" t="s">
        <v>341</v>
      </c>
      <c r="O182" s="8">
        <f>IF(N182="5",H182,0)</f>
        <v>0</v>
      </c>
      <c r="Z182" s="8">
        <f>IF(AD182=0,I182,0)</f>
        <v>0</v>
      </c>
      <c r="AA182" s="8">
        <f>IF(AD182=15,I182,0)</f>
        <v>0</v>
      </c>
      <c r="AB182" s="8">
        <f>IF(AD182=21,I182,0)</f>
        <v>0</v>
      </c>
      <c r="AD182" s="15">
        <v>21</v>
      </c>
      <c r="AE182" s="15">
        <f>F182*1</f>
        <v>0</v>
      </c>
      <c r="AF182" s="15">
        <f>F182*(1-1)</f>
        <v>0</v>
      </c>
      <c r="AM182" s="15">
        <f>E182*AE182</f>
        <v>0</v>
      </c>
      <c r="AN182" s="15">
        <f>E182*AF182</f>
        <v>0</v>
      </c>
      <c r="AO182" s="16" t="s">
        <v>373</v>
      </c>
      <c r="AP182" s="16" t="s">
        <v>377</v>
      </c>
      <c r="AQ182" s="10" t="s">
        <v>378</v>
      </c>
    </row>
    <row r="183" spans="1:12" ht="12.75">
      <c r="A183" s="118"/>
      <c r="B183" s="118"/>
      <c r="C183" s="119" t="s">
        <v>286</v>
      </c>
      <c r="D183" s="118"/>
      <c r="E183" s="120">
        <v>109.99</v>
      </c>
      <c r="F183" s="118"/>
      <c r="G183" s="118"/>
      <c r="H183" s="118"/>
      <c r="I183" s="118"/>
      <c r="J183" s="118"/>
      <c r="K183" s="118"/>
      <c r="L183" s="118"/>
    </row>
    <row r="184" spans="1:43" ht="12.75">
      <c r="A184" s="121" t="s">
        <v>82</v>
      </c>
      <c r="B184" s="121" t="s">
        <v>158</v>
      </c>
      <c r="C184" s="121" t="s">
        <v>305</v>
      </c>
      <c r="D184" s="121" t="s">
        <v>320</v>
      </c>
      <c r="E184" s="122">
        <v>75.05</v>
      </c>
      <c r="F184" s="122">
        <v>0</v>
      </c>
      <c r="G184" s="122">
        <f>ROUND(E184*AE184,2)</f>
        <v>0</v>
      </c>
      <c r="H184" s="122">
        <f>I184-G184</f>
        <v>0</v>
      </c>
      <c r="I184" s="122">
        <f>ROUND(E184*F184,2)</f>
        <v>0</v>
      </c>
      <c r="J184" s="122">
        <v>0</v>
      </c>
      <c r="K184" s="122">
        <f>E184*J184</f>
        <v>0</v>
      </c>
      <c r="L184" s="123"/>
      <c r="N184" s="12" t="s">
        <v>341</v>
      </c>
      <c r="O184" s="8">
        <f>IF(N184="5",H184,0)</f>
        <v>0</v>
      </c>
      <c r="Z184" s="8">
        <f>IF(AD184=0,I184,0)</f>
        <v>0</v>
      </c>
      <c r="AA184" s="8">
        <f>IF(AD184=15,I184,0)</f>
        <v>0</v>
      </c>
      <c r="AB184" s="8">
        <f>IF(AD184=21,I184,0)</f>
        <v>0</v>
      </c>
      <c r="AD184" s="15">
        <v>21</v>
      </c>
      <c r="AE184" s="15">
        <f>F184*1</f>
        <v>0</v>
      </c>
      <c r="AF184" s="15">
        <f>F184*(1-1)</f>
        <v>0</v>
      </c>
      <c r="AM184" s="15">
        <f>E184*AE184</f>
        <v>0</v>
      </c>
      <c r="AN184" s="15">
        <f>E184*AF184</f>
        <v>0</v>
      </c>
      <c r="AO184" s="16" t="s">
        <v>373</v>
      </c>
      <c r="AP184" s="16" t="s">
        <v>377</v>
      </c>
      <c r="AQ184" s="10" t="s">
        <v>378</v>
      </c>
    </row>
    <row r="185" spans="1:12" ht="12.75">
      <c r="A185" s="118"/>
      <c r="B185" s="118"/>
      <c r="C185" s="119" t="s">
        <v>306</v>
      </c>
      <c r="D185" s="118"/>
      <c r="E185" s="120">
        <v>75.05</v>
      </c>
      <c r="F185" s="118"/>
      <c r="G185" s="118"/>
      <c r="H185" s="118"/>
      <c r="I185" s="118"/>
      <c r="J185" s="118"/>
      <c r="K185" s="118"/>
      <c r="L185" s="118"/>
    </row>
    <row r="186" spans="1:43" ht="12.75">
      <c r="A186" s="121" t="s">
        <v>83</v>
      </c>
      <c r="B186" s="121" t="s">
        <v>158</v>
      </c>
      <c r="C186" s="121" t="s">
        <v>307</v>
      </c>
      <c r="D186" s="121" t="s">
        <v>320</v>
      </c>
      <c r="E186" s="122">
        <v>143.26</v>
      </c>
      <c r="F186" s="122">
        <v>0</v>
      </c>
      <c r="G186" s="122">
        <f>ROUND(E186*AE186,2)</f>
        <v>0</v>
      </c>
      <c r="H186" s="122">
        <f>I186-G186</f>
        <v>0</v>
      </c>
      <c r="I186" s="122">
        <f>ROUND(E186*F186,2)</f>
        <v>0</v>
      </c>
      <c r="J186" s="122">
        <v>0</v>
      </c>
      <c r="K186" s="122">
        <f>E186*J186</f>
        <v>0</v>
      </c>
      <c r="L186" s="123"/>
      <c r="N186" s="12" t="s">
        <v>341</v>
      </c>
      <c r="O186" s="8">
        <f>IF(N186="5",H186,0)</f>
        <v>0</v>
      </c>
      <c r="Z186" s="8">
        <f>IF(AD186=0,I186,0)</f>
        <v>0</v>
      </c>
      <c r="AA186" s="8">
        <f>IF(AD186=15,I186,0)</f>
        <v>0</v>
      </c>
      <c r="AB186" s="8">
        <f>IF(AD186=21,I186,0)</f>
        <v>0</v>
      </c>
      <c r="AD186" s="15">
        <v>21</v>
      </c>
      <c r="AE186" s="15">
        <f>F186*1</f>
        <v>0</v>
      </c>
      <c r="AF186" s="15">
        <f>F186*(1-1)</f>
        <v>0</v>
      </c>
      <c r="AM186" s="15">
        <f>E186*AE186</f>
        <v>0</v>
      </c>
      <c r="AN186" s="15">
        <f>E186*AF186</f>
        <v>0</v>
      </c>
      <c r="AO186" s="16" t="s">
        <v>373</v>
      </c>
      <c r="AP186" s="16" t="s">
        <v>377</v>
      </c>
      <c r="AQ186" s="10" t="s">
        <v>378</v>
      </c>
    </row>
    <row r="187" spans="1:12" ht="12.75">
      <c r="A187" s="118"/>
      <c r="B187" s="118"/>
      <c r="C187" s="119" t="s">
        <v>308</v>
      </c>
      <c r="D187" s="118"/>
      <c r="E187" s="120">
        <v>143.26</v>
      </c>
      <c r="F187" s="118"/>
      <c r="G187" s="118"/>
      <c r="H187" s="118"/>
      <c r="I187" s="118"/>
      <c r="J187" s="118"/>
      <c r="K187" s="118"/>
      <c r="L187" s="118"/>
    </row>
    <row r="188" spans="1:43" ht="12.75">
      <c r="A188" s="121" t="s">
        <v>84</v>
      </c>
      <c r="B188" s="121" t="s">
        <v>140</v>
      </c>
      <c r="C188" s="121" t="s">
        <v>309</v>
      </c>
      <c r="D188" s="121" t="s">
        <v>320</v>
      </c>
      <c r="E188" s="122">
        <v>11.65</v>
      </c>
      <c r="F188" s="122">
        <v>0</v>
      </c>
      <c r="G188" s="122">
        <f>ROUND(E188*AE188,2)</f>
        <v>0</v>
      </c>
      <c r="H188" s="122">
        <f>I188-G188</f>
        <v>0</v>
      </c>
      <c r="I188" s="122">
        <f>ROUND(E188*F188,2)</f>
        <v>0</v>
      </c>
      <c r="J188" s="122">
        <v>0</v>
      </c>
      <c r="K188" s="122">
        <f>E188*J188</f>
        <v>0</v>
      </c>
      <c r="L188" s="123"/>
      <c r="N188" s="12" t="s">
        <v>341</v>
      </c>
      <c r="O188" s="8">
        <f>IF(N188="5",H188,0)</f>
        <v>0</v>
      </c>
      <c r="Z188" s="8">
        <f>IF(AD188=0,I188,0)</f>
        <v>0</v>
      </c>
      <c r="AA188" s="8">
        <f>IF(AD188=15,I188,0)</f>
        <v>0</v>
      </c>
      <c r="AB188" s="8">
        <f>IF(AD188=21,I188,0)</f>
        <v>0</v>
      </c>
      <c r="AD188" s="15">
        <v>21</v>
      </c>
      <c r="AE188" s="15">
        <f>F188*1</f>
        <v>0</v>
      </c>
      <c r="AF188" s="15">
        <f>F188*(1-1)</f>
        <v>0</v>
      </c>
      <c r="AM188" s="15">
        <f>E188*AE188</f>
        <v>0</v>
      </c>
      <c r="AN188" s="15">
        <f>E188*AF188</f>
        <v>0</v>
      </c>
      <c r="AO188" s="16" t="s">
        <v>373</v>
      </c>
      <c r="AP188" s="16" t="s">
        <v>377</v>
      </c>
      <c r="AQ188" s="10" t="s">
        <v>378</v>
      </c>
    </row>
    <row r="189" spans="1:12" ht="12.75">
      <c r="A189" s="124"/>
      <c r="B189" s="124"/>
      <c r="C189" s="119" t="s">
        <v>310</v>
      </c>
      <c r="D189" s="124"/>
      <c r="E189" s="120">
        <v>11.65</v>
      </c>
      <c r="F189" s="124"/>
      <c r="G189" s="124"/>
      <c r="H189" s="124"/>
      <c r="I189" s="124"/>
      <c r="J189" s="124"/>
      <c r="K189" s="124"/>
      <c r="L189" s="124"/>
    </row>
    <row r="190" spans="1:28" ht="12.75">
      <c r="A190" s="124"/>
      <c r="B190" s="124"/>
      <c r="C190" s="124"/>
      <c r="D190" s="124"/>
      <c r="E190" s="124"/>
      <c r="F190" s="124"/>
      <c r="G190" s="125" t="s">
        <v>326</v>
      </c>
      <c r="H190" s="101"/>
      <c r="I190" s="126">
        <f>I12+I15+I20+I27+I48+I61+I64+I83+I88+I99+I106+I113+I116+I129+I134+I145+I148+I151+I154+I167</f>
        <v>0</v>
      </c>
      <c r="J190" s="124"/>
      <c r="K190" s="124"/>
      <c r="L190" s="124"/>
      <c r="Z190" s="19">
        <f>SUM(Z13:Z189)</f>
        <v>0</v>
      </c>
      <c r="AA190" s="19">
        <f>SUM(AA13:AA189)</f>
        <v>0</v>
      </c>
      <c r="AB190" s="19">
        <f>SUM(AB13:AB189)</f>
        <v>0</v>
      </c>
    </row>
    <row r="191" spans="1:12" ht="11.25" customHeight="1">
      <c r="A191" s="127" t="s">
        <v>85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1:12" ht="409.5" customHeight="1" hidden="1">
      <c r="A192" s="60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</row>
  </sheetData>
  <sheetProtection/>
  <mergeCells count="49">
    <mergeCell ref="C148:F148"/>
    <mergeCell ref="C151:F151"/>
    <mergeCell ref="C154:F154"/>
    <mergeCell ref="C167:F167"/>
    <mergeCell ref="G190:H190"/>
    <mergeCell ref="A192:L192"/>
    <mergeCell ref="C106:F106"/>
    <mergeCell ref="C113:F113"/>
    <mergeCell ref="C116:F116"/>
    <mergeCell ref="C129:F129"/>
    <mergeCell ref="C134:F134"/>
    <mergeCell ref="C145:F145"/>
    <mergeCell ref="C48:F48"/>
    <mergeCell ref="C61:F61"/>
    <mergeCell ref="C64:F64"/>
    <mergeCell ref="C83:F83"/>
    <mergeCell ref="C88:F88"/>
    <mergeCell ref="C99:F99"/>
    <mergeCell ref="G10:I10"/>
    <mergeCell ref="J10:K10"/>
    <mergeCell ref="C12:F12"/>
    <mergeCell ref="C15:F15"/>
    <mergeCell ref="C20:F20"/>
    <mergeCell ref="C27:F27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7109375" style="0" customWidth="1"/>
    <col min="2" max="2" width="15.00390625" style="0" customWidth="1"/>
    <col min="3" max="3" width="98.140625" style="0" customWidth="1"/>
    <col min="4" max="4" width="4.28125" style="0" customWidth="1"/>
    <col min="5" max="5" width="31.421875" style="0" customWidth="1"/>
    <col min="6" max="6" width="12.8515625" style="0" customWidth="1"/>
    <col min="7" max="8" width="20.7109375" style="0" customWidth="1"/>
    <col min="9" max="9" width="22.421875" style="0" customWidth="1"/>
    <col min="10" max="10" width="20.7109375" style="0" customWidth="1"/>
    <col min="11" max="30" width="11.57421875" style="0" customWidth="1"/>
    <col min="31" max="32" width="12.140625" style="0" hidden="1" customWidth="1"/>
  </cols>
  <sheetData>
    <row r="1" spans="1:11" ht="12.75">
      <c r="A1" s="20" t="s">
        <v>4</v>
      </c>
      <c r="B1" s="20" t="s">
        <v>86</v>
      </c>
      <c r="C1" s="20" t="s">
        <v>162</v>
      </c>
      <c r="D1" s="20" t="s">
        <v>315</v>
      </c>
      <c r="E1" s="20" t="s">
        <v>163</v>
      </c>
      <c r="F1" s="20" t="s">
        <v>321</v>
      </c>
      <c r="G1" s="20" t="s">
        <v>379</v>
      </c>
      <c r="H1" s="20" t="s">
        <v>380</v>
      </c>
      <c r="I1" s="20" t="s">
        <v>381</v>
      </c>
      <c r="J1" s="23" t="s">
        <v>382</v>
      </c>
      <c r="K1" s="13"/>
    </row>
    <row r="2" spans="1:10" ht="12.75">
      <c r="A2" s="5" t="s">
        <v>5</v>
      </c>
      <c r="B2" s="5" t="s">
        <v>87</v>
      </c>
      <c r="C2" s="5" t="s">
        <v>164</v>
      </c>
      <c r="D2" s="5" t="s">
        <v>5</v>
      </c>
      <c r="E2" s="5" t="s">
        <v>5</v>
      </c>
      <c r="F2" s="9" t="s">
        <v>5</v>
      </c>
      <c r="G2" s="9" t="s">
        <v>5</v>
      </c>
      <c r="H2" s="9"/>
      <c r="I2" s="9" t="s">
        <v>5</v>
      </c>
      <c r="J2" s="17">
        <f>SUM(J3:J3)</f>
        <v>0</v>
      </c>
    </row>
    <row r="3" spans="1:32" ht="12.75">
      <c r="A3" s="1" t="s">
        <v>6</v>
      </c>
      <c r="B3" s="1" t="s">
        <v>88</v>
      </c>
      <c r="C3" s="1" t="s">
        <v>165</v>
      </c>
      <c r="D3" s="1" t="s">
        <v>316</v>
      </c>
      <c r="E3" s="1" t="s">
        <v>6</v>
      </c>
      <c r="F3" s="7">
        <v>1</v>
      </c>
      <c r="G3" s="11"/>
      <c r="H3" s="11"/>
      <c r="I3" s="7">
        <v>0</v>
      </c>
      <c r="J3" s="7">
        <f>I3*F3</f>
        <v>0</v>
      </c>
      <c r="AE3" s="24">
        <f>G3*1</f>
        <v>0</v>
      </c>
      <c r="AF3" s="24">
        <f>G3*(1-1)</f>
        <v>0</v>
      </c>
    </row>
    <row r="4" spans="1:10" ht="12.75">
      <c r="A4" s="6" t="s">
        <v>5</v>
      </c>
      <c r="B4" s="6" t="s">
        <v>89</v>
      </c>
      <c r="C4" s="6" t="s">
        <v>166</v>
      </c>
      <c r="D4" s="6" t="s">
        <v>5</v>
      </c>
      <c r="E4" s="6" t="s">
        <v>5</v>
      </c>
      <c r="F4" s="10" t="s">
        <v>5</v>
      </c>
      <c r="G4" s="10" t="s">
        <v>5</v>
      </c>
      <c r="H4" s="10"/>
      <c r="I4" s="10" t="s">
        <v>5</v>
      </c>
      <c r="J4" s="18">
        <f>SUM(J5:J6)</f>
        <v>0.158</v>
      </c>
    </row>
    <row r="5" spans="1:32" ht="12.75">
      <c r="A5" s="1" t="s">
        <v>7</v>
      </c>
      <c r="B5" s="1" t="s">
        <v>90</v>
      </c>
      <c r="C5" s="1" t="s">
        <v>167</v>
      </c>
      <c r="D5" s="1" t="s">
        <v>317</v>
      </c>
      <c r="E5" s="1" t="s">
        <v>168</v>
      </c>
      <c r="F5" s="7">
        <v>98</v>
      </c>
      <c r="G5" s="11"/>
      <c r="H5" s="11"/>
      <c r="I5" s="7">
        <v>0.001</v>
      </c>
      <c r="J5" s="7">
        <f>I5*F5</f>
        <v>0.098</v>
      </c>
      <c r="AE5" s="24">
        <f>G5*1</f>
        <v>0</v>
      </c>
      <c r="AF5" s="24">
        <f>G5*(1-1)</f>
        <v>0</v>
      </c>
    </row>
    <row r="6" spans="1:32" ht="12.75">
      <c r="A6" s="1" t="s">
        <v>8</v>
      </c>
      <c r="B6" s="1" t="s">
        <v>90</v>
      </c>
      <c r="C6" s="1" t="s">
        <v>169</v>
      </c>
      <c r="D6" s="1" t="s">
        <v>317</v>
      </c>
      <c r="E6" s="1" t="s">
        <v>65</v>
      </c>
      <c r="F6" s="7">
        <v>60</v>
      </c>
      <c r="G6" s="11"/>
      <c r="H6" s="11"/>
      <c r="I6" s="7">
        <v>0.001</v>
      </c>
      <c r="J6" s="7">
        <f>I6*F6</f>
        <v>0.06</v>
      </c>
      <c r="AE6" s="24">
        <f>G6*1</f>
        <v>0</v>
      </c>
      <c r="AF6" s="24">
        <f>G6*(1-1)</f>
        <v>0</v>
      </c>
    </row>
    <row r="7" spans="1:10" ht="12.75">
      <c r="A7" s="6" t="s">
        <v>5</v>
      </c>
      <c r="B7" s="6" t="s">
        <v>91</v>
      </c>
      <c r="C7" s="6" t="s">
        <v>170</v>
      </c>
      <c r="D7" s="6" t="s">
        <v>5</v>
      </c>
      <c r="E7" s="6" t="s">
        <v>5</v>
      </c>
      <c r="F7" s="10" t="s">
        <v>5</v>
      </c>
      <c r="G7" s="10" t="s">
        <v>5</v>
      </c>
      <c r="H7" s="10"/>
      <c r="I7" s="10" t="s">
        <v>5</v>
      </c>
      <c r="J7" s="18">
        <f>SUM(J8:J10)</f>
        <v>0</v>
      </c>
    </row>
    <row r="8" spans="1:32" ht="12.75">
      <c r="A8" s="1" t="s">
        <v>9</v>
      </c>
      <c r="B8" s="1" t="s">
        <v>92</v>
      </c>
      <c r="C8" s="1" t="s">
        <v>171</v>
      </c>
      <c r="D8" s="1" t="s">
        <v>316</v>
      </c>
      <c r="E8" s="1" t="s">
        <v>6</v>
      </c>
      <c r="F8" s="7">
        <v>1</v>
      </c>
      <c r="G8" s="11"/>
      <c r="H8" s="11"/>
      <c r="I8" s="7">
        <v>0</v>
      </c>
      <c r="J8" s="7">
        <f>I8*F8</f>
        <v>0</v>
      </c>
      <c r="AE8" s="24">
        <f>G8*1</f>
        <v>0</v>
      </c>
      <c r="AF8" s="24">
        <f>G8*(1-1)</f>
        <v>0</v>
      </c>
    </row>
    <row r="9" spans="1:32" ht="12.75">
      <c r="A9" s="1" t="s">
        <v>10</v>
      </c>
      <c r="B9" s="1" t="s">
        <v>92</v>
      </c>
      <c r="C9" s="1" t="s">
        <v>172</v>
      </c>
      <c r="D9" s="1" t="s">
        <v>316</v>
      </c>
      <c r="E9" s="1" t="s">
        <v>6</v>
      </c>
      <c r="F9" s="7">
        <v>1</v>
      </c>
      <c r="G9" s="11"/>
      <c r="H9" s="11"/>
      <c r="I9" s="7">
        <v>0</v>
      </c>
      <c r="J9" s="7">
        <f>I9*F9</f>
        <v>0</v>
      </c>
      <c r="AE9" s="24">
        <f>G9*1</f>
        <v>0</v>
      </c>
      <c r="AF9" s="24">
        <f>G9*(1-1)</f>
        <v>0</v>
      </c>
    </row>
    <row r="10" spans="1:32" ht="12.75">
      <c r="A10" s="1" t="s">
        <v>11</v>
      </c>
      <c r="B10" s="1" t="s">
        <v>93</v>
      </c>
      <c r="C10" s="1" t="s">
        <v>173</v>
      </c>
      <c r="D10" s="1" t="s">
        <v>316</v>
      </c>
      <c r="E10" s="1" t="s">
        <v>6</v>
      </c>
      <c r="F10" s="7">
        <v>1</v>
      </c>
      <c r="G10" s="11"/>
      <c r="H10" s="11"/>
      <c r="I10" s="7">
        <v>0</v>
      </c>
      <c r="J10" s="7">
        <f>I10*F10</f>
        <v>0</v>
      </c>
      <c r="AE10" s="24">
        <f>G10*1</f>
        <v>0</v>
      </c>
      <c r="AF10" s="24">
        <f>G10*(1-1)</f>
        <v>0</v>
      </c>
    </row>
    <row r="11" spans="1:10" ht="12.75">
      <c r="A11" s="6" t="s">
        <v>5</v>
      </c>
      <c r="B11" s="6" t="s">
        <v>16</v>
      </c>
      <c r="C11" s="6" t="s">
        <v>174</v>
      </c>
      <c r="D11" s="6" t="s">
        <v>5</v>
      </c>
      <c r="E11" s="6" t="s">
        <v>5</v>
      </c>
      <c r="F11" s="10" t="s">
        <v>5</v>
      </c>
      <c r="G11" s="10" t="s">
        <v>5</v>
      </c>
      <c r="H11" s="10"/>
      <c r="I11" s="10" t="s">
        <v>5</v>
      </c>
      <c r="J11" s="18">
        <f>SUM(J12:J21)</f>
        <v>196.69895</v>
      </c>
    </row>
    <row r="12" spans="1:32" ht="12.75">
      <c r="A12" s="1" t="s">
        <v>12</v>
      </c>
      <c r="B12" s="1" t="s">
        <v>94</v>
      </c>
      <c r="C12" s="1" t="s">
        <v>175</v>
      </c>
      <c r="D12" s="1" t="s">
        <v>317</v>
      </c>
      <c r="E12" s="1" t="s">
        <v>176</v>
      </c>
      <c r="F12" s="7">
        <v>577.34</v>
      </c>
      <c r="G12" s="11"/>
      <c r="H12" s="11"/>
      <c r="I12" s="7">
        <v>0.138</v>
      </c>
      <c r="J12" s="7">
        <f aca="true" t="shared" si="0" ref="J12:J21">I12*F12</f>
        <v>79.67292</v>
      </c>
      <c r="AE12" s="24">
        <f aca="true" t="shared" si="1" ref="AE12:AE21">G12*0</f>
        <v>0</v>
      </c>
      <c r="AF12" s="24">
        <f aca="true" t="shared" si="2" ref="AF12:AF21">G12*(1-0)</f>
        <v>0</v>
      </c>
    </row>
    <row r="13" spans="1:32" ht="12.75">
      <c r="A13" s="1" t="s">
        <v>13</v>
      </c>
      <c r="B13" s="1" t="s">
        <v>95</v>
      </c>
      <c r="C13" s="1" t="s">
        <v>177</v>
      </c>
      <c r="D13" s="1" t="s">
        <v>317</v>
      </c>
      <c r="E13" s="1" t="s">
        <v>21</v>
      </c>
      <c r="F13" s="7">
        <v>16</v>
      </c>
      <c r="G13" s="11"/>
      <c r="H13" s="11"/>
      <c r="I13" s="7">
        <v>0</v>
      </c>
      <c r="J13" s="7">
        <f t="shared" si="0"/>
        <v>0</v>
      </c>
      <c r="AE13" s="24">
        <f t="shared" si="1"/>
        <v>0</v>
      </c>
      <c r="AF13" s="24">
        <f t="shared" si="2"/>
        <v>0</v>
      </c>
    </row>
    <row r="14" spans="1:32" ht="12.75">
      <c r="A14" s="1" t="s">
        <v>14</v>
      </c>
      <c r="B14" s="1" t="s">
        <v>96</v>
      </c>
      <c r="C14" s="1" t="s">
        <v>178</v>
      </c>
      <c r="D14" s="1" t="s">
        <v>317</v>
      </c>
      <c r="E14" s="1" t="s">
        <v>176</v>
      </c>
      <c r="F14" s="7">
        <v>577.34</v>
      </c>
      <c r="G14" s="11"/>
      <c r="H14" s="11"/>
      <c r="I14" s="7">
        <v>0.13</v>
      </c>
      <c r="J14" s="7">
        <f t="shared" si="0"/>
        <v>75.05420000000001</v>
      </c>
      <c r="AE14" s="24">
        <f t="shared" si="1"/>
        <v>0</v>
      </c>
      <c r="AF14" s="24">
        <f t="shared" si="2"/>
        <v>0</v>
      </c>
    </row>
    <row r="15" spans="1:32" ht="12.75">
      <c r="A15" s="1" t="s">
        <v>15</v>
      </c>
      <c r="B15" s="1" t="s">
        <v>97</v>
      </c>
      <c r="C15" s="1" t="s">
        <v>179</v>
      </c>
      <c r="D15" s="1" t="s">
        <v>317</v>
      </c>
      <c r="E15" s="1" t="s">
        <v>180</v>
      </c>
      <c r="F15" s="7">
        <v>14.26</v>
      </c>
      <c r="G15" s="11"/>
      <c r="H15" s="11"/>
      <c r="I15" s="7">
        <v>0.098</v>
      </c>
      <c r="J15" s="7">
        <f t="shared" si="0"/>
        <v>1.39748</v>
      </c>
      <c r="AE15" s="24">
        <f t="shared" si="1"/>
        <v>0</v>
      </c>
      <c r="AF15" s="24">
        <f t="shared" si="2"/>
        <v>0</v>
      </c>
    </row>
    <row r="16" spans="1:32" ht="12.75">
      <c r="A16" s="1" t="s">
        <v>16</v>
      </c>
      <c r="B16" s="1" t="s">
        <v>98</v>
      </c>
      <c r="C16" s="1" t="s">
        <v>181</v>
      </c>
      <c r="D16" s="1" t="s">
        <v>317</v>
      </c>
      <c r="E16" s="1" t="s">
        <v>182</v>
      </c>
      <c r="F16" s="7">
        <v>40.15</v>
      </c>
      <c r="G16" s="11"/>
      <c r="H16" s="11"/>
      <c r="I16" s="7">
        <v>0.181</v>
      </c>
      <c r="J16" s="7">
        <f t="shared" si="0"/>
        <v>7.267149999999999</v>
      </c>
      <c r="AE16" s="24">
        <f t="shared" si="1"/>
        <v>0</v>
      </c>
      <c r="AF16" s="24">
        <f t="shared" si="2"/>
        <v>0</v>
      </c>
    </row>
    <row r="17" spans="1:32" ht="12.75">
      <c r="A17" s="1" t="s">
        <v>17</v>
      </c>
      <c r="B17" s="1" t="s">
        <v>98</v>
      </c>
      <c r="C17" s="1" t="s">
        <v>183</v>
      </c>
      <c r="D17" s="1" t="s">
        <v>317</v>
      </c>
      <c r="E17" s="1" t="s">
        <v>184</v>
      </c>
      <c r="F17" s="7">
        <v>16.5</v>
      </c>
      <c r="G17" s="11"/>
      <c r="H17" s="11"/>
      <c r="I17" s="7">
        <v>0.181</v>
      </c>
      <c r="J17" s="7">
        <f t="shared" si="0"/>
        <v>2.9865</v>
      </c>
      <c r="AE17" s="24">
        <f t="shared" si="1"/>
        <v>0</v>
      </c>
      <c r="AF17" s="24">
        <f t="shared" si="2"/>
        <v>0</v>
      </c>
    </row>
    <row r="18" spans="1:32" ht="12.75">
      <c r="A18" s="1" t="s">
        <v>18</v>
      </c>
      <c r="B18" s="1" t="s">
        <v>99</v>
      </c>
      <c r="C18" s="1" t="s">
        <v>185</v>
      </c>
      <c r="D18" s="1" t="s">
        <v>317</v>
      </c>
      <c r="E18" s="1" t="s">
        <v>186</v>
      </c>
      <c r="F18" s="7">
        <v>45.76</v>
      </c>
      <c r="G18" s="11"/>
      <c r="H18" s="11"/>
      <c r="I18" s="7">
        <v>0</v>
      </c>
      <c r="J18" s="7">
        <f t="shared" si="0"/>
        <v>0</v>
      </c>
      <c r="AE18" s="24">
        <f t="shared" si="1"/>
        <v>0</v>
      </c>
      <c r="AF18" s="24">
        <f t="shared" si="2"/>
        <v>0</v>
      </c>
    </row>
    <row r="19" spans="1:32" ht="12.75">
      <c r="A19" s="1" t="s">
        <v>19</v>
      </c>
      <c r="B19" s="1" t="s">
        <v>100</v>
      </c>
      <c r="C19" s="1" t="s">
        <v>187</v>
      </c>
      <c r="D19" s="1" t="s">
        <v>318</v>
      </c>
      <c r="E19" s="1" t="s">
        <v>13</v>
      </c>
      <c r="F19" s="7">
        <v>8</v>
      </c>
      <c r="G19" s="11"/>
      <c r="H19" s="11"/>
      <c r="I19" s="7">
        <v>0.23</v>
      </c>
      <c r="J19" s="7">
        <f t="shared" si="0"/>
        <v>1.84</v>
      </c>
      <c r="AE19" s="24">
        <f t="shared" si="1"/>
        <v>0</v>
      </c>
      <c r="AF19" s="24">
        <f t="shared" si="2"/>
        <v>0</v>
      </c>
    </row>
    <row r="20" spans="1:32" ht="12.75">
      <c r="A20" s="1" t="s">
        <v>20</v>
      </c>
      <c r="B20" s="1" t="s">
        <v>101</v>
      </c>
      <c r="C20" s="1" t="s">
        <v>188</v>
      </c>
      <c r="D20" s="1" t="s">
        <v>318</v>
      </c>
      <c r="E20" s="1" t="s">
        <v>189</v>
      </c>
      <c r="F20" s="7">
        <v>139.66</v>
      </c>
      <c r="G20" s="11"/>
      <c r="H20" s="11"/>
      <c r="I20" s="7">
        <v>0.145</v>
      </c>
      <c r="J20" s="7">
        <f t="shared" si="0"/>
        <v>20.2507</v>
      </c>
      <c r="AE20" s="24">
        <f t="shared" si="1"/>
        <v>0</v>
      </c>
      <c r="AF20" s="24">
        <f t="shared" si="2"/>
        <v>0</v>
      </c>
    </row>
    <row r="21" spans="1:32" ht="12.75">
      <c r="A21" s="1" t="s">
        <v>21</v>
      </c>
      <c r="B21" s="1" t="s">
        <v>102</v>
      </c>
      <c r="C21" s="1" t="s">
        <v>190</v>
      </c>
      <c r="D21" s="1" t="s">
        <v>318</v>
      </c>
      <c r="E21" s="1" t="s">
        <v>191</v>
      </c>
      <c r="F21" s="7">
        <v>205.75</v>
      </c>
      <c r="G21" s="11"/>
      <c r="H21" s="11"/>
      <c r="I21" s="7">
        <v>0.04</v>
      </c>
      <c r="J21" s="7">
        <f t="shared" si="0"/>
        <v>8.23</v>
      </c>
      <c r="AE21" s="24">
        <f t="shared" si="1"/>
        <v>0</v>
      </c>
      <c r="AF21" s="24">
        <f t="shared" si="2"/>
        <v>0</v>
      </c>
    </row>
    <row r="22" spans="1:10" ht="12.75">
      <c r="A22" s="6" t="s">
        <v>5</v>
      </c>
      <c r="B22" s="6" t="s">
        <v>17</v>
      </c>
      <c r="C22" s="6" t="s">
        <v>192</v>
      </c>
      <c r="D22" s="6" t="s">
        <v>5</v>
      </c>
      <c r="E22" s="6" t="s">
        <v>5</v>
      </c>
      <c r="F22" s="10" t="s">
        <v>5</v>
      </c>
      <c r="G22" s="10" t="s">
        <v>5</v>
      </c>
      <c r="H22" s="10"/>
      <c r="I22" s="10" t="s">
        <v>5</v>
      </c>
      <c r="J22" s="18">
        <f>SUM(J23:J28)</f>
        <v>0</v>
      </c>
    </row>
    <row r="23" spans="1:32" ht="12.75">
      <c r="A23" s="1" t="s">
        <v>22</v>
      </c>
      <c r="B23" s="1" t="s">
        <v>103</v>
      </c>
      <c r="C23" s="1" t="s">
        <v>193</v>
      </c>
      <c r="D23" s="1" t="s">
        <v>319</v>
      </c>
      <c r="E23" s="1" t="s">
        <v>194</v>
      </c>
      <c r="F23" s="7">
        <v>14.7</v>
      </c>
      <c r="G23" s="11"/>
      <c r="H23" s="11"/>
      <c r="I23" s="7">
        <v>0</v>
      </c>
      <c r="J23" s="7">
        <f aca="true" t="shared" si="3" ref="J23:J28">I23*F23</f>
        <v>0</v>
      </c>
      <c r="AE23" s="24">
        <f aca="true" t="shared" si="4" ref="AE23:AE28">G23*0</f>
        <v>0</v>
      </c>
      <c r="AF23" s="24">
        <f aca="true" t="shared" si="5" ref="AF23:AF28">G23*(1-0)</f>
        <v>0</v>
      </c>
    </row>
    <row r="24" spans="1:32" ht="12.75">
      <c r="A24" s="1" t="s">
        <v>23</v>
      </c>
      <c r="B24" s="1" t="s">
        <v>104</v>
      </c>
      <c r="C24" s="1" t="s">
        <v>195</v>
      </c>
      <c r="D24" s="1" t="s">
        <v>319</v>
      </c>
      <c r="E24" s="1" t="s">
        <v>196</v>
      </c>
      <c r="F24" s="7">
        <v>1.43</v>
      </c>
      <c r="G24" s="11"/>
      <c r="H24" s="11"/>
      <c r="I24" s="7">
        <v>0</v>
      </c>
      <c r="J24" s="7">
        <f t="shared" si="3"/>
        <v>0</v>
      </c>
      <c r="AE24" s="24">
        <f t="shared" si="4"/>
        <v>0</v>
      </c>
      <c r="AF24" s="24">
        <f t="shared" si="5"/>
        <v>0</v>
      </c>
    </row>
    <row r="25" spans="1:32" ht="12.75">
      <c r="A25" s="1" t="s">
        <v>24</v>
      </c>
      <c r="B25" s="1" t="s">
        <v>104</v>
      </c>
      <c r="C25" s="1" t="s">
        <v>197</v>
      </c>
      <c r="D25" s="1" t="s">
        <v>319</v>
      </c>
      <c r="E25" s="1" t="s">
        <v>198</v>
      </c>
      <c r="F25" s="7">
        <v>77.94</v>
      </c>
      <c r="G25" s="11"/>
      <c r="H25" s="11"/>
      <c r="I25" s="7">
        <v>0</v>
      </c>
      <c r="J25" s="7">
        <f t="shared" si="3"/>
        <v>0</v>
      </c>
      <c r="AE25" s="24">
        <f t="shared" si="4"/>
        <v>0</v>
      </c>
      <c r="AF25" s="24">
        <f t="shared" si="5"/>
        <v>0</v>
      </c>
    </row>
    <row r="26" spans="1:32" ht="12.75">
      <c r="A26" s="1" t="s">
        <v>25</v>
      </c>
      <c r="B26" s="1" t="s">
        <v>104</v>
      </c>
      <c r="C26" s="1" t="s">
        <v>199</v>
      </c>
      <c r="D26" s="1" t="s">
        <v>319</v>
      </c>
      <c r="E26" s="1" t="s">
        <v>200</v>
      </c>
      <c r="F26" s="7">
        <v>2.4</v>
      </c>
      <c r="G26" s="11"/>
      <c r="H26" s="11"/>
      <c r="I26" s="7">
        <v>0</v>
      </c>
      <c r="J26" s="7">
        <f t="shared" si="3"/>
        <v>0</v>
      </c>
      <c r="AE26" s="24">
        <f t="shared" si="4"/>
        <v>0</v>
      </c>
      <c r="AF26" s="24">
        <f t="shared" si="5"/>
        <v>0</v>
      </c>
    </row>
    <row r="27" spans="1:32" ht="12.75">
      <c r="A27" s="1" t="s">
        <v>26</v>
      </c>
      <c r="B27" s="1" t="s">
        <v>104</v>
      </c>
      <c r="C27" s="1" t="s">
        <v>201</v>
      </c>
      <c r="D27" s="1" t="s">
        <v>319</v>
      </c>
      <c r="E27" s="1" t="s">
        <v>202</v>
      </c>
      <c r="F27" s="7">
        <v>3.63</v>
      </c>
      <c r="G27" s="11"/>
      <c r="H27" s="11"/>
      <c r="I27" s="7">
        <v>0</v>
      </c>
      <c r="J27" s="7">
        <f t="shared" si="3"/>
        <v>0</v>
      </c>
      <c r="AE27" s="24">
        <f t="shared" si="4"/>
        <v>0</v>
      </c>
      <c r="AF27" s="24">
        <f t="shared" si="5"/>
        <v>0</v>
      </c>
    </row>
    <row r="28" spans="1:32" ht="12.75">
      <c r="A28" s="1" t="s">
        <v>27</v>
      </c>
      <c r="B28" s="1" t="s">
        <v>105</v>
      </c>
      <c r="C28" s="1" t="s">
        <v>203</v>
      </c>
      <c r="D28" s="1" t="s">
        <v>319</v>
      </c>
      <c r="E28" s="1" t="s">
        <v>204</v>
      </c>
      <c r="F28" s="7">
        <v>85.4</v>
      </c>
      <c r="G28" s="11"/>
      <c r="H28" s="11"/>
      <c r="I28" s="7">
        <v>0</v>
      </c>
      <c r="J28" s="7">
        <f t="shared" si="3"/>
        <v>0</v>
      </c>
      <c r="AE28" s="24">
        <f t="shared" si="4"/>
        <v>0</v>
      </c>
      <c r="AF28" s="24">
        <f t="shared" si="5"/>
        <v>0</v>
      </c>
    </row>
    <row r="29" spans="1:10" ht="12.75">
      <c r="A29" s="6" t="s">
        <v>5</v>
      </c>
      <c r="B29" s="6" t="s">
        <v>18</v>
      </c>
      <c r="C29" s="6" t="s">
        <v>205</v>
      </c>
      <c r="D29" s="6" t="s">
        <v>5</v>
      </c>
      <c r="E29" s="6" t="s">
        <v>5</v>
      </c>
      <c r="F29" s="10" t="s">
        <v>5</v>
      </c>
      <c r="G29" s="10" t="s">
        <v>5</v>
      </c>
      <c r="H29" s="10"/>
      <c r="I29" s="10" t="s">
        <v>5</v>
      </c>
      <c r="J29" s="18">
        <f>SUM(J30:J30)</f>
        <v>0</v>
      </c>
    </row>
    <row r="30" spans="1:32" ht="12.75">
      <c r="A30" s="1" t="s">
        <v>28</v>
      </c>
      <c r="B30" s="1" t="s">
        <v>106</v>
      </c>
      <c r="C30" s="1" t="s">
        <v>206</v>
      </c>
      <c r="D30" s="1" t="s">
        <v>319</v>
      </c>
      <c r="E30" s="1" t="s">
        <v>15</v>
      </c>
      <c r="F30" s="7">
        <v>10</v>
      </c>
      <c r="G30" s="11"/>
      <c r="H30" s="11"/>
      <c r="I30" s="7">
        <v>0</v>
      </c>
      <c r="J30" s="7">
        <f>I30*F30</f>
        <v>0</v>
      </c>
      <c r="AE30" s="24">
        <f>G30*0</f>
        <v>0</v>
      </c>
      <c r="AF30" s="24">
        <f>G30*(1-0)</f>
        <v>0</v>
      </c>
    </row>
    <row r="31" spans="1:10" ht="12.75">
      <c r="A31" s="6" t="s">
        <v>5</v>
      </c>
      <c r="B31" s="6" t="s">
        <v>21</v>
      </c>
      <c r="C31" s="6" t="s">
        <v>207</v>
      </c>
      <c r="D31" s="6" t="s">
        <v>5</v>
      </c>
      <c r="E31" s="6" t="s">
        <v>5</v>
      </c>
      <c r="F31" s="10" t="s">
        <v>5</v>
      </c>
      <c r="G31" s="10" t="s">
        <v>5</v>
      </c>
      <c r="H31" s="10"/>
      <c r="I31" s="10" t="s">
        <v>5</v>
      </c>
      <c r="J31" s="18">
        <f>SUM(J32:J40)</f>
        <v>0</v>
      </c>
    </row>
    <row r="32" spans="1:32" ht="12.75">
      <c r="A32" s="1" t="s">
        <v>29</v>
      </c>
      <c r="B32" s="1" t="s">
        <v>107</v>
      </c>
      <c r="C32" s="1" t="s">
        <v>208</v>
      </c>
      <c r="D32" s="1" t="s">
        <v>319</v>
      </c>
      <c r="E32" s="1" t="s">
        <v>194</v>
      </c>
      <c r="F32" s="7">
        <v>14.7</v>
      </c>
      <c r="G32" s="11"/>
      <c r="H32" s="11"/>
      <c r="I32" s="7">
        <v>0</v>
      </c>
      <c r="J32" s="7">
        <f aca="true" t="shared" si="6" ref="J32:J40">I32*F32</f>
        <v>0</v>
      </c>
      <c r="AE32" s="24">
        <f aca="true" t="shared" si="7" ref="AE32:AE40">G32*0</f>
        <v>0</v>
      </c>
      <c r="AF32" s="24">
        <f aca="true" t="shared" si="8" ref="AF32:AF40">G32*(1-0)</f>
        <v>0</v>
      </c>
    </row>
    <row r="33" spans="1:32" ht="12.75">
      <c r="A33" s="1" t="s">
        <v>30</v>
      </c>
      <c r="B33" s="1" t="s">
        <v>107</v>
      </c>
      <c r="C33" s="1" t="s">
        <v>209</v>
      </c>
      <c r="D33" s="1" t="s">
        <v>319</v>
      </c>
      <c r="E33" s="1" t="s">
        <v>210</v>
      </c>
      <c r="F33" s="7">
        <v>8.36</v>
      </c>
      <c r="G33" s="11"/>
      <c r="H33" s="11"/>
      <c r="I33" s="7">
        <v>0</v>
      </c>
      <c r="J33" s="7">
        <f t="shared" si="6"/>
        <v>0</v>
      </c>
      <c r="AE33" s="24">
        <f t="shared" si="7"/>
        <v>0</v>
      </c>
      <c r="AF33" s="24">
        <f t="shared" si="8"/>
        <v>0</v>
      </c>
    </row>
    <row r="34" spans="1:32" ht="12.75">
      <c r="A34" s="1" t="s">
        <v>31</v>
      </c>
      <c r="B34" s="1" t="s">
        <v>107</v>
      </c>
      <c r="C34" s="1" t="s">
        <v>211</v>
      </c>
      <c r="D34" s="1" t="s">
        <v>319</v>
      </c>
      <c r="E34" s="1" t="s">
        <v>212</v>
      </c>
      <c r="F34" s="7">
        <v>4</v>
      </c>
      <c r="G34" s="11"/>
      <c r="H34" s="11"/>
      <c r="I34" s="7">
        <v>0</v>
      </c>
      <c r="J34" s="7">
        <f t="shared" si="6"/>
        <v>0</v>
      </c>
      <c r="AE34" s="24">
        <f t="shared" si="7"/>
        <v>0</v>
      </c>
      <c r="AF34" s="24">
        <f t="shared" si="8"/>
        <v>0</v>
      </c>
    </row>
    <row r="35" spans="1:32" ht="12.75">
      <c r="A35" s="1" t="s">
        <v>32</v>
      </c>
      <c r="B35" s="1" t="s">
        <v>108</v>
      </c>
      <c r="C35" s="1" t="s">
        <v>213</v>
      </c>
      <c r="D35" s="1" t="s">
        <v>319</v>
      </c>
      <c r="E35" s="1" t="s">
        <v>214</v>
      </c>
      <c r="F35" s="7">
        <v>79.22</v>
      </c>
      <c r="G35" s="11"/>
      <c r="H35" s="11"/>
      <c r="I35" s="7">
        <v>0</v>
      </c>
      <c r="J35" s="7">
        <f t="shared" si="6"/>
        <v>0</v>
      </c>
      <c r="AE35" s="24">
        <f t="shared" si="7"/>
        <v>0</v>
      </c>
      <c r="AF35" s="24">
        <f t="shared" si="8"/>
        <v>0</v>
      </c>
    </row>
    <row r="36" spans="1:32" ht="12.75">
      <c r="A36" s="1" t="s">
        <v>33</v>
      </c>
      <c r="B36" s="1" t="s">
        <v>109</v>
      </c>
      <c r="C36" s="1" t="s">
        <v>215</v>
      </c>
      <c r="D36" s="1" t="s">
        <v>319</v>
      </c>
      <c r="E36" s="1" t="s">
        <v>20</v>
      </c>
      <c r="F36" s="7">
        <v>15</v>
      </c>
      <c r="G36" s="11"/>
      <c r="H36" s="11"/>
      <c r="I36" s="7">
        <v>0</v>
      </c>
      <c r="J36" s="7">
        <f t="shared" si="6"/>
        <v>0</v>
      </c>
      <c r="AE36" s="24">
        <f t="shared" si="7"/>
        <v>0</v>
      </c>
      <c r="AF36" s="24">
        <f t="shared" si="8"/>
        <v>0</v>
      </c>
    </row>
    <row r="37" spans="1:32" ht="12.75">
      <c r="A37" s="1" t="s">
        <v>34</v>
      </c>
      <c r="B37" s="1" t="s">
        <v>110</v>
      </c>
      <c r="C37" s="1" t="s">
        <v>216</v>
      </c>
      <c r="D37" s="1" t="s">
        <v>319</v>
      </c>
      <c r="E37" s="1" t="s">
        <v>194</v>
      </c>
      <c r="F37" s="7">
        <v>14.7</v>
      </c>
      <c r="G37" s="11"/>
      <c r="H37" s="11"/>
      <c r="I37" s="7">
        <v>0</v>
      </c>
      <c r="J37" s="7">
        <f t="shared" si="6"/>
        <v>0</v>
      </c>
      <c r="AE37" s="24">
        <f t="shared" si="7"/>
        <v>0</v>
      </c>
      <c r="AF37" s="24">
        <f t="shared" si="8"/>
        <v>0</v>
      </c>
    </row>
    <row r="38" spans="1:32" ht="12.75">
      <c r="A38" s="1" t="s">
        <v>35</v>
      </c>
      <c r="B38" s="1" t="s">
        <v>110</v>
      </c>
      <c r="C38" s="1" t="s">
        <v>217</v>
      </c>
      <c r="D38" s="1" t="s">
        <v>319</v>
      </c>
      <c r="E38" s="1" t="s">
        <v>218</v>
      </c>
      <c r="F38" s="7">
        <v>8.36</v>
      </c>
      <c r="G38" s="11"/>
      <c r="H38" s="11"/>
      <c r="I38" s="7">
        <v>0</v>
      </c>
      <c r="J38" s="7">
        <f t="shared" si="6"/>
        <v>0</v>
      </c>
      <c r="AE38" s="24">
        <f t="shared" si="7"/>
        <v>0</v>
      </c>
      <c r="AF38" s="24">
        <f t="shared" si="8"/>
        <v>0</v>
      </c>
    </row>
    <row r="39" spans="1:32" ht="12.75">
      <c r="A39" s="1" t="s">
        <v>36</v>
      </c>
      <c r="B39" s="1" t="s">
        <v>110</v>
      </c>
      <c r="C39" s="1" t="s">
        <v>219</v>
      </c>
      <c r="D39" s="1" t="s">
        <v>319</v>
      </c>
      <c r="E39" s="1" t="s">
        <v>220</v>
      </c>
      <c r="F39" s="7">
        <v>8.54</v>
      </c>
      <c r="G39" s="11"/>
      <c r="H39" s="11"/>
      <c r="I39" s="7">
        <v>0</v>
      </c>
      <c r="J39" s="7">
        <f t="shared" si="6"/>
        <v>0</v>
      </c>
      <c r="AE39" s="24">
        <f t="shared" si="7"/>
        <v>0</v>
      </c>
      <c r="AF39" s="24">
        <f t="shared" si="8"/>
        <v>0</v>
      </c>
    </row>
    <row r="40" spans="1:32" ht="12.75">
      <c r="A40" s="1" t="s">
        <v>37</v>
      </c>
      <c r="B40" s="1" t="s">
        <v>110</v>
      </c>
      <c r="C40" s="1" t="s">
        <v>221</v>
      </c>
      <c r="D40" s="1" t="s">
        <v>319</v>
      </c>
      <c r="E40" s="1" t="s">
        <v>212</v>
      </c>
      <c r="F40" s="7">
        <v>4</v>
      </c>
      <c r="G40" s="11"/>
      <c r="H40" s="11"/>
      <c r="I40" s="7">
        <v>0</v>
      </c>
      <c r="J40" s="7">
        <f t="shared" si="6"/>
        <v>0</v>
      </c>
      <c r="AE40" s="24">
        <f t="shared" si="7"/>
        <v>0</v>
      </c>
      <c r="AF40" s="24">
        <f t="shared" si="8"/>
        <v>0</v>
      </c>
    </row>
    <row r="41" spans="1:10" ht="12.75">
      <c r="A41" s="6" t="s">
        <v>5</v>
      </c>
      <c r="B41" s="6" t="s">
        <v>22</v>
      </c>
      <c r="C41" s="6" t="s">
        <v>222</v>
      </c>
      <c r="D41" s="6" t="s">
        <v>5</v>
      </c>
      <c r="E41" s="6" t="s">
        <v>5</v>
      </c>
      <c r="F41" s="10" t="s">
        <v>5</v>
      </c>
      <c r="G41" s="10" t="s">
        <v>5</v>
      </c>
      <c r="H41" s="10"/>
      <c r="I41" s="10" t="s">
        <v>5</v>
      </c>
      <c r="J41" s="18">
        <f>SUM(J42:J43)</f>
        <v>0</v>
      </c>
    </row>
    <row r="42" spans="1:32" ht="12.75">
      <c r="A42" s="1" t="s">
        <v>38</v>
      </c>
      <c r="B42" s="1" t="s">
        <v>111</v>
      </c>
      <c r="C42" s="1" t="s">
        <v>223</v>
      </c>
      <c r="D42" s="1" t="s">
        <v>319</v>
      </c>
      <c r="E42" s="1" t="s">
        <v>7</v>
      </c>
      <c r="F42" s="7">
        <v>2</v>
      </c>
      <c r="G42" s="11"/>
      <c r="H42" s="11"/>
      <c r="I42" s="7">
        <v>0</v>
      </c>
      <c r="J42" s="7">
        <f>I42*F42</f>
        <v>0</v>
      </c>
      <c r="AE42" s="24">
        <f>G42*0</f>
        <v>0</v>
      </c>
      <c r="AF42" s="24">
        <f>G42*(1-0)</f>
        <v>0</v>
      </c>
    </row>
    <row r="43" spans="1:32" ht="12.75">
      <c r="A43" s="1" t="s">
        <v>39</v>
      </c>
      <c r="B43" s="1" t="s">
        <v>112</v>
      </c>
      <c r="C43" s="1" t="s">
        <v>224</v>
      </c>
      <c r="D43" s="1" t="s">
        <v>319</v>
      </c>
      <c r="E43" s="1" t="s">
        <v>225</v>
      </c>
      <c r="F43" s="7">
        <v>4.18</v>
      </c>
      <c r="G43" s="11"/>
      <c r="H43" s="11"/>
      <c r="I43" s="7">
        <v>0</v>
      </c>
      <c r="J43" s="7">
        <f>I43*F43</f>
        <v>0</v>
      </c>
      <c r="AE43" s="24">
        <f>G43*0</f>
        <v>0</v>
      </c>
      <c r="AF43" s="24">
        <f>G43*(1-0)</f>
        <v>0</v>
      </c>
    </row>
    <row r="44" spans="1:10" ht="12.75">
      <c r="A44" s="6" t="s">
        <v>5</v>
      </c>
      <c r="B44" s="6" t="s">
        <v>23</v>
      </c>
      <c r="C44" s="6" t="s">
        <v>226</v>
      </c>
      <c r="D44" s="6" t="s">
        <v>5</v>
      </c>
      <c r="E44" s="6" t="s">
        <v>5</v>
      </c>
      <c r="F44" s="10" t="s">
        <v>5</v>
      </c>
      <c r="G44" s="10" t="s">
        <v>5</v>
      </c>
      <c r="H44" s="10"/>
      <c r="I44" s="10" t="s">
        <v>5</v>
      </c>
      <c r="J44" s="18">
        <f>SUM(J45:J49)</f>
        <v>0</v>
      </c>
    </row>
    <row r="45" spans="1:32" ht="12.75">
      <c r="A45" s="1" t="s">
        <v>40</v>
      </c>
      <c r="B45" s="1" t="s">
        <v>113</v>
      </c>
      <c r="C45" s="1" t="s">
        <v>227</v>
      </c>
      <c r="D45" s="1" t="s">
        <v>317</v>
      </c>
      <c r="E45" s="1" t="s">
        <v>168</v>
      </c>
      <c r="F45" s="7">
        <v>98</v>
      </c>
      <c r="G45" s="11"/>
      <c r="H45" s="11"/>
      <c r="I45" s="7">
        <v>0</v>
      </c>
      <c r="J45" s="7">
        <f>I45*F45</f>
        <v>0</v>
      </c>
      <c r="AE45" s="24">
        <f>G45*0</f>
        <v>0</v>
      </c>
      <c r="AF45" s="24">
        <f>G45*(1-0)</f>
        <v>0</v>
      </c>
    </row>
    <row r="46" spans="1:32" ht="12.75">
      <c r="A46" s="1" t="s">
        <v>41</v>
      </c>
      <c r="B46" s="1" t="s">
        <v>114</v>
      </c>
      <c r="C46" s="1" t="s">
        <v>228</v>
      </c>
      <c r="D46" s="1" t="s">
        <v>317</v>
      </c>
      <c r="E46" s="1" t="s">
        <v>229</v>
      </c>
      <c r="F46" s="7">
        <v>653.2</v>
      </c>
      <c r="G46" s="11"/>
      <c r="H46" s="11"/>
      <c r="I46" s="7">
        <v>0</v>
      </c>
      <c r="J46" s="7">
        <f>I46*F46</f>
        <v>0</v>
      </c>
      <c r="AE46" s="24">
        <f>G46*0</f>
        <v>0</v>
      </c>
      <c r="AF46" s="24">
        <f>G46*(1-0)</f>
        <v>0</v>
      </c>
    </row>
    <row r="47" spans="1:32" ht="12.75">
      <c r="A47" s="1" t="s">
        <v>42</v>
      </c>
      <c r="B47" s="1" t="s">
        <v>114</v>
      </c>
      <c r="C47" s="1" t="s">
        <v>230</v>
      </c>
      <c r="D47" s="1" t="s">
        <v>317</v>
      </c>
      <c r="E47" s="1" t="s">
        <v>231</v>
      </c>
      <c r="F47" s="7">
        <v>114.58</v>
      </c>
      <c r="G47" s="11"/>
      <c r="H47" s="11"/>
      <c r="I47" s="7">
        <v>0</v>
      </c>
      <c r="J47" s="7">
        <f>I47*F47</f>
        <v>0</v>
      </c>
      <c r="AE47" s="24">
        <f>G47*0</f>
        <v>0</v>
      </c>
      <c r="AF47" s="24">
        <f>G47*(1-0)</f>
        <v>0</v>
      </c>
    </row>
    <row r="48" spans="1:32" ht="12.75">
      <c r="A48" s="1" t="s">
        <v>43</v>
      </c>
      <c r="B48" s="1" t="s">
        <v>115</v>
      </c>
      <c r="C48" s="1" t="s">
        <v>232</v>
      </c>
      <c r="D48" s="1" t="s">
        <v>317</v>
      </c>
      <c r="E48" s="1" t="s">
        <v>168</v>
      </c>
      <c r="F48" s="7">
        <v>98</v>
      </c>
      <c r="G48" s="11"/>
      <c r="H48" s="11"/>
      <c r="I48" s="7">
        <v>0</v>
      </c>
      <c r="J48" s="7">
        <f>I48*F48</f>
        <v>0</v>
      </c>
      <c r="AE48" s="24">
        <f>G48*0</f>
        <v>0</v>
      </c>
      <c r="AF48" s="24">
        <f>G48*(1-0)</f>
        <v>0</v>
      </c>
    </row>
    <row r="49" spans="1:32" ht="12.75">
      <c r="A49" s="1" t="s">
        <v>44</v>
      </c>
      <c r="B49" s="1" t="s">
        <v>116</v>
      </c>
      <c r="C49" s="1" t="s">
        <v>233</v>
      </c>
      <c r="D49" s="1" t="s">
        <v>317</v>
      </c>
      <c r="E49" s="1" t="s">
        <v>65</v>
      </c>
      <c r="F49" s="7">
        <v>60</v>
      </c>
      <c r="G49" s="11"/>
      <c r="H49" s="11"/>
      <c r="I49" s="7">
        <v>0</v>
      </c>
      <c r="J49" s="7">
        <f>I49*F49</f>
        <v>0</v>
      </c>
      <c r="AE49" s="24">
        <f>G49*0</f>
        <v>0</v>
      </c>
      <c r="AF49" s="24">
        <f>G49*(1-0)</f>
        <v>0</v>
      </c>
    </row>
    <row r="50" spans="1:10" ht="12.75">
      <c r="A50" s="6" t="s">
        <v>5</v>
      </c>
      <c r="B50" s="6" t="s">
        <v>61</v>
      </c>
      <c r="C50" s="6" t="s">
        <v>234</v>
      </c>
      <c r="D50" s="6" t="s">
        <v>5</v>
      </c>
      <c r="E50" s="6" t="s">
        <v>5</v>
      </c>
      <c r="F50" s="10" t="s">
        <v>5</v>
      </c>
      <c r="G50" s="10" t="s">
        <v>5</v>
      </c>
      <c r="H50" s="10"/>
      <c r="I50" s="10" t="s">
        <v>5</v>
      </c>
      <c r="J50" s="18">
        <f>SUM(J51:J53)</f>
        <v>233.3438108</v>
      </c>
    </row>
    <row r="51" spans="1:32" ht="12.75">
      <c r="A51" s="1" t="s">
        <v>45</v>
      </c>
      <c r="B51" s="1" t="s">
        <v>117</v>
      </c>
      <c r="C51" s="1" t="s">
        <v>235</v>
      </c>
      <c r="D51" s="1" t="s">
        <v>317</v>
      </c>
      <c r="E51" s="1" t="s">
        <v>236</v>
      </c>
      <c r="F51" s="7">
        <v>37.82</v>
      </c>
      <c r="G51" s="11"/>
      <c r="H51" s="11"/>
      <c r="I51" s="7">
        <v>0.27994</v>
      </c>
      <c r="J51" s="7">
        <f>I51*F51</f>
        <v>10.5873308</v>
      </c>
      <c r="AE51" s="24">
        <f>G51*0.838327272727273</f>
        <v>0</v>
      </c>
      <c r="AF51" s="24">
        <f>G51*(1-0.838327272727273)</f>
        <v>0</v>
      </c>
    </row>
    <row r="52" spans="1:32" ht="12.75">
      <c r="A52" s="1" t="s">
        <v>46</v>
      </c>
      <c r="B52" s="1" t="s">
        <v>118</v>
      </c>
      <c r="C52" s="1" t="s">
        <v>237</v>
      </c>
      <c r="D52" s="1" t="s">
        <v>317</v>
      </c>
      <c r="E52" s="1" t="s">
        <v>238</v>
      </c>
      <c r="F52" s="7">
        <v>590.6</v>
      </c>
      <c r="G52" s="11"/>
      <c r="H52" s="11"/>
      <c r="I52" s="7">
        <v>0.3708</v>
      </c>
      <c r="J52" s="7">
        <f>I52*F52</f>
        <v>218.99448</v>
      </c>
      <c r="AE52" s="24">
        <f>G52*0.854901960784314</f>
        <v>0</v>
      </c>
      <c r="AF52" s="24">
        <f>G52*(1-0.854901960784314)</f>
        <v>0</v>
      </c>
    </row>
    <row r="53" spans="1:32" ht="12.75">
      <c r="A53" s="1" t="s">
        <v>47</v>
      </c>
      <c r="B53" s="1" t="s">
        <v>119</v>
      </c>
      <c r="C53" s="1" t="s">
        <v>239</v>
      </c>
      <c r="D53" s="1" t="s">
        <v>320</v>
      </c>
      <c r="E53" s="1" t="s">
        <v>240</v>
      </c>
      <c r="F53" s="7">
        <v>3.42</v>
      </c>
      <c r="G53" s="11"/>
      <c r="H53" s="11"/>
      <c r="I53" s="7">
        <v>1.1</v>
      </c>
      <c r="J53" s="7">
        <f>I53*F53</f>
        <v>3.762</v>
      </c>
      <c r="AE53" s="24">
        <f>G53*0.906359951441328</f>
        <v>0</v>
      </c>
      <c r="AF53" s="24">
        <f>G53*(1-0.906359951441328)</f>
        <v>0</v>
      </c>
    </row>
    <row r="54" spans="1:10" ht="12.75">
      <c r="A54" s="6" t="s">
        <v>5</v>
      </c>
      <c r="B54" s="6" t="s">
        <v>62</v>
      </c>
      <c r="C54" s="6" t="s">
        <v>241</v>
      </c>
      <c r="D54" s="6" t="s">
        <v>5</v>
      </c>
      <c r="E54" s="6" t="s">
        <v>5</v>
      </c>
      <c r="F54" s="10" t="s">
        <v>5</v>
      </c>
      <c r="G54" s="10" t="s">
        <v>5</v>
      </c>
      <c r="H54" s="10"/>
      <c r="I54" s="10" t="s">
        <v>5</v>
      </c>
      <c r="J54" s="18">
        <f>SUM(J55:J57)</f>
        <v>10.340875200000001</v>
      </c>
    </row>
    <row r="55" spans="1:32" ht="12.75">
      <c r="A55" s="1" t="s">
        <v>48</v>
      </c>
      <c r="B55" s="1" t="s">
        <v>120</v>
      </c>
      <c r="C55" s="1" t="s">
        <v>242</v>
      </c>
      <c r="D55" s="1" t="s">
        <v>317</v>
      </c>
      <c r="E55" s="1" t="s">
        <v>243</v>
      </c>
      <c r="F55" s="7">
        <v>40.24</v>
      </c>
      <c r="G55" s="11"/>
      <c r="H55" s="11"/>
      <c r="I55" s="7">
        <v>0.10255</v>
      </c>
      <c r="J55" s="7">
        <f>I55*F55</f>
        <v>4.126612000000001</v>
      </c>
      <c r="AE55" s="24">
        <f>G55*0.862179883706545</f>
        <v>0</v>
      </c>
      <c r="AF55" s="24">
        <f>G55*(1-0.862179883706545)</f>
        <v>0</v>
      </c>
    </row>
    <row r="56" spans="1:32" ht="12.75">
      <c r="A56" s="1" t="s">
        <v>49</v>
      </c>
      <c r="B56" s="1" t="s">
        <v>121</v>
      </c>
      <c r="C56" s="1" t="s">
        <v>244</v>
      </c>
      <c r="D56" s="1" t="s">
        <v>317</v>
      </c>
      <c r="E56" s="1" t="s">
        <v>243</v>
      </c>
      <c r="F56" s="7">
        <v>40.24</v>
      </c>
      <c r="G56" s="11"/>
      <c r="H56" s="11"/>
      <c r="I56" s="7">
        <v>0.15382</v>
      </c>
      <c r="J56" s="7">
        <f>I56*F56</f>
        <v>6.189716800000001</v>
      </c>
      <c r="AE56" s="24">
        <f>G56*0.883490566037736</f>
        <v>0</v>
      </c>
      <c r="AF56" s="24">
        <f>G56*(1-0.883490566037736)</f>
        <v>0</v>
      </c>
    </row>
    <row r="57" spans="1:32" ht="12.75">
      <c r="A57" s="1" t="s">
        <v>50</v>
      </c>
      <c r="B57" s="1" t="s">
        <v>122</v>
      </c>
      <c r="C57" s="1" t="s">
        <v>245</v>
      </c>
      <c r="D57" s="1" t="s">
        <v>317</v>
      </c>
      <c r="E57" s="1" t="s">
        <v>243</v>
      </c>
      <c r="F57" s="7">
        <v>40.24</v>
      </c>
      <c r="G57" s="11"/>
      <c r="H57" s="11"/>
      <c r="I57" s="7">
        <v>0.00061</v>
      </c>
      <c r="J57" s="7">
        <f>I57*F57</f>
        <v>0.0245464</v>
      </c>
      <c r="AE57" s="24">
        <f>G57*0.941176470588235</f>
        <v>0</v>
      </c>
      <c r="AF57" s="24">
        <f>G57*(1-0.941176470588235)</f>
        <v>0</v>
      </c>
    </row>
    <row r="58" spans="1:10" ht="12.75">
      <c r="A58" s="6" t="s">
        <v>5</v>
      </c>
      <c r="B58" s="6" t="s">
        <v>123</v>
      </c>
      <c r="C58" s="6" t="s">
        <v>246</v>
      </c>
      <c r="D58" s="6" t="s">
        <v>5</v>
      </c>
      <c r="E58" s="6" t="s">
        <v>5</v>
      </c>
      <c r="F58" s="10" t="s">
        <v>5</v>
      </c>
      <c r="G58" s="10" t="s">
        <v>5</v>
      </c>
      <c r="H58" s="10"/>
      <c r="I58" s="10" t="s">
        <v>5</v>
      </c>
      <c r="J58" s="18">
        <f>SUM(J59:J59)</f>
        <v>0.16094999999999998</v>
      </c>
    </row>
    <row r="59" spans="1:32" ht="12.75">
      <c r="A59" s="1" t="s">
        <v>51</v>
      </c>
      <c r="B59" s="1" t="s">
        <v>124</v>
      </c>
      <c r="C59" s="1" t="s">
        <v>247</v>
      </c>
      <c r="D59" s="1" t="s">
        <v>318</v>
      </c>
      <c r="E59" s="1" t="s">
        <v>248</v>
      </c>
      <c r="F59" s="7">
        <v>160.95</v>
      </c>
      <c r="G59" s="11"/>
      <c r="H59" s="11"/>
      <c r="I59" s="7">
        <v>0.001</v>
      </c>
      <c r="J59" s="7">
        <f>I59*F59</f>
        <v>0.16094999999999998</v>
      </c>
      <c r="AE59" s="24">
        <f>G59*1</f>
        <v>0</v>
      </c>
      <c r="AF59" s="24">
        <f>G59*(1-1)</f>
        <v>0</v>
      </c>
    </row>
    <row r="60" spans="1:10" ht="12.75">
      <c r="A60" s="6" t="s">
        <v>5</v>
      </c>
      <c r="B60" s="6" t="s">
        <v>64</v>
      </c>
      <c r="C60" s="6" t="s">
        <v>249</v>
      </c>
      <c r="D60" s="6" t="s">
        <v>5</v>
      </c>
      <c r="E60" s="6" t="s">
        <v>5</v>
      </c>
      <c r="F60" s="10" t="s">
        <v>5</v>
      </c>
      <c r="G60" s="10" t="s">
        <v>5</v>
      </c>
      <c r="H60" s="10"/>
      <c r="I60" s="10" t="s">
        <v>5</v>
      </c>
      <c r="J60" s="18">
        <f>SUM(J61:J66)</f>
        <v>45.042789</v>
      </c>
    </row>
    <row r="61" spans="1:32" ht="12.75">
      <c r="A61" s="1" t="s">
        <v>52</v>
      </c>
      <c r="B61" s="1" t="s">
        <v>125</v>
      </c>
      <c r="C61" s="1" t="s">
        <v>250</v>
      </c>
      <c r="D61" s="1" t="s">
        <v>317</v>
      </c>
      <c r="E61" s="1" t="s">
        <v>251</v>
      </c>
      <c r="F61" s="7">
        <v>590.6</v>
      </c>
      <c r="G61" s="11"/>
      <c r="H61" s="11"/>
      <c r="I61" s="7">
        <v>0.0739</v>
      </c>
      <c r="J61" s="7">
        <f aca="true" t="shared" si="9" ref="J61:J66">I61*F61</f>
        <v>43.64534</v>
      </c>
      <c r="AE61" s="24">
        <f>G61*0.168348356428539</f>
        <v>0</v>
      </c>
      <c r="AF61" s="24">
        <f>G61*(1-0.168348356428539)</f>
        <v>0</v>
      </c>
    </row>
    <row r="62" spans="1:32" ht="12.75">
      <c r="A62" s="1" t="s">
        <v>53</v>
      </c>
      <c r="B62" s="1" t="s">
        <v>126</v>
      </c>
      <c r="C62" s="1" t="s">
        <v>252</v>
      </c>
      <c r="D62" s="1" t="s">
        <v>317</v>
      </c>
      <c r="E62" s="1" t="s">
        <v>253</v>
      </c>
      <c r="F62" s="7">
        <v>59.06</v>
      </c>
      <c r="G62" s="11"/>
      <c r="H62" s="11"/>
      <c r="I62" s="7">
        <v>0</v>
      </c>
      <c r="J62" s="7">
        <f t="shared" si="9"/>
        <v>0</v>
      </c>
      <c r="AE62" s="24">
        <f>G62*0</f>
        <v>0</v>
      </c>
      <c r="AF62" s="24">
        <f>G62*(1-0)</f>
        <v>0</v>
      </c>
    </row>
    <row r="63" spans="1:32" ht="12.75">
      <c r="A63" s="1" t="s">
        <v>54</v>
      </c>
      <c r="B63" s="1" t="s">
        <v>127</v>
      </c>
      <c r="C63" s="1" t="s">
        <v>254</v>
      </c>
      <c r="D63" s="1" t="s">
        <v>317</v>
      </c>
      <c r="E63" s="1" t="s">
        <v>253</v>
      </c>
      <c r="F63" s="7">
        <v>59.06</v>
      </c>
      <c r="G63" s="11"/>
      <c r="H63" s="11"/>
      <c r="I63" s="7">
        <v>0</v>
      </c>
      <c r="J63" s="7">
        <f t="shared" si="9"/>
        <v>0</v>
      </c>
      <c r="AE63" s="24">
        <f>G63*0</f>
        <v>0</v>
      </c>
      <c r="AF63" s="24">
        <f>G63*(1-0)</f>
        <v>0</v>
      </c>
    </row>
    <row r="64" spans="1:32" ht="12.75">
      <c r="A64" s="1" t="s">
        <v>55</v>
      </c>
      <c r="B64" s="1" t="s">
        <v>128</v>
      </c>
      <c r="C64" s="1" t="s">
        <v>255</v>
      </c>
      <c r="D64" s="1" t="s">
        <v>317</v>
      </c>
      <c r="E64" s="1" t="s">
        <v>256</v>
      </c>
      <c r="F64" s="7">
        <v>18.91</v>
      </c>
      <c r="G64" s="11"/>
      <c r="H64" s="11"/>
      <c r="I64" s="7">
        <v>0.0739</v>
      </c>
      <c r="J64" s="7">
        <f t="shared" si="9"/>
        <v>1.397449</v>
      </c>
      <c r="AE64" s="24">
        <f>G64*0.161462365591398</f>
        <v>0</v>
      </c>
      <c r="AF64" s="24">
        <f>G64*(1-0.161462365591398)</f>
        <v>0</v>
      </c>
    </row>
    <row r="65" spans="1:32" ht="12.75">
      <c r="A65" s="1" t="s">
        <v>56</v>
      </c>
      <c r="B65" s="1" t="s">
        <v>129</v>
      </c>
      <c r="C65" s="1" t="s">
        <v>257</v>
      </c>
      <c r="D65" s="1" t="s">
        <v>317</v>
      </c>
      <c r="E65" s="1" t="s">
        <v>256</v>
      </c>
      <c r="F65" s="7">
        <v>18.91</v>
      </c>
      <c r="G65" s="11"/>
      <c r="H65" s="11"/>
      <c r="I65" s="7">
        <v>0</v>
      </c>
      <c r="J65" s="7">
        <f t="shared" si="9"/>
        <v>0</v>
      </c>
      <c r="AE65" s="24">
        <f>G65*0</f>
        <v>0</v>
      </c>
      <c r="AF65" s="24">
        <f>G65*(1-0)</f>
        <v>0</v>
      </c>
    </row>
    <row r="66" spans="1:32" ht="12.75">
      <c r="A66" s="1" t="s">
        <v>57</v>
      </c>
      <c r="B66" s="1" t="s">
        <v>130</v>
      </c>
      <c r="C66" s="1" t="s">
        <v>258</v>
      </c>
      <c r="D66" s="1" t="s">
        <v>317</v>
      </c>
      <c r="E66" s="1" t="s">
        <v>256</v>
      </c>
      <c r="F66" s="7">
        <v>18.91</v>
      </c>
      <c r="G66" s="11"/>
      <c r="H66" s="11"/>
      <c r="I66" s="7">
        <v>0</v>
      </c>
      <c r="J66" s="7">
        <f t="shared" si="9"/>
        <v>0</v>
      </c>
      <c r="AE66" s="24">
        <f>G66*0</f>
        <v>0</v>
      </c>
      <c r="AF66" s="24">
        <f>G66*(1-0)</f>
        <v>0</v>
      </c>
    </row>
    <row r="67" spans="1:10" ht="12.75">
      <c r="A67" s="6" t="s">
        <v>5</v>
      </c>
      <c r="B67" s="6" t="s">
        <v>131</v>
      </c>
      <c r="C67" s="6" t="s">
        <v>259</v>
      </c>
      <c r="D67" s="6" t="s">
        <v>5</v>
      </c>
      <c r="E67" s="6" t="s">
        <v>5</v>
      </c>
      <c r="F67" s="10" t="s">
        <v>5</v>
      </c>
      <c r="G67" s="10" t="s">
        <v>5</v>
      </c>
      <c r="H67" s="10"/>
      <c r="I67" s="10" t="s">
        <v>5</v>
      </c>
      <c r="J67" s="18">
        <f>SUM(J68:J69)</f>
        <v>0</v>
      </c>
    </row>
    <row r="68" spans="1:32" ht="12.75">
      <c r="A68" s="1" t="s">
        <v>58</v>
      </c>
      <c r="B68" s="1" t="s">
        <v>132</v>
      </c>
      <c r="C68" s="1" t="s">
        <v>260</v>
      </c>
      <c r="D68" s="1" t="s">
        <v>316</v>
      </c>
      <c r="E68" s="1" t="s">
        <v>6</v>
      </c>
      <c r="F68" s="7">
        <v>1</v>
      </c>
      <c r="G68" s="11"/>
      <c r="H68" s="11"/>
      <c r="I68" s="7">
        <v>0</v>
      </c>
      <c r="J68" s="7">
        <f>I68*F68</f>
        <v>0</v>
      </c>
      <c r="AE68" s="24">
        <f>G68*1</f>
        <v>0</v>
      </c>
      <c r="AF68" s="24">
        <f>G68*(1-1)</f>
        <v>0</v>
      </c>
    </row>
    <row r="69" spans="1:32" ht="12.75">
      <c r="A69" s="1" t="s">
        <v>59</v>
      </c>
      <c r="B69" s="1" t="s">
        <v>133</v>
      </c>
      <c r="C69" s="1" t="s">
        <v>261</v>
      </c>
      <c r="D69" s="1" t="s">
        <v>317</v>
      </c>
      <c r="E69" s="1" t="s">
        <v>262</v>
      </c>
      <c r="F69" s="7">
        <v>2</v>
      </c>
      <c r="G69" s="11"/>
      <c r="H69" s="11"/>
      <c r="I69" s="7">
        <v>0</v>
      </c>
      <c r="J69" s="7">
        <f>I69*F69</f>
        <v>0</v>
      </c>
      <c r="AE69" s="24">
        <f>G69*1</f>
        <v>0</v>
      </c>
      <c r="AF69" s="24">
        <f>G69*(1-1)</f>
        <v>0</v>
      </c>
    </row>
    <row r="70" spans="1:10" ht="12.75">
      <c r="A70" s="6" t="s">
        <v>5</v>
      </c>
      <c r="B70" s="6" t="s">
        <v>134</v>
      </c>
      <c r="C70" s="6" t="s">
        <v>263</v>
      </c>
      <c r="D70" s="6" t="s">
        <v>5</v>
      </c>
      <c r="E70" s="6" t="s">
        <v>5</v>
      </c>
      <c r="F70" s="10" t="s">
        <v>5</v>
      </c>
      <c r="G70" s="10" t="s">
        <v>5</v>
      </c>
      <c r="H70" s="10"/>
      <c r="I70" s="10" t="s">
        <v>5</v>
      </c>
      <c r="J70" s="18">
        <f>SUM(J71:J75)</f>
        <v>57.437810400000004</v>
      </c>
    </row>
    <row r="71" spans="1:32" ht="12.75">
      <c r="A71" s="1" t="s">
        <v>60</v>
      </c>
      <c r="B71" s="1" t="s">
        <v>135</v>
      </c>
      <c r="C71" s="1" t="s">
        <v>264</v>
      </c>
      <c r="D71" s="1" t="s">
        <v>318</v>
      </c>
      <c r="E71" s="1" t="s">
        <v>265</v>
      </c>
      <c r="F71" s="7">
        <v>149.16</v>
      </c>
      <c r="G71" s="11"/>
      <c r="H71" s="11"/>
      <c r="I71" s="7">
        <v>0.14424</v>
      </c>
      <c r="J71" s="7">
        <f>I71*F71</f>
        <v>21.514838400000002</v>
      </c>
      <c r="AE71" s="24">
        <f>G71*0.655449735449735</f>
        <v>0</v>
      </c>
      <c r="AF71" s="24">
        <f>G71*(1-0.655449735449735)</f>
        <v>0</v>
      </c>
    </row>
    <row r="72" spans="1:32" ht="12.75">
      <c r="A72" s="1" t="s">
        <v>61</v>
      </c>
      <c r="B72" s="1" t="s">
        <v>135</v>
      </c>
      <c r="C72" s="1" t="s">
        <v>266</v>
      </c>
      <c r="D72" s="1" t="s">
        <v>318</v>
      </c>
      <c r="E72" s="1" t="s">
        <v>11</v>
      </c>
      <c r="F72" s="7">
        <v>6</v>
      </c>
      <c r="G72" s="11"/>
      <c r="H72" s="11"/>
      <c r="I72" s="7">
        <v>0.14424</v>
      </c>
      <c r="J72" s="7">
        <f>I72*F72</f>
        <v>0.86544</v>
      </c>
      <c r="AE72" s="24">
        <f>G72*0.655449735449735</f>
        <v>0</v>
      </c>
      <c r="AF72" s="24">
        <f>G72*(1-0.655449735449735)</f>
        <v>0</v>
      </c>
    </row>
    <row r="73" spans="1:32" ht="12.75">
      <c r="A73" s="1" t="s">
        <v>62</v>
      </c>
      <c r="B73" s="1" t="s">
        <v>135</v>
      </c>
      <c r="C73" s="1" t="s">
        <v>267</v>
      </c>
      <c r="D73" s="1" t="s">
        <v>318</v>
      </c>
      <c r="E73" s="1" t="s">
        <v>268</v>
      </c>
      <c r="F73" s="7">
        <v>209.05</v>
      </c>
      <c r="G73" s="11"/>
      <c r="H73" s="11"/>
      <c r="I73" s="7">
        <v>0.14424</v>
      </c>
      <c r="J73" s="7">
        <f>I73*F73</f>
        <v>30.153372000000005</v>
      </c>
      <c r="AE73" s="24">
        <f>G73*0.655449735449735</f>
        <v>0</v>
      </c>
      <c r="AF73" s="24">
        <f>G73*(1-0.655449735449735)</f>
        <v>0</v>
      </c>
    </row>
    <row r="74" spans="1:32" ht="12.75">
      <c r="A74" s="1" t="s">
        <v>63</v>
      </c>
      <c r="B74" s="1" t="s">
        <v>135</v>
      </c>
      <c r="C74" s="1" t="s">
        <v>269</v>
      </c>
      <c r="D74" s="1" t="s">
        <v>318</v>
      </c>
      <c r="E74" s="1" t="s">
        <v>39</v>
      </c>
      <c r="F74" s="7">
        <v>34</v>
      </c>
      <c r="G74" s="11"/>
      <c r="H74" s="11"/>
      <c r="I74" s="7">
        <v>0.14424</v>
      </c>
      <c r="J74" s="7">
        <f>I74*F74</f>
        <v>4.90416</v>
      </c>
      <c r="AE74" s="24">
        <f>G74*0.655449735449735</f>
        <v>0</v>
      </c>
      <c r="AF74" s="24">
        <f>G74*(1-0.655449735449735)</f>
        <v>0</v>
      </c>
    </row>
    <row r="75" spans="1:32" ht="12.75">
      <c r="A75" s="1" t="s">
        <v>64</v>
      </c>
      <c r="B75" s="1" t="s">
        <v>136</v>
      </c>
      <c r="C75" s="1" t="s">
        <v>270</v>
      </c>
      <c r="D75" s="1" t="s">
        <v>318</v>
      </c>
      <c r="E75" s="1" t="s">
        <v>271</v>
      </c>
      <c r="F75" s="7">
        <v>160.95</v>
      </c>
      <c r="G75" s="11"/>
      <c r="H75" s="11"/>
      <c r="I75" s="7">
        <v>0</v>
      </c>
      <c r="J75" s="7">
        <f>I75*F75</f>
        <v>0</v>
      </c>
      <c r="AE75" s="24">
        <f>G75*0.639335256146134</f>
        <v>0</v>
      </c>
      <c r="AF75" s="24">
        <f>G75*(1-0.639335256146134)</f>
        <v>0</v>
      </c>
    </row>
    <row r="76" spans="1:10" ht="12.75">
      <c r="A76" s="6" t="s">
        <v>5</v>
      </c>
      <c r="B76" s="6" t="s">
        <v>137</v>
      </c>
      <c r="C76" s="6" t="s">
        <v>272</v>
      </c>
      <c r="D76" s="6" t="s">
        <v>5</v>
      </c>
      <c r="E76" s="6" t="s">
        <v>5</v>
      </c>
      <c r="F76" s="10" t="s">
        <v>5</v>
      </c>
      <c r="G76" s="10" t="s">
        <v>5</v>
      </c>
      <c r="H76" s="10"/>
      <c r="I76" s="10" t="s">
        <v>5</v>
      </c>
      <c r="J76" s="18">
        <f>SUM(J77:J77)</f>
        <v>0</v>
      </c>
    </row>
    <row r="77" spans="1:32" ht="12.75">
      <c r="A77" s="1" t="s">
        <v>65</v>
      </c>
      <c r="B77" s="1" t="s">
        <v>138</v>
      </c>
      <c r="C77" s="1" t="s">
        <v>273</v>
      </c>
      <c r="D77" s="1" t="s">
        <v>316</v>
      </c>
      <c r="E77" s="1" t="s">
        <v>35</v>
      </c>
      <c r="F77" s="7">
        <v>30</v>
      </c>
      <c r="G77" s="11"/>
      <c r="H77" s="11"/>
      <c r="I77" s="7">
        <v>0</v>
      </c>
      <c r="J77" s="7">
        <f>I77*F77</f>
        <v>0</v>
      </c>
      <c r="AE77" s="24">
        <f>G77*1</f>
        <v>0</v>
      </c>
      <c r="AF77" s="24">
        <f>G77*(1-1)</f>
        <v>0</v>
      </c>
    </row>
    <row r="78" spans="1:10" ht="12.75">
      <c r="A78" s="6" t="s">
        <v>5</v>
      </c>
      <c r="B78" s="6" t="s">
        <v>139</v>
      </c>
      <c r="C78" s="6" t="s">
        <v>274</v>
      </c>
      <c r="D78" s="6" t="s">
        <v>5</v>
      </c>
      <c r="E78" s="6" t="s">
        <v>5</v>
      </c>
      <c r="F78" s="10" t="s">
        <v>5</v>
      </c>
      <c r="G78" s="10" t="s">
        <v>5</v>
      </c>
      <c r="H78" s="10"/>
      <c r="I78" s="10" t="s">
        <v>5</v>
      </c>
      <c r="J78" s="18">
        <f>SUM(J79:J79)</f>
        <v>0</v>
      </c>
    </row>
    <row r="79" spans="1:32" ht="12.75">
      <c r="A79" s="1" t="s">
        <v>66</v>
      </c>
      <c r="B79" s="1" t="s">
        <v>140</v>
      </c>
      <c r="C79" s="1" t="s">
        <v>275</v>
      </c>
      <c r="D79" s="1" t="s">
        <v>316</v>
      </c>
      <c r="E79" s="1" t="s">
        <v>6</v>
      </c>
      <c r="F79" s="7">
        <v>1</v>
      </c>
      <c r="G79" s="11"/>
      <c r="H79" s="11"/>
      <c r="I79" s="7">
        <v>0</v>
      </c>
      <c r="J79" s="7">
        <f>I79*F79</f>
        <v>0</v>
      </c>
      <c r="AE79" s="24">
        <f>G79*1</f>
        <v>0</v>
      </c>
      <c r="AF79" s="24">
        <f>G79*(1-1)</f>
        <v>0</v>
      </c>
    </row>
    <row r="80" spans="1:10" ht="12.75">
      <c r="A80" s="6" t="s">
        <v>5</v>
      </c>
      <c r="B80" s="6" t="s">
        <v>141</v>
      </c>
      <c r="C80" s="6" t="s">
        <v>276</v>
      </c>
      <c r="D80" s="6" t="s">
        <v>5</v>
      </c>
      <c r="E80" s="6" t="s">
        <v>5</v>
      </c>
      <c r="F80" s="10" t="s">
        <v>5</v>
      </c>
      <c r="G80" s="10" t="s">
        <v>5</v>
      </c>
      <c r="H80" s="10"/>
      <c r="I80" s="10" t="s">
        <v>5</v>
      </c>
      <c r="J80" s="18">
        <f>SUM(J81:J81)</f>
        <v>0</v>
      </c>
    </row>
    <row r="81" spans="1:32" ht="12.75">
      <c r="A81" s="1" t="s">
        <v>67</v>
      </c>
      <c r="B81" s="1" t="s">
        <v>142</v>
      </c>
      <c r="C81" s="1" t="s">
        <v>277</v>
      </c>
      <c r="D81" s="1" t="s">
        <v>320</v>
      </c>
      <c r="E81" s="1" t="s">
        <v>278</v>
      </c>
      <c r="F81" s="7">
        <v>461.24</v>
      </c>
      <c r="G81" s="11"/>
      <c r="H81" s="11"/>
      <c r="I81" s="7">
        <v>0</v>
      </c>
      <c r="J81" s="7">
        <f>I81*F81</f>
        <v>0</v>
      </c>
      <c r="AE81" s="24">
        <f>G81*0</f>
        <v>0</v>
      </c>
      <c r="AF81" s="24">
        <f>G81*(1-0)</f>
        <v>0</v>
      </c>
    </row>
    <row r="82" spans="1:10" ht="12.75">
      <c r="A82" s="6" t="s">
        <v>5</v>
      </c>
      <c r="B82" s="6" t="s">
        <v>143</v>
      </c>
      <c r="C82" s="6" t="s">
        <v>279</v>
      </c>
      <c r="D82" s="6" t="s">
        <v>5</v>
      </c>
      <c r="E82" s="6" t="s">
        <v>5</v>
      </c>
      <c r="F82" s="10" t="s">
        <v>5</v>
      </c>
      <c r="G82" s="10" t="s">
        <v>5</v>
      </c>
      <c r="H82" s="10"/>
      <c r="I82" s="10" t="s">
        <v>5</v>
      </c>
      <c r="J82" s="18">
        <f>SUM(J83:J88)</f>
        <v>0</v>
      </c>
    </row>
    <row r="83" spans="1:32" ht="12.75">
      <c r="A83" s="1" t="s">
        <v>68</v>
      </c>
      <c r="B83" s="1" t="s">
        <v>144</v>
      </c>
      <c r="C83" s="1" t="s">
        <v>280</v>
      </c>
      <c r="D83" s="1" t="s">
        <v>320</v>
      </c>
      <c r="E83" s="1" t="s">
        <v>281</v>
      </c>
      <c r="F83" s="7">
        <v>86.71</v>
      </c>
      <c r="G83" s="11"/>
      <c r="H83" s="11"/>
      <c r="I83" s="7">
        <v>0</v>
      </c>
      <c r="J83" s="7">
        <f aca="true" t="shared" si="10" ref="J83:J88">I83*F83</f>
        <v>0</v>
      </c>
      <c r="AE83" s="24">
        <f aca="true" t="shared" si="11" ref="AE83:AE88">G83*0</f>
        <v>0</v>
      </c>
      <c r="AF83" s="24">
        <f aca="true" t="shared" si="12" ref="AF83:AF88">G83*(1-0)</f>
        <v>0</v>
      </c>
    </row>
    <row r="84" spans="1:32" ht="12.75">
      <c r="A84" s="1" t="s">
        <v>69</v>
      </c>
      <c r="B84" s="1" t="s">
        <v>145</v>
      </c>
      <c r="C84" s="1" t="s">
        <v>282</v>
      </c>
      <c r="D84" s="1" t="s">
        <v>320</v>
      </c>
      <c r="E84" s="1" t="s">
        <v>281</v>
      </c>
      <c r="F84" s="7">
        <v>86.71</v>
      </c>
      <c r="G84" s="11"/>
      <c r="H84" s="11"/>
      <c r="I84" s="7">
        <v>0</v>
      </c>
      <c r="J84" s="7">
        <f t="shared" si="10"/>
        <v>0</v>
      </c>
      <c r="AE84" s="24">
        <f t="shared" si="11"/>
        <v>0</v>
      </c>
      <c r="AF84" s="24">
        <f t="shared" si="12"/>
        <v>0</v>
      </c>
    </row>
    <row r="85" spans="1:32" ht="12.75">
      <c r="A85" s="1" t="s">
        <v>70</v>
      </c>
      <c r="B85" s="1" t="s">
        <v>146</v>
      </c>
      <c r="C85" s="1" t="s">
        <v>283</v>
      </c>
      <c r="D85" s="1" t="s">
        <v>320</v>
      </c>
      <c r="E85" s="1" t="s">
        <v>284</v>
      </c>
      <c r="F85" s="7">
        <v>109.99</v>
      </c>
      <c r="G85" s="11"/>
      <c r="H85" s="11"/>
      <c r="I85" s="7">
        <v>0</v>
      </c>
      <c r="J85" s="7">
        <f t="shared" si="10"/>
        <v>0</v>
      </c>
      <c r="AE85" s="24">
        <f t="shared" si="11"/>
        <v>0</v>
      </c>
      <c r="AF85" s="24">
        <f t="shared" si="12"/>
        <v>0</v>
      </c>
    </row>
    <row r="86" spans="1:32" ht="12.75">
      <c r="A86" s="1" t="s">
        <v>71</v>
      </c>
      <c r="B86" s="1" t="s">
        <v>147</v>
      </c>
      <c r="C86" s="1" t="s">
        <v>285</v>
      </c>
      <c r="D86" s="1" t="s">
        <v>320</v>
      </c>
      <c r="E86" s="1" t="s">
        <v>286</v>
      </c>
      <c r="F86" s="7">
        <v>109.99</v>
      </c>
      <c r="G86" s="11"/>
      <c r="H86" s="11"/>
      <c r="I86" s="7">
        <v>0</v>
      </c>
      <c r="J86" s="7">
        <f t="shared" si="10"/>
        <v>0</v>
      </c>
      <c r="AE86" s="24">
        <f t="shared" si="11"/>
        <v>0</v>
      </c>
      <c r="AF86" s="24">
        <f t="shared" si="12"/>
        <v>0</v>
      </c>
    </row>
    <row r="87" spans="1:32" ht="12.75">
      <c r="A87" s="1" t="s">
        <v>72</v>
      </c>
      <c r="B87" s="1" t="s">
        <v>148</v>
      </c>
      <c r="C87" s="1" t="s">
        <v>287</v>
      </c>
      <c r="D87" s="1" t="s">
        <v>320</v>
      </c>
      <c r="E87" s="1" t="s">
        <v>288</v>
      </c>
      <c r="F87" s="7">
        <v>86.71</v>
      </c>
      <c r="G87" s="11"/>
      <c r="H87" s="11"/>
      <c r="I87" s="7">
        <v>0</v>
      </c>
      <c r="J87" s="7">
        <f t="shared" si="10"/>
        <v>0</v>
      </c>
      <c r="AE87" s="24">
        <f t="shared" si="11"/>
        <v>0</v>
      </c>
      <c r="AF87" s="24">
        <f t="shared" si="12"/>
        <v>0</v>
      </c>
    </row>
    <row r="88" spans="1:32" ht="12.75">
      <c r="A88" s="1" t="s">
        <v>73</v>
      </c>
      <c r="B88" s="1" t="s">
        <v>149</v>
      </c>
      <c r="C88" s="1" t="s">
        <v>289</v>
      </c>
      <c r="D88" s="1" t="s">
        <v>320</v>
      </c>
      <c r="E88" s="1" t="s">
        <v>286</v>
      </c>
      <c r="F88" s="7">
        <v>109.99</v>
      </c>
      <c r="G88" s="11"/>
      <c r="H88" s="11"/>
      <c r="I88" s="7">
        <v>0</v>
      </c>
      <c r="J88" s="7">
        <f t="shared" si="10"/>
        <v>0</v>
      </c>
      <c r="AE88" s="24">
        <f t="shared" si="11"/>
        <v>0</v>
      </c>
      <c r="AF88" s="24">
        <f t="shared" si="12"/>
        <v>0</v>
      </c>
    </row>
    <row r="89" spans="1:10" ht="12.75">
      <c r="A89" s="6" t="s">
        <v>5</v>
      </c>
      <c r="B89" s="6"/>
      <c r="C89" s="6" t="s">
        <v>290</v>
      </c>
      <c r="D89" s="6" t="s">
        <v>5</v>
      </c>
      <c r="E89" s="6" t="s">
        <v>5</v>
      </c>
      <c r="F89" s="10" t="s">
        <v>5</v>
      </c>
      <c r="G89" s="10" t="s">
        <v>5</v>
      </c>
      <c r="H89" s="18">
        <f>SUM(H90:H100)</f>
        <v>0</v>
      </c>
      <c r="I89" s="10" t="s">
        <v>5</v>
      </c>
      <c r="J89" s="18">
        <f>SUM(J90:J100)</f>
        <v>114.75349</v>
      </c>
    </row>
    <row r="90" spans="1:32" ht="12.75">
      <c r="A90" s="2" t="s">
        <v>74</v>
      </c>
      <c r="B90" s="2" t="s">
        <v>150</v>
      </c>
      <c r="C90" s="2" t="s">
        <v>291</v>
      </c>
      <c r="D90" s="2" t="s">
        <v>317</v>
      </c>
      <c r="E90" s="2" t="s">
        <v>248</v>
      </c>
      <c r="F90" s="8">
        <v>160.95</v>
      </c>
      <c r="G90" s="12"/>
      <c r="H90" s="12"/>
      <c r="I90" s="8">
        <v>0.001</v>
      </c>
      <c r="J90" s="8">
        <f aca="true" t="shared" si="13" ref="J90:J100">I90*F90</f>
        <v>0.16094999999999998</v>
      </c>
      <c r="AE90" s="25">
        <f aca="true" t="shared" si="14" ref="AE90:AE100">G90*1</f>
        <v>0</v>
      </c>
      <c r="AF90" s="25">
        <f aca="true" t="shared" si="15" ref="AF90:AF100">G90*(1-1)</f>
        <v>0</v>
      </c>
    </row>
    <row r="91" spans="1:32" ht="12.75">
      <c r="A91" s="2" t="s">
        <v>75</v>
      </c>
      <c r="B91" s="2" t="s">
        <v>151</v>
      </c>
      <c r="C91" s="2" t="s">
        <v>292</v>
      </c>
      <c r="D91" s="2" t="s">
        <v>316</v>
      </c>
      <c r="E91" s="2" t="s">
        <v>293</v>
      </c>
      <c r="F91" s="8">
        <v>251.54</v>
      </c>
      <c r="G91" s="12"/>
      <c r="H91" s="12"/>
      <c r="I91" s="8">
        <v>0.048</v>
      </c>
      <c r="J91" s="8">
        <f t="shared" si="13"/>
        <v>12.07392</v>
      </c>
      <c r="AE91" s="25">
        <f t="shared" si="14"/>
        <v>0</v>
      </c>
      <c r="AF91" s="25">
        <f t="shared" si="15"/>
        <v>0</v>
      </c>
    </row>
    <row r="92" spans="1:32" ht="12.75">
      <c r="A92" s="2" t="s">
        <v>76</v>
      </c>
      <c r="B92" s="2" t="s">
        <v>152</v>
      </c>
      <c r="C92" s="2" t="s">
        <v>294</v>
      </c>
      <c r="D92" s="2" t="s">
        <v>316</v>
      </c>
      <c r="E92" s="2" t="s">
        <v>295</v>
      </c>
      <c r="F92" s="8">
        <v>150.65</v>
      </c>
      <c r="G92" s="12"/>
      <c r="H92" s="12"/>
      <c r="I92" s="8">
        <v>0.086</v>
      </c>
      <c r="J92" s="8">
        <f t="shared" si="13"/>
        <v>12.9559</v>
      </c>
      <c r="AE92" s="25">
        <f t="shared" si="14"/>
        <v>0</v>
      </c>
      <c r="AF92" s="25">
        <f t="shared" si="15"/>
        <v>0</v>
      </c>
    </row>
    <row r="93" spans="1:32" ht="12.75">
      <c r="A93" s="2" t="s">
        <v>77</v>
      </c>
      <c r="B93" s="2" t="s">
        <v>153</v>
      </c>
      <c r="C93" s="2" t="s">
        <v>296</v>
      </c>
      <c r="D93" s="2" t="s">
        <v>317</v>
      </c>
      <c r="E93" s="2" t="s">
        <v>297</v>
      </c>
      <c r="F93" s="8">
        <v>3.43</v>
      </c>
      <c r="G93" s="12"/>
      <c r="H93" s="12"/>
      <c r="I93" s="8">
        <v>0.192</v>
      </c>
      <c r="J93" s="8">
        <f t="shared" si="13"/>
        <v>0.65856</v>
      </c>
      <c r="AE93" s="25">
        <f t="shared" si="14"/>
        <v>0</v>
      </c>
      <c r="AF93" s="25">
        <f t="shared" si="15"/>
        <v>0</v>
      </c>
    </row>
    <row r="94" spans="1:32" ht="12.75">
      <c r="A94" s="2" t="s">
        <v>78</v>
      </c>
      <c r="B94" s="2" t="s">
        <v>154</v>
      </c>
      <c r="C94" s="2" t="s">
        <v>298</v>
      </c>
      <c r="D94" s="2" t="s">
        <v>317</v>
      </c>
      <c r="E94" s="2" t="s">
        <v>299</v>
      </c>
      <c r="F94" s="8">
        <v>9.7</v>
      </c>
      <c r="G94" s="12"/>
      <c r="H94" s="12"/>
      <c r="I94" s="8">
        <v>0.144</v>
      </c>
      <c r="J94" s="8">
        <f t="shared" si="13"/>
        <v>1.3967999999999998</v>
      </c>
      <c r="AE94" s="25">
        <f t="shared" si="14"/>
        <v>0</v>
      </c>
      <c r="AF94" s="25">
        <f t="shared" si="15"/>
        <v>0</v>
      </c>
    </row>
    <row r="95" spans="1:32" ht="12.75">
      <c r="A95" s="2" t="s">
        <v>79</v>
      </c>
      <c r="B95" s="2" t="s">
        <v>155</v>
      </c>
      <c r="C95" s="2" t="s">
        <v>300</v>
      </c>
      <c r="D95" s="2" t="s">
        <v>317</v>
      </c>
      <c r="E95" s="2" t="s">
        <v>301</v>
      </c>
      <c r="F95" s="8">
        <v>586.81</v>
      </c>
      <c r="G95" s="12"/>
      <c r="H95" s="12"/>
      <c r="I95" s="8">
        <v>0.144</v>
      </c>
      <c r="J95" s="8">
        <f t="shared" si="13"/>
        <v>84.50063999999999</v>
      </c>
      <c r="AE95" s="25">
        <f t="shared" si="14"/>
        <v>0</v>
      </c>
      <c r="AF95" s="25">
        <f t="shared" si="15"/>
        <v>0</v>
      </c>
    </row>
    <row r="96" spans="1:32" ht="12.75">
      <c r="A96" s="2" t="s">
        <v>80</v>
      </c>
      <c r="B96" s="2" t="s">
        <v>156</v>
      </c>
      <c r="C96" s="2" t="s">
        <v>302</v>
      </c>
      <c r="D96" s="2" t="s">
        <v>317</v>
      </c>
      <c r="E96" s="2" t="s">
        <v>303</v>
      </c>
      <c r="F96" s="8">
        <v>15.66</v>
      </c>
      <c r="G96" s="12"/>
      <c r="H96" s="12"/>
      <c r="I96" s="8">
        <v>0.192</v>
      </c>
      <c r="J96" s="8">
        <f t="shared" si="13"/>
        <v>3.00672</v>
      </c>
      <c r="AE96" s="25">
        <f t="shared" si="14"/>
        <v>0</v>
      </c>
      <c r="AF96" s="25">
        <f t="shared" si="15"/>
        <v>0</v>
      </c>
    </row>
    <row r="97" spans="1:32" ht="12.75">
      <c r="A97" s="2" t="s">
        <v>81</v>
      </c>
      <c r="B97" s="2" t="s">
        <v>157</v>
      </c>
      <c r="C97" s="2" t="s">
        <v>304</v>
      </c>
      <c r="D97" s="2" t="s">
        <v>320</v>
      </c>
      <c r="E97" s="2" t="s">
        <v>286</v>
      </c>
      <c r="F97" s="8">
        <v>109.99</v>
      </c>
      <c r="G97" s="12"/>
      <c r="H97" s="12"/>
      <c r="I97" s="8">
        <v>0</v>
      </c>
      <c r="J97" s="8">
        <f t="shared" si="13"/>
        <v>0</v>
      </c>
      <c r="AE97" s="25">
        <f t="shared" si="14"/>
        <v>0</v>
      </c>
      <c r="AF97" s="25">
        <f t="shared" si="15"/>
        <v>0</v>
      </c>
    </row>
    <row r="98" spans="1:32" ht="12.75">
      <c r="A98" s="2" t="s">
        <v>82</v>
      </c>
      <c r="B98" s="2" t="s">
        <v>158</v>
      </c>
      <c r="C98" s="2" t="s">
        <v>305</v>
      </c>
      <c r="D98" s="2" t="s">
        <v>320</v>
      </c>
      <c r="E98" s="2" t="s">
        <v>306</v>
      </c>
      <c r="F98" s="8">
        <v>75.05</v>
      </c>
      <c r="G98" s="12"/>
      <c r="H98" s="12"/>
      <c r="I98" s="8">
        <v>0</v>
      </c>
      <c r="J98" s="8">
        <f t="shared" si="13"/>
        <v>0</v>
      </c>
      <c r="AE98" s="25">
        <f t="shared" si="14"/>
        <v>0</v>
      </c>
      <c r="AF98" s="25">
        <f t="shared" si="15"/>
        <v>0</v>
      </c>
    </row>
    <row r="99" spans="1:32" ht="12.75">
      <c r="A99" s="2" t="s">
        <v>83</v>
      </c>
      <c r="B99" s="2" t="s">
        <v>158</v>
      </c>
      <c r="C99" s="2" t="s">
        <v>307</v>
      </c>
      <c r="D99" s="2" t="s">
        <v>320</v>
      </c>
      <c r="E99" s="2" t="s">
        <v>308</v>
      </c>
      <c r="F99" s="8">
        <v>143.26</v>
      </c>
      <c r="G99" s="12"/>
      <c r="H99" s="12"/>
      <c r="I99" s="8">
        <v>0</v>
      </c>
      <c r="J99" s="8">
        <f t="shared" si="13"/>
        <v>0</v>
      </c>
      <c r="AE99" s="25">
        <f t="shared" si="14"/>
        <v>0</v>
      </c>
      <c r="AF99" s="25">
        <f t="shared" si="15"/>
        <v>0</v>
      </c>
    </row>
    <row r="100" spans="1:32" ht="12.75">
      <c r="A100" s="2" t="s">
        <v>84</v>
      </c>
      <c r="B100" s="2" t="s">
        <v>140</v>
      </c>
      <c r="C100" s="2" t="s">
        <v>309</v>
      </c>
      <c r="D100" s="2" t="s">
        <v>320</v>
      </c>
      <c r="E100" s="2" t="s">
        <v>310</v>
      </c>
      <c r="F100" s="8">
        <v>11.65</v>
      </c>
      <c r="G100" s="12"/>
      <c r="H100" s="12"/>
      <c r="I100" s="8">
        <v>0</v>
      </c>
      <c r="J100" s="8">
        <f t="shared" si="13"/>
        <v>0</v>
      </c>
      <c r="AE100" s="25">
        <f t="shared" si="14"/>
        <v>0</v>
      </c>
      <c r="AF100" s="25">
        <f t="shared" si="15"/>
        <v>0</v>
      </c>
    </row>
    <row r="102" spans="7:8" ht="12.75">
      <c r="G102" s="21" t="s">
        <v>326</v>
      </c>
      <c r="H102" s="22"/>
    </row>
  </sheetData>
  <sheetProtection/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7.8515625" style="0" customWidth="1"/>
    <col min="2" max="2" width="17.28125" style="0" customWidth="1"/>
    <col min="3" max="3" width="98.140625" style="0" customWidth="1"/>
    <col min="4" max="4" width="14.57421875" style="0" customWidth="1"/>
    <col min="5" max="5" width="24.140625" style="0" customWidth="1"/>
    <col min="6" max="6" width="20.421875" style="0" customWidth="1"/>
    <col min="7" max="7" width="16.421875" style="0" customWidth="1"/>
  </cols>
  <sheetData>
    <row r="1" spans="1:7" ht="21.75" customHeight="1">
      <c r="A1" s="48" t="s">
        <v>383</v>
      </c>
      <c r="B1" s="49"/>
      <c r="C1" s="49"/>
      <c r="D1" s="49"/>
      <c r="E1" s="49"/>
      <c r="F1" s="49"/>
      <c r="G1" s="49"/>
    </row>
    <row r="2" spans="1:8" ht="12.75">
      <c r="A2" s="50" t="s">
        <v>0</v>
      </c>
      <c r="B2" s="54" t="s">
        <v>159</v>
      </c>
      <c r="C2" s="66"/>
      <c r="D2" s="56" t="s">
        <v>327</v>
      </c>
      <c r="E2" s="56" t="s">
        <v>332</v>
      </c>
      <c r="F2" s="51"/>
      <c r="G2" s="57"/>
      <c r="H2" s="13"/>
    </row>
    <row r="3" spans="1:8" ht="12.75">
      <c r="A3" s="52"/>
      <c r="B3" s="55"/>
      <c r="C3" s="55"/>
      <c r="D3" s="53"/>
      <c r="E3" s="53"/>
      <c r="F3" s="53"/>
      <c r="G3" s="58"/>
      <c r="H3" s="13"/>
    </row>
    <row r="4" spans="1:8" ht="12.75">
      <c r="A4" s="59" t="s">
        <v>1</v>
      </c>
      <c r="B4" s="60" t="s">
        <v>160</v>
      </c>
      <c r="C4" s="53"/>
      <c r="D4" s="60" t="s">
        <v>328</v>
      </c>
      <c r="E4" s="60" t="s">
        <v>333</v>
      </c>
      <c r="F4" s="53"/>
      <c r="G4" s="58"/>
      <c r="H4" s="13"/>
    </row>
    <row r="5" spans="1:8" ht="12.75">
      <c r="A5" s="52"/>
      <c r="B5" s="53"/>
      <c r="C5" s="53"/>
      <c r="D5" s="53"/>
      <c r="E5" s="53"/>
      <c r="F5" s="53"/>
      <c r="G5" s="58"/>
      <c r="H5" s="13"/>
    </row>
    <row r="6" spans="1:8" ht="12.75">
      <c r="A6" s="59" t="s">
        <v>2</v>
      </c>
      <c r="B6" s="60" t="s">
        <v>161</v>
      </c>
      <c r="C6" s="53"/>
      <c r="D6" s="60" t="s">
        <v>329</v>
      </c>
      <c r="E6" s="60" t="s">
        <v>334</v>
      </c>
      <c r="F6" s="53"/>
      <c r="G6" s="58"/>
      <c r="H6" s="13"/>
    </row>
    <row r="7" spans="1:8" ht="12.75">
      <c r="A7" s="52"/>
      <c r="B7" s="53"/>
      <c r="C7" s="53"/>
      <c r="D7" s="53"/>
      <c r="E7" s="53"/>
      <c r="F7" s="53"/>
      <c r="G7" s="58"/>
      <c r="H7" s="13"/>
    </row>
    <row r="8" spans="1:8" ht="12.75">
      <c r="A8" s="59" t="s">
        <v>330</v>
      </c>
      <c r="B8" s="60" t="s">
        <v>335</v>
      </c>
      <c r="C8" s="53"/>
      <c r="D8" s="61" t="s">
        <v>314</v>
      </c>
      <c r="E8" s="64">
        <v>42881</v>
      </c>
      <c r="F8" s="53"/>
      <c r="G8" s="58"/>
      <c r="H8" s="13"/>
    </row>
    <row r="9" spans="1:8" ht="12.75">
      <c r="A9" s="62"/>
      <c r="B9" s="63"/>
      <c r="C9" s="63"/>
      <c r="D9" s="63"/>
      <c r="E9" s="63"/>
      <c r="F9" s="63"/>
      <c r="G9" s="65"/>
      <c r="H9" s="13"/>
    </row>
    <row r="10" spans="1:8" ht="12.75">
      <c r="A10" s="23" t="s">
        <v>4</v>
      </c>
      <c r="B10" s="27" t="s">
        <v>86</v>
      </c>
      <c r="C10" s="27" t="s">
        <v>162</v>
      </c>
      <c r="D10" s="27" t="s">
        <v>315</v>
      </c>
      <c r="E10" s="27" t="s">
        <v>163</v>
      </c>
      <c r="F10" s="28" t="s">
        <v>321</v>
      </c>
      <c r="G10" s="30" t="s">
        <v>384</v>
      </c>
      <c r="H10" s="14"/>
    </row>
    <row r="11" spans="1:7" ht="12.75">
      <c r="A11" s="26" t="s">
        <v>6</v>
      </c>
      <c r="B11" s="26" t="s">
        <v>88</v>
      </c>
      <c r="C11" s="26" t="s">
        <v>165</v>
      </c>
      <c r="D11" s="26" t="s">
        <v>316</v>
      </c>
      <c r="E11" s="26" t="s">
        <v>6</v>
      </c>
      <c r="F11" s="29">
        <v>1</v>
      </c>
      <c r="G11" s="31"/>
    </row>
    <row r="12" spans="1:7" ht="12.75">
      <c r="A12" s="1" t="s">
        <v>7</v>
      </c>
      <c r="B12" s="1" t="s">
        <v>90</v>
      </c>
      <c r="C12" s="1" t="s">
        <v>167</v>
      </c>
      <c r="D12" s="1" t="s">
        <v>317</v>
      </c>
      <c r="E12" s="1" t="s">
        <v>168</v>
      </c>
      <c r="F12" s="7">
        <v>98</v>
      </c>
      <c r="G12" s="11"/>
    </row>
    <row r="13" spans="1:7" ht="12.75">
      <c r="A13" s="1" t="s">
        <v>8</v>
      </c>
      <c r="B13" s="1" t="s">
        <v>90</v>
      </c>
      <c r="C13" s="1" t="s">
        <v>169</v>
      </c>
      <c r="D13" s="1" t="s">
        <v>317</v>
      </c>
      <c r="E13" s="1" t="s">
        <v>65</v>
      </c>
      <c r="F13" s="7">
        <v>60</v>
      </c>
      <c r="G13" s="11"/>
    </row>
    <row r="14" spans="1:7" ht="12.75">
      <c r="A14" s="1" t="s">
        <v>9</v>
      </c>
      <c r="B14" s="1" t="s">
        <v>92</v>
      </c>
      <c r="C14" s="1" t="s">
        <v>171</v>
      </c>
      <c r="D14" s="1" t="s">
        <v>316</v>
      </c>
      <c r="E14" s="1" t="s">
        <v>6</v>
      </c>
      <c r="F14" s="7">
        <v>1</v>
      </c>
      <c r="G14" s="11"/>
    </row>
    <row r="15" spans="1:7" ht="12.75">
      <c r="A15" s="1" t="s">
        <v>10</v>
      </c>
      <c r="B15" s="1" t="s">
        <v>92</v>
      </c>
      <c r="C15" s="1" t="s">
        <v>172</v>
      </c>
      <c r="D15" s="1" t="s">
        <v>316</v>
      </c>
      <c r="E15" s="1" t="s">
        <v>6</v>
      </c>
      <c r="F15" s="7">
        <v>1</v>
      </c>
      <c r="G15" s="11"/>
    </row>
    <row r="16" spans="1:7" ht="12.75">
      <c r="A16" s="1" t="s">
        <v>11</v>
      </c>
      <c r="B16" s="1" t="s">
        <v>93</v>
      </c>
      <c r="C16" s="1" t="s">
        <v>173</v>
      </c>
      <c r="D16" s="1" t="s">
        <v>316</v>
      </c>
      <c r="E16" s="1" t="s">
        <v>6</v>
      </c>
      <c r="F16" s="7">
        <v>1</v>
      </c>
      <c r="G16" s="11"/>
    </row>
    <row r="17" spans="1:7" ht="12.75">
      <c r="A17" s="1" t="s">
        <v>12</v>
      </c>
      <c r="B17" s="1" t="s">
        <v>94</v>
      </c>
      <c r="C17" s="1" t="s">
        <v>175</v>
      </c>
      <c r="D17" s="1" t="s">
        <v>317</v>
      </c>
      <c r="E17" s="1" t="s">
        <v>176</v>
      </c>
      <c r="F17" s="7">
        <v>577.34</v>
      </c>
      <c r="G17" s="11" t="s">
        <v>340</v>
      </c>
    </row>
    <row r="18" spans="1:7" ht="12.75">
      <c r="A18" s="1" t="s">
        <v>13</v>
      </c>
      <c r="B18" s="1" t="s">
        <v>95</v>
      </c>
      <c r="C18" s="1" t="s">
        <v>177</v>
      </c>
      <c r="D18" s="1" t="s">
        <v>317</v>
      </c>
      <c r="E18" s="1" t="s">
        <v>21</v>
      </c>
      <c r="F18" s="7">
        <v>16</v>
      </c>
      <c r="G18" s="11" t="s">
        <v>340</v>
      </c>
    </row>
    <row r="19" spans="1:7" ht="12.75">
      <c r="A19" s="1" t="s">
        <v>14</v>
      </c>
      <c r="B19" s="1" t="s">
        <v>96</v>
      </c>
      <c r="C19" s="1" t="s">
        <v>178</v>
      </c>
      <c r="D19" s="1" t="s">
        <v>317</v>
      </c>
      <c r="E19" s="1" t="s">
        <v>176</v>
      </c>
      <c r="F19" s="7">
        <v>577.34</v>
      </c>
      <c r="G19" s="11" t="s">
        <v>340</v>
      </c>
    </row>
    <row r="20" spans="1:7" ht="12.75">
      <c r="A20" s="1" t="s">
        <v>15</v>
      </c>
      <c r="B20" s="1" t="s">
        <v>97</v>
      </c>
      <c r="C20" s="1" t="s">
        <v>179</v>
      </c>
      <c r="D20" s="1" t="s">
        <v>317</v>
      </c>
      <c r="E20" s="1" t="s">
        <v>180</v>
      </c>
      <c r="F20" s="7">
        <v>14.26</v>
      </c>
      <c r="G20" s="11" t="s">
        <v>340</v>
      </c>
    </row>
    <row r="21" spans="1:7" ht="12.75">
      <c r="A21" s="1" t="s">
        <v>16</v>
      </c>
      <c r="B21" s="1" t="s">
        <v>98</v>
      </c>
      <c r="C21" s="1" t="s">
        <v>181</v>
      </c>
      <c r="D21" s="1" t="s">
        <v>317</v>
      </c>
      <c r="E21" s="1" t="s">
        <v>182</v>
      </c>
      <c r="F21" s="7">
        <v>40.15</v>
      </c>
      <c r="G21" s="11" t="s">
        <v>340</v>
      </c>
    </row>
    <row r="22" spans="1:7" ht="12.75">
      <c r="A22" s="1" t="s">
        <v>17</v>
      </c>
      <c r="B22" s="1" t="s">
        <v>98</v>
      </c>
      <c r="C22" s="1" t="s">
        <v>183</v>
      </c>
      <c r="D22" s="1" t="s">
        <v>317</v>
      </c>
      <c r="E22" s="1" t="s">
        <v>184</v>
      </c>
      <c r="F22" s="7">
        <v>16.5</v>
      </c>
      <c r="G22" s="11" t="s">
        <v>340</v>
      </c>
    </row>
    <row r="23" spans="1:7" ht="12.75">
      <c r="A23" s="1" t="s">
        <v>18</v>
      </c>
      <c r="B23" s="1" t="s">
        <v>99</v>
      </c>
      <c r="C23" s="1" t="s">
        <v>185</v>
      </c>
      <c r="D23" s="1" t="s">
        <v>317</v>
      </c>
      <c r="E23" s="1" t="s">
        <v>186</v>
      </c>
      <c r="F23" s="7">
        <v>45.76</v>
      </c>
      <c r="G23" s="11" t="s">
        <v>340</v>
      </c>
    </row>
    <row r="24" spans="1:7" ht="12.75">
      <c r="A24" s="1" t="s">
        <v>19</v>
      </c>
      <c r="B24" s="1" t="s">
        <v>100</v>
      </c>
      <c r="C24" s="1" t="s">
        <v>187</v>
      </c>
      <c r="D24" s="1" t="s">
        <v>318</v>
      </c>
      <c r="E24" s="1" t="s">
        <v>13</v>
      </c>
      <c r="F24" s="7">
        <v>8</v>
      </c>
      <c r="G24" s="11" t="s">
        <v>340</v>
      </c>
    </row>
    <row r="25" spans="1:7" ht="12.75">
      <c r="A25" s="1" t="s">
        <v>20</v>
      </c>
      <c r="B25" s="1" t="s">
        <v>101</v>
      </c>
      <c r="C25" s="1" t="s">
        <v>188</v>
      </c>
      <c r="D25" s="1" t="s">
        <v>318</v>
      </c>
      <c r="E25" s="1" t="s">
        <v>189</v>
      </c>
      <c r="F25" s="7">
        <v>139.66</v>
      </c>
      <c r="G25" s="11" t="s">
        <v>340</v>
      </c>
    </row>
    <row r="26" spans="1:7" ht="12.75">
      <c r="A26" s="1" t="s">
        <v>21</v>
      </c>
      <c r="B26" s="1" t="s">
        <v>102</v>
      </c>
      <c r="C26" s="1" t="s">
        <v>190</v>
      </c>
      <c r="D26" s="1" t="s">
        <v>318</v>
      </c>
      <c r="E26" s="1" t="s">
        <v>191</v>
      </c>
      <c r="F26" s="7">
        <v>205.75</v>
      </c>
      <c r="G26" s="11" t="s">
        <v>340</v>
      </c>
    </row>
    <row r="27" spans="1:7" ht="12.75">
      <c r="A27" s="1" t="s">
        <v>22</v>
      </c>
      <c r="B27" s="1" t="s">
        <v>103</v>
      </c>
      <c r="C27" s="1" t="s">
        <v>193</v>
      </c>
      <c r="D27" s="1" t="s">
        <v>319</v>
      </c>
      <c r="E27" s="1" t="s">
        <v>194</v>
      </c>
      <c r="F27" s="7">
        <v>14.7</v>
      </c>
      <c r="G27" s="11" t="s">
        <v>340</v>
      </c>
    </row>
    <row r="28" spans="1:7" ht="12.75">
      <c r="A28" s="1" t="s">
        <v>23</v>
      </c>
      <c r="B28" s="1" t="s">
        <v>104</v>
      </c>
      <c r="C28" s="1" t="s">
        <v>195</v>
      </c>
      <c r="D28" s="1" t="s">
        <v>319</v>
      </c>
      <c r="E28" s="1" t="s">
        <v>196</v>
      </c>
      <c r="F28" s="7">
        <v>1.43</v>
      </c>
      <c r="G28" s="11" t="s">
        <v>340</v>
      </c>
    </row>
    <row r="29" spans="1:7" ht="12.75">
      <c r="A29" s="1" t="s">
        <v>24</v>
      </c>
      <c r="B29" s="1" t="s">
        <v>104</v>
      </c>
      <c r="C29" s="1" t="s">
        <v>197</v>
      </c>
      <c r="D29" s="1" t="s">
        <v>319</v>
      </c>
      <c r="E29" s="1" t="s">
        <v>198</v>
      </c>
      <c r="F29" s="7">
        <v>77.94</v>
      </c>
      <c r="G29" s="11" t="s">
        <v>340</v>
      </c>
    </row>
    <row r="30" spans="1:7" ht="12.75">
      <c r="A30" s="1" t="s">
        <v>25</v>
      </c>
      <c r="B30" s="1" t="s">
        <v>104</v>
      </c>
      <c r="C30" s="1" t="s">
        <v>199</v>
      </c>
      <c r="D30" s="1" t="s">
        <v>319</v>
      </c>
      <c r="E30" s="1" t="s">
        <v>200</v>
      </c>
      <c r="F30" s="7">
        <v>2.4</v>
      </c>
      <c r="G30" s="11" t="s">
        <v>340</v>
      </c>
    </row>
    <row r="31" spans="1:7" ht="12.75">
      <c r="A31" s="1" t="s">
        <v>26</v>
      </c>
      <c r="B31" s="1" t="s">
        <v>104</v>
      </c>
      <c r="C31" s="1" t="s">
        <v>201</v>
      </c>
      <c r="D31" s="1" t="s">
        <v>319</v>
      </c>
      <c r="E31" s="1" t="s">
        <v>202</v>
      </c>
      <c r="F31" s="7">
        <v>3.63</v>
      </c>
      <c r="G31" s="11" t="s">
        <v>340</v>
      </c>
    </row>
    <row r="32" spans="1:7" ht="12.75">
      <c r="A32" s="1" t="s">
        <v>27</v>
      </c>
      <c r="B32" s="1" t="s">
        <v>105</v>
      </c>
      <c r="C32" s="1" t="s">
        <v>203</v>
      </c>
      <c r="D32" s="1" t="s">
        <v>319</v>
      </c>
      <c r="E32" s="1" t="s">
        <v>204</v>
      </c>
      <c r="F32" s="7">
        <v>85.4</v>
      </c>
      <c r="G32" s="11" t="s">
        <v>340</v>
      </c>
    </row>
    <row r="33" spans="1:7" ht="12.75">
      <c r="A33" s="1" t="s">
        <v>28</v>
      </c>
      <c r="B33" s="1" t="s">
        <v>106</v>
      </c>
      <c r="C33" s="1" t="s">
        <v>206</v>
      </c>
      <c r="D33" s="1" t="s">
        <v>319</v>
      </c>
      <c r="E33" s="1" t="s">
        <v>15</v>
      </c>
      <c r="F33" s="7">
        <v>10</v>
      </c>
      <c r="G33" s="11" t="s">
        <v>340</v>
      </c>
    </row>
    <row r="34" spans="1:7" ht="12.75">
      <c r="A34" s="1" t="s">
        <v>29</v>
      </c>
      <c r="B34" s="1" t="s">
        <v>107</v>
      </c>
      <c r="C34" s="1" t="s">
        <v>208</v>
      </c>
      <c r="D34" s="1" t="s">
        <v>319</v>
      </c>
      <c r="E34" s="1" t="s">
        <v>194</v>
      </c>
      <c r="F34" s="7">
        <v>14.7</v>
      </c>
      <c r="G34" s="11" t="s">
        <v>340</v>
      </c>
    </row>
    <row r="35" spans="1:7" ht="12.75">
      <c r="A35" s="1" t="s">
        <v>30</v>
      </c>
      <c r="B35" s="1" t="s">
        <v>107</v>
      </c>
      <c r="C35" s="1" t="s">
        <v>209</v>
      </c>
      <c r="D35" s="1" t="s">
        <v>319</v>
      </c>
      <c r="E35" s="1" t="s">
        <v>210</v>
      </c>
      <c r="F35" s="7">
        <v>8.36</v>
      </c>
      <c r="G35" s="11" t="s">
        <v>340</v>
      </c>
    </row>
    <row r="36" spans="1:7" ht="12.75">
      <c r="A36" s="1" t="s">
        <v>31</v>
      </c>
      <c r="B36" s="1" t="s">
        <v>107</v>
      </c>
      <c r="C36" s="1" t="s">
        <v>211</v>
      </c>
      <c r="D36" s="1" t="s">
        <v>319</v>
      </c>
      <c r="E36" s="1" t="s">
        <v>212</v>
      </c>
      <c r="F36" s="7">
        <v>4</v>
      </c>
      <c r="G36" s="11" t="s">
        <v>340</v>
      </c>
    </row>
    <row r="37" spans="1:7" ht="12.75">
      <c r="A37" s="1" t="s">
        <v>32</v>
      </c>
      <c r="B37" s="1" t="s">
        <v>108</v>
      </c>
      <c r="C37" s="1" t="s">
        <v>213</v>
      </c>
      <c r="D37" s="1" t="s">
        <v>319</v>
      </c>
      <c r="E37" s="1" t="s">
        <v>214</v>
      </c>
      <c r="F37" s="7">
        <v>79.22</v>
      </c>
      <c r="G37" s="11" t="s">
        <v>340</v>
      </c>
    </row>
    <row r="38" spans="1:7" ht="12.75">
      <c r="A38" s="1" t="s">
        <v>33</v>
      </c>
      <c r="B38" s="1" t="s">
        <v>109</v>
      </c>
      <c r="C38" s="1" t="s">
        <v>215</v>
      </c>
      <c r="D38" s="1" t="s">
        <v>319</v>
      </c>
      <c r="E38" s="1" t="s">
        <v>20</v>
      </c>
      <c r="F38" s="7">
        <v>15</v>
      </c>
      <c r="G38" s="11" t="s">
        <v>340</v>
      </c>
    </row>
    <row r="39" spans="1:7" ht="12.75">
      <c r="A39" s="1" t="s">
        <v>34</v>
      </c>
      <c r="B39" s="1" t="s">
        <v>110</v>
      </c>
      <c r="C39" s="1" t="s">
        <v>216</v>
      </c>
      <c r="D39" s="1" t="s">
        <v>319</v>
      </c>
      <c r="E39" s="1" t="s">
        <v>194</v>
      </c>
      <c r="F39" s="7">
        <v>14.7</v>
      </c>
      <c r="G39" s="11" t="s">
        <v>340</v>
      </c>
    </row>
    <row r="40" spans="1:7" ht="12.75">
      <c r="A40" s="1" t="s">
        <v>35</v>
      </c>
      <c r="B40" s="1" t="s">
        <v>110</v>
      </c>
      <c r="C40" s="1" t="s">
        <v>217</v>
      </c>
      <c r="D40" s="1" t="s">
        <v>319</v>
      </c>
      <c r="E40" s="1" t="s">
        <v>218</v>
      </c>
      <c r="F40" s="7">
        <v>8.36</v>
      </c>
      <c r="G40" s="11" t="s">
        <v>340</v>
      </c>
    </row>
    <row r="41" spans="1:7" ht="12.75">
      <c r="A41" s="1" t="s">
        <v>36</v>
      </c>
      <c r="B41" s="1" t="s">
        <v>110</v>
      </c>
      <c r="C41" s="1" t="s">
        <v>219</v>
      </c>
      <c r="D41" s="1" t="s">
        <v>319</v>
      </c>
      <c r="E41" s="1" t="s">
        <v>220</v>
      </c>
      <c r="F41" s="7">
        <v>8.54</v>
      </c>
      <c r="G41" s="11" t="s">
        <v>340</v>
      </c>
    </row>
    <row r="42" spans="1:7" ht="12.75">
      <c r="A42" s="1" t="s">
        <v>37</v>
      </c>
      <c r="B42" s="1" t="s">
        <v>110</v>
      </c>
      <c r="C42" s="1" t="s">
        <v>221</v>
      </c>
      <c r="D42" s="1" t="s">
        <v>319</v>
      </c>
      <c r="E42" s="1" t="s">
        <v>212</v>
      </c>
      <c r="F42" s="7">
        <v>4</v>
      </c>
      <c r="G42" s="11" t="s">
        <v>340</v>
      </c>
    </row>
    <row r="43" spans="1:7" ht="12.75">
      <c r="A43" s="1" t="s">
        <v>38</v>
      </c>
      <c r="B43" s="1" t="s">
        <v>111</v>
      </c>
      <c r="C43" s="1" t="s">
        <v>223</v>
      </c>
      <c r="D43" s="1" t="s">
        <v>319</v>
      </c>
      <c r="E43" s="1" t="s">
        <v>7</v>
      </c>
      <c r="F43" s="7">
        <v>2</v>
      </c>
      <c r="G43" s="11" t="s">
        <v>340</v>
      </c>
    </row>
    <row r="44" spans="1:7" ht="12.75">
      <c r="A44" s="1" t="s">
        <v>39</v>
      </c>
      <c r="B44" s="1" t="s">
        <v>112</v>
      </c>
      <c r="C44" s="1" t="s">
        <v>224</v>
      </c>
      <c r="D44" s="1" t="s">
        <v>319</v>
      </c>
      <c r="E44" s="1" t="s">
        <v>225</v>
      </c>
      <c r="F44" s="7">
        <v>4.18</v>
      </c>
      <c r="G44" s="11" t="s">
        <v>340</v>
      </c>
    </row>
    <row r="45" spans="1:7" ht="12.75">
      <c r="A45" s="1" t="s">
        <v>40</v>
      </c>
      <c r="B45" s="1" t="s">
        <v>113</v>
      </c>
      <c r="C45" s="1" t="s">
        <v>227</v>
      </c>
      <c r="D45" s="1" t="s">
        <v>317</v>
      </c>
      <c r="E45" s="1" t="s">
        <v>168</v>
      </c>
      <c r="F45" s="7">
        <v>98</v>
      </c>
      <c r="G45" s="11" t="s">
        <v>340</v>
      </c>
    </row>
    <row r="46" spans="1:7" ht="12.75">
      <c r="A46" s="1" t="s">
        <v>41</v>
      </c>
      <c r="B46" s="1" t="s">
        <v>114</v>
      </c>
      <c r="C46" s="1" t="s">
        <v>228</v>
      </c>
      <c r="D46" s="1" t="s">
        <v>317</v>
      </c>
      <c r="E46" s="1" t="s">
        <v>229</v>
      </c>
      <c r="F46" s="7">
        <v>653.2</v>
      </c>
      <c r="G46" s="11" t="s">
        <v>340</v>
      </c>
    </row>
    <row r="47" spans="1:7" ht="12.75">
      <c r="A47" s="1" t="s">
        <v>42</v>
      </c>
      <c r="B47" s="1" t="s">
        <v>114</v>
      </c>
      <c r="C47" s="1" t="s">
        <v>230</v>
      </c>
      <c r="D47" s="1" t="s">
        <v>317</v>
      </c>
      <c r="E47" s="1" t="s">
        <v>231</v>
      </c>
      <c r="F47" s="7">
        <v>114.58</v>
      </c>
      <c r="G47" s="11" t="s">
        <v>340</v>
      </c>
    </row>
    <row r="48" spans="1:7" ht="12.75">
      <c r="A48" s="1" t="s">
        <v>43</v>
      </c>
      <c r="B48" s="1" t="s">
        <v>115</v>
      </c>
      <c r="C48" s="1" t="s">
        <v>232</v>
      </c>
      <c r="D48" s="1" t="s">
        <v>317</v>
      </c>
      <c r="E48" s="1" t="s">
        <v>168</v>
      </c>
      <c r="F48" s="7">
        <v>98</v>
      </c>
      <c r="G48" s="11" t="s">
        <v>340</v>
      </c>
    </row>
    <row r="49" spans="1:7" ht="12.75">
      <c r="A49" s="1" t="s">
        <v>44</v>
      </c>
      <c r="B49" s="1" t="s">
        <v>116</v>
      </c>
      <c r="C49" s="1" t="s">
        <v>233</v>
      </c>
      <c r="D49" s="1" t="s">
        <v>317</v>
      </c>
      <c r="E49" s="1" t="s">
        <v>65</v>
      </c>
      <c r="F49" s="7">
        <v>60</v>
      </c>
      <c r="G49" s="11" t="s">
        <v>340</v>
      </c>
    </row>
    <row r="50" spans="1:7" ht="12.75">
      <c r="A50" s="1" t="s">
        <v>45</v>
      </c>
      <c r="B50" s="1" t="s">
        <v>117</v>
      </c>
      <c r="C50" s="1" t="s">
        <v>235</v>
      </c>
      <c r="D50" s="1" t="s">
        <v>317</v>
      </c>
      <c r="E50" s="1" t="s">
        <v>236</v>
      </c>
      <c r="F50" s="7">
        <v>37.82</v>
      </c>
      <c r="G50" s="11" t="s">
        <v>340</v>
      </c>
    </row>
    <row r="51" spans="1:7" ht="12.75">
      <c r="A51" s="1" t="s">
        <v>46</v>
      </c>
      <c r="B51" s="1" t="s">
        <v>118</v>
      </c>
      <c r="C51" s="1" t="s">
        <v>237</v>
      </c>
      <c r="D51" s="1" t="s">
        <v>317</v>
      </c>
      <c r="E51" s="1" t="s">
        <v>238</v>
      </c>
      <c r="F51" s="7">
        <v>590.6</v>
      </c>
      <c r="G51" s="11" t="s">
        <v>340</v>
      </c>
    </row>
    <row r="52" spans="1:7" ht="12.75">
      <c r="A52" s="1" t="s">
        <v>47</v>
      </c>
      <c r="B52" s="1" t="s">
        <v>119</v>
      </c>
      <c r="C52" s="1" t="s">
        <v>239</v>
      </c>
      <c r="D52" s="1" t="s">
        <v>320</v>
      </c>
      <c r="E52" s="1" t="s">
        <v>240</v>
      </c>
      <c r="F52" s="7">
        <v>3.42</v>
      </c>
      <c r="G52" s="11" t="s">
        <v>340</v>
      </c>
    </row>
    <row r="53" spans="1:7" ht="12.75">
      <c r="A53" s="1" t="s">
        <v>48</v>
      </c>
      <c r="B53" s="1" t="s">
        <v>120</v>
      </c>
      <c r="C53" s="1" t="s">
        <v>242</v>
      </c>
      <c r="D53" s="1" t="s">
        <v>317</v>
      </c>
      <c r="E53" s="1" t="s">
        <v>243</v>
      </c>
      <c r="F53" s="7">
        <v>40.24</v>
      </c>
      <c r="G53" s="11" t="s">
        <v>340</v>
      </c>
    </row>
    <row r="54" spans="1:7" ht="12.75">
      <c r="A54" s="1" t="s">
        <v>49</v>
      </c>
      <c r="B54" s="1" t="s">
        <v>121</v>
      </c>
      <c r="C54" s="1" t="s">
        <v>244</v>
      </c>
      <c r="D54" s="1" t="s">
        <v>317</v>
      </c>
      <c r="E54" s="1" t="s">
        <v>243</v>
      </c>
      <c r="F54" s="7">
        <v>40.24</v>
      </c>
      <c r="G54" s="11" t="s">
        <v>340</v>
      </c>
    </row>
    <row r="55" spans="1:7" ht="12.75">
      <c r="A55" s="1" t="s">
        <v>50</v>
      </c>
      <c r="B55" s="1" t="s">
        <v>122</v>
      </c>
      <c r="C55" s="1" t="s">
        <v>245</v>
      </c>
      <c r="D55" s="1" t="s">
        <v>317</v>
      </c>
      <c r="E55" s="1" t="s">
        <v>243</v>
      </c>
      <c r="F55" s="7">
        <v>40.24</v>
      </c>
      <c r="G55" s="11" t="s">
        <v>340</v>
      </c>
    </row>
    <row r="56" spans="1:7" ht="12.75">
      <c r="A56" s="1" t="s">
        <v>51</v>
      </c>
      <c r="B56" s="1" t="s">
        <v>124</v>
      </c>
      <c r="C56" s="1" t="s">
        <v>247</v>
      </c>
      <c r="D56" s="1" t="s">
        <v>318</v>
      </c>
      <c r="E56" s="1" t="s">
        <v>248</v>
      </c>
      <c r="F56" s="7">
        <v>160.95</v>
      </c>
      <c r="G56" s="11"/>
    </row>
    <row r="57" spans="1:7" ht="12.75">
      <c r="A57" s="1" t="s">
        <v>52</v>
      </c>
      <c r="B57" s="1" t="s">
        <v>125</v>
      </c>
      <c r="C57" s="1" t="s">
        <v>250</v>
      </c>
      <c r="D57" s="1" t="s">
        <v>317</v>
      </c>
      <c r="E57" s="1" t="s">
        <v>251</v>
      </c>
      <c r="F57" s="7">
        <v>590.6</v>
      </c>
      <c r="G57" s="11" t="s">
        <v>340</v>
      </c>
    </row>
    <row r="58" spans="1:7" ht="12.75">
      <c r="A58" s="1" t="s">
        <v>53</v>
      </c>
      <c r="B58" s="1" t="s">
        <v>126</v>
      </c>
      <c r="C58" s="1" t="s">
        <v>252</v>
      </c>
      <c r="D58" s="1" t="s">
        <v>317</v>
      </c>
      <c r="E58" s="1" t="s">
        <v>253</v>
      </c>
      <c r="F58" s="7">
        <v>59.06</v>
      </c>
      <c r="G58" s="11" t="s">
        <v>340</v>
      </c>
    </row>
    <row r="59" spans="1:7" ht="12.75">
      <c r="A59" s="1" t="s">
        <v>54</v>
      </c>
      <c r="B59" s="1" t="s">
        <v>127</v>
      </c>
      <c r="C59" s="1" t="s">
        <v>254</v>
      </c>
      <c r="D59" s="1" t="s">
        <v>317</v>
      </c>
      <c r="E59" s="1" t="s">
        <v>253</v>
      </c>
      <c r="F59" s="7">
        <v>59.06</v>
      </c>
      <c r="G59" s="11" t="s">
        <v>340</v>
      </c>
    </row>
    <row r="60" spans="1:7" ht="12.75">
      <c r="A60" s="1" t="s">
        <v>55</v>
      </c>
      <c r="B60" s="1" t="s">
        <v>128</v>
      </c>
      <c r="C60" s="1" t="s">
        <v>255</v>
      </c>
      <c r="D60" s="1" t="s">
        <v>317</v>
      </c>
      <c r="E60" s="1" t="s">
        <v>256</v>
      </c>
      <c r="F60" s="7">
        <v>18.91</v>
      </c>
      <c r="G60" s="11" t="s">
        <v>340</v>
      </c>
    </row>
    <row r="61" spans="1:7" ht="12.75">
      <c r="A61" s="1" t="s">
        <v>56</v>
      </c>
      <c r="B61" s="1" t="s">
        <v>129</v>
      </c>
      <c r="C61" s="1" t="s">
        <v>257</v>
      </c>
      <c r="D61" s="1" t="s">
        <v>317</v>
      </c>
      <c r="E61" s="1" t="s">
        <v>256</v>
      </c>
      <c r="F61" s="7">
        <v>18.91</v>
      </c>
      <c r="G61" s="11" t="s">
        <v>340</v>
      </c>
    </row>
    <row r="62" spans="1:7" ht="12.75">
      <c r="A62" s="1" t="s">
        <v>57</v>
      </c>
      <c r="B62" s="1" t="s">
        <v>130</v>
      </c>
      <c r="C62" s="1" t="s">
        <v>258</v>
      </c>
      <c r="D62" s="1" t="s">
        <v>317</v>
      </c>
      <c r="E62" s="1" t="s">
        <v>256</v>
      </c>
      <c r="F62" s="7">
        <v>18.91</v>
      </c>
      <c r="G62" s="11" t="s">
        <v>340</v>
      </c>
    </row>
    <row r="63" spans="1:7" ht="12.75">
      <c r="A63" s="1" t="s">
        <v>58</v>
      </c>
      <c r="B63" s="1" t="s">
        <v>132</v>
      </c>
      <c r="C63" s="1" t="s">
        <v>260</v>
      </c>
      <c r="D63" s="1" t="s">
        <v>316</v>
      </c>
      <c r="E63" s="1" t="s">
        <v>6</v>
      </c>
      <c r="F63" s="7">
        <v>1</v>
      </c>
      <c r="G63" s="11"/>
    </row>
    <row r="64" spans="1:7" ht="12.75">
      <c r="A64" s="1" t="s">
        <v>59</v>
      </c>
      <c r="B64" s="1" t="s">
        <v>133</v>
      </c>
      <c r="C64" s="1" t="s">
        <v>261</v>
      </c>
      <c r="D64" s="1" t="s">
        <v>317</v>
      </c>
      <c r="E64" s="1" t="s">
        <v>262</v>
      </c>
      <c r="F64" s="7">
        <v>2</v>
      </c>
      <c r="G64" s="11"/>
    </row>
    <row r="65" spans="1:7" ht="12.75">
      <c r="A65" s="1" t="s">
        <v>60</v>
      </c>
      <c r="B65" s="1" t="s">
        <v>135</v>
      </c>
      <c r="C65" s="1" t="s">
        <v>264</v>
      </c>
      <c r="D65" s="1" t="s">
        <v>318</v>
      </c>
      <c r="E65" s="1" t="s">
        <v>265</v>
      </c>
      <c r="F65" s="7">
        <v>149.16</v>
      </c>
      <c r="G65" s="11" t="s">
        <v>340</v>
      </c>
    </row>
    <row r="66" spans="1:7" ht="12.75">
      <c r="A66" s="1" t="s">
        <v>61</v>
      </c>
      <c r="B66" s="1" t="s">
        <v>135</v>
      </c>
      <c r="C66" s="1" t="s">
        <v>266</v>
      </c>
      <c r="D66" s="1" t="s">
        <v>318</v>
      </c>
      <c r="E66" s="1" t="s">
        <v>11</v>
      </c>
      <c r="F66" s="7">
        <v>6</v>
      </c>
      <c r="G66" s="11" t="s">
        <v>340</v>
      </c>
    </row>
    <row r="67" spans="1:7" ht="12.75">
      <c r="A67" s="1" t="s">
        <v>62</v>
      </c>
      <c r="B67" s="1" t="s">
        <v>135</v>
      </c>
      <c r="C67" s="1" t="s">
        <v>267</v>
      </c>
      <c r="D67" s="1" t="s">
        <v>318</v>
      </c>
      <c r="E67" s="1" t="s">
        <v>268</v>
      </c>
      <c r="F67" s="7">
        <v>209.05</v>
      </c>
      <c r="G67" s="11" t="s">
        <v>340</v>
      </c>
    </row>
    <row r="68" spans="1:7" ht="12.75">
      <c r="A68" s="1" t="s">
        <v>63</v>
      </c>
      <c r="B68" s="1" t="s">
        <v>135</v>
      </c>
      <c r="C68" s="1" t="s">
        <v>269</v>
      </c>
      <c r="D68" s="1" t="s">
        <v>318</v>
      </c>
      <c r="E68" s="1" t="s">
        <v>39</v>
      </c>
      <c r="F68" s="7">
        <v>34</v>
      </c>
      <c r="G68" s="11" t="s">
        <v>340</v>
      </c>
    </row>
    <row r="69" spans="1:7" ht="12.75">
      <c r="A69" s="1" t="s">
        <v>64</v>
      </c>
      <c r="B69" s="1" t="s">
        <v>136</v>
      </c>
      <c r="C69" s="1" t="s">
        <v>270</v>
      </c>
      <c r="D69" s="1" t="s">
        <v>318</v>
      </c>
      <c r="E69" s="1" t="s">
        <v>271</v>
      </c>
      <c r="F69" s="7">
        <v>160.95</v>
      </c>
      <c r="G69" s="11" t="s">
        <v>340</v>
      </c>
    </row>
    <row r="70" spans="1:7" ht="12.75">
      <c r="A70" s="1" t="s">
        <v>65</v>
      </c>
      <c r="B70" s="1" t="s">
        <v>138</v>
      </c>
      <c r="C70" s="1" t="s">
        <v>273</v>
      </c>
      <c r="D70" s="1" t="s">
        <v>316</v>
      </c>
      <c r="E70" s="1" t="s">
        <v>35</v>
      </c>
      <c r="F70" s="7">
        <v>30</v>
      </c>
      <c r="G70" s="11"/>
    </row>
    <row r="71" spans="1:7" ht="12.75">
      <c r="A71" s="1" t="s">
        <v>66</v>
      </c>
      <c r="B71" s="1" t="s">
        <v>140</v>
      </c>
      <c r="C71" s="1" t="s">
        <v>275</v>
      </c>
      <c r="D71" s="1" t="s">
        <v>316</v>
      </c>
      <c r="E71" s="1" t="s">
        <v>6</v>
      </c>
      <c r="F71" s="7">
        <v>1</v>
      </c>
      <c r="G71" s="11"/>
    </row>
    <row r="72" spans="1:7" ht="12.75">
      <c r="A72" s="1" t="s">
        <v>67</v>
      </c>
      <c r="B72" s="1" t="s">
        <v>142</v>
      </c>
      <c r="C72" s="1" t="s">
        <v>277</v>
      </c>
      <c r="D72" s="1" t="s">
        <v>320</v>
      </c>
      <c r="E72" s="1" t="s">
        <v>278</v>
      </c>
      <c r="F72" s="7">
        <v>461.24</v>
      </c>
      <c r="G72" s="11" t="s">
        <v>340</v>
      </c>
    </row>
    <row r="73" spans="1:7" ht="12.75">
      <c r="A73" s="1" t="s">
        <v>68</v>
      </c>
      <c r="B73" s="1" t="s">
        <v>144</v>
      </c>
      <c r="C73" s="1" t="s">
        <v>280</v>
      </c>
      <c r="D73" s="1" t="s">
        <v>320</v>
      </c>
      <c r="E73" s="1" t="s">
        <v>281</v>
      </c>
      <c r="F73" s="7">
        <v>86.71</v>
      </c>
      <c r="G73" s="11" t="s">
        <v>340</v>
      </c>
    </row>
    <row r="74" spans="1:7" ht="12.75">
      <c r="A74" s="1" t="s">
        <v>69</v>
      </c>
      <c r="B74" s="1" t="s">
        <v>145</v>
      </c>
      <c r="C74" s="1" t="s">
        <v>282</v>
      </c>
      <c r="D74" s="1" t="s">
        <v>320</v>
      </c>
      <c r="E74" s="1" t="s">
        <v>281</v>
      </c>
      <c r="F74" s="7">
        <v>86.71</v>
      </c>
      <c r="G74" s="11" t="s">
        <v>340</v>
      </c>
    </row>
    <row r="75" spans="1:7" ht="12.75">
      <c r="A75" s="1" t="s">
        <v>70</v>
      </c>
      <c r="B75" s="1" t="s">
        <v>146</v>
      </c>
      <c r="C75" s="1" t="s">
        <v>283</v>
      </c>
      <c r="D75" s="1" t="s">
        <v>320</v>
      </c>
      <c r="E75" s="1" t="s">
        <v>284</v>
      </c>
      <c r="F75" s="7">
        <v>109.99</v>
      </c>
      <c r="G75" s="11" t="s">
        <v>340</v>
      </c>
    </row>
    <row r="76" spans="1:7" ht="12.75">
      <c r="A76" s="1" t="s">
        <v>71</v>
      </c>
      <c r="B76" s="1" t="s">
        <v>147</v>
      </c>
      <c r="C76" s="1" t="s">
        <v>285</v>
      </c>
      <c r="D76" s="1" t="s">
        <v>320</v>
      </c>
      <c r="E76" s="1" t="s">
        <v>286</v>
      </c>
      <c r="F76" s="7">
        <v>109.99</v>
      </c>
      <c r="G76" s="11" t="s">
        <v>340</v>
      </c>
    </row>
    <row r="77" spans="1:7" ht="12.75">
      <c r="A77" s="1" t="s">
        <v>72</v>
      </c>
      <c r="B77" s="1" t="s">
        <v>148</v>
      </c>
      <c r="C77" s="1" t="s">
        <v>287</v>
      </c>
      <c r="D77" s="1" t="s">
        <v>320</v>
      </c>
      <c r="E77" s="1" t="s">
        <v>288</v>
      </c>
      <c r="F77" s="7">
        <v>86.71</v>
      </c>
      <c r="G77" s="11" t="s">
        <v>340</v>
      </c>
    </row>
    <row r="78" spans="1:7" ht="12.75">
      <c r="A78" s="1" t="s">
        <v>73</v>
      </c>
      <c r="B78" s="1" t="s">
        <v>149</v>
      </c>
      <c r="C78" s="1" t="s">
        <v>289</v>
      </c>
      <c r="D78" s="1" t="s">
        <v>320</v>
      </c>
      <c r="E78" s="1" t="s">
        <v>286</v>
      </c>
      <c r="F78" s="7">
        <v>109.99</v>
      </c>
      <c r="G78" s="11" t="s">
        <v>340</v>
      </c>
    </row>
    <row r="79" spans="1:7" ht="12.75">
      <c r="A79" s="2" t="s">
        <v>74</v>
      </c>
      <c r="B79" s="2" t="s">
        <v>150</v>
      </c>
      <c r="C79" s="2" t="s">
        <v>291</v>
      </c>
      <c r="D79" s="2" t="s">
        <v>317</v>
      </c>
      <c r="E79" s="2" t="s">
        <v>248</v>
      </c>
      <c r="F79" s="8">
        <v>160.95</v>
      </c>
      <c r="G79" s="12"/>
    </row>
    <row r="80" spans="1:7" ht="12.75">
      <c r="A80" s="2" t="s">
        <v>75</v>
      </c>
      <c r="B80" s="2" t="s">
        <v>151</v>
      </c>
      <c r="C80" s="2" t="s">
        <v>292</v>
      </c>
      <c r="D80" s="2" t="s">
        <v>316</v>
      </c>
      <c r="E80" s="2" t="s">
        <v>293</v>
      </c>
      <c r="F80" s="8">
        <v>251.54</v>
      </c>
      <c r="G80" s="12"/>
    </row>
    <row r="81" spans="1:7" ht="12.75">
      <c r="A81" s="2" t="s">
        <v>76</v>
      </c>
      <c r="B81" s="2" t="s">
        <v>152</v>
      </c>
      <c r="C81" s="2" t="s">
        <v>294</v>
      </c>
      <c r="D81" s="2" t="s">
        <v>316</v>
      </c>
      <c r="E81" s="2" t="s">
        <v>295</v>
      </c>
      <c r="F81" s="8">
        <v>150.65</v>
      </c>
      <c r="G81" s="12"/>
    </row>
    <row r="82" spans="1:7" ht="12.75">
      <c r="A82" s="2" t="s">
        <v>77</v>
      </c>
      <c r="B82" s="2" t="s">
        <v>153</v>
      </c>
      <c r="C82" s="2" t="s">
        <v>296</v>
      </c>
      <c r="D82" s="2" t="s">
        <v>317</v>
      </c>
      <c r="E82" s="2" t="s">
        <v>297</v>
      </c>
      <c r="F82" s="8">
        <v>3.43</v>
      </c>
      <c r="G82" s="12"/>
    </row>
    <row r="83" spans="1:7" ht="12.75">
      <c r="A83" s="2" t="s">
        <v>78</v>
      </c>
      <c r="B83" s="2" t="s">
        <v>154</v>
      </c>
      <c r="C83" s="2" t="s">
        <v>298</v>
      </c>
      <c r="D83" s="2" t="s">
        <v>317</v>
      </c>
      <c r="E83" s="2" t="s">
        <v>299</v>
      </c>
      <c r="F83" s="8">
        <v>9.7</v>
      </c>
      <c r="G83" s="12"/>
    </row>
    <row r="84" spans="1:7" ht="12.75">
      <c r="A84" s="2" t="s">
        <v>79</v>
      </c>
      <c r="B84" s="2" t="s">
        <v>155</v>
      </c>
      <c r="C84" s="2" t="s">
        <v>300</v>
      </c>
      <c r="D84" s="2" t="s">
        <v>317</v>
      </c>
      <c r="E84" s="2" t="s">
        <v>301</v>
      </c>
      <c r="F84" s="8">
        <v>586.81</v>
      </c>
      <c r="G84" s="12"/>
    </row>
    <row r="85" spans="1:7" ht="12.75">
      <c r="A85" s="2" t="s">
        <v>80</v>
      </c>
      <c r="B85" s="2" t="s">
        <v>156</v>
      </c>
      <c r="C85" s="2" t="s">
        <v>302</v>
      </c>
      <c r="D85" s="2" t="s">
        <v>317</v>
      </c>
      <c r="E85" s="2" t="s">
        <v>303</v>
      </c>
      <c r="F85" s="8">
        <v>15.66</v>
      </c>
      <c r="G85" s="12"/>
    </row>
    <row r="86" spans="1:7" ht="12.75">
      <c r="A86" s="2" t="s">
        <v>81</v>
      </c>
      <c r="B86" s="2" t="s">
        <v>157</v>
      </c>
      <c r="C86" s="2" t="s">
        <v>304</v>
      </c>
      <c r="D86" s="2" t="s">
        <v>320</v>
      </c>
      <c r="E86" s="2" t="s">
        <v>286</v>
      </c>
      <c r="F86" s="8">
        <v>109.99</v>
      </c>
      <c r="G86" s="12"/>
    </row>
    <row r="87" spans="1:7" ht="12.75">
      <c r="A87" s="2" t="s">
        <v>82</v>
      </c>
      <c r="B87" s="2" t="s">
        <v>158</v>
      </c>
      <c r="C87" s="2" t="s">
        <v>305</v>
      </c>
      <c r="D87" s="2" t="s">
        <v>320</v>
      </c>
      <c r="E87" s="2" t="s">
        <v>306</v>
      </c>
      <c r="F87" s="8">
        <v>75.05</v>
      </c>
      <c r="G87" s="12"/>
    </row>
    <row r="88" spans="1:7" ht="12.75">
      <c r="A88" s="2" t="s">
        <v>83</v>
      </c>
      <c r="B88" s="2" t="s">
        <v>158</v>
      </c>
      <c r="C88" s="2" t="s">
        <v>307</v>
      </c>
      <c r="D88" s="2" t="s">
        <v>320</v>
      </c>
      <c r="E88" s="2" t="s">
        <v>308</v>
      </c>
      <c r="F88" s="8">
        <v>143.26</v>
      </c>
      <c r="G88" s="12"/>
    </row>
    <row r="89" spans="1:7" ht="12.75">
      <c r="A89" s="2" t="s">
        <v>84</v>
      </c>
      <c r="B89" s="2" t="s">
        <v>140</v>
      </c>
      <c r="C89" s="2" t="s">
        <v>309</v>
      </c>
      <c r="D89" s="2" t="s">
        <v>320</v>
      </c>
      <c r="E89" s="2" t="s">
        <v>310</v>
      </c>
      <c r="F89" s="8">
        <v>11.65</v>
      </c>
      <c r="G89" s="12"/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3" sqref="A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67" t="s">
        <v>428</v>
      </c>
      <c r="B1" s="68"/>
      <c r="C1" s="68"/>
      <c r="D1" s="68"/>
      <c r="E1" s="68"/>
      <c r="F1" s="68"/>
      <c r="G1" s="68"/>
      <c r="H1" s="68"/>
      <c r="I1" s="68"/>
    </row>
    <row r="2" spans="1:10" ht="12.75">
      <c r="A2" s="50" t="s">
        <v>0</v>
      </c>
      <c r="B2" s="51"/>
      <c r="C2" s="54" t="s">
        <v>159</v>
      </c>
      <c r="D2" s="66"/>
      <c r="E2" s="56" t="s">
        <v>327</v>
      </c>
      <c r="F2" s="56" t="s">
        <v>332</v>
      </c>
      <c r="G2" s="51"/>
      <c r="H2" s="56" t="s">
        <v>421</v>
      </c>
      <c r="I2" s="69" t="s">
        <v>425</v>
      </c>
      <c r="J2" s="13"/>
    </row>
    <row r="3" spans="1:10" ht="12.75">
      <c r="A3" s="52"/>
      <c r="B3" s="53"/>
      <c r="C3" s="55"/>
      <c r="D3" s="55"/>
      <c r="E3" s="53"/>
      <c r="F3" s="53"/>
      <c r="G3" s="53"/>
      <c r="H3" s="53"/>
      <c r="I3" s="58"/>
      <c r="J3" s="13"/>
    </row>
    <row r="4" spans="1:10" ht="12.75">
      <c r="A4" s="59" t="s">
        <v>1</v>
      </c>
      <c r="B4" s="53"/>
      <c r="C4" s="60" t="s">
        <v>160</v>
      </c>
      <c r="D4" s="53"/>
      <c r="E4" s="60" t="s">
        <v>328</v>
      </c>
      <c r="F4" s="60" t="s">
        <v>333</v>
      </c>
      <c r="G4" s="53"/>
      <c r="H4" s="60" t="s">
        <v>421</v>
      </c>
      <c r="I4" s="70" t="s">
        <v>426</v>
      </c>
      <c r="J4" s="13"/>
    </row>
    <row r="5" spans="1:10" ht="12.75">
      <c r="A5" s="52"/>
      <c r="B5" s="53"/>
      <c r="C5" s="53"/>
      <c r="D5" s="53"/>
      <c r="E5" s="53"/>
      <c r="F5" s="53"/>
      <c r="G5" s="53"/>
      <c r="H5" s="53"/>
      <c r="I5" s="58"/>
      <c r="J5" s="13"/>
    </row>
    <row r="6" spans="1:10" ht="12.75">
      <c r="A6" s="59" t="s">
        <v>2</v>
      </c>
      <c r="B6" s="53"/>
      <c r="C6" s="60" t="s">
        <v>161</v>
      </c>
      <c r="D6" s="53"/>
      <c r="E6" s="60" t="s">
        <v>329</v>
      </c>
      <c r="F6" s="60" t="s">
        <v>334</v>
      </c>
      <c r="G6" s="53"/>
      <c r="H6" s="60" t="s">
        <v>421</v>
      </c>
      <c r="I6" s="70"/>
      <c r="J6" s="13"/>
    </row>
    <row r="7" spans="1:10" ht="12.75">
      <c r="A7" s="52"/>
      <c r="B7" s="53"/>
      <c r="C7" s="53"/>
      <c r="D7" s="53"/>
      <c r="E7" s="53"/>
      <c r="F7" s="53"/>
      <c r="G7" s="53"/>
      <c r="H7" s="53"/>
      <c r="I7" s="58"/>
      <c r="J7" s="13"/>
    </row>
    <row r="8" spans="1:10" ht="12.75">
      <c r="A8" s="59" t="s">
        <v>312</v>
      </c>
      <c r="B8" s="53"/>
      <c r="C8" s="61" t="s">
        <v>5</v>
      </c>
      <c r="D8" s="53"/>
      <c r="E8" s="60" t="s">
        <v>313</v>
      </c>
      <c r="F8" s="53"/>
      <c r="G8" s="53"/>
      <c r="H8" s="61" t="s">
        <v>422</v>
      </c>
      <c r="I8" s="70" t="s">
        <v>84</v>
      </c>
      <c r="J8" s="13"/>
    </row>
    <row r="9" spans="1:10" ht="12.75">
      <c r="A9" s="52"/>
      <c r="B9" s="53"/>
      <c r="C9" s="53"/>
      <c r="D9" s="53"/>
      <c r="E9" s="53"/>
      <c r="F9" s="53"/>
      <c r="G9" s="53"/>
      <c r="H9" s="53"/>
      <c r="I9" s="58"/>
      <c r="J9" s="13"/>
    </row>
    <row r="10" spans="1:10" ht="12.75">
      <c r="A10" s="59" t="s">
        <v>3</v>
      </c>
      <c r="B10" s="53"/>
      <c r="C10" s="60">
        <v>822293</v>
      </c>
      <c r="D10" s="53"/>
      <c r="E10" s="60" t="s">
        <v>330</v>
      </c>
      <c r="F10" s="60" t="s">
        <v>335</v>
      </c>
      <c r="G10" s="53"/>
      <c r="H10" s="61" t="s">
        <v>423</v>
      </c>
      <c r="I10" s="73">
        <v>42881</v>
      </c>
      <c r="J10" s="13"/>
    </row>
    <row r="11" spans="1:10" ht="12.75">
      <c r="A11" s="71"/>
      <c r="B11" s="72"/>
      <c r="C11" s="72"/>
      <c r="D11" s="72"/>
      <c r="E11" s="72"/>
      <c r="F11" s="72"/>
      <c r="G11" s="72"/>
      <c r="H11" s="72"/>
      <c r="I11" s="74"/>
      <c r="J11" s="13"/>
    </row>
    <row r="12" spans="1:9" ht="23.25" customHeight="1">
      <c r="A12" s="75" t="s">
        <v>429</v>
      </c>
      <c r="B12" s="76"/>
      <c r="C12" s="76"/>
      <c r="D12" s="76"/>
      <c r="E12" s="76"/>
      <c r="F12" s="76"/>
      <c r="G12" s="76"/>
      <c r="H12" s="76"/>
      <c r="I12" s="76"/>
    </row>
    <row r="13" spans="1:10" ht="26.25" customHeight="1">
      <c r="A13" s="32" t="s">
        <v>385</v>
      </c>
      <c r="B13" s="77" t="s">
        <v>396</v>
      </c>
      <c r="C13" s="78"/>
      <c r="D13" s="32" t="s">
        <v>398</v>
      </c>
      <c r="E13" s="77" t="s">
        <v>408</v>
      </c>
      <c r="F13" s="78"/>
      <c r="G13" s="32" t="s">
        <v>409</v>
      </c>
      <c r="H13" s="77" t="s">
        <v>424</v>
      </c>
      <c r="I13" s="78"/>
      <c r="J13" s="13"/>
    </row>
    <row r="14" spans="1:10" ht="15" customHeight="1">
      <c r="A14" s="33" t="s">
        <v>386</v>
      </c>
      <c r="B14" s="37" t="s">
        <v>397</v>
      </c>
      <c r="C14" s="41">
        <f>SUM('Stavební rozpočet'!R12:R189)</f>
        <v>0</v>
      </c>
      <c r="D14" s="79" t="s">
        <v>399</v>
      </c>
      <c r="E14" s="80"/>
      <c r="F14" s="41">
        <v>0</v>
      </c>
      <c r="G14" s="79" t="s">
        <v>410</v>
      </c>
      <c r="H14" s="80"/>
      <c r="I14" s="41">
        <v>0</v>
      </c>
      <c r="J14" s="13"/>
    </row>
    <row r="15" spans="1:10" ht="15" customHeight="1">
      <c r="A15" s="34"/>
      <c r="B15" s="37" t="s">
        <v>331</v>
      </c>
      <c r="C15" s="41">
        <f>SUM('Stavební rozpočet'!S12:S189)</f>
        <v>0</v>
      </c>
      <c r="D15" s="79" t="s">
        <v>400</v>
      </c>
      <c r="E15" s="80"/>
      <c r="F15" s="41">
        <v>0</v>
      </c>
      <c r="G15" s="79" t="s">
        <v>411</v>
      </c>
      <c r="H15" s="80"/>
      <c r="I15" s="41">
        <v>0</v>
      </c>
      <c r="J15" s="13"/>
    </row>
    <row r="16" spans="1:10" ht="15" customHeight="1">
      <c r="A16" s="33" t="s">
        <v>387</v>
      </c>
      <c r="B16" s="37" t="s">
        <v>397</v>
      </c>
      <c r="C16" s="41">
        <f>SUM('Stavební rozpočet'!T12:T189)</f>
        <v>0</v>
      </c>
      <c r="D16" s="79" t="s">
        <v>401</v>
      </c>
      <c r="E16" s="80"/>
      <c r="F16" s="41">
        <v>0</v>
      </c>
      <c r="G16" s="79" t="s">
        <v>400</v>
      </c>
      <c r="H16" s="80"/>
      <c r="I16" s="41">
        <v>0</v>
      </c>
      <c r="J16" s="13"/>
    </row>
    <row r="17" spans="1:10" ht="15" customHeight="1">
      <c r="A17" s="34"/>
      <c r="B17" s="37" t="s">
        <v>331</v>
      </c>
      <c r="C17" s="41">
        <f>SUM('Stavební rozpočet'!U12:U189)</f>
        <v>0</v>
      </c>
      <c r="D17" s="79" t="s">
        <v>402</v>
      </c>
      <c r="E17" s="80"/>
      <c r="F17" s="42"/>
      <c r="G17" s="79" t="s">
        <v>399</v>
      </c>
      <c r="H17" s="80"/>
      <c r="I17" s="41">
        <v>0</v>
      </c>
      <c r="J17" s="13"/>
    </row>
    <row r="18" spans="1:10" ht="15" customHeight="1">
      <c r="A18" s="33" t="s">
        <v>388</v>
      </c>
      <c r="B18" s="37" t="s">
        <v>397</v>
      </c>
      <c r="C18" s="41">
        <f>SUM('Stavební rozpočet'!V12:V189)</f>
        <v>0</v>
      </c>
      <c r="D18" s="79"/>
      <c r="E18" s="80"/>
      <c r="F18" s="42"/>
      <c r="G18" s="79" t="s">
        <v>412</v>
      </c>
      <c r="H18" s="80"/>
      <c r="I18" s="41">
        <v>0</v>
      </c>
      <c r="J18" s="13"/>
    </row>
    <row r="19" spans="1:10" ht="15" customHeight="1">
      <c r="A19" s="34"/>
      <c r="B19" s="37" t="s">
        <v>331</v>
      </c>
      <c r="C19" s="41">
        <f>SUM('Stavební rozpočet'!W12:W189)</f>
        <v>0</v>
      </c>
      <c r="D19" s="79"/>
      <c r="E19" s="80"/>
      <c r="F19" s="42"/>
      <c r="G19" s="79" t="s">
        <v>413</v>
      </c>
      <c r="H19" s="80"/>
      <c r="I19" s="41">
        <v>0</v>
      </c>
      <c r="J19" s="13"/>
    </row>
    <row r="20" spans="1:10" ht="15" customHeight="1">
      <c r="A20" s="81" t="s">
        <v>290</v>
      </c>
      <c r="B20" s="82"/>
      <c r="C20" s="41">
        <f>SUM('Stavební rozpočet'!X12:X189)</f>
        <v>0</v>
      </c>
      <c r="D20" s="79"/>
      <c r="E20" s="80"/>
      <c r="F20" s="42"/>
      <c r="G20" s="79"/>
      <c r="H20" s="80"/>
      <c r="I20" s="42"/>
      <c r="J20" s="13"/>
    </row>
    <row r="21" spans="1:10" ht="15" customHeight="1">
      <c r="A21" s="81" t="s">
        <v>389</v>
      </c>
      <c r="B21" s="82"/>
      <c r="C21" s="41">
        <f>SUM('Stavební rozpočet'!P12:P189)</f>
        <v>0</v>
      </c>
      <c r="D21" s="79"/>
      <c r="E21" s="80"/>
      <c r="F21" s="42"/>
      <c r="G21" s="79"/>
      <c r="H21" s="80"/>
      <c r="I21" s="42"/>
      <c r="J21" s="13"/>
    </row>
    <row r="22" spans="1:10" ht="16.5" customHeight="1">
      <c r="A22" s="81" t="s">
        <v>390</v>
      </c>
      <c r="B22" s="82"/>
      <c r="C22" s="41">
        <f>SUM(C14:C21)</f>
        <v>0</v>
      </c>
      <c r="D22" s="81" t="s">
        <v>403</v>
      </c>
      <c r="E22" s="82"/>
      <c r="F22" s="41">
        <f>SUM(F14:F21)</f>
        <v>0</v>
      </c>
      <c r="G22" s="81" t="s">
        <v>414</v>
      </c>
      <c r="H22" s="82"/>
      <c r="I22" s="41">
        <f>SUM(I14:I21)</f>
        <v>0</v>
      </c>
      <c r="J22" s="13"/>
    </row>
    <row r="23" spans="1:10" ht="15" customHeight="1">
      <c r="A23" s="4"/>
      <c r="B23" s="4"/>
      <c r="C23" s="39"/>
      <c r="D23" s="81" t="s">
        <v>404</v>
      </c>
      <c r="E23" s="82"/>
      <c r="F23" s="43">
        <v>0</v>
      </c>
      <c r="G23" s="81" t="s">
        <v>415</v>
      </c>
      <c r="H23" s="82"/>
      <c r="I23" s="41">
        <v>0</v>
      </c>
      <c r="J23" s="13"/>
    </row>
    <row r="24" spans="4:9" ht="15" customHeight="1">
      <c r="D24" s="4"/>
      <c r="E24" s="4"/>
      <c r="F24" s="44"/>
      <c r="G24" s="81" t="s">
        <v>416</v>
      </c>
      <c r="H24" s="82"/>
      <c r="I24" s="46"/>
    </row>
    <row r="25" spans="6:10" ht="15" customHeight="1">
      <c r="F25" s="45"/>
      <c r="G25" s="81" t="s">
        <v>417</v>
      </c>
      <c r="H25" s="82"/>
      <c r="I25" s="41">
        <v>0</v>
      </c>
      <c r="J25" s="13"/>
    </row>
    <row r="26" spans="1:9" ht="12.75">
      <c r="A26" s="3"/>
      <c r="B26" s="3"/>
      <c r="C26" s="3"/>
      <c r="G26" s="4"/>
      <c r="H26" s="4"/>
      <c r="I26" s="4"/>
    </row>
    <row r="27" spans="1:9" ht="15" customHeight="1">
      <c r="A27" s="83" t="s">
        <v>391</v>
      </c>
      <c r="B27" s="84"/>
      <c r="C27" s="47">
        <f>SUM('Stavební rozpočet'!Z12:Z189)</f>
        <v>0</v>
      </c>
      <c r="D27" s="40"/>
      <c r="E27" s="3"/>
      <c r="F27" s="3"/>
      <c r="G27" s="3"/>
      <c r="H27" s="3"/>
      <c r="I27" s="3"/>
    </row>
    <row r="28" spans="1:10" ht="15" customHeight="1">
      <c r="A28" s="83" t="s">
        <v>392</v>
      </c>
      <c r="B28" s="84"/>
      <c r="C28" s="47">
        <f>SUM('Stavební rozpočet'!AA12:AA189)</f>
        <v>0</v>
      </c>
      <c r="D28" s="83" t="s">
        <v>405</v>
      </c>
      <c r="E28" s="84"/>
      <c r="F28" s="47">
        <f>ROUND(C28*(15/100),2)</f>
        <v>0</v>
      </c>
      <c r="G28" s="83" t="s">
        <v>418</v>
      </c>
      <c r="H28" s="84"/>
      <c r="I28" s="47">
        <f>SUM(C27:C29)</f>
        <v>0</v>
      </c>
      <c r="J28" s="13"/>
    </row>
    <row r="29" spans="1:10" ht="15" customHeight="1">
      <c r="A29" s="83" t="s">
        <v>393</v>
      </c>
      <c r="B29" s="84"/>
      <c r="C29" s="47">
        <f>SUM('Stavební rozpočet'!AB12:AB189)+(F22+I22+F23+I23+I24+I25)</f>
        <v>0</v>
      </c>
      <c r="D29" s="83" t="s">
        <v>406</v>
      </c>
      <c r="E29" s="84"/>
      <c r="F29" s="47">
        <f>ROUND(C29*(21/100),2)</f>
        <v>0</v>
      </c>
      <c r="G29" s="83" t="s">
        <v>419</v>
      </c>
      <c r="H29" s="84"/>
      <c r="I29" s="47">
        <f>SUM(F28:F29)+I28</f>
        <v>0</v>
      </c>
      <c r="J29" s="13"/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10" ht="14.25" customHeight="1">
      <c r="A31" s="85" t="s">
        <v>394</v>
      </c>
      <c r="B31" s="86"/>
      <c r="C31" s="87"/>
      <c r="D31" s="85" t="s">
        <v>407</v>
      </c>
      <c r="E31" s="86"/>
      <c r="F31" s="87"/>
      <c r="G31" s="85" t="s">
        <v>420</v>
      </c>
      <c r="H31" s="86"/>
      <c r="I31" s="87"/>
      <c r="J31" s="14"/>
    </row>
    <row r="32" spans="1:10" ht="14.25" customHeight="1">
      <c r="A32" s="88"/>
      <c r="B32" s="89"/>
      <c r="C32" s="90"/>
      <c r="D32" s="88"/>
      <c r="E32" s="89"/>
      <c r="F32" s="90"/>
      <c r="G32" s="88"/>
      <c r="H32" s="89"/>
      <c r="I32" s="90"/>
      <c r="J32" s="14"/>
    </row>
    <row r="33" spans="1:10" ht="14.25" customHeight="1">
      <c r="A33" s="88"/>
      <c r="B33" s="89"/>
      <c r="C33" s="90"/>
      <c r="D33" s="88"/>
      <c r="E33" s="89"/>
      <c r="F33" s="90"/>
      <c r="G33" s="88"/>
      <c r="H33" s="89"/>
      <c r="I33" s="90"/>
      <c r="J33" s="14"/>
    </row>
    <row r="34" spans="1:10" ht="14.25" customHeight="1">
      <c r="A34" s="88"/>
      <c r="B34" s="89"/>
      <c r="C34" s="90"/>
      <c r="D34" s="88"/>
      <c r="E34" s="89"/>
      <c r="F34" s="90"/>
      <c r="G34" s="88"/>
      <c r="H34" s="89"/>
      <c r="I34" s="90"/>
      <c r="J34" s="14"/>
    </row>
    <row r="35" spans="1:10" ht="14.25" customHeight="1">
      <c r="A35" s="91" t="s">
        <v>395</v>
      </c>
      <c r="B35" s="92"/>
      <c r="C35" s="93"/>
      <c r="D35" s="91" t="s">
        <v>395</v>
      </c>
      <c r="E35" s="92"/>
      <c r="F35" s="93"/>
      <c r="G35" s="91" t="s">
        <v>395</v>
      </c>
      <c r="H35" s="92"/>
      <c r="I35" s="93"/>
      <c r="J35" s="14"/>
    </row>
    <row r="36" spans="1:9" ht="11.25" customHeight="1">
      <c r="A36" s="36" t="s">
        <v>85</v>
      </c>
      <c r="B36" s="38"/>
      <c r="C36" s="38"/>
      <c r="D36" s="38"/>
      <c r="E36" s="38"/>
      <c r="F36" s="38"/>
      <c r="G36" s="38"/>
      <c r="H36" s="38"/>
      <c r="I36" s="38"/>
    </row>
    <row r="37" spans="1:9" ht="409.5" customHeight="1" hidden="1">
      <c r="A37" s="60"/>
      <c r="B37" s="53"/>
      <c r="C37" s="53"/>
      <c r="D37" s="53"/>
      <c r="E37" s="53"/>
      <c r="F37" s="53"/>
      <c r="G37" s="53"/>
      <c r="H37" s="53"/>
      <c r="I37" s="5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Görner</cp:lastModifiedBy>
  <dcterms:modified xsi:type="dcterms:W3CDTF">2017-05-26T09:25:51Z</dcterms:modified>
  <cp:category/>
  <cp:version/>
  <cp:contentType/>
  <cp:contentStatus/>
</cp:coreProperties>
</file>