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780" windowHeight="6912" activeTab="0"/>
  </bookViews>
  <sheets>
    <sheet name="Rekapitulace stavby" sheetId="1" r:id="rId1"/>
    <sheet name="SO 00 -  Vedlejší a ostat..." sheetId="2" r:id="rId2"/>
    <sheet name="SO 01A - Hřiště A" sheetId="3" r:id="rId3"/>
    <sheet name="SO 01B - Hřiště B" sheetId="4" r:id="rId4"/>
  </sheets>
  <definedNames>
    <definedName name="_xlnm.Print_Area" localSheetId="0">'Rekapitulace stavby'!$C$4:$AP$70,'Rekapitulace stavby'!$C$76:$AP$99</definedName>
    <definedName name="_xlnm.Print_Area" localSheetId="1">'SO 00 -  Vedlejší a ostat...'!$C$4:$Q$70,'SO 00 -  Vedlejší a ostat...'!$C$76:$Q$101,'SO 00 -  Vedlejší a ostat...'!$C$107:$Q$145</definedName>
    <definedName name="_xlnm.Print_Area" localSheetId="2">'SO 01A - Hřiště A'!$C$4:$Q$70,'SO 01A - Hřiště A'!$C$76:$Q$110,'SO 01A - Hřiště A'!$C$116:$Q$292</definedName>
    <definedName name="_xlnm.Print_Area" localSheetId="3">'SO 01B - Hřiště B'!$C$4:$Q$70,'SO 01B - Hřiště B'!$C$76:$Q$110,'SO 01B - Hřiště B'!$C$116:$Q$266</definedName>
    <definedName name="_xlnm.Print_Titles" localSheetId="0">'Rekapitulace stavby'!$85:$85</definedName>
    <definedName name="_xlnm.Print_Titles" localSheetId="1">'SO 00 -  Vedlejší a ostat...'!$117:$117</definedName>
    <definedName name="_xlnm.Print_Titles" localSheetId="2">'SO 01A - Hřiště A'!$126:$126</definedName>
    <definedName name="_xlnm.Print_Titles" localSheetId="3">'SO 01B - Hřiště B'!$126:$126</definedName>
  </definedNames>
  <calcPr calcId="162913"/>
</workbook>
</file>

<file path=xl/sharedStrings.xml><?xml version="1.0" encoding="utf-8"?>
<sst xmlns="http://schemas.openxmlformats.org/spreadsheetml/2006/main" count="4072" uniqueCount="538">
  <si>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</si>
  <si>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</si>
  <si>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</si>
  <si>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</si>
  <si>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</si>
  <si>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</si>
  <si>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</si>
  <si>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</si>
  <si>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</si>
  <si>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</si>
  <si>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</si>
  <si>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</si>
  <si>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</si>
  <si>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</si>
  <si>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</si>
  <si>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</si>
  <si>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</si>
  <si>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DH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</si>
  <si>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</si>
  <si>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</si>
  <si>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DĚTSKÉ HŘIŠTĚ K HÁJKU_VV</t>
  </si>
  <si>
    <t>JKSO:</t>
  </si>
  <si>
    <t/>
  </si>
  <si>
    <t>CC-CZ:</t>
  </si>
  <si>
    <t>Místo:</t>
  </si>
  <si>
    <t>Frydek-Mistek</t>
  </si>
  <si>
    <t>Datum:</t>
  </si>
  <si>
    <t>23. 5. 2017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</si>
  <si>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</si>
  <si>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</si>
  <si>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</si>
  <si>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</si>
  <si>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</si>
  <si>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</si>
  <si>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</si>
  <si>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</si>
  <si>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</si>
  <si>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</si>
  <si>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 xml:space="preserve">     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</si>
  <si>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</si>
  <si>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</si>
  <si>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</si>
  <si>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</si>
  <si>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</si>
  <si>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</si>
  <si>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</si>
  <si>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</si>
  <si>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</si>
  <si>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</si>
  <si>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</si>
  <si>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</si>
  <si>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</si>
  <si>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</si>
  <si>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</si>
  <si>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</si>
  <si>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</si>
  <si>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</si>
  <si>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</si>
  <si>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</si>
  <si>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</si>
  <si>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</si>
  <si>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</si>
  <si>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</si>
  <si>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</si>
  <si>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</si>
  <si>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</si>
  <si>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</si>
  <si>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</si>
  <si>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</si>
  <si>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</si>
  <si>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</si>
  <si>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</si>
  <si>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</si>
  <si>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</si>
  <si>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</si>
  <si>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</si>
  <si>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</si>
  <si>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</si>
  <si>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</si>
  <si>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</si>
  <si>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</si>
  <si>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{e1ea419e-b2b5-4bcc-8e40-8a94f244f2cc}</t>
  </si>
  <si>
    <t>{00000000-0000-0000-0000-000000000000}</t>
  </si>
  <si>
    <t>/</t>
  </si>
  <si>
    <t>SO 00</t>
  </si>
  <si>
    <t xml:space="preserve"> Vedlejší a ostatní náklady</t>
  </si>
  <si>
    <t>1</t>
  </si>
  <si>
    <t>{a5eff1ac-bfcb-4461-93c0-9451d116c597}</t>
  </si>
  <si>
    <t>SO 01A</t>
  </si>
  <si>
    <t>Hřiště A</t>
  </si>
  <si>
    <t>{6b18d981-7b39-4aad-8a3c-d9955ee40b6c}</t>
  </si>
  <si>
    <t>SO 01B</t>
  </si>
  <si>
    <t>Hřiště B</t>
  </si>
  <si>
    <t>{7fb58f5f-0ed6-4973-8b8b-94a37d6f0f59}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</si>
  <si>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</si>
  <si>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</si>
  <si>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</si>
  <si>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</si>
  <si>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</si>
  <si>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</si>
  <si>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</si>
  <si>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</si>
  <si>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</si>
  <si>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</si>
  <si>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</si>
  <si>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</si>
  <si>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</si>
  <si>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</si>
  <si>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</si>
  <si>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</si>
  <si>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</si>
  <si>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 00 -  Vedlejší a ostatní náklady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</si>
  <si>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</si>
  <si>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</si>
  <si>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</si>
  <si>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</si>
  <si>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</si>
  <si>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</si>
  <si>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VN -  Vedlejší náklady</t>
  </si>
  <si>
    <t>ON -  Ostatní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</si>
  <si>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</si>
  <si>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</si>
  <si>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</si>
  <si>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</si>
  <si>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</si>
  <si>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</si>
  <si>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</si>
  <si>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</si>
  <si>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</si>
  <si>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</si>
  <si>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</si>
  <si>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</si>
  <si>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</si>
  <si>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</si>
  <si>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</si>
  <si>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</si>
  <si>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</si>
  <si>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</si>
  <si>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</si>
  <si>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</si>
  <si>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</si>
  <si>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</si>
  <si>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</si>
  <si>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</si>
  <si>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</si>
  <si>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</si>
  <si>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012 20-3001</t>
  </si>
  <si>
    <t>Vytýčení stavby před výstavbou</t>
  </si>
  <si>
    <t>soubor</t>
  </si>
  <si>
    <t>4</t>
  </si>
  <si>
    <t>-985919694</t>
  </si>
  <si>
    <t>VV</t>
  </si>
  <si>
    <t>Součet</t>
  </si>
  <si>
    <t>012 20-3002</t>
  </si>
  <si>
    <t>Vytýčení inženýrských sítí</t>
  </si>
  <si>
    <t>1873550306</t>
  </si>
  <si>
    <t>3</t>
  </si>
  <si>
    <t>039 00-2000</t>
  </si>
  <si>
    <t>Zařízení staveniště, viz.popis položky</t>
  </si>
  <si>
    <t>-884740674</t>
  </si>
  <si>
    <t>051 21-0191</t>
  </si>
  <si>
    <t>Závěrečná kontrola kvalifikovanou osobou-revize</t>
  </si>
  <si>
    <t>2017456790</t>
  </si>
  <si>
    <t>5</t>
  </si>
  <si>
    <t>051 21-0192</t>
  </si>
  <si>
    <t>Vyhotovení provozního řádu hřiště-návrh, zpracování, vyvěšení (tabule) dle podkladů investora</t>
  </si>
  <si>
    <t>1523481807</t>
  </si>
  <si>
    <t>012 20-3003</t>
  </si>
  <si>
    <t>Geodetické zaměření skutečného provedení stavby</t>
  </si>
  <si>
    <t>-1698682969</t>
  </si>
  <si>
    <t>013 25-4000</t>
  </si>
  <si>
    <t>Dokumentace skutečného provedení stavby</t>
  </si>
  <si>
    <t>-2061550726</t>
  </si>
  <si>
    <t>043 19-4000</t>
  </si>
  <si>
    <t>Hutnící zkoušky</t>
  </si>
  <si>
    <t>-436587312</t>
  </si>
  <si>
    <t>072 00-2000</t>
  </si>
  <si>
    <t>Zajištění dopravně inženýrských opatření</t>
  </si>
  <si>
    <t>952298277</t>
  </si>
  <si>
    <t>VP - Vícepráce</t>
  </si>
  <si>
    <t>PN</t>
  </si>
  <si>
    <t>SO 01A - Hřiště A</t>
  </si>
  <si>
    <t>1 -  Zemní práce</t>
  </si>
  <si>
    <t>11 -  Přípravné a přidružené práce</t>
  </si>
  <si>
    <t>18 -  Povrchové úpravy terénu</t>
  </si>
  <si>
    <t>2 -  Zvláštní zakládání, základy, zpevňování hornin</t>
  </si>
  <si>
    <t>3 -  Svislé a kompletní konstrukce</t>
  </si>
  <si>
    <t>5 -  Komunikace</t>
  </si>
  <si>
    <t>59 -  Dlažby a předlažby pozemních komunikací a zpevněných ploch</t>
  </si>
  <si>
    <t>59.1 -  Povrch hřiště</t>
  </si>
  <si>
    <t>59.2 -  Nerní vybavení a mobiliář</t>
  </si>
  <si>
    <t>91 -  Doplňkové konstrukce a práce na pozem. komunikacích a zpev.plochách</t>
  </si>
  <si>
    <t>99 -  Přesun hmot</t>
  </si>
  <si>
    <t>121 10-1103</t>
  </si>
  <si>
    <t>Sejmutí ornice s přemístěním na vzdálenost do 250 m</t>
  </si>
  <si>
    <t>m3</t>
  </si>
  <si>
    <t>-1520641345</t>
  </si>
  <si>
    <t>122 20-1101</t>
  </si>
  <si>
    <t>Odkopávky a prokopávky nezapažené v hornině tř. 3 objem do 100 m3</t>
  </si>
  <si>
    <t>1432203144</t>
  </si>
  <si>
    <t>(18,9*8,75-61,47)*0,3+(85-33)*0,1</t>
  </si>
  <si>
    <t>základová deska prvku-165 mm, 10 m2</t>
  </si>
  <si>
    <t>10*0,165</t>
  </si>
  <si>
    <t>122 20-1109</t>
  </si>
  <si>
    <t>Příplatek za lepivost u odkopávek v hornině tř. 1 až 3</t>
  </si>
  <si>
    <t>1385995615</t>
  </si>
  <si>
    <t>133 20-1101</t>
  </si>
  <si>
    <t>Hloubení šachet v hornině tř. 3 objemu do 100 m3</t>
  </si>
  <si>
    <t>-1655679574</t>
  </si>
  <si>
    <t>sloupky oplocení-prů,. 0,2m, hl.0,85 m, 22 ks</t>
  </si>
  <si>
    <t>0,59</t>
  </si>
  <si>
    <t>Základy hracích prvků</t>
  </si>
  <si>
    <t>1,3</t>
  </si>
  <si>
    <t>Základy laviček a odpad.koše</t>
  </si>
  <si>
    <t>0,57</t>
  </si>
  <si>
    <t>133 20-1109</t>
  </si>
  <si>
    <t>Příplatek za lepivost u hloubení šachet v hornině tř. 3</t>
  </si>
  <si>
    <t>1062071589</t>
  </si>
  <si>
    <t>6</t>
  </si>
  <si>
    <t>162 70-1105</t>
  </si>
  <si>
    <t>Vodorovné přemístění do 10000 m výkopku/sypaniny z horniny tř. 1 až 4</t>
  </si>
  <si>
    <t>-262255727</t>
  </si>
  <si>
    <t>2,460  "Viz  1/4 (133201101)"</t>
  </si>
  <si>
    <t>38,022  "Viz  1/2 (122201101)"</t>
  </si>
  <si>
    <t>7</t>
  </si>
  <si>
    <t>PC1.1</t>
  </si>
  <si>
    <t>Poplatek za skládku horniny</t>
  </si>
  <si>
    <t>t</t>
  </si>
  <si>
    <t>1545694098</t>
  </si>
  <si>
    <t>8</t>
  </si>
  <si>
    <t>181 10-1102</t>
  </si>
  <si>
    <t>Úprava pláně v zářezech v hornině tř. 1 až 4 se zhutněním</t>
  </si>
  <si>
    <t>m2</t>
  </si>
  <si>
    <t>-772324086</t>
  </si>
  <si>
    <t>18,9*8,75</t>
  </si>
  <si>
    <t>PC11.2</t>
  </si>
  <si>
    <t>odstranění vahadlové houpačky, odvoz, uložení na skládku</t>
  </si>
  <si>
    <t>ks</t>
  </si>
  <si>
    <t>-948324263</t>
  </si>
  <si>
    <t>PC11.3</t>
  </si>
  <si>
    <t>Odstranění ocelového kolotoče, odvoz, uložení na skládku</t>
  </si>
  <si>
    <t>-1681073738</t>
  </si>
  <si>
    <t>PC11.4</t>
  </si>
  <si>
    <t>Odstr.stáv.pískoviště 4x4,2 m, odvoz, popl.za skládku (beton využit v rámci st.-cca 1,94 m3)</t>
  </si>
  <si>
    <t>-510576875</t>
  </si>
  <si>
    <t>PC11.5</t>
  </si>
  <si>
    <t>Odstranění laviček (dřevo, ocel, bet,základy), odvoz, uložení na skládku</t>
  </si>
  <si>
    <t>1737140359</t>
  </si>
  <si>
    <t>113 20-2111</t>
  </si>
  <si>
    <t>Vytrhání obrub krajníků obrubníků stojatých</t>
  </si>
  <si>
    <t>m</t>
  </si>
  <si>
    <t>119210028</t>
  </si>
  <si>
    <t>919 73-5123</t>
  </si>
  <si>
    <t>Řezání stávajícího betonového krytu hl do 150 mm</t>
  </si>
  <si>
    <t>1427995700</t>
  </si>
  <si>
    <t>11</t>
  </si>
  <si>
    <t>113 10-7181</t>
  </si>
  <si>
    <t>Odstranění podkladu pl přes 50 do 200 m2 živičných tl 50 mm</t>
  </si>
  <si>
    <t>-483665995</t>
  </si>
  <si>
    <t>9</t>
  </si>
  <si>
    <t>113 10-7170</t>
  </si>
  <si>
    <t>Odstranění podkladu pl přes 50 m2 do 200 m2 z betonu prostého tl 100 mm</t>
  </si>
  <si>
    <t>-946491305</t>
  </si>
  <si>
    <t>78</t>
  </si>
  <si>
    <t>10</t>
  </si>
  <si>
    <t>113 10-7162</t>
  </si>
  <si>
    <t>Odstranění podkladu pl přes 50 do 200 m2 z kameniva drceného tl 200 mm</t>
  </si>
  <si>
    <t>1027551834</t>
  </si>
  <si>
    <t>979 08-1111</t>
  </si>
  <si>
    <t>Odvoz suti a vybouraných hmot na skládku do 1 km</t>
  </si>
  <si>
    <t>-641842990</t>
  </si>
  <si>
    <t>V položce je zakalkulováno i naložení na dopravní prostředek</t>
  </si>
  <si>
    <t>a složení na skládku, bez poplatku</t>
  </si>
  <si>
    <t>20,28+6,76+29,04</t>
  </si>
  <si>
    <t>12</t>
  </si>
  <si>
    <t>979 08-1121</t>
  </si>
  <si>
    <t>Odvoz suti a vybouraných hmot na skládku ZKD 1 km přes 1 km</t>
  </si>
  <si>
    <t>-1624357791</t>
  </si>
  <si>
    <t>13</t>
  </si>
  <si>
    <t>PC11.6</t>
  </si>
  <si>
    <t>Poplatek za skládku-kamenivo s příměsí zeminy</t>
  </si>
  <si>
    <t>-1038911234</t>
  </si>
  <si>
    <t>61,47*0,33</t>
  </si>
  <si>
    <t>14</t>
  </si>
  <si>
    <t>PC11.7</t>
  </si>
  <si>
    <t>Poplatek za skládku suti-obalované kamenivo-asfalt</t>
  </si>
  <si>
    <t>-1827292817</t>
  </si>
  <si>
    <t>PC11.8</t>
  </si>
  <si>
    <t>Poplatek za skládku-beton</t>
  </si>
  <si>
    <t>-1019127337</t>
  </si>
  <si>
    <t>Obrubníky</t>
  </si>
  <si>
    <t>51,7*0,27</t>
  </si>
  <si>
    <t>Betonová plocha</t>
  </si>
  <si>
    <t>61,74*0,24</t>
  </si>
  <si>
    <t>181 30-1101</t>
  </si>
  <si>
    <t>Rozprostření ornice tl vrstvy do 100 mm pl do 500 m2 v rovině nebo ve svahu do 1:5</t>
  </si>
  <si>
    <t>-516902105</t>
  </si>
  <si>
    <t>167 10-1101</t>
  </si>
  <si>
    <t>Nakládání výkopku z hornin tř. 1 až 4 do 100 m3</t>
  </si>
  <si>
    <t>-1520721154</t>
  </si>
  <si>
    <t>33*0,1</t>
  </si>
  <si>
    <t>162 20-1102</t>
  </si>
  <si>
    <t>Vodorovné přemístění do 50 m výkopku/sypaniny z horniny tř. 1 až 4</t>
  </si>
  <si>
    <t>-1885592779</t>
  </si>
  <si>
    <t>180 40-2111</t>
  </si>
  <si>
    <t>Založení parkového trávníku výsevem v rovině a ve svahu do 1:5</t>
  </si>
  <si>
    <t>208129156</t>
  </si>
  <si>
    <t>33</t>
  </si>
  <si>
    <t>M</t>
  </si>
  <si>
    <t>572410</t>
  </si>
  <si>
    <t>Osivo směs travní parková, mírná zátěž</t>
  </si>
  <si>
    <t>kg</t>
  </si>
  <si>
    <t>-207800396</t>
  </si>
  <si>
    <t>18200113R</t>
  </si>
  <si>
    <t>Plošná úprava terénu  - vyrovnání ploch poškozených provozem stavby</t>
  </si>
  <si>
    <t>-1633073296</t>
  </si>
  <si>
    <t>18481312R</t>
  </si>
  <si>
    <t>Ochrana stromu protikořenovou clonou v rovině nebo ve svahu 1 : 5  do hl. 500 mm</t>
  </si>
  <si>
    <t>kus</t>
  </si>
  <si>
    <t>-177336404</t>
  </si>
  <si>
    <t>271 57-1111</t>
  </si>
  <si>
    <t>Polštáře zhutněné pod základy ze štěrkopísku tříděného</t>
  </si>
  <si>
    <t>1131186991</t>
  </si>
  <si>
    <t>273 32-1115</t>
  </si>
  <si>
    <t>Základové desky ze ŽB C 16/20</t>
  </si>
  <si>
    <t>-1692085040</t>
  </si>
  <si>
    <t>1,50</t>
  </si>
  <si>
    <t>273 35-1215</t>
  </si>
  <si>
    <t>Zřízení bednění stěn základových desek</t>
  </si>
  <si>
    <t>569289411</t>
  </si>
  <si>
    <t>273 35-1216</t>
  </si>
  <si>
    <t>Odstranění bednění stěn základových desek</t>
  </si>
  <si>
    <t>1041924003</t>
  </si>
  <si>
    <t>2,25</t>
  </si>
  <si>
    <t>273 36-1921</t>
  </si>
  <si>
    <t>Výztuž základových desek svařovanými sítěmi</t>
  </si>
  <si>
    <t>-1861706431</t>
  </si>
  <si>
    <t>275 31-3611</t>
  </si>
  <si>
    <t>Základové patky z betonu tř. C 16/20</t>
  </si>
  <si>
    <t>-783057070</t>
  </si>
  <si>
    <t>338 17-1123</t>
  </si>
  <si>
    <t>Osazování sloupků a vzpěr plotových ocelových v 2,6 m se zabetonováním</t>
  </si>
  <si>
    <t>-61447304</t>
  </si>
  <si>
    <t>55342263</t>
  </si>
  <si>
    <t>Sloupek plotový z ocel.trubek, pozinkovaný a plast.zelený,  1700/60/60 mm-vč.krycího víčka</t>
  </si>
  <si>
    <t>2091238936</t>
  </si>
  <si>
    <t>348 17-1120</t>
  </si>
  <si>
    <t>Osazení rámového oplocení výšky do 1,5 m ve sklonu svahu do 15°</t>
  </si>
  <si>
    <t>1000259759</t>
  </si>
  <si>
    <t>47</t>
  </si>
  <si>
    <t>55345910</t>
  </si>
  <si>
    <t>Rámový plotový dílec 3D ZN+plast.zel., v.=1030 mm, pole dl-.0,6- 2,5 m, prům. drátu 5 mm, cena za bm</t>
  </si>
  <si>
    <t>bm</t>
  </si>
  <si>
    <t>513105143</t>
  </si>
  <si>
    <t>34810121R</t>
  </si>
  <si>
    <t>Montáž vrat a vrátek k oplocení na ocelové sloupky, plochy do 2 m2</t>
  </si>
  <si>
    <t>-916179374</t>
  </si>
  <si>
    <t>55345971</t>
  </si>
  <si>
    <t>Branka jednokřídlá,  pozinkovaná + zelený plast,  1000x1030 mm, vč.zámku a čtyř klíčů</t>
  </si>
  <si>
    <t>-809192504</t>
  </si>
  <si>
    <t>34810123R</t>
  </si>
  <si>
    <t>Montáž vrat a vrátek k oplocení na ocelové sloupky, plochy do 6 m2</t>
  </si>
  <si>
    <t>-1309916584</t>
  </si>
  <si>
    <t>55345985</t>
  </si>
  <si>
    <t>Brána pro údržbu, dvojkřídlá otvírání 180 st., pozink.+ zel.plast, 4000x1030 mm, vč,zámku a 4 klíčů</t>
  </si>
  <si>
    <t>1401120951</t>
  </si>
  <si>
    <t>56480111R</t>
  </si>
  <si>
    <t>Podklad z kameniva drceného frakce 0-4, pozhutnění tl 1 cm</t>
  </si>
  <si>
    <t>-1944377582</t>
  </si>
  <si>
    <t>56481111R</t>
  </si>
  <si>
    <t>Podklad zkameniva drceného fr.4-8 mm, po zhutnění tl 6 cm</t>
  </si>
  <si>
    <t>1914661302</t>
  </si>
  <si>
    <t>Frakce 4-8</t>
  </si>
  <si>
    <t>Herní plocha</t>
  </si>
  <si>
    <t>116,6</t>
  </si>
  <si>
    <t>564 86-1111</t>
  </si>
  <si>
    <t>Podklad ze štěrkodrtě ŠD tl 200 mm</t>
  </si>
  <si>
    <t>1851749591</t>
  </si>
  <si>
    <t>596 21-1111</t>
  </si>
  <si>
    <t>Kladení zámkové dlažby komunikací pro pěší tl 60 mm skupiny A pl do 100 m2</t>
  </si>
  <si>
    <t>298910184</t>
  </si>
  <si>
    <t>25</t>
  </si>
  <si>
    <t>59245180</t>
  </si>
  <si>
    <t>Dlažba zámková tl. 6 cm - přírodní</t>
  </si>
  <si>
    <t>2142822677</t>
  </si>
  <si>
    <t>-1471768713</t>
  </si>
  <si>
    <t>PC59.1.1</t>
  </si>
  <si>
    <t>Pryžová dopadová plocha tl. 30 mm, dodávka a montáž (viz.popis položky)</t>
  </si>
  <si>
    <t>-447777454</t>
  </si>
  <si>
    <t>PC59.1.2</t>
  </si>
  <si>
    <t>Grafický motiv - skákací panák</t>
  </si>
  <si>
    <t>532322799</t>
  </si>
  <si>
    <t>PC59.2.1</t>
  </si>
  <si>
    <t>Herní prvek "Řetězová dvouhoupačka", dodávka a montáž</t>
  </si>
  <si>
    <t>-163855365</t>
  </si>
  <si>
    <t>PC59.2.2</t>
  </si>
  <si>
    <t>Herní prvek "Kombinovaná sestava domeček a skluzavka", dodávka a montáž</t>
  </si>
  <si>
    <t>56777161</t>
  </si>
  <si>
    <t>PC59.2.3</t>
  </si>
  <si>
    <t>Herní prvek "Pružinové houpadlo", dodávka a montáž</t>
  </si>
  <si>
    <t>1420454659</t>
  </si>
  <si>
    <t>16</t>
  </si>
  <si>
    <t>PC59.2.3_</t>
  </si>
  <si>
    <t>Herní prvek "Vahadlová houpačka", dodávka a montáž</t>
  </si>
  <si>
    <t>842203015</t>
  </si>
  <si>
    <t>PC59.2.4</t>
  </si>
  <si>
    <t>Herní prvek "Pružinové dvouhoupadlo", dodávka a montáž</t>
  </si>
  <si>
    <t>-1626839761</t>
  </si>
  <si>
    <t>PC59.2.5</t>
  </si>
  <si>
    <t>Herní prvek-betonové pískoviště s voděodolnou úpravou, dodávka a montáž,</t>
  </si>
  <si>
    <t>874739051</t>
  </si>
  <si>
    <t>93600412R</t>
  </si>
  <si>
    <t>Zříz.vnitř. prostoru dět. písk., vč.dod. 4 m3 certifik.písku s hygien.atestem a geotext. 500 g/m2</t>
  </si>
  <si>
    <t>-886042420</t>
  </si>
  <si>
    <t>PC59.2.8</t>
  </si>
  <si>
    <t>Herní prvek "Hřib EPDM", průměr klobouku 430 mm, výška 400 mm, dodávka a montáž</t>
  </si>
  <si>
    <t>-892731797</t>
  </si>
  <si>
    <t>PC59.2.9</t>
  </si>
  <si>
    <t>Herní prvek "Boule EPDM", terénní nerovnost v ploše povrchu</t>
  </si>
  <si>
    <t>-2114435589</t>
  </si>
  <si>
    <t>PC59.2.10</t>
  </si>
  <si>
    <t>Herní prvek "Palisáda pryžová EPDM" dodávka a montáž</t>
  </si>
  <si>
    <t>1944823039</t>
  </si>
  <si>
    <t>93612411R</t>
  </si>
  <si>
    <t>Dodávka a montáž lavičky parkové (viz.popis položky)</t>
  </si>
  <si>
    <t>571492826</t>
  </si>
  <si>
    <t>93610421R</t>
  </si>
  <si>
    <t>Dodávka a a pevné osazení odpadkového koše (viz.popis položky)</t>
  </si>
  <si>
    <t>257660023</t>
  </si>
  <si>
    <t>1673721781</t>
  </si>
  <si>
    <t>916 56-1111</t>
  </si>
  <si>
    <t>Osazení záhonového obrubníku betonového do lože z betonu s boční opěrou</t>
  </si>
  <si>
    <t>-907033947</t>
  </si>
  <si>
    <t>65,85</t>
  </si>
  <si>
    <t>59217305</t>
  </si>
  <si>
    <t>Obrubník betonový zahradní přírodní šedá 50x5x25 cm</t>
  </si>
  <si>
    <t>-2104912979</t>
  </si>
  <si>
    <t>998 22-2011</t>
  </si>
  <si>
    <t>Přesun hmot pro pozemní komunikace s krytem z kameniva</t>
  </si>
  <si>
    <t>1859203197</t>
  </si>
  <si>
    <t>SO 01B - Hřiště B</t>
  </si>
  <si>
    <t>59.2 -  Herní vybavení a mobiliář</t>
  </si>
  <si>
    <t>1400346351</t>
  </si>
  <si>
    <t>-15606800</t>
  </si>
  <si>
    <t>27,2*0,3</t>
  </si>
  <si>
    <t>Základová deska prvku - 14 m2</t>
  </si>
  <si>
    <t>2,10</t>
  </si>
  <si>
    <t>-1172433565</t>
  </si>
  <si>
    <t>1690931869</t>
  </si>
  <si>
    <t>Sloupky oplocení, prů 0,2, hl. 0,85 m, 19 ks</t>
  </si>
  <si>
    <t>0,51</t>
  </si>
  <si>
    <t>Základy pro lavičky</t>
  </si>
  <si>
    <t>0,26</t>
  </si>
  <si>
    <t>-1714408325</t>
  </si>
  <si>
    <t>174 10-1101</t>
  </si>
  <si>
    <t>Zásyp jam, šachet rýh nebo kolem objektů sypaninou se zhutněním</t>
  </si>
  <si>
    <t>1959442026</t>
  </si>
  <si>
    <t>Dosyp zeminou u rozebraných ploch</t>
  </si>
  <si>
    <t>8,5*0,3</t>
  </si>
  <si>
    <t>-1827300758</t>
  </si>
  <si>
    <t>-1179324188</t>
  </si>
  <si>
    <t>8,480  "Viz  1/7 (162701105)"*1,7</t>
  </si>
  <si>
    <t>-1089540437</t>
  </si>
  <si>
    <t>967083667</t>
  </si>
  <si>
    <t>-333155550</t>
  </si>
  <si>
    <t>Odstr.stáv.pískoviště 4x4,2 m, odvoz, popl.za skládku (beton využit v rámci st.-cca 1,44 m3)</t>
  </si>
  <si>
    <t>1426524268</t>
  </si>
  <si>
    <t>388077429</t>
  </si>
  <si>
    <t>527387184</t>
  </si>
  <si>
    <t>Asfaltová plocha</t>
  </si>
  <si>
    <t>18,8</t>
  </si>
  <si>
    <t>682718297</t>
  </si>
  <si>
    <t>-2019751959</t>
  </si>
  <si>
    <t>66</t>
  </si>
  <si>
    <t>-499709950</t>
  </si>
  <si>
    <t>-25185425</t>
  </si>
  <si>
    <t>1710301753</t>
  </si>
  <si>
    <t>-1313088774</t>
  </si>
  <si>
    <t>(18,84+6,31+18,84)*9</t>
  </si>
  <si>
    <t>-1002329682</t>
  </si>
  <si>
    <t>719180991</t>
  </si>
  <si>
    <t>Litý asfalt</t>
  </si>
  <si>
    <t>57,4*0,11</t>
  </si>
  <si>
    <t>-1043824194</t>
  </si>
  <si>
    <t>919 73-5111</t>
  </si>
  <si>
    <t>Řezání stávajícího živičného krytu hl do 50 mm</t>
  </si>
  <si>
    <t>-1408442339</t>
  </si>
  <si>
    <t>PC18.1</t>
  </si>
  <si>
    <t>Nákup zeminy schopné zúrodnění</t>
  </si>
  <si>
    <t>902213217</t>
  </si>
  <si>
    <t>1157319727</t>
  </si>
  <si>
    <t>36*0,1</t>
  </si>
  <si>
    <t>-1029091545</t>
  </si>
  <si>
    <t>-1163185172</t>
  </si>
  <si>
    <t>1,850  "Viz  18/1 (PC18.1)"</t>
  </si>
  <si>
    <t>-28121573</t>
  </si>
  <si>
    <t>1995200056</t>
  </si>
  <si>
    <t>36</t>
  </si>
  <si>
    <t>-1394911150</t>
  </si>
  <si>
    <t>-1844663414</t>
  </si>
  <si>
    <t>1670648018</t>
  </si>
  <si>
    <t>0,09</t>
  </si>
  <si>
    <t>986982953</t>
  </si>
  <si>
    <t>-1616022891</t>
  </si>
  <si>
    <t>3,45</t>
  </si>
  <si>
    <t>-257116370</t>
  </si>
  <si>
    <t>369827836</t>
  </si>
  <si>
    <t>Síť 100/100/6</t>
  </si>
  <si>
    <t>0,105</t>
  </si>
  <si>
    <t>659928365</t>
  </si>
  <si>
    <t>1503675195</t>
  </si>
  <si>
    <t>zabet.bet. C 25/30</t>
  </si>
  <si>
    <t>19</t>
  </si>
  <si>
    <t>-46729950</t>
  </si>
  <si>
    <t>734176335</t>
  </si>
  <si>
    <t>-1035949970</t>
  </si>
  <si>
    <t>-533539923</t>
  </si>
  <si>
    <t>-495251166</t>
  </si>
  <si>
    <t>-1211521636</t>
  </si>
  <si>
    <t>1540409368</t>
  </si>
  <si>
    <t>68,9</t>
  </si>
  <si>
    <t>564 85-1111</t>
  </si>
  <si>
    <t>Podklad ze štěrkodrtě ŠD tl 150 mm</t>
  </si>
  <si>
    <t>-1558404022</t>
  </si>
  <si>
    <t>1012583637</t>
  </si>
  <si>
    <t>16,5</t>
  </si>
  <si>
    <t>-1599671056</t>
  </si>
  <si>
    <t>1523609606</t>
  </si>
  <si>
    <t>Pryžová dopadová plocha tl. 80 mm, dodávka a montáž (viz.popis položky)</t>
  </si>
  <si>
    <t>-2057184681</t>
  </si>
  <si>
    <t>Multifunkční lezecí a šplhací sestava (minimworkout),  dodávka a montáž</t>
  </si>
  <si>
    <t>1225496414</t>
  </si>
  <si>
    <t>602318983</t>
  </si>
  <si>
    <t>-1250886686</t>
  </si>
  <si>
    <t>-584038784</t>
  </si>
  <si>
    <t>46,2</t>
  </si>
  <si>
    <t>-389357818</t>
  </si>
  <si>
    <t>-403919832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</si>
</sst>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5" fillId="0" borderId="13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3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15" xfId="0" applyNumberFormat="1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166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164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 applyProtection="1">
      <alignment vertical="center"/>
      <protection/>
    </xf>
    <xf numFmtId="164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 applyProtection="1">
      <alignment vertical="center"/>
      <protection/>
    </xf>
    <xf numFmtId="0" fontId="26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6" fillId="0" borderId="11" xfId="0" applyNumberFormat="1" applyFont="1" applyBorder="1" applyAlignment="1" applyProtection="1">
      <alignment/>
      <protection/>
    </xf>
    <xf numFmtId="166" fontId="36" fillId="0" borderId="12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5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4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7" fontId="8" fillId="0" borderId="0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4" xfId="0" applyFont="1" applyBorder="1" applyAlignment="1" applyProtection="1">
      <alignment horizontal="center" vertical="center"/>
      <protection/>
    </xf>
    <xf numFmtId="49" fontId="38" fillId="0" borderId="24" xfId="0" applyNumberFormat="1" applyFont="1" applyBorder="1" applyAlignment="1" applyProtection="1">
      <alignment horizontal="left" vertical="center" wrapText="1"/>
      <protection/>
    </xf>
    <xf numFmtId="0" fontId="38" fillId="0" borderId="24" xfId="0" applyFont="1" applyBorder="1" applyAlignment="1" applyProtection="1">
      <alignment horizontal="center" vertical="center" wrapText="1"/>
      <protection/>
    </xf>
    <xf numFmtId="167" fontId="38" fillId="0" borderId="24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2" fillId="0" borderId="0" xfId="0" applyNumberFormat="1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" fontId="32" fillId="3" borderId="0" xfId="0" applyNumberFormat="1" applyFont="1" applyFill="1" applyBorder="1" applyAlignment="1" applyProtection="1">
      <alignment vertical="center"/>
      <protection locked="0"/>
    </xf>
    <xf numFmtId="4" fontId="32" fillId="0" borderId="0" xfId="0" applyNumberFormat="1" applyFont="1" applyBorder="1" applyAlignment="1" applyProtection="1">
      <alignment vertical="center"/>
      <protection/>
    </xf>
    <xf numFmtId="0" fontId="32" fillId="3" borderId="0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Border="1" applyAlignment="1" applyProtection="1">
      <alignment horizontal="righ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26" fillId="5" borderId="0" xfId="0" applyNumberFormat="1" applyFont="1" applyFill="1" applyBorder="1" applyAlignment="1" applyProtection="1">
      <alignment vertical="center"/>
      <protection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5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26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vertical="center"/>
      <protection/>
    </xf>
    <xf numFmtId="0" fontId="14" fillId="2" borderId="0" xfId="20" applyFont="1" applyFill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38" fillId="0" borderId="24" xfId="0" applyFont="1" applyBorder="1" applyAlignment="1" applyProtection="1">
      <alignment horizontal="left" vertical="center" wrapText="1"/>
      <protection/>
    </xf>
    <xf numFmtId="4" fontId="38" fillId="3" borderId="24" xfId="0" applyNumberFormat="1" applyFont="1" applyFill="1" applyBorder="1" applyAlignment="1" applyProtection="1">
      <alignment vertical="center"/>
      <protection locked="0"/>
    </xf>
    <xf numFmtId="4" fontId="38" fillId="3" borderId="24" xfId="0" applyNumberFormat="1" applyFont="1" applyFill="1" applyBorder="1" applyAlignment="1" applyProtection="1">
      <alignment vertical="center"/>
      <protection/>
    </xf>
    <xf numFmtId="4" fontId="38" fillId="0" borderId="24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0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" customHeight="1">
      <c r="C2" s="204" t="s">
        <v>7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R2" s="249" t="s">
        <v>8</v>
      </c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S2" s="19" t="s">
        <v>9</v>
      </c>
      <c r="BT2" s="19" t="s">
        <v>10</v>
      </c>
    </row>
    <row r="3" spans="2:72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" customHeight="1">
      <c r="B4" s="23"/>
      <c r="C4" s="206" t="s">
        <v>12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4"/>
      <c r="AS4" s="25" t="s">
        <v>13</v>
      </c>
      <c r="BE4" s="26" t="s">
        <v>14</v>
      </c>
      <c r="BS4" s="19" t="s">
        <v>15</v>
      </c>
    </row>
    <row r="5" spans="2:71" ht="14.4" customHeight="1">
      <c r="B5" s="23"/>
      <c r="C5" s="27"/>
      <c r="D5" s="28" t="s">
        <v>16</v>
      </c>
      <c r="E5" s="27"/>
      <c r="F5" s="27"/>
      <c r="G5" s="27"/>
      <c r="H5" s="27"/>
      <c r="I5" s="27"/>
      <c r="J5" s="27"/>
      <c r="K5" s="210" t="s">
        <v>17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7"/>
      <c r="AQ5" s="24"/>
      <c r="BE5" s="208" t="s">
        <v>18</v>
      </c>
      <c r="BS5" s="19" t="s">
        <v>9</v>
      </c>
    </row>
    <row r="6" spans="2:71" ht="36.9" customHeight="1">
      <c r="B6" s="23"/>
      <c r="C6" s="27"/>
      <c r="D6" s="30" t="s">
        <v>19</v>
      </c>
      <c r="E6" s="27"/>
      <c r="F6" s="27"/>
      <c r="G6" s="27"/>
      <c r="H6" s="27"/>
      <c r="I6" s="27"/>
      <c r="J6" s="27"/>
      <c r="K6" s="212" t="s">
        <v>20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7"/>
      <c r="AQ6" s="24"/>
      <c r="BE6" s="209"/>
      <c r="BS6" s="19" t="s">
        <v>9</v>
      </c>
    </row>
    <row r="7" spans="2:71" ht="14.4" customHeight="1">
      <c r="B7" s="23"/>
      <c r="C7" s="27"/>
      <c r="D7" s="31" t="s">
        <v>21</v>
      </c>
      <c r="E7" s="27"/>
      <c r="F7" s="27"/>
      <c r="G7" s="27"/>
      <c r="H7" s="27"/>
      <c r="I7" s="27"/>
      <c r="J7" s="27"/>
      <c r="K7" s="29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23</v>
      </c>
      <c r="AL7" s="27"/>
      <c r="AM7" s="27"/>
      <c r="AN7" s="29" t="s">
        <v>22</v>
      </c>
      <c r="AO7" s="27"/>
      <c r="AP7" s="27"/>
      <c r="AQ7" s="24"/>
      <c r="BE7" s="209"/>
      <c r="BS7" s="19" t="s">
        <v>9</v>
      </c>
    </row>
    <row r="8" spans="2:71" ht="14.4" customHeight="1">
      <c r="B8" s="23"/>
      <c r="C8" s="27"/>
      <c r="D8" s="31" t="s">
        <v>24</v>
      </c>
      <c r="E8" s="27"/>
      <c r="F8" s="27"/>
      <c r="G8" s="27"/>
      <c r="H8" s="27"/>
      <c r="I8" s="27"/>
      <c r="J8" s="27"/>
      <c r="K8" s="29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26</v>
      </c>
      <c r="AL8" s="27"/>
      <c r="AM8" s="27"/>
      <c r="AN8" s="32" t="s">
        <v>27</v>
      </c>
      <c r="AO8" s="27"/>
      <c r="AP8" s="27"/>
      <c r="AQ8" s="24"/>
      <c r="BE8" s="209"/>
      <c r="BS8" s="19" t="s">
        <v>9</v>
      </c>
    </row>
    <row r="9" spans="2:71" ht="14.4" customHeight="1">
      <c r="B9" s="2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4"/>
      <c r="BE9" s="209"/>
      <c r="BS9" s="19" t="s">
        <v>9</v>
      </c>
    </row>
    <row r="10" spans="2:71" ht="14.4" customHeight="1">
      <c r="B10" s="23"/>
      <c r="C10" s="27"/>
      <c r="D10" s="31" t="s">
        <v>28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29</v>
      </c>
      <c r="AL10" s="27"/>
      <c r="AM10" s="27"/>
      <c r="AN10" s="29" t="s">
        <v>22</v>
      </c>
      <c r="AO10" s="27"/>
      <c r="AP10" s="27"/>
      <c r="AQ10" s="24"/>
      <c r="BE10" s="209"/>
      <c r="BS10" s="19" t="s">
        <v>9</v>
      </c>
    </row>
    <row r="11" spans="2:71" ht="18.45" customHeight="1">
      <c r="B11" s="23"/>
      <c r="C11" s="27"/>
      <c r="D11" s="27"/>
      <c r="E11" s="29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31</v>
      </c>
      <c r="AL11" s="27"/>
      <c r="AM11" s="27"/>
      <c r="AN11" s="29" t="s">
        <v>22</v>
      </c>
      <c r="AO11" s="27"/>
      <c r="AP11" s="27"/>
      <c r="AQ11" s="24"/>
      <c r="BE11" s="209"/>
      <c r="BS11" s="19" t="s">
        <v>9</v>
      </c>
    </row>
    <row r="12" spans="2:71" ht="6.9" customHeight="1">
      <c r="B12" s="2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4"/>
      <c r="BE12" s="209"/>
      <c r="BS12" s="19" t="s">
        <v>9</v>
      </c>
    </row>
    <row r="13" spans="2:71" ht="14.4" customHeight="1">
      <c r="B13" s="23"/>
      <c r="C13" s="27"/>
      <c r="D13" s="31" t="s">
        <v>32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29</v>
      </c>
      <c r="AL13" s="27"/>
      <c r="AM13" s="27"/>
      <c r="AN13" s="33" t="s">
        <v>33</v>
      </c>
      <c r="AO13" s="27"/>
      <c r="AP13" s="27"/>
      <c r="AQ13" s="24"/>
      <c r="BE13" s="209"/>
      <c r="BS13" s="19" t="s">
        <v>9</v>
      </c>
    </row>
    <row r="14" spans="2:71" ht="13.2">
      <c r="B14" s="23"/>
      <c r="C14" s="27"/>
      <c r="D14" s="27"/>
      <c r="E14" s="213" t="s">
        <v>33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31" t="s">
        <v>31</v>
      </c>
      <c r="AL14" s="27"/>
      <c r="AM14" s="27"/>
      <c r="AN14" s="33" t="s">
        <v>33</v>
      </c>
      <c r="AO14" s="27"/>
      <c r="AP14" s="27"/>
      <c r="AQ14" s="24"/>
      <c r="BE14" s="209"/>
      <c r="BS14" s="19" t="s">
        <v>9</v>
      </c>
    </row>
    <row r="15" spans="2:71" ht="6.9" customHeight="1">
      <c r="B15" s="2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4"/>
      <c r="BE15" s="209"/>
      <c r="BS15" s="19" t="s">
        <v>6</v>
      </c>
    </row>
    <row r="16" spans="2:71" ht="14.4" customHeight="1">
      <c r="B16" s="23"/>
      <c r="C16" s="27"/>
      <c r="D16" s="31" t="s">
        <v>34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29</v>
      </c>
      <c r="AL16" s="27"/>
      <c r="AM16" s="27"/>
      <c r="AN16" s="29" t="s">
        <v>22</v>
      </c>
      <c r="AO16" s="27"/>
      <c r="AP16" s="27"/>
      <c r="AQ16" s="24"/>
      <c r="BE16" s="209"/>
      <c r="BS16" s="19" t="s">
        <v>6</v>
      </c>
    </row>
    <row r="17" spans="2:71" ht="18.45" customHeight="1">
      <c r="B17" s="23"/>
      <c r="C17" s="27"/>
      <c r="D17" s="27"/>
      <c r="E17" s="29" t="s">
        <v>30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31</v>
      </c>
      <c r="AL17" s="27"/>
      <c r="AM17" s="27"/>
      <c r="AN17" s="29" t="s">
        <v>22</v>
      </c>
      <c r="AO17" s="27"/>
      <c r="AP17" s="27"/>
      <c r="AQ17" s="24"/>
      <c r="BE17" s="209"/>
      <c r="BS17" s="19" t="s">
        <v>35</v>
      </c>
    </row>
    <row r="18" spans="2:71" ht="6.9" customHeight="1"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4"/>
      <c r="BE18" s="209"/>
      <c r="BS18" s="19" t="s">
        <v>9</v>
      </c>
    </row>
    <row r="19" spans="2:71" ht="14.4" customHeight="1">
      <c r="B19" s="23"/>
      <c r="C19" s="27"/>
      <c r="D19" s="31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29</v>
      </c>
      <c r="AL19" s="27"/>
      <c r="AM19" s="27"/>
      <c r="AN19" s="29" t="s">
        <v>22</v>
      </c>
      <c r="AO19" s="27"/>
      <c r="AP19" s="27"/>
      <c r="AQ19" s="24"/>
      <c r="BE19" s="209"/>
      <c r="BS19" s="19" t="s">
        <v>9</v>
      </c>
    </row>
    <row r="20" spans="2:57" ht="18.45" customHeight="1">
      <c r="B20" s="23"/>
      <c r="C20" s="27"/>
      <c r="D20" s="27"/>
      <c r="E20" s="29" t="s">
        <v>30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31</v>
      </c>
      <c r="AL20" s="27"/>
      <c r="AM20" s="27"/>
      <c r="AN20" s="29" t="s">
        <v>22</v>
      </c>
      <c r="AO20" s="27"/>
      <c r="AP20" s="27"/>
      <c r="AQ20" s="24"/>
      <c r="BE20" s="209"/>
    </row>
    <row r="21" spans="2:57" ht="6.9" customHeight="1">
      <c r="B21" s="2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4"/>
      <c r="BE21" s="209"/>
    </row>
    <row r="22" spans="2:57" ht="13.2">
      <c r="B22" s="23"/>
      <c r="C22" s="27"/>
      <c r="D22" s="31" t="s">
        <v>37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4"/>
      <c r="BE22" s="209"/>
    </row>
    <row r="23" spans="2:57" ht="22.5" customHeight="1">
      <c r="B23" s="23"/>
      <c r="C23" s="27"/>
      <c r="D23" s="27"/>
      <c r="E23" s="215" t="s">
        <v>38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7"/>
      <c r="AP23" s="27"/>
      <c r="AQ23" s="24"/>
      <c r="BE23" s="209"/>
    </row>
    <row r="24" spans="2:57" ht="6.9" customHeight="1">
      <c r="B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4"/>
      <c r="BE24" s="209"/>
    </row>
    <row r="25" spans="2:57" ht="6.9" customHeight="1">
      <c r="B25" s="23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4"/>
      <c r="BE25" s="209"/>
    </row>
    <row r="26" spans="2:57" ht="14.4" customHeight="1">
      <c r="B26" s="23"/>
      <c r="C26" s="27"/>
      <c r="D26" s="35" t="s">
        <v>39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16">
        <f>ROUND(AG87,2)</f>
        <v>0</v>
      </c>
      <c r="AL26" s="211"/>
      <c r="AM26" s="211"/>
      <c r="AN26" s="211"/>
      <c r="AO26" s="211"/>
      <c r="AP26" s="27"/>
      <c r="AQ26" s="24"/>
      <c r="BE26" s="209"/>
    </row>
    <row r="27" spans="2:57" ht="14.4" customHeight="1">
      <c r="B27" s="23"/>
      <c r="C27" s="27"/>
      <c r="D27" s="35" t="s">
        <v>40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16">
        <f>ROUND(AG92,2)</f>
        <v>0</v>
      </c>
      <c r="AL27" s="216"/>
      <c r="AM27" s="216"/>
      <c r="AN27" s="216"/>
      <c r="AO27" s="216"/>
      <c r="AP27" s="27"/>
      <c r="AQ27" s="24"/>
      <c r="BE27" s="209"/>
    </row>
    <row r="28" spans="2:57" s="1" customFormat="1" ht="6.9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209"/>
    </row>
    <row r="29" spans="2:57" s="1" customFormat="1" ht="25.95" customHeight="1">
      <c r="B29" s="36"/>
      <c r="C29" s="37"/>
      <c r="D29" s="39" t="s">
        <v>41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17">
        <f>ROUND(AK26+AK27,2)</f>
        <v>0</v>
      </c>
      <c r="AL29" s="218"/>
      <c r="AM29" s="218"/>
      <c r="AN29" s="218"/>
      <c r="AO29" s="218"/>
      <c r="AP29" s="37"/>
      <c r="AQ29" s="38"/>
      <c r="BE29" s="209"/>
    </row>
    <row r="30" spans="2:57" s="1" customFormat="1" ht="6.9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209"/>
    </row>
    <row r="31" spans="2:57" s="2" customFormat="1" ht="14.4" customHeight="1">
      <c r="B31" s="41"/>
      <c r="C31" s="42"/>
      <c r="D31" s="43" t="s">
        <v>42</v>
      </c>
      <c r="E31" s="42"/>
      <c r="F31" s="43" t="s">
        <v>43</v>
      </c>
      <c r="G31" s="42"/>
      <c r="H31" s="42"/>
      <c r="I31" s="42"/>
      <c r="J31" s="42"/>
      <c r="K31" s="42"/>
      <c r="L31" s="219">
        <v>0.21</v>
      </c>
      <c r="M31" s="220"/>
      <c r="N31" s="220"/>
      <c r="O31" s="220"/>
      <c r="P31" s="42"/>
      <c r="Q31" s="42"/>
      <c r="R31" s="42"/>
      <c r="S31" s="42"/>
      <c r="T31" s="45" t="s">
        <v>44</v>
      </c>
      <c r="U31" s="42"/>
      <c r="V31" s="42"/>
      <c r="W31" s="221">
        <f>ROUND(AZ87+SUM(CD93:CD98),2)</f>
        <v>0</v>
      </c>
      <c r="X31" s="220"/>
      <c r="Y31" s="220"/>
      <c r="Z31" s="220"/>
      <c r="AA31" s="220"/>
      <c r="AB31" s="220"/>
      <c r="AC31" s="220"/>
      <c r="AD31" s="220"/>
      <c r="AE31" s="220"/>
      <c r="AF31" s="42"/>
      <c r="AG31" s="42"/>
      <c r="AH31" s="42"/>
      <c r="AI31" s="42"/>
      <c r="AJ31" s="42"/>
      <c r="AK31" s="221">
        <f>ROUND(AV87+SUM(BY93:BY98),2)</f>
        <v>0</v>
      </c>
      <c r="AL31" s="220"/>
      <c r="AM31" s="220"/>
      <c r="AN31" s="220"/>
      <c r="AO31" s="220"/>
      <c r="AP31" s="42"/>
      <c r="AQ31" s="46"/>
      <c r="BE31" s="209"/>
    </row>
    <row r="32" spans="2:57" s="2" customFormat="1" ht="14.4" customHeight="1">
      <c r="B32" s="41"/>
      <c r="C32" s="42"/>
      <c r="D32" s="42"/>
      <c r="E32" s="42"/>
      <c r="F32" s="43" t="s">
        <v>45</v>
      </c>
      <c r="G32" s="42"/>
      <c r="H32" s="42"/>
      <c r="I32" s="42"/>
      <c r="J32" s="42"/>
      <c r="K32" s="42"/>
      <c r="L32" s="219">
        <v>0.15</v>
      </c>
      <c r="M32" s="220"/>
      <c r="N32" s="220"/>
      <c r="O32" s="220"/>
      <c r="P32" s="42"/>
      <c r="Q32" s="42"/>
      <c r="R32" s="42"/>
      <c r="S32" s="42"/>
      <c r="T32" s="45" t="s">
        <v>44</v>
      </c>
      <c r="U32" s="42"/>
      <c r="V32" s="42"/>
      <c r="W32" s="221">
        <f>ROUND(BA87+SUM(CE93:CE98),2)</f>
        <v>0</v>
      </c>
      <c r="X32" s="220"/>
      <c r="Y32" s="220"/>
      <c r="Z32" s="220"/>
      <c r="AA32" s="220"/>
      <c r="AB32" s="220"/>
      <c r="AC32" s="220"/>
      <c r="AD32" s="220"/>
      <c r="AE32" s="220"/>
      <c r="AF32" s="42"/>
      <c r="AG32" s="42"/>
      <c r="AH32" s="42"/>
      <c r="AI32" s="42"/>
      <c r="AJ32" s="42"/>
      <c r="AK32" s="221">
        <f>ROUND(AW87+SUM(BZ93:BZ98),2)</f>
        <v>0</v>
      </c>
      <c r="AL32" s="220"/>
      <c r="AM32" s="220"/>
      <c r="AN32" s="220"/>
      <c r="AO32" s="220"/>
      <c r="AP32" s="42"/>
      <c r="AQ32" s="46"/>
      <c r="BE32" s="209"/>
    </row>
    <row r="33" spans="2:57" s="2" customFormat="1" ht="14.4" customHeight="1" hidden="1">
      <c r="B33" s="41"/>
      <c r="C33" s="42"/>
      <c r="D33" s="42"/>
      <c r="E33" s="42"/>
      <c r="F33" s="43" t="s">
        <v>46</v>
      </c>
      <c r="G33" s="42"/>
      <c r="H33" s="42"/>
      <c r="I33" s="42"/>
      <c r="J33" s="42"/>
      <c r="K33" s="42"/>
      <c r="L33" s="219">
        <v>0.21</v>
      </c>
      <c r="M33" s="220"/>
      <c r="N33" s="220"/>
      <c r="O33" s="220"/>
      <c r="P33" s="42"/>
      <c r="Q33" s="42"/>
      <c r="R33" s="42"/>
      <c r="S33" s="42"/>
      <c r="T33" s="45" t="s">
        <v>44</v>
      </c>
      <c r="U33" s="42"/>
      <c r="V33" s="42"/>
      <c r="W33" s="221">
        <f>ROUND(BB87+SUM(CF93:CF98),2)</f>
        <v>0</v>
      </c>
      <c r="X33" s="220"/>
      <c r="Y33" s="220"/>
      <c r="Z33" s="220"/>
      <c r="AA33" s="220"/>
      <c r="AB33" s="220"/>
      <c r="AC33" s="220"/>
      <c r="AD33" s="220"/>
      <c r="AE33" s="220"/>
      <c r="AF33" s="42"/>
      <c r="AG33" s="42"/>
      <c r="AH33" s="42"/>
      <c r="AI33" s="42"/>
      <c r="AJ33" s="42"/>
      <c r="AK33" s="221">
        <v>0</v>
      </c>
      <c r="AL33" s="220"/>
      <c r="AM33" s="220"/>
      <c r="AN33" s="220"/>
      <c r="AO33" s="220"/>
      <c r="AP33" s="42"/>
      <c r="AQ33" s="46"/>
      <c r="BE33" s="209"/>
    </row>
    <row r="34" spans="2:57" s="2" customFormat="1" ht="14.4" customHeight="1" hidden="1">
      <c r="B34" s="41"/>
      <c r="C34" s="42"/>
      <c r="D34" s="42"/>
      <c r="E34" s="42"/>
      <c r="F34" s="43" t="s">
        <v>47</v>
      </c>
      <c r="G34" s="42"/>
      <c r="H34" s="42"/>
      <c r="I34" s="42"/>
      <c r="J34" s="42"/>
      <c r="K34" s="42"/>
      <c r="L34" s="219">
        <v>0.15</v>
      </c>
      <c r="M34" s="220"/>
      <c r="N34" s="220"/>
      <c r="O34" s="220"/>
      <c r="P34" s="42"/>
      <c r="Q34" s="42"/>
      <c r="R34" s="42"/>
      <c r="S34" s="42"/>
      <c r="T34" s="45" t="s">
        <v>44</v>
      </c>
      <c r="U34" s="42"/>
      <c r="V34" s="42"/>
      <c r="W34" s="221">
        <f>ROUND(BC87+SUM(CG93:CG98),2)</f>
        <v>0</v>
      </c>
      <c r="X34" s="220"/>
      <c r="Y34" s="220"/>
      <c r="Z34" s="220"/>
      <c r="AA34" s="220"/>
      <c r="AB34" s="220"/>
      <c r="AC34" s="220"/>
      <c r="AD34" s="220"/>
      <c r="AE34" s="220"/>
      <c r="AF34" s="42"/>
      <c r="AG34" s="42"/>
      <c r="AH34" s="42"/>
      <c r="AI34" s="42"/>
      <c r="AJ34" s="42"/>
      <c r="AK34" s="221">
        <v>0</v>
      </c>
      <c r="AL34" s="220"/>
      <c r="AM34" s="220"/>
      <c r="AN34" s="220"/>
      <c r="AO34" s="220"/>
      <c r="AP34" s="42"/>
      <c r="AQ34" s="46"/>
      <c r="BE34" s="209"/>
    </row>
    <row r="35" spans="2:43" s="2" customFormat="1" ht="14.4" customHeight="1" hidden="1">
      <c r="B35" s="41"/>
      <c r="C35" s="42"/>
      <c r="D35" s="42"/>
      <c r="E35" s="42"/>
      <c r="F35" s="43" t="s">
        <v>48</v>
      </c>
      <c r="G35" s="42"/>
      <c r="H35" s="42"/>
      <c r="I35" s="42"/>
      <c r="J35" s="42"/>
      <c r="K35" s="42"/>
      <c r="L35" s="219">
        <v>0</v>
      </c>
      <c r="M35" s="220"/>
      <c r="N35" s="220"/>
      <c r="O35" s="220"/>
      <c r="P35" s="42"/>
      <c r="Q35" s="42"/>
      <c r="R35" s="42"/>
      <c r="S35" s="42"/>
      <c r="T35" s="45" t="s">
        <v>44</v>
      </c>
      <c r="U35" s="42"/>
      <c r="V35" s="42"/>
      <c r="W35" s="221">
        <f>ROUND(BD87+SUM(CH93:CH98),2)</f>
        <v>0</v>
      </c>
      <c r="X35" s="220"/>
      <c r="Y35" s="220"/>
      <c r="Z35" s="220"/>
      <c r="AA35" s="220"/>
      <c r="AB35" s="220"/>
      <c r="AC35" s="220"/>
      <c r="AD35" s="220"/>
      <c r="AE35" s="220"/>
      <c r="AF35" s="42"/>
      <c r="AG35" s="42"/>
      <c r="AH35" s="42"/>
      <c r="AI35" s="42"/>
      <c r="AJ35" s="42"/>
      <c r="AK35" s="221">
        <v>0</v>
      </c>
      <c r="AL35" s="220"/>
      <c r="AM35" s="220"/>
      <c r="AN35" s="220"/>
      <c r="AO35" s="220"/>
      <c r="AP35" s="42"/>
      <c r="AQ35" s="46"/>
    </row>
    <row r="36" spans="2:43" s="1" customFormat="1" ht="6.9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43" s="1" customFormat="1" ht="25.95" customHeight="1">
      <c r="B37" s="36"/>
      <c r="C37" s="47"/>
      <c r="D37" s="48" t="s">
        <v>49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50</v>
      </c>
      <c r="U37" s="49"/>
      <c r="V37" s="49"/>
      <c r="W37" s="49"/>
      <c r="X37" s="222" t="s">
        <v>51</v>
      </c>
      <c r="Y37" s="223"/>
      <c r="Z37" s="223"/>
      <c r="AA37" s="223"/>
      <c r="AB37" s="223"/>
      <c r="AC37" s="49"/>
      <c r="AD37" s="49"/>
      <c r="AE37" s="49"/>
      <c r="AF37" s="49"/>
      <c r="AG37" s="49"/>
      <c r="AH37" s="49"/>
      <c r="AI37" s="49"/>
      <c r="AJ37" s="49"/>
      <c r="AK37" s="224">
        <f>SUM(AK29:AK35)</f>
        <v>0</v>
      </c>
      <c r="AL37" s="223"/>
      <c r="AM37" s="223"/>
      <c r="AN37" s="223"/>
      <c r="AO37" s="225"/>
      <c r="AP37" s="47"/>
      <c r="AQ37" s="38"/>
    </row>
    <row r="38" spans="2:43" s="1" customFormat="1" ht="14.4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43" ht="12">
      <c r="B39" s="2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4"/>
    </row>
    <row r="40" spans="2:43" ht="12">
      <c r="B40" s="2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4"/>
    </row>
    <row r="41" spans="2:43" ht="12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4"/>
    </row>
    <row r="42" spans="2:43" ht="12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4"/>
    </row>
    <row r="43" spans="2:43" ht="12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4"/>
    </row>
    <row r="44" spans="2:43" ht="12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4"/>
    </row>
    <row r="45" spans="2:43" ht="12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4"/>
    </row>
    <row r="46" spans="2:43" ht="12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4"/>
    </row>
    <row r="47" spans="2:43" ht="12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4"/>
    </row>
    <row r="48" spans="2:43" ht="12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4"/>
    </row>
    <row r="49" spans="2:43" s="1" customFormat="1" ht="13.5">
      <c r="B49" s="36"/>
      <c r="C49" s="37"/>
      <c r="D49" s="51" t="s">
        <v>52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53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 ht="12">
      <c r="B50" s="23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4"/>
    </row>
    <row r="51" spans="2:43" ht="12">
      <c r="B51" s="23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4"/>
    </row>
    <row r="52" spans="2:43" ht="12">
      <c r="B52" s="23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4"/>
    </row>
    <row r="53" spans="2:43" ht="12">
      <c r="B53" s="23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4"/>
    </row>
    <row r="54" spans="2:43" ht="12">
      <c r="B54" s="23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4"/>
    </row>
    <row r="55" spans="2:43" ht="12">
      <c r="B55" s="23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4"/>
    </row>
    <row r="56" spans="2:43" ht="12">
      <c r="B56" s="23"/>
      <c r="C56" s="27"/>
      <c r="D56" s="5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5"/>
      <c r="AA56" s="27"/>
      <c r="AB56" s="27"/>
      <c r="AC56" s="54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5"/>
      <c r="AP56" s="27"/>
      <c r="AQ56" s="24"/>
    </row>
    <row r="57" spans="2:43" ht="12">
      <c r="B57" s="23"/>
      <c r="C57" s="27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5"/>
      <c r="AA57" s="27"/>
      <c r="AB57" s="27"/>
      <c r="AC57" s="54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5"/>
      <c r="AP57" s="27"/>
      <c r="AQ57" s="24"/>
    </row>
    <row r="58" spans="2:43" s="1" customFormat="1" ht="13.5">
      <c r="B58" s="36"/>
      <c r="C58" s="37"/>
      <c r="D58" s="56" t="s">
        <v>54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55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54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55</v>
      </c>
      <c r="AN58" s="57"/>
      <c r="AO58" s="59"/>
      <c r="AP58" s="37"/>
      <c r="AQ58" s="38"/>
    </row>
    <row r="59" spans="2:43" ht="12">
      <c r="B59" s="2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4"/>
    </row>
    <row r="60" spans="2:43" s="1" customFormat="1" ht="13.5">
      <c r="B60" s="36"/>
      <c r="C60" s="37"/>
      <c r="D60" s="51" t="s">
        <v>56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57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 ht="12">
      <c r="B61" s="23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4"/>
    </row>
    <row r="62" spans="2:43" ht="12">
      <c r="B62" s="23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4"/>
    </row>
    <row r="63" spans="2:43" ht="12">
      <c r="B63" s="23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4"/>
    </row>
    <row r="64" spans="2:43" ht="12">
      <c r="B64" s="23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4"/>
    </row>
    <row r="65" spans="2:43" ht="12">
      <c r="B65" s="23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4"/>
    </row>
    <row r="66" spans="2:43" ht="12">
      <c r="B66" s="23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4"/>
    </row>
    <row r="67" spans="2:43" ht="12">
      <c r="B67" s="23"/>
      <c r="C67" s="27"/>
      <c r="D67" s="5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5"/>
      <c r="AA67" s="27"/>
      <c r="AB67" s="27"/>
      <c r="AC67" s="54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5"/>
      <c r="AP67" s="27"/>
      <c r="AQ67" s="24"/>
    </row>
    <row r="68" spans="2:43" ht="12">
      <c r="B68" s="23"/>
      <c r="C68" s="27"/>
      <c r="D68" s="5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5"/>
      <c r="AA68" s="27"/>
      <c r="AB68" s="27"/>
      <c r="AC68" s="54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5"/>
      <c r="AP68" s="27"/>
      <c r="AQ68" s="24"/>
    </row>
    <row r="69" spans="2:43" s="1" customFormat="1" ht="13.5">
      <c r="B69" s="36"/>
      <c r="C69" s="37"/>
      <c r="D69" s="56" t="s">
        <v>54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55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54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55</v>
      </c>
      <c r="AN69" s="57"/>
      <c r="AO69" s="59"/>
      <c r="AP69" s="37"/>
      <c r="AQ69" s="38"/>
    </row>
    <row r="70" spans="2:43" s="1" customFormat="1" ht="6.9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" customHeight="1">
      <c r="B76" s="36"/>
      <c r="C76" s="206" t="s">
        <v>58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38"/>
    </row>
    <row r="77" spans="2:43" s="3" customFormat="1" ht="14.4" customHeight="1">
      <c r="B77" s="66"/>
      <c r="C77" s="31" t="s">
        <v>16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DH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" customHeight="1">
      <c r="B78" s="69"/>
      <c r="C78" s="70" t="s">
        <v>19</v>
      </c>
      <c r="D78" s="71"/>
      <c r="E78" s="71"/>
      <c r="F78" s="71"/>
      <c r="G78" s="71"/>
      <c r="H78" s="71"/>
      <c r="I78" s="71"/>
      <c r="J78" s="71"/>
      <c r="K78" s="71"/>
      <c r="L78" s="226" t="str">
        <f>K6</f>
        <v>DĚTSKÉ HŘIŠTĚ K HÁJKU_VV</v>
      </c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71"/>
      <c r="AQ78" s="72"/>
    </row>
    <row r="79" spans="2:43" s="1" customFormat="1" ht="6.9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3.2">
      <c r="B80" s="36"/>
      <c r="C80" s="31" t="s">
        <v>24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>Frydek-Mistek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26</v>
      </c>
      <c r="AJ80" s="37"/>
      <c r="AK80" s="37"/>
      <c r="AL80" s="37"/>
      <c r="AM80" s="74" t="str">
        <f>IF(AN8="","",AN8)</f>
        <v>23. 5. 2017</v>
      </c>
      <c r="AN80" s="37"/>
      <c r="AO80" s="37"/>
      <c r="AP80" s="37"/>
      <c r="AQ80" s="38"/>
    </row>
    <row r="81" spans="2:43" s="1" customFormat="1" ht="6.9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2:56" s="1" customFormat="1" ht="13.2">
      <c r="B82" s="36"/>
      <c r="C82" s="31" t="s">
        <v>28</v>
      </c>
      <c r="D82" s="37"/>
      <c r="E82" s="37"/>
      <c r="F82" s="37"/>
      <c r="G82" s="37"/>
      <c r="H82" s="37"/>
      <c r="I82" s="37"/>
      <c r="J82" s="37"/>
      <c r="K82" s="37"/>
      <c r="L82" s="67" t="str">
        <f>IF(E11="","",E11)</f>
        <v xml:space="preserve"> 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1" t="s">
        <v>34</v>
      </c>
      <c r="AJ82" s="37"/>
      <c r="AK82" s="37"/>
      <c r="AL82" s="37"/>
      <c r="AM82" s="228" t="str">
        <f>IF(E17="","",E17)</f>
        <v xml:space="preserve"> </v>
      </c>
      <c r="AN82" s="228"/>
      <c r="AO82" s="228"/>
      <c r="AP82" s="228"/>
      <c r="AQ82" s="38"/>
      <c r="AS82" s="229" t="s">
        <v>59</v>
      </c>
      <c r="AT82" s="230"/>
      <c r="AU82" s="75"/>
      <c r="AV82" s="75"/>
      <c r="AW82" s="75"/>
      <c r="AX82" s="75"/>
      <c r="AY82" s="75"/>
      <c r="AZ82" s="75"/>
      <c r="BA82" s="75"/>
      <c r="BB82" s="75"/>
      <c r="BC82" s="75"/>
      <c r="BD82" s="76"/>
    </row>
    <row r="83" spans="2:56" s="1" customFormat="1" ht="13.2">
      <c r="B83" s="36"/>
      <c r="C83" s="31" t="s">
        <v>32</v>
      </c>
      <c r="D83" s="37"/>
      <c r="E83" s="37"/>
      <c r="F83" s="37"/>
      <c r="G83" s="37"/>
      <c r="H83" s="37"/>
      <c r="I83" s="37"/>
      <c r="J83" s="37"/>
      <c r="K83" s="37"/>
      <c r="L83" s="67" t="str">
        <f>IF(E14="Vyplň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1" t="s">
        <v>36</v>
      </c>
      <c r="AJ83" s="37"/>
      <c r="AK83" s="37"/>
      <c r="AL83" s="37"/>
      <c r="AM83" s="228" t="str">
        <f>IF(E20="","",E20)</f>
        <v xml:space="preserve"> </v>
      </c>
      <c r="AN83" s="228"/>
      <c r="AO83" s="228"/>
      <c r="AP83" s="228"/>
      <c r="AQ83" s="38"/>
      <c r="AS83" s="231"/>
      <c r="AT83" s="232"/>
      <c r="AU83" s="77"/>
      <c r="AV83" s="77"/>
      <c r="AW83" s="77"/>
      <c r="AX83" s="77"/>
      <c r="AY83" s="77"/>
      <c r="AZ83" s="77"/>
      <c r="BA83" s="77"/>
      <c r="BB83" s="77"/>
      <c r="BC83" s="77"/>
      <c r="BD83" s="78"/>
    </row>
    <row r="84" spans="2:56" s="1" customFormat="1" ht="10.8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33"/>
      <c r="AT84" s="234"/>
      <c r="AU84" s="37"/>
      <c r="AV84" s="37"/>
      <c r="AW84" s="37"/>
      <c r="AX84" s="37"/>
      <c r="AY84" s="37"/>
      <c r="AZ84" s="37"/>
      <c r="BA84" s="37"/>
      <c r="BB84" s="37"/>
      <c r="BC84" s="37"/>
      <c r="BD84" s="79"/>
    </row>
    <row r="85" spans="2:56" s="1" customFormat="1" ht="29.25" customHeight="1">
      <c r="B85" s="36"/>
      <c r="C85" s="235" t="s">
        <v>60</v>
      </c>
      <c r="D85" s="236"/>
      <c r="E85" s="236"/>
      <c r="F85" s="236"/>
      <c r="G85" s="236"/>
      <c r="H85" s="80"/>
      <c r="I85" s="237" t="s">
        <v>61</v>
      </c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7" t="s">
        <v>62</v>
      </c>
      <c r="AH85" s="236"/>
      <c r="AI85" s="236"/>
      <c r="AJ85" s="236"/>
      <c r="AK85" s="236"/>
      <c r="AL85" s="236"/>
      <c r="AM85" s="236"/>
      <c r="AN85" s="237" t="s">
        <v>63</v>
      </c>
      <c r="AO85" s="236"/>
      <c r="AP85" s="238"/>
      <c r="AQ85" s="38"/>
      <c r="AS85" s="81" t="s">
        <v>64</v>
      </c>
      <c r="AT85" s="82" t="s">
        <v>65</v>
      </c>
      <c r="AU85" s="82" t="s">
        <v>66</v>
      </c>
      <c r="AV85" s="82" t="s">
        <v>67</v>
      </c>
      <c r="AW85" s="82" t="s">
        <v>68</v>
      </c>
      <c r="AX85" s="82" t="s">
        <v>69</v>
      </c>
      <c r="AY85" s="82" t="s">
        <v>70</v>
      </c>
      <c r="AZ85" s="82" t="s">
        <v>71</v>
      </c>
      <c r="BA85" s="82" t="s">
        <v>72</v>
      </c>
      <c r="BB85" s="82" t="s">
        <v>73</v>
      </c>
      <c r="BC85" s="82" t="s">
        <v>74</v>
      </c>
      <c r="BD85" s="83" t="s">
        <v>75</v>
      </c>
    </row>
    <row r="86" spans="2:56" s="1" customFormat="1" ht="10.8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4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2:76" s="4" customFormat="1" ht="32.4" customHeight="1">
      <c r="B87" s="69"/>
      <c r="C87" s="85" t="s">
        <v>76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246">
        <f>ROUND(SUM(AG88:AG90),2)</f>
        <v>0</v>
      </c>
      <c r="AH87" s="246"/>
      <c r="AI87" s="246"/>
      <c r="AJ87" s="246"/>
      <c r="AK87" s="246"/>
      <c r="AL87" s="246"/>
      <c r="AM87" s="246"/>
      <c r="AN87" s="247">
        <f>SUM(AG87,AT87)</f>
        <v>0</v>
      </c>
      <c r="AO87" s="247"/>
      <c r="AP87" s="247"/>
      <c r="AQ87" s="72"/>
      <c r="AS87" s="87">
        <f>ROUND(SUM(AS88:AS90),2)</f>
        <v>0</v>
      </c>
      <c r="AT87" s="88">
        <f>ROUND(SUM(AV87:AW87),2)</f>
        <v>0</v>
      </c>
      <c r="AU87" s="89">
        <f>ROUND(SUM(AU88:AU90),5)</f>
        <v>0</v>
      </c>
      <c r="AV87" s="88">
        <f>ROUND(AZ87*L31,2)</f>
        <v>0</v>
      </c>
      <c r="AW87" s="88">
        <f>ROUND(BA87*L32,2)</f>
        <v>0</v>
      </c>
      <c r="AX87" s="88">
        <f>ROUND(BB87*L31,2)</f>
        <v>0</v>
      </c>
      <c r="AY87" s="88">
        <f>ROUND(BC87*L32,2)</f>
        <v>0</v>
      </c>
      <c r="AZ87" s="88">
        <f>ROUND(SUM(AZ88:AZ90),2)</f>
        <v>0</v>
      </c>
      <c r="BA87" s="88">
        <f>ROUND(SUM(BA88:BA90),2)</f>
        <v>0</v>
      </c>
      <c r="BB87" s="88">
        <f>ROUND(SUM(BB88:BB90),2)</f>
        <v>0</v>
      </c>
      <c r="BC87" s="88">
        <f>ROUND(SUM(BC88:BC90),2)</f>
        <v>0</v>
      </c>
      <c r="BD87" s="90">
        <f>ROUND(SUM(BD88:BD90),2)</f>
        <v>0</v>
      </c>
      <c r="BS87" s="91" t="s">
        <v>77</v>
      </c>
      <c r="BT87" s="91" t="s">
        <v>78</v>
      </c>
      <c r="BU87" s="92" t="s">
        <v>79</v>
      </c>
      <c r="BV87" s="91" t="s">
        <v>80</v>
      </c>
      <c r="BW87" s="91" t="s">
        <v>81</v>
      </c>
      <c r="BX87" s="91" t="s">
        <v>82</v>
      </c>
    </row>
    <row r="88" spans="1:76" s="5" customFormat="1" ht="22.5" customHeight="1">
      <c r="A88" s="93" t="s">
        <v>83</v>
      </c>
      <c r="B88" s="94"/>
      <c r="C88" s="95"/>
      <c r="D88" s="241" t="s">
        <v>84</v>
      </c>
      <c r="E88" s="241"/>
      <c r="F88" s="241"/>
      <c r="G88" s="241"/>
      <c r="H88" s="241"/>
      <c r="I88" s="96"/>
      <c r="J88" s="241" t="s">
        <v>85</v>
      </c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39">
        <f>'SO 00 -  Vedlejší a ostat...'!M30</f>
        <v>0</v>
      </c>
      <c r="AH88" s="240"/>
      <c r="AI88" s="240"/>
      <c r="AJ88" s="240"/>
      <c r="AK88" s="240"/>
      <c r="AL88" s="240"/>
      <c r="AM88" s="240"/>
      <c r="AN88" s="239">
        <f>SUM(AG88,AT88)</f>
        <v>0</v>
      </c>
      <c r="AO88" s="240"/>
      <c r="AP88" s="240"/>
      <c r="AQ88" s="97"/>
      <c r="AS88" s="98">
        <f>'SO 00 -  Vedlejší a ostat...'!M28</f>
        <v>0</v>
      </c>
      <c r="AT88" s="99">
        <f>ROUND(SUM(AV88:AW88),2)</f>
        <v>0</v>
      </c>
      <c r="AU88" s="100">
        <f>'SO 00 -  Vedlejší a ostat...'!W118</f>
        <v>0</v>
      </c>
      <c r="AV88" s="99">
        <f>'SO 00 -  Vedlejší a ostat...'!M32</f>
        <v>0</v>
      </c>
      <c r="AW88" s="99">
        <f>'SO 00 -  Vedlejší a ostat...'!M33</f>
        <v>0</v>
      </c>
      <c r="AX88" s="99">
        <f>'SO 00 -  Vedlejší a ostat...'!M34</f>
        <v>0</v>
      </c>
      <c r="AY88" s="99">
        <f>'SO 00 -  Vedlejší a ostat...'!M35</f>
        <v>0</v>
      </c>
      <c r="AZ88" s="99">
        <f>'SO 00 -  Vedlejší a ostat...'!H32</f>
        <v>0</v>
      </c>
      <c r="BA88" s="99">
        <f>'SO 00 -  Vedlejší a ostat...'!H33</f>
        <v>0</v>
      </c>
      <c r="BB88" s="99">
        <f>'SO 00 -  Vedlejší a ostat...'!H34</f>
        <v>0</v>
      </c>
      <c r="BC88" s="99">
        <f>'SO 00 -  Vedlejší a ostat...'!H35</f>
        <v>0</v>
      </c>
      <c r="BD88" s="101">
        <f>'SO 00 -  Vedlejší a ostat...'!H36</f>
        <v>0</v>
      </c>
      <c r="BT88" s="102" t="s">
        <v>86</v>
      </c>
      <c r="BV88" s="102" t="s">
        <v>80</v>
      </c>
      <c r="BW88" s="102" t="s">
        <v>87</v>
      </c>
      <c r="BX88" s="102" t="s">
        <v>81</v>
      </c>
    </row>
    <row r="89" spans="1:76" s="5" customFormat="1" ht="22.5" customHeight="1">
      <c r="A89" s="93" t="s">
        <v>83</v>
      </c>
      <c r="B89" s="94"/>
      <c r="C89" s="95"/>
      <c r="D89" s="241" t="s">
        <v>88</v>
      </c>
      <c r="E89" s="241"/>
      <c r="F89" s="241"/>
      <c r="G89" s="241"/>
      <c r="H89" s="241"/>
      <c r="I89" s="96"/>
      <c r="J89" s="241" t="s">
        <v>89</v>
      </c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39">
        <f>'SO 01A - Hřiště A'!M30</f>
        <v>0</v>
      </c>
      <c r="AH89" s="240"/>
      <c r="AI89" s="240"/>
      <c r="AJ89" s="240"/>
      <c r="AK89" s="240"/>
      <c r="AL89" s="240"/>
      <c r="AM89" s="240"/>
      <c r="AN89" s="239">
        <f>SUM(AG89,AT89)</f>
        <v>0</v>
      </c>
      <c r="AO89" s="240"/>
      <c r="AP89" s="240"/>
      <c r="AQ89" s="97"/>
      <c r="AS89" s="98">
        <f>'SO 01A - Hřiště A'!M28</f>
        <v>0</v>
      </c>
      <c r="AT89" s="99">
        <f>ROUND(SUM(AV89:AW89),2)</f>
        <v>0</v>
      </c>
      <c r="AU89" s="100">
        <f>'SO 01A - Hřiště A'!W127</f>
        <v>0</v>
      </c>
      <c r="AV89" s="99">
        <f>'SO 01A - Hřiště A'!M32</f>
        <v>0</v>
      </c>
      <c r="AW89" s="99">
        <f>'SO 01A - Hřiště A'!M33</f>
        <v>0</v>
      </c>
      <c r="AX89" s="99">
        <f>'SO 01A - Hřiště A'!M34</f>
        <v>0</v>
      </c>
      <c r="AY89" s="99">
        <f>'SO 01A - Hřiště A'!M35</f>
        <v>0</v>
      </c>
      <c r="AZ89" s="99">
        <f>'SO 01A - Hřiště A'!H32</f>
        <v>0</v>
      </c>
      <c r="BA89" s="99">
        <f>'SO 01A - Hřiště A'!H33</f>
        <v>0</v>
      </c>
      <c r="BB89" s="99">
        <f>'SO 01A - Hřiště A'!H34</f>
        <v>0</v>
      </c>
      <c r="BC89" s="99">
        <f>'SO 01A - Hřiště A'!H35</f>
        <v>0</v>
      </c>
      <c r="BD89" s="101">
        <f>'SO 01A - Hřiště A'!H36</f>
        <v>0</v>
      </c>
      <c r="BT89" s="102" t="s">
        <v>86</v>
      </c>
      <c r="BV89" s="102" t="s">
        <v>80</v>
      </c>
      <c r="BW89" s="102" t="s">
        <v>90</v>
      </c>
      <c r="BX89" s="102" t="s">
        <v>81</v>
      </c>
    </row>
    <row r="90" spans="1:76" s="5" customFormat="1" ht="22.5" customHeight="1">
      <c r="A90" s="93" t="s">
        <v>83</v>
      </c>
      <c r="B90" s="94"/>
      <c r="C90" s="95"/>
      <c r="D90" s="241" t="s">
        <v>91</v>
      </c>
      <c r="E90" s="241"/>
      <c r="F90" s="241"/>
      <c r="G90" s="241"/>
      <c r="H90" s="241"/>
      <c r="I90" s="96"/>
      <c r="J90" s="241" t="s">
        <v>92</v>
      </c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39">
        <f>'SO 01B - Hřiště B'!M30</f>
        <v>0</v>
      </c>
      <c r="AH90" s="240"/>
      <c r="AI90" s="240"/>
      <c r="AJ90" s="240"/>
      <c r="AK90" s="240"/>
      <c r="AL90" s="240"/>
      <c r="AM90" s="240"/>
      <c r="AN90" s="239">
        <f>SUM(AG90,AT90)</f>
        <v>0</v>
      </c>
      <c r="AO90" s="240"/>
      <c r="AP90" s="240"/>
      <c r="AQ90" s="97"/>
      <c r="AS90" s="103">
        <f>'SO 01B - Hřiště B'!M28</f>
        <v>0</v>
      </c>
      <c r="AT90" s="104">
        <f>ROUND(SUM(AV90:AW90),2)</f>
        <v>0</v>
      </c>
      <c r="AU90" s="105">
        <f>'SO 01B - Hřiště B'!W127</f>
        <v>0</v>
      </c>
      <c r="AV90" s="104">
        <f>'SO 01B - Hřiště B'!M32</f>
        <v>0</v>
      </c>
      <c r="AW90" s="104">
        <f>'SO 01B - Hřiště B'!M33</f>
        <v>0</v>
      </c>
      <c r="AX90" s="104">
        <f>'SO 01B - Hřiště B'!M34</f>
        <v>0</v>
      </c>
      <c r="AY90" s="104">
        <f>'SO 01B - Hřiště B'!M35</f>
        <v>0</v>
      </c>
      <c r="AZ90" s="104">
        <f>'SO 01B - Hřiště B'!H32</f>
        <v>0</v>
      </c>
      <c r="BA90" s="104">
        <f>'SO 01B - Hřiště B'!H33</f>
        <v>0</v>
      </c>
      <c r="BB90" s="104">
        <f>'SO 01B - Hřiště B'!H34</f>
        <v>0</v>
      </c>
      <c r="BC90" s="104">
        <f>'SO 01B - Hřiště B'!H35</f>
        <v>0</v>
      </c>
      <c r="BD90" s="106">
        <f>'SO 01B - Hřiště B'!H36</f>
        <v>0</v>
      </c>
      <c r="BT90" s="102" t="s">
        <v>86</v>
      </c>
      <c r="BV90" s="102" t="s">
        <v>80</v>
      </c>
      <c r="BW90" s="102" t="s">
        <v>93</v>
      </c>
      <c r="BX90" s="102" t="s">
        <v>81</v>
      </c>
    </row>
    <row r="91" spans="2:43" ht="12">
      <c r="B91" s="23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4"/>
    </row>
    <row r="92" spans="2:48" s="1" customFormat="1" ht="30" customHeight="1">
      <c r="B92" s="36"/>
      <c r="C92" s="85" t="s">
        <v>94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247">
        <f>ROUND(SUM(AG93:AG97),2)</f>
        <v>0</v>
      </c>
      <c r="AH92" s="247"/>
      <c r="AI92" s="247"/>
      <c r="AJ92" s="247"/>
      <c r="AK92" s="247"/>
      <c r="AL92" s="247"/>
      <c r="AM92" s="247"/>
      <c r="AN92" s="247">
        <f>ROUND(SUM(AN93:AN97),2)</f>
        <v>0</v>
      </c>
      <c r="AO92" s="247"/>
      <c r="AP92" s="247"/>
      <c r="AQ92" s="38"/>
      <c r="AS92" s="81" t="s">
        <v>95</v>
      </c>
      <c r="AT92" s="82" t="s">
        <v>96</v>
      </c>
      <c r="AU92" s="82" t="s">
        <v>42</v>
      </c>
      <c r="AV92" s="83" t="s">
        <v>65</v>
      </c>
    </row>
    <row r="93" spans="2:89" s="1" customFormat="1" ht="19.95" customHeight="1">
      <c r="B93" s="36"/>
      <c r="C93" s="37"/>
      <c r="D93" s="107" t="s">
        <v>97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242">
        <f>ROUND(AG87*AS93,2)</f>
        <v>0</v>
      </c>
      <c r="AH93" s="243"/>
      <c r="AI93" s="243"/>
      <c r="AJ93" s="243"/>
      <c r="AK93" s="243"/>
      <c r="AL93" s="243"/>
      <c r="AM93" s="243"/>
      <c r="AN93" s="243">
        <f>ROUND(AG93+AV93,2)</f>
        <v>0</v>
      </c>
      <c r="AO93" s="243"/>
      <c r="AP93" s="243"/>
      <c r="AQ93" s="38"/>
      <c r="AS93" s="108">
        <v>0</v>
      </c>
      <c r="AT93" s="109" t="s">
        <v>98</v>
      </c>
      <c r="AU93" s="109" t="s">
        <v>43</v>
      </c>
      <c r="AV93" s="110">
        <f>ROUND(IF(AU93="základní",AG93*L31,IF(AU93="snížená",AG93*L32,0)),2)</f>
        <v>0</v>
      </c>
      <c r="BV93" s="19" t="s">
        <v>99</v>
      </c>
      <c r="BY93" s="111">
        <f>IF(AU93="základní",AV93,0)</f>
        <v>0</v>
      </c>
      <c r="BZ93" s="111">
        <f>IF(AU93="snížená",AV93,0)</f>
        <v>0</v>
      </c>
      <c r="CA93" s="111">
        <v>0</v>
      </c>
      <c r="CB93" s="111">
        <v>0</v>
      </c>
      <c r="CC93" s="111">
        <v>0</v>
      </c>
      <c r="CD93" s="111">
        <f>IF(AU93="základní",AG93,0)</f>
        <v>0</v>
      </c>
      <c r="CE93" s="111">
        <f>IF(AU93="snížená",AG93,0)</f>
        <v>0</v>
      </c>
      <c r="CF93" s="111">
        <f>IF(AU93="zákl. přenesená",AG93,0)</f>
        <v>0</v>
      </c>
      <c r="CG93" s="111">
        <f>IF(AU93="sníž. přenesená",AG93,0)</f>
        <v>0</v>
      </c>
      <c r="CH93" s="111">
        <f>IF(AU93="nulová",AG93,0)</f>
        <v>0</v>
      </c>
      <c r="CI93" s="19">
        <f>IF(AU93="základní",1,IF(AU93="snížená",2,IF(AU93="zákl. přenesená",4,IF(AU93="sníž. přenesená",5,3))))</f>
        <v>1</v>
      </c>
      <c r="CJ93" s="19">
        <f>IF(AT93="stavební čast",1,IF(8893="investiční čast",2,3))</f>
        <v>1</v>
      </c>
      <c r="CK93" s="19" t="str">
        <f>IF(D93="Vyplň vlastní","","x")</f>
        <v>x</v>
      </c>
    </row>
    <row r="94" spans="2:89" s="1" customFormat="1" ht="19.95" customHeight="1">
      <c r="B94" s="36"/>
      <c r="C94" s="37"/>
      <c r="D94" s="107" t="s">
        <v>22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242">
        <f>ROUND(AG87*AS94,2)</f>
        <v>0</v>
      </c>
      <c r="AH94" s="243"/>
      <c r="AI94" s="243"/>
      <c r="AJ94" s="243"/>
      <c r="AK94" s="243"/>
      <c r="AL94" s="243"/>
      <c r="AM94" s="243"/>
      <c r="AN94" s="243">
        <f>ROUND(AG94+AV94,2)</f>
        <v>0</v>
      </c>
      <c r="AO94" s="243"/>
      <c r="AP94" s="243"/>
      <c r="AQ94" s="38"/>
      <c r="AS94" s="112">
        <v>0</v>
      </c>
      <c r="AT94" s="113" t="s">
        <v>98</v>
      </c>
      <c r="AU94" s="113" t="s">
        <v>43</v>
      </c>
      <c r="AV94" s="114">
        <f>ROUND(IF(AU94="základní",AG94*L31,IF(AU94="snížená",AG94*L32,0)),2)</f>
        <v>0</v>
      </c>
      <c r="BV94" s="19" t="s">
        <v>99</v>
      </c>
      <c r="BY94" s="111">
        <f>IF(AU94="základní",AV94,0)</f>
        <v>0</v>
      </c>
      <c r="BZ94" s="111">
        <f>IF(AU94="snížená",AV94,0)</f>
        <v>0</v>
      </c>
      <c r="CA94" s="111">
        <v>0</v>
      </c>
      <c r="CB94" s="111">
        <v>0</v>
      </c>
      <c r="CC94" s="111">
        <v>0</v>
      </c>
      <c r="CD94" s="111">
        <f>IF(AU94="základní",AG94,0)</f>
        <v>0</v>
      </c>
      <c r="CE94" s="111">
        <f>IF(AU94="snížená",AG94,0)</f>
        <v>0</v>
      </c>
      <c r="CF94" s="111">
        <f>IF(AU94="zákl. přenesená",AG94,0)</f>
        <v>0</v>
      </c>
      <c r="CG94" s="111">
        <f>IF(AU94="sníž. přenesená",AG94,0)</f>
        <v>0</v>
      </c>
      <c r="CH94" s="111">
        <f>IF(AU94="nulová",AG94,0)</f>
        <v>0</v>
      </c>
      <c r="CI94" s="19">
        <f>IF(AU94="základní",1,IF(AU94="snížená",2,IF(AU94="zákl. přenesená",4,IF(AU94="sníž. přenesená",5,3))))</f>
        <v>1</v>
      </c>
      <c r="CJ94" s="19">
        <f>IF(AT94="stavební čast",1,IF(8894="investiční čast",2,3))</f>
        <v>1</v>
      </c>
      <c r="CK94" s="19" t="str">
        <f>IF(D94="Vyplň vlastní","","x")</f>
        <v>x</v>
      </c>
    </row>
    <row r="95" spans="2:89" s="1" customFormat="1" ht="19.95" customHeight="1">
      <c r="B95" s="36"/>
      <c r="C95" s="37"/>
      <c r="D95" s="244" t="s">
        <v>100</v>
      </c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37"/>
      <c r="AD95" s="37"/>
      <c r="AE95" s="37"/>
      <c r="AF95" s="37"/>
      <c r="AG95" s="242">
        <f>AG87*AS95</f>
        <v>0</v>
      </c>
      <c r="AH95" s="243"/>
      <c r="AI95" s="243"/>
      <c r="AJ95" s="243"/>
      <c r="AK95" s="243"/>
      <c r="AL95" s="243"/>
      <c r="AM95" s="243"/>
      <c r="AN95" s="243">
        <f>AG95+AV95</f>
        <v>0</v>
      </c>
      <c r="AO95" s="243"/>
      <c r="AP95" s="243"/>
      <c r="AQ95" s="38"/>
      <c r="AS95" s="112">
        <v>0</v>
      </c>
      <c r="AT95" s="113" t="s">
        <v>98</v>
      </c>
      <c r="AU95" s="113" t="s">
        <v>43</v>
      </c>
      <c r="AV95" s="114">
        <f>ROUND(IF(AU95="nulová",0,IF(OR(AU95="základní",AU95="zákl. přenesená"),AG95*L31,AG95*L32)),2)</f>
        <v>0</v>
      </c>
      <c r="BV95" s="19" t="s">
        <v>101</v>
      </c>
      <c r="BY95" s="111">
        <f>IF(AU95="základní",AV95,0)</f>
        <v>0</v>
      </c>
      <c r="BZ95" s="111">
        <f>IF(AU95="snížená",AV95,0)</f>
        <v>0</v>
      </c>
      <c r="CA95" s="111">
        <f>IF(AU95="zákl. přenesená",AV95,0)</f>
        <v>0</v>
      </c>
      <c r="CB95" s="111">
        <f>IF(AU95="sníž. přenesená",AV95,0)</f>
        <v>0</v>
      </c>
      <c r="CC95" s="111">
        <f>IF(AU95="nulová",AV95,0)</f>
        <v>0</v>
      </c>
      <c r="CD95" s="111">
        <f>IF(AU95="základní",AG95,0)</f>
        <v>0</v>
      </c>
      <c r="CE95" s="111">
        <f>IF(AU95="snížená",AG95,0)</f>
        <v>0</v>
      </c>
      <c r="CF95" s="111">
        <f>IF(AU95="zákl. přenesená",AG95,0)</f>
        <v>0</v>
      </c>
      <c r="CG95" s="111">
        <f>IF(AU95="sníž. přenesená",AG95,0)</f>
        <v>0</v>
      </c>
      <c r="CH95" s="111">
        <f>IF(AU95="nulová",AG95,0)</f>
        <v>0</v>
      </c>
      <c r="CI95" s="19">
        <f>IF(AU95="základní",1,IF(AU95="snížená",2,IF(AU95="zákl. přenesená",4,IF(AU95="sníž. přenesená",5,3))))</f>
        <v>1</v>
      </c>
      <c r="CJ95" s="19">
        <f>IF(AT95="stavební čast",1,IF(8895="investiční čast",2,3))</f>
        <v>1</v>
      </c>
      <c r="CK95" s="19" t="str">
        <f>IF(D95="Vyplň vlastní","","x")</f>
        <v/>
      </c>
    </row>
    <row r="96" spans="2:89" s="1" customFormat="1" ht="19.95" customHeight="1">
      <c r="B96" s="36"/>
      <c r="C96" s="37"/>
      <c r="D96" s="244" t="s">
        <v>100</v>
      </c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37"/>
      <c r="AD96" s="37"/>
      <c r="AE96" s="37"/>
      <c r="AF96" s="37"/>
      <c r="AG96" s="242">
        <f>AG87*AS96</f>
        <v>0</v>
      </c>
      <c r="AH96" s="243"/>
      <c r="AI96" s="243"/>
      <c r="AJ96" s="243"/>
      <c r="AK96" s="243"/>
      <c r="AL96" s="243"/>
      <c r="AM96" s="243"/>
      <c r="AN96" s="243">
        <f>AG96+AV96</f>
        <v>0</v>
      </c>
      <c r="AO96" s="243"/>
      <c r="AP96" s="243"/>
      <c r="AQ96" s="38"/>
      <c r="AS96" s="112">
        <v>0</v>
      </c>
      <c r="AT96" s="113" t="s">
        <v>98</v>
      </c>
      <c r="AU96" s="113" t="s">
        <v>43</v>
      </c>
      <c r="AV96" s="114">
        <f>ROUND(IF(AU96="nulová",0,IF(OR(AU96="základní",AU96="zákl. přenesená"),AG96*L31,AG96*L32)),2)</f>
        <v>0</v>
      </c>
      <c r="BV96" s="19" t="s">
        <v>101</v>
      </c>
      <c r="BY96" s="111">
        <f>IF(AU96="základní",AV96,0)</f>
        <v>0</v>
      </c>
      <c r="BZ96" s="111">
        <f>IF(AU96="snížená",AV96,0)</f>
        <v>0</v>
      </c>
      <c r="CA96" s="111">
        <f>IF(AU96="zákl. přenesená",AV96,0)</f>
        <v>0</v>
      </c>
      <c r="CB96" s="111">
        <f>IF(AU96="sníž. přenesená",AV96,0)</f>
        <v>0</v>
      </c>
      <c r="CC96" s="111">
        <f>IF(AU96="nulová",AV96,0)</f>
        <v>0</v>
      </c>
      <c r="CD96" s="111">
        <f>IF(AU96="základní",AG96,0)</f>
        <v>0</v>
      </c>
      <c r="CE96" s="111">
        <f>IF(AU96="snížená",AG96,0)</f>
        <v>0</v>
      </c>
      <c r="CF96" s="111">
        <f>IF(AU96="zákl. přenesená",AG96,0)</f>
        <v>0</v>
      </c>
      <c r="CG96" s="111">
        <f>IF(AU96="sníž. přenesená",AG96,0)</f>
        <v>0</v>
      </c>
      <c r="CH96" s="111">
        <f>IF(AU96="nulová",AG96,0)</f>
        <v>0</v>
      </c>
      <c r="CI96" s="19">
        <f>IF(AU96="základní",1,IF(AU96="snížená",2,IF(AU96="zákl. přenesená",4,IF(AU96="sníž. přenesená",5,3))))</f>
        <v>1</v>
      </c>
      <c r="CJ96" s="19">
        <f>IF(AT96="stavební čast",1,IF(8896="investiční čast",2,3))</f>
        <v>1</v>
      </c>
      <c r="CK96" s="19" t="str">
        <f>IF(D96="Vyplň vlastní","","x")</f>
        <v/>
      </c>
    </row>
    <row r="97" spans="2:89" s="1" customFormat="1" ht="19.95" customHeight="1">
      <c r="B97" s="36"/>
      <c r="C97" s="37"/>
      <c r="D97" s="244" t="s">
        <v>100</v>
      </c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37"/>
      <c r="AD97" s="37"/>
      <c r="AE97" s="37"/>
      <c r="AF97" s="37"/>
      <c r="AG97" s="242">
        <f>AG87*AS97</f>
        <v>0</v>
      </c>
      <c r="AH97" s="243"/>
      <c r="AI97" s="243"/>
      <c r="AJ97" s="243"/>
      <c r="AK97" s="243"/>
      <c r="AL97" s="243"/>
      <c r="AM97" s="243"/>
      <c r="AN97" s="243">
        <f>AG97+AV97</f>
        <v>0</v>
      </c>
      <c r="AO97" s="243"/>
      <c r="AP97" s="243"/>
      <c r="AQ97" s="38"/>
      <c r="AS97" s="115">
        <v>0</v>
      </c>
      <c r="AT97" s="116" t="s">
        <v>98</v>
      </c>
      <c r="AU97" s="116" t="s">
        <v>43</v>
      </c>
      <c r="AV97" s="117">
        <f>ROUND(IF(AU97="nulová",0,IF(OR(AU97="základní",AU97="zákl. přenesená"),AG97*L31,AG97*L32)),2)</f>
        <v>0</v>
      </c>
      <c r="BV97" s="19" t="s">
        <v>101</v>
      </c>
      <c r="BY97" s="111">
        <f>IF(AU97="základní",AV97,0)</f>
        <v>0</v>
      </c>
      <c r="BZ97" s="111">
        <f>IF(AU97="snížená",AV97,0)</f>
        <v>0</v>
      </c>
      <c r="CA97" s="111">
        <f>IF(AU97="zákl. přenesená",AV97,0)</f>
        <v>0</v>
      </c>
      <c r="CB97" s="111">
        <f>IF(AU97="sníž. přenesená",AV97,0)</f>
        <v>0</v>
      </c>
      <c r="CC97" s="111">
        <f>IF(AU97="nulová",AV97,0)</f>
        <v>0</v>
      </c>
      <c r="CD97" s="111">
        <f>IF(AU97="základní",AG97,0)</f>
        <v>0</v>
      </c>
      <c r="CE97" s="111">
        <f>IF(AU97="snížená",AG97,0)</f>
        <v>0</v>
      </c>
      <c r="CF97" s="111">
        <f>IF(AU97="zákl. přenesená",AG97,0)</f>
        <v>0</v>
      </c>
      <c r="CG97" s="111">
        <f>IF(AU97="sníž. přenesená",AG97,0)</f>
        <v>0</v>
      </c>
      <c r="CH97" s="111">
        <f>IF(AU97="nulová",AG97,0)</f>
        <v>0</v>
      </c>
      <c r="CI97" s="19">
        <f>IF(AU97="základní",1,IF(AU97="snížená",2,IF(AU97="zákl. přenesená",4,IF(AU97="sníž. přenesená",5,3))))</f>
        <v>1</v>
      </c>
      <c r="CJ97" s="19">
        <f>IF(AT97="stavební čast",1,IF(8897="investiční čast",2,3))</f>
        <v>1</v>
      </c>
      <c r="CK97" s="19" t="str">
        <f>IF(D97="Vyplň vlastní","","x")</f>
        <v/>
      </c>
    </row>
    <row r="98" spans="2:43" s="1" customFormat="1" ht="10.8" customHeight="1"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8"/>
    </row>
    <row r="99" spans="2:43" s="1" customFormat="1" ht="30" customHeight="1">
      <c r="B99" s="36"/>
      <c r="C99" s="118" t="s">
        <v>102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248">
        <f>ROUND(AG87+AG92,2)</f>
        <v>0</v>
      </c>
      <c r="AH99" s="248"/>
      <c r="AI99" s="248"/>
      <c r="AJ99" s="248"/>
      <c r="AK99" s="248"/>
      <c r="AL99" s="248"/>
      <c r="AM99" s="248"/>
      <c r="AN99" s="248">
        <f>AN87+AN92</f>
        <v>0</v>
      </c>
      <c r="AO99" s="248"/>
      <c r="AP99" s="248"/>
      <c r="AQ99" s="38"/>
    </row>
    <row r="100" spans="2:43" s="1" customFormat="1" ht="6.9" customHeight="1"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2"/>
    </row>
  </sheetData>
  <sheetProtection algorithmName="SHA-512" hashValue="vdLPijBO+/qA6BVnHUdFJq2qftLnqnELexw5YBqdWN7Oy73xu35dFHkP3rAEtlGhzC+7MJW9qLV8EPpZInyqaw==" saltValue="cxwByBKahPlxbLGLDNC/lg==" spinCount="100000" sheet="1" objects="1" scenarios="1" formatCells="0" formatColumns="0" formatRows="0" sort="0" autoFilter="0"/>
  <mergeCells count="68">
    <mergeCell ref="AG92:AM92"/>
    <mergeCell ref="AN92:AP92"/>
    <mergeCell ref="AG99:AM99"/>
    <mergeCell ref="AN99:AP99"/>
    <mergeCell ref="AR2:BE2"/>
    <mergeCell ref="D96:AB96"/>
    <mergeCell ref="AG96:AM96"/>
    <mergeCell ref="AN96:AP96"/>
    <mergeCell ref="D97:AB97"/>
    <mergeCell ref="AG97:AM97"/>
    <mergeCell ref="AN97:AP97"/>
    <mergeCell ref="AG93:AM93"/>
    <mergeCell ref="AN93:AP93"/>
    <mergeCell ref="AG94:AM94"/>
    <mergeCell ref="AN94:AP94"/>
    <mergeCell ref="D95:AB95"/>
    <mergeCell ref="AG95:AM95"/>
    <mergeCell ref="AN95:AP95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3:AU98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3:AT98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SO 00 -  Vedlejší a ostat...'!C2" display="/"/>
    <hyperlink ref="A89" location="'SO 01A - Hřiště A'!C2" display="/"/>
    <hyperlink ref="A90" location="'SO 01B - Hřiště B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103</v>
      </c>
      <c r="G1" s="15"/>
      <c r="H1" s="285" t="s">
        <v>104</v>
      </c>
      <c r="I1" s="285"/>
      <c r="J1" s="285"/>
      <c r="K1" s="285"/>
      <c r="L1" s="15" t="s">
        <v>105</v>
      </c>
      <c r="M1" s="13"/>
      <c r="N1" s="13"/>
      <c r="O1" s="14" t="s">
        <v>106</v>
      </c>
      <c r="P1" s="13"/>
      <c r="Q1" s="13"/>
      <c r="R1" s="13"/>
      <c r="S1" s="15" t="s">
        <v>107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" customHeight="1">
      <c r="C2" s="204" t="s">
        <v>7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9" t="s">
        <v>8</v>
      </c>
      <c r="T2" s="250"/>
      <c r="U2" s="250"/>
      <c r="V2" s="250"/>
      <c r="W2" s="250"/>
      <c r="X2" s="250"/>
      <c r="Y2" s="250"/>
      <c r="Z2" s="250"/>
      <c r="AA2" s="250"/>
      <c r="AB2" s="250"/>
      <c r="AC2" s="250"/>
      <c r="AT2" s="19" t="s">
        <v>87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108</v>
      </c>
    </row>
    <row r="4" spans="2:46" ht="36.9" customHeight="1">
      <c r="B4" s="23"/>
      <c r="C4" s="206" t="s">
        <v>109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4"/>
      <c r="T4" s="25" t="s">
        <v>13</v>
      </c>
      <c r="AT4" s="19" t="s">
        <v>6</v>
      </c>
    </row>
    <row r="5" spans="2:18" ht="6.9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19</v>
      </c>
      <c r="E6" s="27"/>
      <c r="F6" s="251" t="str">
        <f>'Rekapitulace stavby'!K6</f>
        <v>DĚTSKÉ HŘIŠTĚ K HÁJKU_VV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4"/>
    </row>
    <row r="7" spans="2:18" s="1" customFormat="1" ht="32.85" customHeight="1">
      <c r="B7" s="36"/>
      <c r="C7" s="37"/>
      <c r="D7" s="30" t="s">
        <v>110</v>
      </c>
      <c r="E7" s="37"/>
      <c r="F7" s="212" t="s">
        <v>111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37"/>
      <c r="R7" s="38"/>
    </row>
    <row r="8" spans="2:18" s="1" customFormat="1" ht="14.4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2:18" s="1" customFormat="1" ht="14.4" customHeight="1">
      <c r="B9" s="36"/>
      <c r="C9" s="37"/>
      <c r="D9" s="31" t="s">
        <v>24</v>
      </c>
      <c r="E9" s="37"/>
      <c r="F9" s="29" t="s">
        <v>30</v>
      </c>
      <c r="G9" s="37"/>
      <c r="H9" s="37"/>
      <c r="I9" s="37"/>
      <c r="J9" s="37"/>
      <c r="K9" s="37"/>
      <c r="L9" s="37"/>
      <c r="M9" s="31" t="s">
        <v>26</v>
      </c>
      <c r="N9" s="37"/>
      <c r="O9" s="254" t="str">
        <f>'Rekapitulace stavby'!AN8</f>
        <v>23. 5. 2017</v>
      </c>
      <c r="P9" s="255"/>
      <c r="Q9" s="37"/>
      <c r="R9" s="38"/>
    </row>
    <row r="10" spans="2:18" s="1" customFormat="1" ht="10.8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210" t="s">
        <v>22</v>
      </c>
      <c r="P11" s="210"/>
      <c r="Q11" s="37"/>
      <c r="R11" s="38"/>
    </row>
    <row r="12" spans="2:18" s="1" customFormat="1" ht="18" customHeight="1">
      <c r="B12" s="36"/>
      <c r="C12" s="37"/>
      <c r="D12" s="37"/>
      <c r="E12" s="29" t="s">
        <v>30</v>
      </c>
      <c r="F12" s="37"/>
      <c r="G12" s="37"/>
      <c r="H12" s="37"/>
      <c r="I12" s="37"/>
      <c r="J12" s="37"/>
      <c r="K12" s="37"/>
      <c r="L12" s="37"/>
      <c r="M12" s="31" t="s">
        <v>31</v>
      </c>
      <c r="N12" s="37"/>
      <c r="O12" s="210" t="s">
        <v>22</v>
      </c>
      <c r="P12" s="210"/>
      <c r="Q12" s="37"/>
      <c r="R12" s="38"/>
    </row>
    <row r="13" spans="2:18" s="1" customFormat="1" ht="6.9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" customHeight="1">
      <c r="B14" s="36"/>
      <c r="C14" s="37"/>
      <c r="D14" s="31" t="s">
        <v>32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256" t="str">
        <f>IF('Rekapitulace stavby'!AN13="","",'Rekapitulace stavby'!AN13)</f>
        <v>Vyplň údaj</v>
      </c>
      <c r="P14" s="210"/>
      <c r="Q14" s="37"/>
      <c r="R14" s="38"/>
    </row>
    <row r="15" spans="2:18" s="1" customFormat="1" ht="18" customHeight="1">
      <c r="B15" s="36"/>
      <c r="C15" s="37"/>
      <c r="D15" s="37"/>
      <c r="E15" s="256" t="str">
        <f>IF('Rekapitulace stavby'!E14="","",'Rekapitulace stavby'!E14)</f>
        <v>Vyplň údaj</v>
      </c>
      <c r="F15" s="257"/>
      <c r="G15" s="257"/>
      <c r="H15" s="257"/>
      <c r="I15" s="257"/>
      <c r="J15" s="257"/>
      <c r="K15" s="257"/>
      <c r="L15" s="257"/>
      <c r="M15" s="31" t="s">
        <v>31</v>
      </c>
      <c r="N15" s="37"/>
      <c r="O15" s="256" t="str">
        <f>IF('Rekapitulace stavby'!AN14="","",'Rekapitulace stavby'!AN14)</f>
        <v>Vyplň údaj</v>
      </c>
      <c r="P15" s="210"/>
      <c r="Q15" s="37"/>
      <c r="R15" s="38"/>
    </row>
    <row r="16" spans="2:18" s="1" customFormat="1" ht="6.9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" customHeight="1">
      <c r="B17" s="36"/>
      <c r="C17" s="37"/>
      <c r="D17" s="31" t="s">
        <v>34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210" t="s">
        <v>22</v>
      </c>
      <c r="P17" s="210"/>
      <c r="Q17" s="37"/>
      <c r="R17" s="38"/>
    </row>
    <row r="18" spans="2:18" s="1" customFormat="1" ht="18" customHeight="1">
      <c r="B18" s="36"/>
      <c r="C18" s="37"/>
      <c r="D18" s="37"/>
      <c r="E18" s="29" t="s">
        <v>30</v>
      </c>
      <c r="F18" s="37"/>
      <c r="G18" s="37"/>
      <c r="H18" s="37"/>
      <c r="I18" s="37"/>
      <c r="J18" s="37"/>
      <c r="K18" s="37"/>
      <c r="L18" s="37"/>
      <c r="M18" s="31" t="s">
        <v>31</v>
      </c>
      <c r="N18" s="37"/>
      <c r="O18" s="210" t="s">
        <v>22</v>
      </c>
      <c r="P18" s="210"/>
      <c r="Q18" s="37"/>
      <c r="R18" s="38"/>
    </row>
    <row r="19" spans="2:18" s="1" customFormat="1" ht="6.9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" customHeight="1">
      <c r="B20" s="36"/>
      <c r="C20" s="37"/>
      <c r="D20" s="31" t="s">
        <v>36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210" t="s">
        <v>22</v>
      </c>
      <c r="P20" s="210"/>
      <c r="Q20" s="37"/>
      <c r="R20" s="38"/>
    </row>
    <row r="21" spans="2:18" s="1" customFormat="1" ht="18" customHeight="1">
      <c r="B21" s="36"/>
      <c r="C21" s="37"/>
      <c r="D21" s="37"/>
      <c r="E21" s="29" t="s">
        <v>30</v>
      </c>
      <c r="F21" s="37"/>
      <c r="G21" s="37"/>
      <c r="H21" s="37"/>
      <c r="I21" s="37"/>
      <c r="J21" s="37"/>
      <c r="K21" s="37"/>
      <c r="L21" s="37"/>
      <c r="M21" s="31" t="s">
        <v>31</v>
      </c>
      <c r="N21" s="37"/>
      <c r="O21" s="210" t="s">
        <v>22</v>
      </c>
      <c r="P21" s="210"/>
      <c r="Q21" s="37"/>
      <c r="R21" s="38"/>
    </row>
    <row r="22" spans="2:18" s="1" customFormat="1" ht="6.9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" customHeight="1">
      <c r="B23" s="36"/>
      <c r="C23" s="37"/>
      <c r="D23" s="31" t="s">
        <v>37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15" t="s">
        <v>22</v>
      </c>
      <c r="F24" s="215"/>
      <c r="G24" s="215"/>
      <c r="H24" s="215"/>
      <c r="I24" s="215"/>
      <c r="J24" s="215"/>
      <c r="K24" s="215"/>
      <c r="L24" s="215"/>
      <c r="M24" s="37"/>
      <c r="N24" s="37"/>
      <c r="O24" s="37"/>
      <c r="P24" s="37"/>
      <c r="Q24" s="37"/>
      <c r="R24" s="38"/>
    </row>
    <row r="25" spans="2:18" s="1" customFormat="1" ht="6.9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" customHeight="1">
      <c r="B27" s="36"/>
      <c r="C27" s="37"/>
      <c r="D27" s="121" t="s">
        <v>112</v>
      </c>
      <c r="E27" s="37"/>
      <c r="F27" s="37"/>
      <c r="G27" s="37"/>
      <c r="H27" s="37"/>
      <c r="I27" s="37"/>
      <c r="J27" s="37"/>
      <c r="K27" s="37"/>
      <c r="L27" s="37"/>
      <c r="M27" s="216">
        <f>N88</f>
        <v>0</v>
      </c>
      <c r="N27" s="216"/>
      <c r="O27" s="216"/>
      <c r="P27" s="216"/>
      <c r="Q27" s="37"/>
      <c r="R27" s="38"/>
    </row>
    <row r="28" spans="2:18" s="1" customFormat="1" ht="14.4" customHeight="1">
      <c r="B28" s="36"/>
      <c r="C28" s="37"/>
      <c r="D28" s="35" t="s">
        <v>97</v>
      </c>
      <c r="E28" s="37"/>
      <c r="F28" s="37"/>
      <c r="G28" s="37"/>
      <c r="H28" s="37"/>
      <c r="I28" s="37"/>
      <c r="J28" s="37"/>
      <c r="K28" s="37"/>
      <c r="L28" s="37"/>
      <c r="M28" s="216">
        <f>N93</f>
        <v>0</v>
      </c>
      <c r="N28" s="216"/>
      <c r="O28" s="216"/>
      <c r="P28" s="216"/>
      <c r="Q28" s="37"/>
      <c r="R28" s="38"/>
    </row>
    <row r="29" spans="2:18" s="1" customFormat="1" ht="6.9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41</v>
      </c>
      <c r="E30" s="37"/>
      <c r="F30" s="37"/>
      <c r="G30" s="37"/>
      <c r="H30" s="37"/>
      <c r="I30" s="37"/>
      <c r="J30" s="37"/>
      <c r="K30" s="37"/>
      <c r="L30" s="37"/>
      <c r="M30" s="258">
        <f>ROUND(M27+M28,2)</f>
        <v>0</v>
      </c>
      <c r="N30" s="253"/>
      <c r="O30" s="253"/>
      <c r="P30" s="253"/>
      <c r="Q30" s="37"/>
      <c r="R30" s="38"/>
    </row>
    <row r="31" spans="2:18" s="1" customFormat="1" ht="6.9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" customHeight="1">
      <c r="B32" s="36"/>
      <c r="C32" s="37"/>
      <c r="D32" s="43" t="s">
        <v>42</v>
      </c>
      <c r="E32" s="43" t="s">
        <v>43</v>
      </c>
      <c r="F32" s="44">
        <v>0.21</v>
      </c>
      <c r="G32" s="123" t="s">
        <v>44</v>
      </c>
      <c r="H32" s="259">
        <f>ROUND((((SUM(BE93:BE100)+SUM(BE118:BE139))+SUM(BE141:BE145))),2)</f>
        <v>0</v>
      </c>
      <c r="I32" s="253"/>
      <c r="J32" s="253"/>
      <c r="K32" s="37"/>
      <c r="L32" s="37"/>
      <c r="M32" s="259">
        <f>ROUND(((ROUND((SUM(BE93:BE100)+SUM(BE118:BE139)),2)*F32)+SUM(BE141:BE145)*F32),2)</f>
        <v>0</v>
      </c>
      <c r="N32" s="253"/>
      <c r="O32" s="253"/>
      <c r="P32" s="253"/>
      <c r="Q32" s="37"/>
      <c r="R32" s="38"/>
    </row>
    <row r="33" spans="2:18" s="1" customFormat="1" ht="14.4" customHeight="1">
      <c r="B33" s="36"/>
      <c r="C33" s="37"/>
      <c r="D33" s="37"/>
      <c r="E33" s="43" t="s">
        <v>45</v>
      </c>
      <c r="F33" s="44">
        <v>0.15</v>
      </c>
      <c r="G33" s="123" t="s">
        <v>44</v>
      </c>
      <c r="H33" s="259">
        <f>ROUND((((SUM(BF93:BF100)+SUM(BF118:BF139))+SUM(BF141:BF145))),2)</f>
        <v>0</v>
      </c>
      <c r="I33" s="253"/>
      <c r="J33" s="253"/>
      <c r="K33" s="37"/>
      <c r="L33" s="37"/>
      <c r="M33" s="259">
        <f>ROUND(((ROUND((SUM(BF93:BF100)+SUM(BF118:BF139)),2)*F33)+SUM(BF141:BF145)*F33),2)</f>
        <v>0</v>
      </c>
      <c r="N33" s="253"/>
      <c r="O33" s="253"/>
      <c r="P33" s="253"/>
      <c r="Q33" s="37"/>
      <c r="R33" s="38"/>
    </row>
    <row r="34" spans="2:18" s="1" customFormat="1" ht="14.4" customHeight="1" hidden="1">
      <c r="B34" s="36"/>
      <c r="C34" s="37"/>
      <c r="D34" s="37"/>
      <c r="E34" s="43" t="s">
        <v>46</v>
      </c>
      <c r="F34" s="44">
        <v>0.21</v>
      </c>
      <c r="G34" s="123" t="s">
        <v>44</v>
      </c>
      <c r="H34" s="259">
        <f>ROUND((((SUM(BG93:BG100)+SUM(BG118:BG139))+SUM(BG141:BG145))),2)</f>
        <v>0</v>
      </c>
      <c r="I34" s="253"/>
      <c r="J34" s="253"/>
      <c r="K34" s="37"/>
      <c r="L34" s="37"/>
      <c r="M34" s="259">
        <v>0</v>
      </c>
      <c r="N34" s="253"/>
      <c r="O34" s="253"/>
      <c r="P34" s="253"/>
      <c r="Q34" s="37"/>
      <c r="R34" s="38"/>
    </row>
    <row r="35" spans="2:18" s="1" customFormat="1" ht="14.4" customHeight="1" hidden="1">
      <c r="B35" s="36"/>
      <c r="C35" s="37"/>
      <c r="D35" s="37"/>
      <c r="E35" s="43" t="s">
        <v>47</v>
      </c>
      <c r="F35" s="44">
        <v>0.15</v>
      </c>
      <c r="G35" s="123" t="s">
        <v>44</v>
      </c>
      <c r="H35" s="259">
        <f>ROUND((((SUM(BH93:BH100)+SUM(BH118:BH139))+SUM(BH141:BH145))),2)</f>
        <v>0</v>
      </c>
      <c r="I35" s="253"/>
      <c r="J35" s="253"/>
      <c r="K35" s="37"/>
      <c r="L35" s="37"/>
      <c r="M35" s="259">
        <v>0</v>
      </c>
      <c r="N35" s="253"/>
      <c r="O35" s="253"/>
      <c r="P35" s="253"/>
      <c r="Q35" s="37"/>
      <c r="R35" s="38"/>
    </row>
    <row r="36" spans="2:18" s="1" customFormat="1" ht="14.4" customHeight="1" hidden="1">
      <c r="B36" s="36"/>
      <c r="C36" s="37"/>
      <c r="D36" s="37"/>
      <c r="E36" s="43" t="s">
        <v>48</v>
      </c>
      <c r="F36" s="44">
        <v>0</v>
      </c>
      <c r="G36" s="123" t="s">
        <v>44</v>
      </c>
      <c r="H36" s="259">
        <f>ROUND((((SUM(BI93:BI100)+SUM(BI118:BI139))+SUM(BI141:BI145))),2)</f>
        <v>0</v>
      </c>
      <c r="I36" s="253"/>
      <c r="J36" s="253"/>
      <c r="K36" s="37"/>
      <c r="L36" s="37"/>
      <c r="M36" s="259">
        <v>0</v>
      </c>
      <c r="N36" s="253"/>
      <c r="O36" s="253"/>
      <c r="P36" s="253"/>
      <c r="Q36" s="37"/>
      <c r="R36" s="38"/>
    </row>
    <row r="37" spans="2:18" s="1" customFormat="1" ht="6.9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49</v>
      </c>
      <c r="E38" s="80"/>
      <c r="F38" s="80"/>
      <c r="G38" s="125" t="s">
        <v>50</v>
      </c>
      <c r="H38" s="126" t="s">
        <v>51</v>
      </c>
      <c r="I38" s="80"/>
      <c r="J38" s="80"/>
      <c r="K38" s="80"/>
      <c r="L38" s="260">
        <f>SUM(M30:M36)</f>
        <v>0</v>
      </c>
      <c r="M38" s="260"/>
      <c r="N38" s="260"/>
      <c r="O38" s="260"/>
      <c r="P38" s="261"/>
      <c r="Q38" s="119"/>
      <c r="R38" s="38"/>
    </row>
    <row r="39" spans="2:18" s="1" customFormat="1" ht="14.4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2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2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2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2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2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2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2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2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2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3.5">
      <c r="B50" s="36"/>
      <c r="C50" s="37"/>
      <c r="D50" s="51" t="s">
        <v>52</v>
      </c>
      <c r="E50" s="52"/>
      <c r="F50" s="52"/>
      <c r="G50" s="52"/>
      <c r="H50" s="53"/>
      <c r="I50" s="37"/>
      <c r="J50" s="51" t="s">
        <v>53</v>
      </c>
      <c r="K50" s="52"/>
      <c r="L50" s="52"/>
      <c r="M50" s="52"/>
      <c r="N50" s="52"/>
      <c r="O50" s="52"/>
      <c r="P50" s="53"/>
      <c r="Q50" s="37"/>
      <c r="R50" s="38"/>
    </row>
    <row r="51" spans="2:18" ht="12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2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2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2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2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2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2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2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3.5">
      <c r="B59" s="36"/>
      <c r="C59" s="37"/>
      <c r="D59" s="56" t="s">
        <v>54</v>
      </c>
      <c r="E59" s="57"/>
      <c r="F59" s="57"/>
      <c r="G59" s="58" t="s">
        <v>55</v>
      </c>
      <c r="H59" s="59"/>
      <c r="I59" s="37"/>
      <c r="J59" s="56" t="s">
        <v>54</v>
      </c>
      <c r="K59" s="57"/>
      <c r="L59" s="57"/>
      <c r="M59" s="57"/>
      <c r="N59" s="58" t="s">
        <v>55</v>
      </c>
      <c r="O59" s="57"/>
      <c r="P59" s="59"/>
      <c r="Q59" s="37"/>
      <c r="R59" s="38"/>
    </row>
    <row r="60" spans="2:18" ht="12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3.5">
      <c r="B61" s="36"/>
      <c r="C61" s="37"/>
      <c r="D61" s="51" t="s">
        <v>56</v>
      </c>
      <c r="E61" s="52"/>
      <c r="F61" s="52"/>
      <c r="G61" s="52"/>
      <c r="H61" s="53"/>
      <c r="I61" s="37"/>
      <c r="J61" s="51" t="s">
        <v>57</v>
      </c>
      <c r="K61" s="52"/>
      <c r="L61" s="52"/>
      <c r="M61" s="52"/>
      <c r="N61" s="52"/>
      <c r="O61" s="52"/>
      <c r="P61" s="53"/>
      <c r="Q61" s="37"/>
      <c r="R61" s="38"/>
    </row>
    <row r="62" spans="2:18" ht="12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2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2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2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2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2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2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2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3.5">
      <c r="B70" s="36"/>
      <c r="C70" s="37"/>
      <c r="D70" s="56" t="s">
        <v>54</v>
      </c>
      <c r="E70" s="57"/>
      <c r="F70" s="57"/>
      <c r="G70" s="58" t="s">
        <v>55</v>
      </c>
      <c r="H70" s="59"/>
      <c r="I70" s="37"/>
      <c r="J70" s="56" t="s">
        <v>54</v>
      </c>
      <c r="K70" s="57"/>
      <c r="L70" s="57"/>
      <c r="M70" s="57"/>
      <c r="N70" s="58" t="s">
        <v>55</v>
      </c>
      <c r="O70" s="57"/>
      <c r="P70" s="59"/>
      <c r="Q70" s="37"/>
      <c r="R70" s="38"/>
    </row>
    <row r="71" spans="2:18" s="1" customFormat="1" ht="14.4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" customHeight="1">
      <c r="B76" s="36"/>
      <c r="C76" s="206" t="s">
        <v>113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8"/>
      <c r="T76" s="130"/>
      <c r="U76" s="130"/>
    </row>
    <row r="77" spans="2:21" s="1" customFormat="1" ht="6.9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51" t="str">
        <f>F6</f>
        <v>DĚTSKÉ HŘIŠTĚ K HÁJKU_VV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7"/>
      <c r="R78" s="38"/>
      <c r="T78" s="130"/>
      <c r="U78" s="130"/>
    </row>
    <row r="79" spans="2:21" s="1" customFormat="1" ht="36.9" customHeight="1">
      <c r="B79" s="36"/>
      <c r="C79" s="70" t="s">
        <v>110</v>
      </c>
      <c r="D79" s="37"/>
      <c r="E79" s="37"/>
      <c r="F79" s="226" t="str">
        <f>F7</f>
        <v>SO 00 -  Vedlejší a ostatní náklady</v>
      </c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37"/>
      <c r="R79" s="38"/>
      <c r="T79" s="130"/>
      <c r="U79" s="130"/>
    </row>
    <row r="80" spans="2:21" s="1" customFormat="1" ht="6.9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21" s="1" customFormat="1" ht="18" customHeight="1">
      <c r="B81" s="36"/>
      <c r="C81" s="31" t="s">
        <v>24</v>
      </c>
      <c r="D81" s="37"/>
      <c r="E81" s="37"/>
      <c r="F81" s="29" t="str">
        <f>F9</f>
        <v xml:space="preserve"> </v>
      </c>
      <c r="G81" s="37"/>
      <c r="H81" s="37"/>
      <c r="I81" s="37"/>
      <c r="J81" s="37"/>
      <c r="K81" s="31" t="s">
        <v>26</v>
      </c>
      <c r="L81" s="37"/>
      <c r="M81" s="255" t="str">
        <f>IF(O9="","",O9)</f>
        <v>23. 5. 2017</v>
      </c>
      <c r="N81" s="255"/>
      <c r="O81" s="255"/>
      <c r="P81" s="255"/>
      <c r="Q81" s="37"/>
      <c r="R81" s="38"/>
      <c r="T81" s="130"/>
      <c r="U81" s="130"/>
    </row>
    <row r="82" spans="2:21" s="1" customFormat="1" ht="6.9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21" s="1" customFormat="1" ht="13.2">
      <c r="B83" s="36"/>
      <c r="C83" s="31" t="s">
        <v>28</v>
      </c>
      <c r="D83" s="37"/>
      <c r="E83" s="37"/>
      <c r="F83" s="29" t="str">
        <f>E12</f>
        <v xml:space="preserve"> </v>
      </c>
      <c r="G83" s="37"/>
      <c r="H83" s="37"/>
      <c r="I83" s="37"/>
      <c r="J83" s="37"/>
      <c r="K83" s="31" t="s">
        <v>34</v>
      </c>
      <c r="L83" s="37"/>
      <c r="M83" s="210" t="str">
        <f>E18</f>
        <v xml:space="preserve"> </v>
      </c>
      <c r="N83" s="210"/>
      <c r="O83" s="210"/>
      <c r="P83" s="210"/>
      <c r="Q83" s="210"/>
      <c r="R83" s="38"/>
      <c r="T83" s="130"/>
      <c r="U83" s="130"/>
    </row>
    <row r="84" spans="2:21" s="1" customFormat="1" ht="14.4" customHeight="1">
      <c r="B84" s="36"/>
      <c r="C84" s="31" t="s">
        <v>32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36</v>
      </c>
      <c r="L84" s="37"/>
      <c r="M84" s="210" t="str">
        <f>E21</f>
        <v xml:space="preserve"> </v>
      </c>
      <c r="N84" s="210"/>
      <c r="O84" s="210"/>
      <c r="P84" s="210"/>
      <c r="Q84" s="210"/>
      <c r="R84" s="38"/>
      <c r="T84" s="130"/>
      <c r="U84" s="130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21" s="1" customFormat="1" ht="29.25" customHeight="1">
      <c r="B86" s="36"/>
      <c r="C86" s="262" t="s">
        <v>114</v>
      </c>
      <c r="D86" s="263"/>
      <c r="E86" s="263"/>
      <c r="F86" s="263"/>
      <c r="G86" s="263"/>
      <c r="H86" s="119"/>
      <c r="I86" s="119"/>
      <c r="J86" s="119"/>
      <c r="K86" s="119"/>
      <c r="L86" s="119"/>
      <c r="M86" s="119"/>
      <c r="N86" s="262" t="s">
        <v>115</v>
      </c>
      <c r="O86" s="263"/>
      <c r="P86" s="263"/>
      <c r="Q86" s="263"/>
      <c r="R86" s="38"/>
      <c r="T86" s="130"/>
      <c r="U86" s="130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47" s="1" customFormat="1" ht="29.25" customHeight="1">
      <c r="B88" s="36"/>
      <c r="C88" s="131" t="s">
        <v>116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47">
        <f>N118</f>
        <v>0</v>
      </c>
      <c r="O88" s="264"/>
      <c r="P88" s="264"/>
      <c r="Q88" s="264"/>
      <c r="R88" s="38"/>
      <c r="T88" s="130"/>
      <c r="U88" s="130"/>
      <c r="AU88" s="19" t="s">
        <v>117</v>
      </c>
    </row>
    <row r="89" spans="2:21" s="6" customFormat="1" ht="24.9" customHeight="1">
      <c r="B89" s="132"/>
      <c r="C89" s="133"/>
      <c r="D89" s="134" t="s">
        <v>118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65">
        <f>N119</f>
        <v>0</v>
      </c>
      <c r="O89" s="266"/>
      <c r="P89" s="266"/>
      <c r="Q89" s="266"/>
      <c r="R89" s="135"/>
      <c r="T89" s="136"/>
      <c r="U89" s="136"/>
    </row>
    <row r="90" spans="2:21" s="6" customFormat="1" ht="24.9" customHeight="1">
      <c r="B90" s="132"/>
      <c r="C90" s="133"/>
      <c r="D90" s="134" t="s">
        <v>119</v>
      </c>
      <c r="E90" s="133"/>
      <c r="F90" s="133"/>
      <c r="G90" s="133"/>
      <c r="H90" s="133"/>
      <c r="I90" s="133"/>
      <c r="J90" s="133"/>
      <c r="K90" s="133"/>
      <c r="L90" s="133"/>
      <c r="M90" s="133"/>
      <c r="N90" s="265">
        <f>N131</f>
        <v>0</v>
      </c>
      <c r="O90" s="266"/>
      <c r="P90" s="266"/>
      <c r="Q90" s="266"/>
      <c r="R90" s="135"/>
      <c r="T90" s="136"/>
      <c r="U90" s="136"/>
    </row>
    <row r="91" spans="2:21" s="6" customFormat="1" ht="21.75" customHeight="1">
      <c r="B91" s="132"/>
      <c r="C91" s="133"/>
      <c r="D91" s="134" t="s">
        <v>120</v>
      </c>
      <c r="E91" s="133"/>
      <c r="F91" s="133"/>
      <c r="G91" s="133"/>
      <c r="H91" s="133"/>
      <c r="I91" s="133"/>
      <c r="J91" s="133"/>
      <c r="K91" s="133"/>
      <c r="L91" s="133"/>
      <c r="M91" s="133"/>
      <c r="N91" s="267">
        <f>N140</f>
        <v>0</v>
      </c>
      <c r="O91" s="266"/>
      <c r="P91" s="266"/>
      <c r="Q91" s="266"/>
      <c r="R91" s="135"/>
      <c r="T91" s="136"/>
      <c r="U91" s="136"/>
    </row>
    <row r="92" spans="2:21" s="1" customFormat="1" ht="21.75" customHeight="1"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8"/>
      <c r="T92" s="130"/>
      <c r="U92" s="130"/>
    </row>
    <row r="93" spans="2:21" s="1" customFormat="1" ht="29.25" customHeight="1">
      <c r="B93" s="36"/>
      <c r="C93" s="131" t="s">
        <v>121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264">
        <f>ROUND(N94+N95+N96+N97+N98+N99,2)</f>
        <v>0</v>
      </c>
      <c r="O93" s="268"/>
      <c r="P93" s="268"/>
      <c r="Q93" s="268"/>
      <c r="R93" s="38"/>
      <c r="T93" s="137"/>
      <c r="U93" s="138" t="s">
        <v>42</v>
      </c>
    </row>
    <row r="94" spans="2:65" s="1" customFormat="1" ht="18" customHeight="1">
      <c r="B94" s="36"/>
      <c r="C94" s="37"/>
      <c r="D94" s="244" t="s">
        <v>122</v>
      </c>
      <c r="E94" s="245"/>
      <c r="F94" s="245"/>
      <c r="G94" s="245"/>
      <c r="H94" s="245"/>
      <c r="I94" s="37"/>
      <c r="J94" s="37"/>
      <c r="K94" s="37"/>
      <c r="L94" s="37"/>
      <c r="M94" s="37"/>
      <c r="N94" s="242">
        <f>ROUND(N88*T94,2)</f>
        <v>0</v>
      </c>
      <c r="O94" s="243"/>
      <c r="P94" s="243"/>
      <c r="Q94" s="243"/>
      <c r="R94" s="38"/>
      <c r="S94" s="139"/>
      <c r="T94" s="140"/>
      <c r="U94" s="141" t="s">
        <v>43</v>
      </c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3" t="s">
        <v>123</v>
      </c>
      <c r="AZ94" s="142"/>
      <c r="BA94" s="142"/>
      <c r="BB94" s="142"/>
      <c r="BC94" s="142"/>
      <c r="BD94" s="142"/>
      <c r="BE94" s="144">
        <f aca="true" t="shared" si="0" ref="BE94:BE99">IF(U94="základní",N94,0)</f>
        <v>0</v>
      </c>
      <c r="BF94" s="144">
        <f aca="true" t="shared" si="1" ref="BF94:BF99">IF(U94="snížená",N94,0)</f>
        <v>0</v>
      </c>
      <c r="BG94" s="144">
        <f aca="true" t="shared" si="2" ref="BG94:BG99">IF(U94="zákl. přenesená",N94,0)</f>
        <v>0</v>
      </c>
      <c r="BH94" s="144">
        <f aca="true" t="shared" si="3" ref="BH94:BH99">IF(U94="sníž. přenesená",N94,0)</f>
        <v>0</v>
      </c>
      <c r="BI94" s="144">
        <f aca="true" t="shared" si="4" ref="BI94:BI99">IF(U94="nulová",N94,0)</f>
        <v>0</v>
      </c>
      <c r="BJ94" s="143" t="s">
        <v>86</v>
      </c>
      <c r="BK94" s="142"/>
      <c r="BL94" s="142"/>
      <c r="BM94" s="142"/>
    </row>
    <row r="95" spans="2:65" s="1" customFormat="1" ht="18" customHeight="1">
      <c r="B95" s="36"/>
      <c r="C95" s="37"/>
      <c r="D95" s="244" t="s">
        <v>124</v>
      </c>
      <c r="E95" s="245"/>
      <c r="F95" s="245"/>
      <c r="G95" s="245"/>
      <c r="H95" s="245"/>
      <c r="I95" s="37"/>
      <c r="J95" s="37"/>
      <c r="K95" s="37"/>
      <c r="L95" s="37"/>
      <c r="M95" s="37"/>
      <c r="N95" s="242">
        <f>ROUND(N88*T95,2)</f>
        <v>0</v>
      </c>
      <c r="O95" s="243"/>
      <c r="P95" s="243"/>
      <c r="Q95" s="243"/>
      <c r="R95" s="38"/>
      <c r="S95" s="139"/>
      <c r="T95" s="140"/>
      <c r="U95" s="141" t="s">
        <v>43</v>
      </c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3" t="s">
        <v>123</v>
      </c>
      <c r="AZ95" s="142"/>
      <c r="BA95" s="142"/>
      <c r="BB95" s="142"/>
      <c r="BC95" s="142"/>
      <c r="BD95" s="142"/>
      <c r="BE95" s="144">
        <f t="shared" si="0"/>
        <v>0</v>
      </c>
      <c r="BF95" s="144">
        <f t="shared" si="1"/>
        <v>0</v>
      </c>
      <c r="BG95" s="144">
        <f t="shared" si="2"/>
        <v>0</v>
      </c>
      <c r="BH95" s="144">
        <f t="shared" si="3"/>
        <v>0</v>
      </c>
      <c r="BI95" s="144">
        <f t="shared" si="4"/>
        <v>0</v>
      </c>
      <c r="BJ95" s="143" t="s">
        <v>86</v>
      </c>
      <c r="BK95" s="142"/>
      <c r="BL95" s="142"/>
      <c r="BM95" s="142"/>
    </row>
    <row r="96" spans="2:65" s="1" customFormat="1" ht="18" customHeight="1">
      <c r="B96" s="36"/>
      <c r="C96" s="37"/>
      <c r="D96" s="244" t="s">
        <v>125</v>
      </c>
      <c r="E96" s="245"/>
      <c r="F96" s="245"/>
      <c r="G96" s="245"/>
      <c r="H96" s="245"/>
      <c r="I96" s="37"/>
      <c r="J96" s="37"/>
      <c r="K96" s="37"/>
      <c r="L96" s="37"/>
      <c r="M96" s="37"/>
      <c r="N96" s="242">
        <f>ROUND(N88*T96,2)</f>
        <v>0</v>
      </c>
      <c r="O96" s="243"/>
      <c r="P96" s="243"/>
      <c r="Q96" s="243"/>
      <c r="R96" s="38"/>
      <c r="S96" s="139"/>
      <c r="T96" s="140"/>
      <c r="U96" s="141" t="s">
        <v>43</v>
      </c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3" t="s">
        <v>123</v>
      </c>
      <c r="AZ96" s="142"/>
      <c r="BA96" s="142"/>
      <c r="BB96" s="142"/>
      <c r="BC96" s="142"/>
      <c r="BD96" s="142"/>
      <c r="BE96" s="144">
        <f t="shared" si="0"/>
        <v>0</v>
      </c>
      <c r="BF96" s="144">
        <f t="shared" si="1"/>
        <v>0</v>
      </c>
      <c r="BG96" s="144">
        <f t="shared" si="2"/>
        <v>0</v>
      </c>
      <c r="BH96" s="144">
        <f t="shared" si="3"/>
        <v>0</v>
      </c>
      <c r="BI96" s="144">
        <f t="shared" si="4"/>
        <v>0</v>
      </c>
      <c r="BJ96" s="143" t="s">
        <v>86</v>
      </c>
      <c r="BK96" s="142"/>
      <c r="BL96" s="142"/>
      <c r="BM96" s="142"/>
    </row>
    <row r="97" spans="2:65" s="1" customFormat="1" ht="18" customHeight="1">
      <c r="B97" s="36"/>
      <c r="C97" s="37"/>
      <c r="D97" s="244" t="s">
        <v>126</v>
      </c>
      <c r="E97" s="245"/>
      <c r="F97" s="245"/>
      <c r="G97" s="245"/>
      <c r="H97" s="245"/>
      <c r="I97" s="37"/>
      <c r="J97" s="37"/>
      <c r="K97" s="37"/>
      <c r="L97" s="37"/>
      <c r="M97" s="37"/>
      <c r="N97" s="242">
        <f>ROUND(N88*T97,2)</f>
        <v>0</v>
      </c>
      <c r="O97" s="243"/>
      <c r="P97" s="243"/>
      <c r="Q97" s="243"/>
      <c r="R97" s="38"/>
      <c r="S97" s="139"/>
      <c r="T97" s="140"/>
      <c r="U97" s="141" t="s">
        <v>43</v>
      </c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3" t="s">
        <v>123</v>
      </c>
      <c r="AZ97" s="142"/>
      <c r="BA97" s="142"/>
      <c r="BB97" s="142"/>
      <c r="BC97" s="142"/>
      <c r="BD97" s="142"/>
      <c r="BE97" s="144">
        <f t="shared" si="0"/>
        <v>0</v>
      </c>
      <c r="BF97" s="144">
        <f t="shared" si="1"/>
        <v>0</v>
      </c>
      <c r="BG97" s="144">
        <f t="shared" si="2"/>
        <v>0</v>
      </c>
      <c r="BH97" s="144">
        <f t="shared" si="3"/>
        <v>0</v>
      </c>
      <c r="BI97" s="144">
        <f t="shared" si="4"/>
        <v>0</v>
      </c>
      <c r="BJ97" s="143" t="s">
        <v>86</v>
      </c>
      <c r="BK97" s="142"/>
      <c r="BL97" s="142"/>
      <c r="BM97" s="142"/>
    </row>
    <row r="98" spans="2:65" s="1" customFormat="1" ht="18" customHeight="1">
      <c r="B98" s="36"/>
      <c r="C98" s="37"/>
      <c r="D98" s="244" t="s">
        <v>127</v>
      </c>
      <c r="E98" s="245"/>
      <c r="F98" s="245"/>
      <c r="G98" s="245"/>
      <c r="H98" s="245"/>
      <c r="I98" s="37"/>
      <c r="J98" s="37"/>
      <c r="K98" s="37"/>
      <c r="L98" s="37"/>
      <c r="M98" s="37"/>
      <c r="N98" s="242">
        <f>ROUND(N88*T98,2)</f>
        <v>0</v>
      </c>
      <c r="O98" s="243"/>
      <c r="P98" s="243"/>
      <c r="Q98" s="243"/>
      <c r="R98" s="38"/>
      <c r="S98" s="139"/>
      <c r="T98" s="140"/>
      <c r="U98" s="141" t="s">
        <v>43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3" t="s">
        <v>123</v>
      </c>
      <c r="AZ98" s="142"/>
      <c r="BA98" s="142"/>
      <c r="BB98" s="142"/>
      <c r="BC98" s="142"/>
      <c r="BD98" s="142"/>
      <c r="BE98" s="144">
        <f t="shared" si="0"/>
        <v>0</v>
      </c>
      <c r="BF98" s="144">
        <f t="shared" si="1"/>
        <v>0</v>
      </c>
      <c r="BG98" s="144">
        <f t="shared" si="2"/>
        <v>0</v>
      </c>
      <c r="BH98" s="144">
        <f t="shared" si="3"/>
        <v>0</v>
      </c>
      <c r="BI98" s="144">
        <f t="shared" si="4"/>
        <v>0</v>
      </c>
      <c r="BJ98" s="143" t="s">
        <v>86</v>
      </c>
      <c r="BK98" s="142"/>
      <c r="BL98" s="142"/>
      <c r="BM98" s="142"/>
    </row>
    <row r="99" spans="2:65" s="1" customFormat="1" ht="18" customHeight="1">
      <c r="B99" s="36"/>
      <c r="C99" s="37"/>
      <c r="D99" s="107" t="s">
        <v>128</v>
      </c>
      <c r="E99" s="37"/>
      <c r="F99" s="37"/>
      <c r="G99" s="37"/>
      <c r="H99" s="37"/>
      <c r="I99" s="37"/>
      <c r="J99" s="37"/>
      <c r="K99" s="37"/>
      <c r="L99" s="37"/>
      <c r="M99" s="37"/>
      <c r="N99" s="242">
        <f>ROUND(N88*T99,2)</f>
        <v>0</v>
      </c>
      <c r="O99" s="243"/>
      <c r="P99" s="243"/>
      <c r="Q99" s="243"/>
      <c r="R99" s="38"/>
      <c r="S99" s="139"/>
      <c r="T99" s="145"/>
      <c r="U99" s="146" t="s">
        <v>43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3" t="s">
        <v>129</v>
      </c>
      <c r="AZ99" s="142"/>
      <c r="BA99" s="142"/>
      <c r="BB99" s="142"/>
      <c r="BC99" s="142"/>
      <c r="BD99" s="142"/>
      <c r="BE99" s="144">
        <f t="shared" si="0"/>
        <v>0</v>
      </c>
      <c r="BF99" s="144">
        <f t="shared" si="1"/>
        <v>0</v>
      </c>
      <c r="BG99" s="144">
        <f t="shared" si="2"/>
        <v>0</v>
      </c>
      <c r="BH99" s="144">
        <f t="shared" si="3"/>
        <v>0</v>
      </c>
      <c r="BI99" s="144">
        <f t="shared" si="4"/>
        <v>0</v>
      </c>
      <c r="BJ99" s="143" t="s">
        <v>86</v>
      </c>
      <c r="BK99" s="142"/>
      <c r="BL99" s="142"/>
      <c r="BM99" s="142"/>
    </row>
    <row r="100" spans="2:21" s="1" customFormat="1" ht="12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8"/>
      <c r="T100" s="130"/>
      <c r="U100" s="130"/>
    </row>
    <row r="101" spans="2:21" s="1" customFormat="1" ht="29.25" customHeight="1">
      <c r="B101" s="36"/>
      <c r="C101" s="118" t="s">
        <v>102</v>
      </c>
      <c r="D101" s="119"/>
      <c r="E101" s="119"/>
      <c r="F101" s="119"/>
      <c r="G101" s="119"/>
      <c r="H101" s="119"/>
      <c r="I101" s="119"/>
      <c r="J101" s="119"/>
      <c r="K101" s="119"/>
      <c r="L101" s="248">
        <f>ROUND(SUM(N88+N93),2)</f>
        <v>0</v>
      </c>
      <c r="M101" s="248"/>
      <c r="N101" s="248"/>
      <c r="O101" s="248"/>
      <c r="P101" s="248"/>
      <c r="Q101" s="248"/>
      <c r="R101" s="38"/>
      <c r="T101" s="130"/>
      <c r="U101" s="130"/>
    </row>
    <row r="102" spans="2:21" s="1" customFormat="1" ht="6.9" customHeight="1"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2"/>
      <c r="T102" s="130"/>
      <c r="U102" s="130"/>
    </row>
    <row r="106" spans="2:18" s="1" customFormat="1" ht="6.9" customHeight="1"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5"/>
    </row>
    <row r="107" spans="2:18" s="1" customFormat="1" ht="36.9" customHeight="1">
      <c r="B107" s="36"/>
      <c r="C107" s="206" t="s">
        <v>130</v>
      </c>
      <c r="D107" s="253"/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38"/>
    </row>
    <row r="108" spans="2:18" s="1" customFormat="1" ht="6.9" customHeight="1"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8"/>
    </row>
    <row r="109" spans="2:18" s="1" customFormat="1" ht="30" customHeight="1">
      <c r="B109" s="36"/>
      <c r="C109" s="31" t="s">
        <v>19</v>
      </c>
      <c r="D109" s="37"/>
      <c r="E109" s="37"/>
      <c r="F109" s="251" t="str">
        <f>F6</f>
        <v>DĚTSKÉ HŘIŠTĚ K HÁJKU_VV</v>
      </c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37"/>
      <c r="R109" s="38"/>
    </row>
    <row r="110" spans="2:18" s="1" customFormat="1" ht="36.9" customHeight="1">
      <c r="B110" s="36"/>
      <c r="C110" s="70" t="s">
        <v>110</v>
      </c>
      <c r="D110" s="37"/>
      <c r="E110" s="37"/>
      <c r="F110" s="226" t="str">
        <f>F7</f>
        <v>SO 00 -  Vedlejší a ostatní náklady</v>
      </c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37"/>
      <c r="R110" s="38"/>
    </row>
    <row r="111" spans="2:18" s="1" customFormat="1" ht="6.9" customHeight="1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8"/>
    </row>
    <row r="112" spans="2:18" s="1" customFormat="1" ht="18" customHeight="1">
      <c r="B112" s="36"/>
      <c r="C112" s="31" t="s">
        <v>24</v>
      </c>
      <c r="D112" s="37"/>
      <c r="E112" s="37"/>
      <c r="F112" s="29" t="str">
        <f>F9</f>
        <v xml:space="preserve"> </v>
      </c>
      <c r="G112" s="37"/>
      <c r="H112" s="37"/>
      <c r="I112" s="37"/>
      <c r="J112" s="37"/>
      <c r="K112" s="31" t="s">
        <v>26</v>
      </c>
      <c r="L112" s="37"/>
      <c r="M112" s="255" t="str">
        <f>IF(O9="","",O9)</f>
        <v>23. 5. 2017</v>
      </c>
      <c r="N112" s="255"/>
      <c r="O112" s="255"/>
      <c r="P112" s="255"/>
      <c r="Q112" s="37"/>
      <c r="R112" s="38"/>
    </row>
    <row r="113" spans="2:18" s="1" customFormat="1" ht="6.9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</row>
    <row r="114" spans="2:18" s="1" customFormat="1" ht="13.2">
      <c r="B114" s="36"/>
      <c r="C114" s="31" t="s">
        <v>28</v>
      </c>
      <c r="D114" s="37"/>
      <c r="E114" s="37"/>
      <c r="F114" s="29" t="str">
        <f>E12</f>
        <v xml:space="preserve"> </v>
      </c>
      <c r="G114" s="37"/>
      <c r="H114" s="37"/>
      <c r="I114" s="37"/>
      <c r="J114" s="37"/>
      <c r="K114" s="31" t="s">
        <v>34</v>
      </c>
      <c r="L114" s="37"/>
      <c r="M114" s="210" t="str">
        <f>E18</f>
        <v xml:space="preserve"> </v>
      </c>
      <c r="N114" s="210"/>
      <c r="O114" s="210"/>
      <c r="P114" s="210"/>
      <c r="Q114" s="210"/>
      <c r="R114" s="38"/>
    </row>
    <row r="115" spans="2:18" s="1" customFormat="1" ht="14.4" customHeight="1">
      <c r="B115" s="36"/>
      <c r="C115" s="31" t="s">
        <v>32</v>
      </c>
      <c r="D115" s="37"/>
      <c r="E115" s="37"/>
      <c r="F115" s="29" t="str">
        <f>IF(E15="","",E15)</f>
        <v>Vyplň údaj</v>
      </c>
      <c r="G115" s="37"/>
      <c r="H115" s="37"/>
      <c r="I115" s="37"/>
      <c r="J115" s="37"/>
      <c r="K115" s="31" t="s">
        <v>36</v>
      </c>
      <c r="L115" s="37"/>
      <c r="M115" s="210" t="str">
        <f>E21</f>
        <v xml:space="preserve"> </v>
      </c>
      <c r="N115" s="210"/>
      <c r="O115" s="210"/>
      <c r="P115" s="210"/>
      <c r="Q115" s="210"/>
      <c r="R115" s="38"/>
    </row>
    <row r="116" spans="2:18" s="1" customFormat="1" ht="10.3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27" s="7" customFormat="1" ht="29.25" customHeight="1">
      <c r="B117" s="147"/>
      <c r="C117" s="148" t="s">
        <v>131</v>
      </c>
      <c r="D117" s="149" t="s">
        <v>132</v>
      </c>
      <c r="E117" s="149" t="s">
        <v>60</v>
      </c>
      <c r="F117" s="269" t="s">
        <v>133</v>
      </c>
      <c r="G117" s="269"/>
      <c r="H117" s="269"/>
      <c r="I117" s="269"/>
      <c r="J117" s="149" t="s">
        <v>134</v>
      </c>
      <c r="K117" s="149" t="s">
        <v>135</v>
      </c>
      <c r="L117" s="270" t="s">
        <v>136</v>
      </c>
      <c r="M117" s="270"/>
      <c r="N117" s="269" t="s">
        <v>115</v>
      </c>
      <c r="O117" s="269"/>
      <c r="P117" s="269"/>
      <c r="Q117" s="271"/>
      <c r="R117" s="150"/>
      <c r="T117" s="81" t="s">
        <v>137</v>
      </c>
      <c r="U117" s="82" t="s">
        <v>42</v>
      </c>
      <c r="V117" s="82" t="s">
        <v>138</v>
      </c>
      <c r="W117" s="82" t="s">
        <v>139</v>
      </c>
      <c r="X117" s="82" t="s">
        <v>140</v>
      </c>
      <c r="Y117" s="82" t="s">
        <v>141</v>
      </c>
      <c r="Z117" s="82" t="s">
        <v>142</v>
      </c>
      <c r="AA117" s="83" t="s">
        <v>143</v>
      </c>
    </row>
    <row r="118" spans="2:63" s="1" customFormat="1" ht="29.25" customHeight="1">
      <c r="B118" s="36"/>
      <c r="C118" s="85" t="s">
        <v>112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281">
        <f>BK118</f>
        <v>0</v>
      </c>
      <c r="O118" s="282"/>
      <c r="P118" s="282"/>
      <c r="Q118" s="282"/>
      <c r="R118" s="38"/>
      <c r="T118" s="84"/>
      <c r="U118" s="52"/>
      <c r="V118" s="52"/>
      <c r="W118" s="151">
        <f>W119+W131+W140</f>
        <v>0</v>
      </c>
      <c r="X118" s="52"/>
      <c r="Y118" s="151">
        <f>Y119+Y131+Y140</f>
        <v>0</v>
      </c>
      <c r="Z118" s="52"/>
      <c r="AA118" s="152">
        <f>AA119+AA131+AA140</f>
        <v>0</v>
      </c>
      <c r="AT118" s="19" t="s">
        <v>77</v>
      </c>
      <c r="AU118" s="19" t="s">
        <v>117</v>
      </c>
      <c r="BK118" s="153">
        <f>BK119+BK131+BK140</f>
        <v>0</v>
      </c>
    </row>
    <row r="119" spans="2:63" s="8" customFormat="1" ht="37.35" customHeight="1">
      <c r="B119" s="154"/>
      <c r="C119" s="155"/>
      <c r="D119" s="156" t="s">
        <v>118</v>
      </c>
      <c r="E119" s="156"/>
      <c r="F119" s="156"/>
      <c r="G119" s="156"/>
      <c r="H119" s="156"/>
      <c r="I119" s="156"/>
      <c r="J119" s="156"/>
      <c r="K119" s="156"/>
      <c r="L119" s="156"/>
      <c r="M119" s="156"/>
      <c r="N119" s="283">
        <f>BK119</f>
        <v>0</v>
      </c>
      <c r="O119" s="284"/>
      <c r="P119" s="284"/>
      <c r="Q119" s="284"/>
      <c r="R119" s="157"/>
      <c r="T119" s="158"/>
      <c r="U119" s="155"/>
      <c r="V119" s="155"/>
      <c r="W119" s="159">
        <f>SUM(W120:W130)</f>
        <v>0</v>
      </c>
      <c r="X119" s="155"/>
      <c r="Y119" s="159">
        <f>SUM(Y120:Y130)</f>
        <v>0</v>
      </c>
      <c r="Z119" s="155"/>
      <c r="AA119" s="160">
        <f>SUM(AA120:AA130)</f>
        <v>0</v>
      </c>
      <c r="AR119" s="161" t="s">
        <v>86</v>
      </c>
      <c r="AT119" s="162" t="s">
        <v>77</v>
      </c>
      <c r="AU119" s="162" t="s">
        <v>78</v>
      </c>
      <c r="AY119" s="161" t="s">
        <v>144</v>
      </c>
      <c r="BK119" s="163">
        <f>SUM(BK120:BK130)</f>
        <v>0</v>
      </c>
    </row>
    <row r="120" spans="2:65" s="1" customFormat="1" ht="22.5" customHeight="1">
      <c r="B120" s="36"/>
      <c r="C120" s="164" t="s">
        <v>86</v>
      </c>
      <c r="D120" s="164" t="s">
        <v>145</v>
      </c>
      <c r="E120" s="165" t="s">
        <v>146</v>
      </c>
      <c r="F120" s="272" t="s">
        <v>147</v>
      </c>
      <c r="G120" s="272"/>
      <c r="H120" s="272"/>
      <c r="I120" s="272"/>
      <c r="J120" s="166" t="s">
        <v>148</v>
      </c>
      <c r="K120" s="167">
        <v>1</v>
      </c>
      <c r="L120" s="273">
        <v>0</v>
      </c>
      <c r="M120" s="274"/>
      <c r="N120" s="275">
        <f>ROUND(L120*K120,2)</f>
        <v>0</v>
      </c>
      <c r="O120" s="275"/>
      <c r="P120" s="275"/>
      <c r="Q120" s="275"/>
      <c r="R120" s="38"/>
      <c r="T120" s="168" t="s">
        <v>22</v>
      </c>
      <c r="U120" s="45" t="s">
        <v>43</v>
      </c>
      <c r="V120" s="37"/>
      <c r="W120" s="169">
        <f>V120*K120</f>
        <v>0</v>
      </c>
      <c r="X120" s="169">
        <v>0</v>
      </c>
      <c r="Y120" s="169">
        <f>X120*K120</f>
        <v>0</v>
      </c>
      <c r="Z120" s="169">
        <v>0</v>
      </c>
      <c r="AA120" s="170">
        <f>Z120*K120</f>
        <v>0</v>
      </c>
      <c r="AR120" s="19" t="s">
        <v>149</v>
      </c>
      <c r="AT120" s="19" t="s">
        <v>145</v>
      </c>
      <c r="AU120" s="19" t="s">
        <v>86</v>
      </c>
      <c r="AY120" s="19" t="s">
        <v>144</v>
      </c>
      <c r="BE120" s="111">
        <f>IF(U120="základní",N120,0)</f>
        <v>0</v>
      </c>
      <c r="BF120" s="111">
        <f>IF(U120="snížená",N120,0)</f>
        <v>0</v>
      </c>
      <c r="BG120" s="111">
        <f>IF(U120="zákl. přenesená",N120,0)</f>
        <v>0</v>
      </c>
      <c r="BH120" s="111">
        <f>IF(U120="sníž. přenesená",N120,0)</f>
        <v>0</v>
      </c>
      <c r="BI120" s="111">
        <f>IF(U120="nulová",N120,0)</f>
        <v>0</v>
      </c>
      <c r="BJ120" s="19" t="s">
        <v>86</v>
      </c>
      <c r="BK120" s="111">
        <f>ROUND(L120*K120,2)</f>
        <v>0</v>
      </c>
      <c r="BL120" s="19" t="s">
        <v>149</v>
      </c>
      <c r="BM120" s="19" t="s">
        <v>150</v>
      </c>
    </row>
    <row r="121" spans="2:51" s="9" customFormat="1" ht="22.5" customHeight="1">
      <c r="B121" s="171"/>
      <c r="C121" s="172"/>
      <c r="D121" s="172"/>
      <c r="E121" s="173" t="s">
        <v>22</v>
      </c>
      <c r="F121" s="276" t="s">
        <v>86</v>
      </c>
      <c r="G121" s="277"/>
      <c r="H121" s="277"/>
      <c r="I121" s="277"/>
      <c r="J121" s="172"/>
      <c r="K121" s="174">
        <v>1</v>
      </c>
      <c r="L121" s="172"/>
      <c r="M121" s="172"/>
      <c r="N121" s="172"/>
      <c r="O121" s="172"/>
      <c r="P121" s="172"/>
      <c r="Q121" s="172"/>
      <c r="R121" s="175"/>
      <c r="T121" s="176"/>
      <c r="U121" s="172"/>
      <c r="V121" s="172"/>
      <c r="W121" s="172"/>
      <c r="X121" s="172"/>
      <c r="Y121" s="172"/>
      <c r="Z121" s="172"/>
      <c r="AA121" s="177"/>
      <c r="AT121" s="178" t="s">
        <v>151</v>
      </c>
      <c r="AU121" s="178" t="s">
        <v>86</v>
      </c>
      <c r="AV121" s="9" t="s">
        <v>108</v>
      </c>
      <c r="AW121" s="9" t="s">
        <v>35</v>
      </c>
      <c r="AX121" s="9" t="s">
        <v>78</v>
      </c>
      <c r="AY121" s="178" t="s">
        <v>144</v>
      </c>
    </row>
    <row r="122" spans="2:51" s="10" customFormat="1" ht="22.5" customHeight="1">
      <c r="B122" s="179"/>
      <c r="C122" s="180"/>
      <c r="D122" s="180"/>
      <c r="E122" s="181" t="s">
        <v>22</v>
      </c>
      <c r="F122" s="278" t="s">
        <v>152</v>
      </c>
      <c r="G122" s="279"/>
      <c r="H122" s="279"/>
      <c r="I122" s="279"/>
      <c r="J122" s="180"/>
      <c r="K122" s="182">
        <v>1</v>
      </c>
      <c r="L122" s="180"/>
      <c r="M122" s="180"/>
      <c r="N122" s="180"/>
      <c r="O122" s="180"/>
      <c r="P122" s="180"/>
      <c r="Q122" s="180"/>
      <c r="R122" s="183"/>
      <c r="T122" s="184"/>
      <c r="U122" s="180"/>
      <c r="V122" s="180"/>
      <c r="W122" s="180"/>
      <c r="X122" s="180"/>
      <c r="Y122" s="180"/>
      <c r="Z122" s="180"/>
      <c r="AA122" s="185"/>
      <c r="AT122" s="186" t="s">
        <v>151</v>
      </c>
      <c r="AU122" s="186" t="s">
        <v>86</v>
      </c>
      <c r="AV122" s="10" t="s">
        <v>149</v>
      </c>
      <c r="AW122" s="10" t="s">
        <v>35</v>
      </c>
      <c r="AX122" s="10" t="s">
        <v>86</v>
      </c>
      <c r="AY122" s="186" t="s">
        <v>144</v>
      </c>
    </row>
    <row r="123" spans="2:65" s="1" customFormat="1" ht="22.5" customHeight="1">
      <c r="B123" s="36"/>
      <c r="C123" s="164" t="s">
        <v>108</v>
      </c>
      <c r="D123" s="164" t="s">
        <v>145</v>
      </c>
      <c r="E123" s="165" t="s">
        <v>153</v>
      </c>
      <c r="F123" s="272" t="s">
        <v>154</v>
      </c>
      <c r="G123" s="272"/>
      <c r="H123" s="272"/>
      <c r="I123" s="272"/>
      <c r="J123" s="166" t="s">
        <v>148</v>
      </c>
      <c r="K123" s="167">
        <v>1</v>
      </c>
      <c r="L123" s="273">
        <v>0</v>
      </c>
      <c r="M123" s="274"/>
      <c r="N123" s="275">
        <f>ROUND(L123*K123,2)</f>
        <v>0</v>
      </c>
      <c r="O123" s="275"/>
      <c r="P123" s="275"/>
      <c r="Q123" s="275"/>
      <c r="R123" s="38"/>
      <c r="T123" s="168" t="s">
        <v>22</v>
      </c>
      <c r="U123" s="45" t="s">
        <v>43</v>
      </c>
      <c r="V123" s="37"/>
      <c r="W123" s="169">
        <f>V123*K123</f>
        <v>0</v>
      </c>
      <c r="X123" s="169">
        <v>0</v>
      </c>
      <c r="Y123" s="169">
        <f>X123*K123</f>
        <v>0</v>
      </c>
      <c r="Z123" s="169">
        <v>0</v>
      </c>
      <c r="AA123" s="170">
        <f>Z123*K123</f>
        <v>0</v>
      </c>
      <c r="AR123" s="19" t="s">
        <v>149</v>
      </c>
      <c r="AT123" s="19" t="s">
        <v>145</v>
      </c>
      <c r="AU123" s="19" t="s">
        <v>86</v>
      </c>
      <c r="AY123" s="19" t="s">
        <v>144</v>
      </c>
      <c r="BE123" s="111">
        <f>IF(U123="základní",N123,0)</f>
        <v>0</v>
      </c>
      <c r="BF123" s="111">
        <f>IF(U123="snížená",N123,0)</f>
        <v>0</v>
      </c>
      <c r="BG123" s="111">
        <f>IF(U123="zákl. přenesená",N123,0)</f>
        <v>0</v>
      </c>
      <c r="BH123" s="111">
        <f>IF(U123="sníž. přenesená",N123,0)</f>
        <v>0</v>
      </c>
      <c r="BI123" s="111">
        <f>IF(U123="nulová",N123,0)</f>
        <v>0</v>
      </c>
      <c r="BJ123" s="19" t="s">
        <v>86</v>
      </c>
      <c r="BK123" s="111">
        <f>ROUND(L123*K123,2)</f>
        <v>0</v>
      </c>
      <c r="BL123" s="19" t="s">
        <v>149</v>
      </c>
      <c r="BM123" s="19" t="s">
        <v>155</v>
      </c>
    </row>
    <row r="124" spans="2:65" s="1" customFormat="1" ht="22.5" customHeight="1">
      <c r="B124" s="36"/>
      <c r="C124" s="164" t="s">
        <v>156</v>
      </c>
      <c r="D124" s="164" t="s">
        <v>145</v>
      </c>
      <c r="E124" s="165" t="s">
        <v>157</v>
      </c>
      <c r="F124" s="272" t="s">
        <v>158</v>
      </c>
      <c r="G124" s="272"/>
      <c r="H124" s="272"/>
      <c r="I124" s="272"/>
      <c r="J124" s="166" t="s">
        <v>148</v>
      </c>
      <c r="K124" s="167">
        <v>1</v>
      </c>
      <c r="L124" s="273">
        <v>0</v>
      </c>
      <c r="M124" s="274"/>
      <c r="N124" s="275">
        <f>ROUND(L124*K124,2)</f>
        <v>0</v>
      </c>
      <c r="O124" s="275"/>
      <c r="P124" s="275"/>
      <c r="Q124" s="275"/>
      <c r="R124" s="38"/>
      <c r="T124" s="168" t="s">
        <v>22</v>
      </c>
      <c r="U124" s="45" t="s">
        <v>43</v>
      </c>
      <c r="V124" s="37"/>
      <c r="W124" s="169">
        <f>V124*K124</f>
        <v>0</v>
      </c>
      <c r="X124" s="169">
        <v>0</v>
      </c>
      <c r="Y124" s="169">
        <f>X124*K124</f>
        <v>0</v>
      </c>
      <c r="Z124" s="169">
        <v>0</v>
      </c>
      <c r="AA124" s="170">
        <f>Z124*K124</f>
        <v>0</v>
      </c>
      <c r="AR124" s="19" t="s">
        <v>149</v>
      </c>
      <c r="AT124" s="19" t="s">
        <v>145</v>
      </c>
      <c r="AU124" s="19" t="s">
        <v>86</v>
      </c>
      <c r="AY124" s="19" t="s">
        <v>144</v>
      </c>
      <c r="BE124" s="111">
        <f>IF(U124="základní",N124,0)</f>
        <v>0</v>
      </c>
      <c r="BF124" s="111">
        <f>IF(U124="snížená",N124,0)</f>
        <v>0</v>
      </c>
      <c r="BG124" s="111">
        <f>IF(U124="zákl. přenesená",N124,0)</f>
        <v>0</v>
      </c>
      <c r="BH124" s="111">
        <f>IF(U124="sníž. přenesená",N124,0)</f>
        <v>0</v>
      </c>
      <c r="BI124" s="111">
        <f>IF(U124="nulová",N124,0)</f>
        <v>0</v>
      </c>
      <c r="BJ124" s="19" t="s">
        <v>86</v>
      </c>
      <c r="BK124" s="111">
        <f>ROUND(L124*K124,2)</f>
        <v>0</v>
      </c>
      <c r="BL124" s="19" t="s">
        <v>149</v>
      </c>
      <c r="BM124" s="19" t="s">
        <v>159</v>
      </c>
    </row>
    <row r="125" spans="2:51" s="9" customFormat="1" ht="22.5" customHeight="1">
      <c r="B125" s="171"/>
      <c r="C125" s="172"/>
      <c r="D125" s="172"/>
      <c r="E125" s="173" t="s">
        <v>22</v>
      </c>
      <c r="F125" s="276" t="s">
        <v>86</v>
      </c>
      <c r="G125" s="277"/>
      <c r="H125" s="277"/>
      <c r="I125" s="277"/>
      <c r="J125" s="172"/>
      <c r="K125" s="174">
        <v>1</v>
      </c>
      <c r="L125" s="172"/>
      <c r="M125" s="172"/>
      <c r="N125" s="172"/>
      <c r="O125" s="172"/>
      <c r="P125" s="172"/>
      <c r="Q125" s="172"/>
      <c r="R125" s="175"/>
      <c r="T125" s="176"/>
      <c r="U125" s="172"/>
      <c r="V125" s="172"/>
      <c r="W125" s="172"/>
      <c r="X125" s="172"/>
      <c r="Y125" s="172"/>
      <c r="Z125" s="172"/>
      <c r="AA125" s="177"/>
      <c r="AT125" s="178" t="s">
        <v>151</v>
      </c>
      <c r="AU125" s="178" t="s">
        <v>86</v>
      </c>
      <c r="AV125" s="9" t="s">
        <v>108</v>
      </c>
      <c r="AW125" s="9" t="s">
        <v>35</v>
      </c>
      <c r="AX125" s="9" t="s">
        <v>78</v>
      </c>
      <c r="AY125" s="178" t="s">
        <v>144</v>
      </c>
    </row>
    <row r="126" spans="2:51" s="10" customFormat="1" ht="22.5" customHeight="1">
      <c r="B126" s="179"/>
      <c r="C126" s="180"/>
      <c r="D126" s="180"/>
      <c r="E126" s="181" t="s">
        <v>22</v>
      </c>
      <c r="F126" s="278" t="s">
        <v>152</v>
      </c>
      <c r="G126" s="279"/>
      <c r="H126" s="279"/>
      <c r="I126" s="279"/>
      <c r="J126" s="180"/>
      <c r="K126" s="182">
        <v>1</v>
      </c>
      <c r="L126" s="180"/>
      <c r="M126" s="180"/>
      <c r="N126" s="180"/>
      <c r="O126" s="180"/>
      <c r="P126" s="180"/>
      <c r="Q126" s="180"/>
      <c r="R126" s="183"/>
      <c r="T126" s="184"/>
      <c r="U126" s="180"/>
      <c r="V126" s="180"/>
      <c r="W126" s="180"/>
      <c r="X126" s="180"/>
      <c r="Y126" s="180"/>
      <c r="Z126" s="180"/>
      <c r="AA126" s="185"/>
      <c r="AT126" s="186" t="s">
        <v>151</v>
      </c>
      <c r="AU126" s="186" t="s">
        <v>86</v>
      </c>
      <c r="AV126" s="10" t="s">
        <v>149</v>
      </c>
      <c r="AW126" s="10" t="s">
        <v>35</v>
      </c>
      <c r="AX126" s="10" t="s">
        <v>86</v>
      </c>
      <c r="AY126" s="186" t="s">
        <v>144</v>
      </c>
    </row>
    <row r="127" spans="2:65" s="1" customFormat="1" ht="31.5" customHeight="1">
      <c r="B127" s="36"/>
      <c r="C127" s="164" t="s">
        <v>149</v>
      </c>
      <c r="D127" s="164" t="s">
        <v>145</v>
      </c>
      <c r="E127" s="165" t="s">
        <v>160</v>
      </c>
      <c r="F127" s="272" t="s">
        <v>161</v>
      </c>
      <c r="G127" s="272"/>
      <c r="H127" s="272"/>
      <c r="I127" s="272"/>
      <c r="J127" s="166" t="s">
        <v>148</v>
      </c>
      <c r="K127" s="167">
        <v>1</v>
      </c>
      <c r="L127" s="273">
        <v>0</v>
      </c>
      <c r="M127" s="274"/>
      <c r="N127" s="275">
        <f>ROUND(L127*K127,2)</f>
        <v>0</v>
      </c>
      <c r="O127" s="275"/>
      <c r="P127" s="275"/>
      <c r="Q127" s="275"/>
      <c r="R127" s="38"/>
      <c r="T127" s="168" t="s">
        <v>22</v>
      </c>
      <c r="U127" s="45" t="s">
        <v>43</v>
      </c>
      <c r="V127" s="37"/>
      <c r="W127" s="169">
        <f>V127*K127</f>
        <v>0</v>
      </c>
      <c r="X127" s="169">
        <v>0</v>
      </c>
      <c r="Y127" s="169">
        <f>X127*K127</f>
        <v>0</v>
      </c>
      <c r="Z127" s="169">
        <v>0</v>
      </c>
      <c r="AA127" s="170">
        <f>Z127*K127</f>
        <v>0</v>
      </c>
      <c r="AR127" s="19" t="s">
        <v>149</v>
      </c>
      <c r="AT127" s="19" t="s">
        <v>145</v>
      </c>
      <c r="AU127" s="19" t="s">
        <v>86</v>
      </c>
      <c r="AY127" s="19" t="s">
        <v>144</v>
      </c>
      <c r="BE127" s="111">
        <f>IF(U127="základní",N127,0)</f>
        <v>0</v>
      </c>
      <c r="BF127" s="111">
        <f>IF(U127="snížená",N127,0)</f>
        <v>0</v>
      </c>
      <c r="BG127" s="111">
        <f>IF(U127="zákl. přenesená",N127,0)</f>
        <v>0</v>
      </c>
      <c r="BH127" s="111">
        <f>IF(U127="sníž. přenesená",N127,0)</f>
        <v>0</v>
      </c>
      <c r="BI127" s="111">
        <f>IF(U127="nulová",N127,0)</f>
        <v>0</v>
      </c>
      <c r="BJ127" s="19" t="s">
        <v>86</v>
      </c>
      <c r="BK127" s="111">
        <f>ROUND(L127*K127,2)</f>
        <v>0</v>
      </c>
      <c r="BL127" s="19" t="s">
        <v>149</v>
      </c>
      <c r="BM127" s="19" t="s">
        <v>162</v>
      </c>
    </row>
    <row r="128" spans="2:65" s="1" customFormat="1" ht="44.25" customHeight="1">
      <c r="B128" s="36"/>
      <c r="C128" s="164" t="s">
        <v>163</v>
      </c>
      <c r="D128" s="164" t="s">
        <v>145</v>
      </c>
      <c r="E128" s="165" t="s">
        <v>164</v>
      </c>
      <c r="F128" s="272" t="s">
        <v>165</v>
      </c>
      <c r="G128" s="272"/>
      <c r="H128" s="272"/>
      <c r="I128" s="272"/>
      <c r="J128" s="166" t="s">
        <v>148</v>
      </c>
      <c r="K128" s="167">
        <v>1</v>
      </c>
      <c r="L128" s="273">
        <v>0</v>
      </c>
      <c r="M128" s="274"/>
      <c r="N128" s="275">
        <f>ROUND(L128*K128,2)</f>
        <v>0</v>
      </c>
      <c r="O128" s="275"/>
      <c r="P128" s="275"/>
      <c r="Q128" s="275"/>
      <c r="R128" s="38"/>
      <c r="T128" s="168" t="s">
        <v>22</v>
      </c>
      <c r="U128" s="45" t="s">
        <v>43</v>
      </c>
      <c r="V128" s="37"/>
      <c r="W128" s="169">
        <f>V128*K128</f>
        <v>0</v>
      </c>
      <c r="X128" s="169">
        <v>0</v>
      </c>
      <c r="Y128" s="169">
        <f>X128*K128</f>
        <v>0</v>
      </c>
      <c r="Z128" s="169">
        <v>0</v>
      </c>
      <c r="AA128" s="170">
        <f>Z128*K128</f>
        <v>0</v>
      </c>
      <c r="AR128" s="19" t="s">
        <v>149</v>
      </c>
      <c r="AT128" s="19" t="s">
        <v>145</v>
      </c>
      <c r="AU128" s="19" t="s">
        <v>86</v>
      </c>
      <c r="AY128" s="19" t="s">
        <v>144</v>
      </c>
      <c r="BE128" s="111">
        <f>IF(U128="základní",N128,0)</f>
        <v>0</v>
      </c>
      <c r="BF128" s="111">
        <f>IF(U128="snížená",N128,0)</f>
        <v>0</v>
      </c>
      <c r="BG128" s="111">
        <f>IF(U128="zákl. přenesená",N128,0)</f>
        <v>0</v>
      </c>
      <c r="BH128" s="111">
        <f>IF(U128="sníž. přenesená",N128,0)</f>
        <v>0</v>
      </c>
      <c r="BI128" s="111">
        <f>IF(U128="nulová",N128,0)</f>
        <v>0</v>
      </c>
      <c r="BJ128" s="19" t="s">
        <v>86</v>
      </c>
      <c r="BK128" s="111">
        <f>ROUND(L128*K128,2)</f>
        <v>0</v>
      </c>
      <c r="BL128" s="19" t="s">
        <v>149</v>
      </c>
      <c r="BM128" s="19" t="s">
        <v>166</v>
      </c>
    </row>
    <row r="129" spans="2:51" s="9" customFormat="1" ht="22.5" customHeight="1">
      <c r="B129" s="171"/>
      <c r="C129" s="172"/>
      <c r="D129" s="172"/>
      <c r="E129" s="173" t="s">
        <v>22</v>
      </c>
      <c r="F129" s="276" t="s">
        <v>86</v>
      </c>
      <c r="G129" s="277"/>
      <c r="H129" s="277"/>
      <c r="I129" s="277"/>
      <c r="J129" s="172"/>
      <c r="K129" s="174">
        <v>1</v>
      </c>
      <c r="L129" s="172"/>
      <c r="M129" s="172"/>
      <c r="N129" s="172"/>
      <c r="O129" s="172"/>
      <c r="P129" s="172"/>
      <c r="Q129" s="172"/>
      <c r="R129" s="175"/>
      <c r="T129" s="176"/>
      <c r="U129" s="172"/>
      <c r="V129" s="172"/>
      <c r="W129" s="172"/>
      <c r="X129" s="172"/>
      <c r="Y129" s="172"/>
      <c r="Z129" s="172"/>
      <c r="AA129" s="177"/>
      <c r="AT129" s="178" t="s">
        <v>151</v>
      </c>
      <c r="AU129" s="178" t="s">
        <v>86</v>
      </c>
      <c r="AV129" s="9" t="s">
        <v>108</v>
      </c>
      <c r="AW129" s="9" t="s">
        <v>35</v>
      </c>
      <c r="AX129" s="9" t="s">
        <v>78</v>
      </c>
      <c r="AY129" s="178" t="s">
        <v>144</v>
      </c>
    </row>
    <row r="130" spans="2:51" s="10" customFormat="1" ht="22.5" customHeight="1">
      <c r="B130" s="179"/>
      <c r="C130" s="180"/>
      <c r="D130" s="180"/>
      <c r="E130" s="181" t="s">
        <v>22</v>
      </c>
      <c r="F130" s="278" t="s">
        <v>152</v>
      </c>
      <c r="G130" s="279"/>
      <c r="H130" s="279"/>
      <c r="I130" s="279"/>
      <c r="J130" s="180"/>
      <c r="K130" s="182">
        <v>1</v>
      </c>
      <c r="L130" s="180"/>
      <c r="M130" s="180"/>
      <c r="N130" s="180"/>
      <c r="O130" s="180"/>
      <c r="P130" s="180"/>
      <c r="Q130" s="180"/>
      <c r="R130" s="183"/>
      <c r="T130" s="184"/>
      <c r="U130" s="180"/>
      <c r="V130" s="180"/>
      <c r="W130" s="180"/>
      <c r="X130" s="180"/>
      <c r="Y130" s="180"/>
      <c r="Z130" s="180"/>
      <c r="AA130" s="185"/>
      <c r="AT130" s="186" t="s">
        <v>151</v>
      </c>
      <c r="AU130" s="186" t="s">
        <v>86</v>
      </c>
      <c r="AV130" s="10" t="s">
        <v>149</v>
      </c>
      <c r="AW130" s="10" t="s">
        <v>35</v>
      </c>
      <c r="AX130" s="10" t="s">
        <v>86</v>
      </c>
      <c r="AY130" s="186" t="s">
        <v>144</v>
      </c>
    </row>
    <row r="131" spans="2:63" s="8" customFormat="1" ht="37.35" customHeight="1">
      <c r="B131" s="154"/>
      <c r="C131" s="155"/>
      <c r="D131" s="156" t="s">
        <v>119</v>
      </c>
      <c r="E131" s="156"/>
      <c r="F131" s="156"/>
      <c r="G131" s="156"/>
      <c r="H131" s="156"/>
      <c r="I131" s="156"/>
      <c r="J131" s="156"/>
      <c r="K131" s="156"/>
      <c r="L131" s="156"/>
      <c r="M131" s="156"/>
      <c r="N131" s="283">
        <f>BK131</f>
        <v>0</v>
      </c>
      <c r="O131" s="284"/>
      <c r="P131" s="284"/>
      <c r="Q131" s="284"/>
      <c r="R131" s="157"/>
      <c r="T131" s="158"/>
      <c r="U131" s="155"/>
      <c r="V131" s="155"/>
      <c r="W131" s="159">
        <f>SUM(W132:W139)</f>
        <v>0</v>
      </c>
      <c r="X131" s="155"/>
      <c r="Y131" s="159">
        <f>SUM(Y132:Y139)</f>
        <v>0</v>
      </c>
      <c r="Z131" s="155"/>
      <c r="AA131" s="160">
        <f>SUM(AA132:AA139)</f>
        <v>0</v>
      </c>
      <c r="AR131" s="161" t="s">
        <v>86</v>
      </c>
      <c r="AT131" s="162" t="s">
        <v>77</v>
      </c>
      <c r="AU131" s="162" t="s">
        <v>78</v>
      </c>
      <c r="AY131" s="161" t="s">
        <v>144</v>
      </c>
      <c r="BK131" s="163">
        <f>SUM(BK132:BK139)</f>
        <v>0</v>
      </c>
    </row>
    <row r="132" spans="2:65" s="1" customFormat="1" ht="31.5" customHeight="1">
      <c r="B132" s="36"/>
      <c r="C132" s="164" t="s">
        <v>86</v>
      </c>
      <c r="D132" s="164" t="s">
        <v>145</v>
      </c>
      <c r="E132" s="165" t="s">
        <v>167</v>
      </c>
      <c r="F132" s="272" t="s">
        <v>168</v>
      </c>
      <c r="G132" s="272"/>
      <c r="H132" s="272"/>
      <c r="I132" s="272"/>
      <c r="J132" s="166" t="s">
        <v>148</v>
      </c>
      <c r="K132" s="167">
        <v>1</v>
      </c>
      <c r="L132" s="273">
        <v>0</v>
      </c>
      <c r="M132" s="274"/>
      <c r="N132" s="275">
        <f>ROUND(L132*K132,2)</f>
        <v>0</v>
      </c>
      <c r="O132" s="275"/>
      <c r="P132" s="275"/>
      <c r="Q132" s="275"/>
      <c r="R132" s="38"/>
      <c r="T132" s="168" t="s">
        <v>22</v>
      </c>
      <c r="U132" s="45" t="s">
        <v>43</v>
      </c>
      <c r="V132" s="37"/>
      <c r="W132" s="169">
        <f>V132*K132</f>
        <v>0</v>
      </c>
      <c r="X132" s="169">
        <v>0</v>
      </c>
      <c r="Y132" s="169">
        <f>X132*K132</f>
        <v>0</v>
      </c>
      <c r="Z132" s="169">
        <v>0</v>
      </c>
      <c r="AA132" s="170">
        <f>Z132*K132</f>
        <v>0</v>
      </c>
      <c r="AR132" s="19" t="s">
        <v>149</v>
      </c>
      <c r="AT132" s="19" t="s">
        <v>145</v>
      </c>
      <c r="AU132" s="19" t="s">
        <v>86</v>
      </c>
      <c r="AY132" s="19" t="s">
        <v>144</v>
      </c>
      <c r="BE132" s="111">
        <f>IF(U132="základní",N132,0)</f>
        <v>0</v>
      </c>
      <c r="BF132" s="111">
        <f>IF(U132="snížená",N132,0)</f>
        <v>0</v>
      </c>
      <c r="BG132" s="111">
        <f>IF(U132="zákl. přenesená",N132,0)</f>
        <v>0</v>
      </c>
      <c r="BH132" s="111">
        <f>IF(U132="sníž. přenesená",N132,0)</f>
        <v>0</v>
      </c>
      <c r="BI132" s="111">
        <f>IF(U132="nulová",N132,0)</f>
        <v>0</v>
      </c>
      <c r="BJ132" s="19" t="s">
        <v>86</v>
      </c>
      <c r="BK132" s="111">
        <f>ROUND(L132*K132,2)</f>
        <v>0</v>
      </c>
      <c r="BL132" s="19" t="s">
        <v>149</v>
      </c>
      <c r="BM132" s="19" t="s">
        <v>169</v>
      </c>
    </row>
    <row r="133" spans="2:65" s="1" customFormat="1" ht="22.5" customHeight="1">
      <c r="B133" s="36"/>
      <c r="C133" s="164" t="s">
        <v>108</v>
      </c>
      <c r="D133" s="164" t="s">
        <v>145</v>
      </c>
      <c r="E133" s="165" t="s">
        <v>170</v>
      </c>
      <c r="F133" s="272" t="s">
        <v>171</v>
      </c>
      <c r="G133" s="272"/>
      <c r="H133" s="272"/>
      <c r="I133" s="272"/>
      <c r="J133" s="166" t="s">
        <v>148</v>
      </c>
      <c r="K133" s="167">
        <v>1</v>
      </c>
      <c r="L133" s="273">
        <v>0</v>
      </c>
      <c r="M133" s="274"/>
      <c r="N133" s="275">
        <f>ROUND(L133*K133,2)</f>
        <v>0</v>
      </c>
      <c r="O133" s="275"/>
      <c r="P133" s="275"/>
      <c r="Q133" s="275"/>
      <c r="R133" s="38"/>
      <c r="T133" s="168" t="s">
        <v>22</v>
      </c>
      <c r="U133" s="45" t="s">
        <v>43</v>
      </c>
      <c r="V133" s="37"/>
      <c r="W133" s="169">
        <f>V133*K133</f>
        <v>0</v>
      </c>
      <c r="X133" s="169">
        <v>0</v>
      </c>
      <c r="Y133" s="169">
        <f>X133*K133</f>
        <v>0</v>
      </c>
      <c r="Z133" s="169">
        <v>0</v>
      </c>
      <c r="AA133" s="170">
        <f>Z133*K133</f>
        <v>0</v>
      </c>
      <c r="AR133" s="19" t="s">
        <v>149</v>
      </c>
      <c r="AT133" s="19" t="s">
        <v>145</v>
      </c>
      <c r="AU133" s="19" t="s">
        <v>86</v>
      </c>
      <c r="AY133" s="19" t="s">
        <v>144</v>
      </c>
      <c r="BE133" s="111">
        <f>IF(U133="základní",N133,0)</f>
        <v>0</v>
      </c>
      <c r="BF133" s="111">
        <f>IF(U133="snížená",N133,0)</f>
        <v>0</v>
      </c>
      <c r="BG133" s="111">
        <f>IF(U133="zákl. přenesená",N133,0)</f>
        <v>0</v>
      </c>
      <c r="BH133" s="111">
        <f>IF(U133="sníž. přenesená",N133,0)</f>
        <v>0</v>
      </c>
      <c r="BI133" s="111">
        <f>IF(U133="nulová",N133,0)</f>
        <v>0</v>
      </c>
      <c r="BJ133" s="19" t="s">
        <v>86</v>
      </c>
      <c r="BK133" s="111">
        <f>ROUND(L133*K133,2)</f>
        <v>0</v>
      </c>
      <c r="BL133" s="19" t="s">
        <v>149</v>
      </c>
      <c r="BM133" s="19" t="s">
        <v>172</v>
      </c>
    </row>
    <row r="134" spans="2:51" s="9" customFormat="1" ht="22.5" customHeight="1">
      <c r="B134" s="171"/>
      <c r="C134" s="172"/>
      <c r="D134" s="172"/>
      <c r="E134" s="173" t="s">
        <v>22</v>
      </c>
      <c r="F134" s="276" t="s">
        <v>86</v>
      </c>
      <c r="G134" s="277"/>
      <c r="H134" s="277"/>
      <c r="I134" s="277"/>
      <c r="J134" s="172"/>
      <c r="K134" s="174">
        <v>1</v>
      </c>
      <c r="L134" s="172"/>
      <c r="M134" s="172"/>
      <c r="N134" s="172"/>
      <c r="O134" s="172"/>
      <c r="P134" s="172"/>
      <c r="Q134" s="172"/>
      <c r="R134" s="175"/>
      <c r="T134" s="176"/>
      <c r="U134" s="172"/>
      <c r="V134" s="172"/>
      <c r="W134" s="172"/>
      <c r="X134" s="172"/>
      <c r="Y134" s="172"/>
      <c r="Z134" s="172"/>
      <c r="AA134" s="177"/>
      <c r="AT134" s="178" t="s">
        <v>151</v>
      </c>
      <c r="AU134" s="178" t="s">
        <v>86</v>
      </c>
      <c r="AV134" s="9" t="s">
        <v>108</v>
      </c>
      <c r="AW134" s="9" t="s">
        <v>35</v>
      </c>
      <c r="AX134" s="9" t="s">
        <v>78</v>
      </c>
      <c r="AY134" s="178" t="s">
        <v>144</v>
      </c>
    </row>
    <row r="135" spans="2:51" s="10" customFormat="1" ht="22.5" customHeight="1">
      <c r="B135" s="179"/>
      <c r="C135" s="180"/>
      <c r="D135" s="180"/>
      <c r="E135" s="181" t="s">
        <v>22</v>
      </c>
      <c r="F135" s="278" t="s">
        <v>152</v>
      </c>
      <c r="G135" s="279"/>
      <c r="H135" s="279"/>
      <c r="I135" s="279"/>
      <c r="J135" s="180"/>
      <c r="K135" s="182">
        <v>1</v>
      </c>
      <c r="L135" s="180"/>
      <c r="M135" s="180"/>
      <c r="N135" s="180"/>
      <c r="O135" s="180"/>
      <c r="P135" s="180"/>
      <c r="Q135" s="180"/>
      <c r="R135" s="183"/>
      <c r="T135" s="184"/>
      <c r="U135" s="180"/>
      <c r="V135" s="180"/>
      <c r="W135" s="180"/>
      <c r="X135" s="180"/>
      <c r="Y135" s="180"/>
      <c r="Z135" s="180"/>
      <c r="AA135" s="185"/>
      <c r="AT135" s="186" t="s">
        <v>151</v>
      </c>
      <c r="AU135" s="186" t="s">
        <v>86</v>
      </c>
      <c r="AV135" s="10" t="s">
        <v>149</v>
      </c>
      <c r="AW135" s="10" t="s">
        <v>35</v>
      </c>
      <c r="AX135" s="10" t="s">
        <v>86</v>
      </c>
      <c r="AY135" s="186" t="s">
        <v>144</v>
      </c>
    </row>
    <row r="136" spans="2:65" s="1" customFormat="1" ht="22.5" customHeight="1">
      <c r="B136" s="36"/>
      <c r="C136" s="164" t="s">
        <v>156</v>
      </c>
      <c r="D136" s="164" t="s">
        <v>145</v>
      </c>
      <c r="E136" s="165" t="s">
        <v>173</v>
      </c>
      <c r="F136" s="272" t="s">
        <v>174</v>
      </c>
      <c r="G136" s="272"/>
      <c r="H136" s="272"/>
      <c r="I136" s="272"/>
      <c r="J136" s="166" t="s">
        <v>148</v>
      </c>
      <c r="K136" s="167">
        <v>2</v>
      </c>
      <c r="L136" s="273">
        <v>0</v>
      </c>
      <c r="M136" s="274"/>
      <c r="N136" s="275">
        <f>ROUND(L136*K136,2)</f>
        <v>0</v>
      </c>
      <c r="O136" s="275"/>
      <c r="P136" s="275"/>
      <c r="Q136" s="275"/>
      <c r="R136" s="38"/>
      <c r="T136" s="168" t="s">
        <v>22</v>
      </c>
      <c r="U136" s="45" t="s">
        <v>43</v>
      </c>
      <c r="V136" s="37"/>
      <c r="W136" s="169">
        <f>V136*K136</f>
        <v>0</v>
      </c>
      <c r="X136" s="169">
        <v>0</v>
      </c>
      <c r="Y136" s="169">
        <f>X136*K136</f>
        <v>0</v>
      </c>
      <c r="Z136" s="169">
        <v>0</v>
      </c>
      <c r="AA136" s="170">
        <f>Z136*K136</f>
        <v>0</v>
      </c>
      <c r="AR136" s="19" t="s">
        <v>149</v>
      </c>
      <c r="AT136" s="19" t="s">
        <v>145</v>
      </c>
      <c r="AU136" s="19" t="s">
        <v>86</v>
      </c>
      <c r="AY136" s="19" t="s">
        <v>144</v>
      </c>
      <c r="BE136" s="111">
        <f>IF(U136="základní",N136,0)</f>
        <v>0</v>
      </c>
      <c r="BF136" s="111">
        <f>IF(U136="snížená",N136,0)</f>
        <v>0</v>
      </c>
      <c r="BG136" s="111">
        <f>IF(U136="zákl. přenesená",N136,0)</f>
        <v>0</v>
      </c>
      <c r="BH136" s="111">
        <f>IF(U136="sníž. přenesená",N136,0)</f>
        <v>0</v>
      </c>
      <c r="BI136" s="111">
        <f>IF(U136="nulová",N136,0)</f>
        <v>0</v>
      </c>
      <c r="BJ136" s="19" t="s">
        <v>86</v>
      </c>
      <c r="BK136" s="111">
        <f>ROUND(L136*K136,2)</f>
        <v>0</v>
      </c>
      <c r="BL136" s="19" t="s">
        <v>149</v>
      </c>
      <c r="BM136" s="19" t="s">
        <v>175</v>
      </c>
    </row>
    <row r="137" spans="2:65" s="1" customFormat="1" ht="22.5" customHeight="1">
      <c r="B137" s="36"/>
      <c r="C137" s="164" t="s">
        <v>149</v>
      </c>
      <c r="D137" s="164" t="s">
        <v>145</v>
      </c>
      <c r="E137" s="165" t="s">
        <v>176</v>
      </c>
      <c r="F137" s="272" t="s">
        <v>177</v>
      </c>
      <c r="G137" s="272"/>
      <c r="H137" s="272"/>
      <c r="I137" s="272"/>
      <c r="J137" s="166" t="s">
        <v>148</v>
      </c>
      <c r="K137" s="167">
        <v>1</v>
      </c>
      <c r="L137" s="273">
        <v>0</v>
      </c>
      <c r="M137" s="274"/>
      <c r="N137" s="275">
        <f>ROUND(L137*K137,2)</f>
        <v>0</v>
      </c>
      <c r="O137" s="275"/>
      <c r="P137" s="275"/>
      <c r="Q137" s="275"/>
      <c r="R137" s="38"/>
      <c r="T137" s="168" t="s">
        <v>22</v>
      </c>
      <c r="U137" s="45" t="s">
        <v>43</v>
      </c>
      <c r="V137" s="37"/>
      <c r="W137" s="169">
        <f>V137*K137</f>
        <v>0</v>
      </c>
      <c r="X137" s="169">
        <v>0</v>
      </c>
      <c r="Y137" s="169">
        <f>X137*K137</f>
        <v>0</v>
      </c>
      <c r="Z137" s="169">
        <v>0</v>
      </c>
      <c r="AA137" s="170">
        <f>Z137*K137</f>
        <v>0</v>
      </c>
      <c r="AR137" s="19" t="s">
        <v>149</v>
      </c>
      <c r="AT137" s="19" t="s">
        <v>145</v>
      </c>
      <c r="AU137" s="19" t="s">
        <v>86</v>
      </c>
      <c r="AY137" s="19" t="s">
        <v>144</v>
      </c>
      <c r="BE137" s="111">
        <f>IF(U137="základní",N137,0)</f>
        <v>0</v>
      </c>
      <c r="BF137" s="111">
        <f>IF(U137="snížená",N137,0)</f>
        <v>0</v>
      </c>
      <c r="BG137" s="111">
        <f>IF(U137="zákl. přenesená",N137,0)</f>
        <v>0</v>
      </c>
      <c r="BH137" s="111">
        <f>IF(U137="sníž. přenesená",N137,0)</f>
        <v>0</v>
      </c>
      <c r="BI137" s="111">
        <f>IF(U137="nulová",N137,0)</f>
        <v>0</v>
      </c>
      <c r="BJ137" s="19" t="s">
        <v>86</v>
      </c>
      <c r="BK137" s="111">
        <f>ROUND(L137*K137,2)</f>
        <v>0</v>
      </c>
      <c r="BL137" s="19" t="s">
        <v>149</v>
      </c>
      <c r="BM137" s="19" t="s">
        <v>178</v>
      </c>
    </row>
    <row r="138" spans="2:51" s="9" customFormat="1" ht="22.5" customHeight="1">
      <c r="B138" s="171"/>
      <c r="C138" s="172"/>
      <c r="D138" s="172"/>
      <c r="E138" s="173" t="s">
        <v>22</v>
      </c>
      <c r="F138" s="276" t="s">
        <v>86</v>
      </c>
      <c r="G138" s="277"/>
      <c r="H138" s="277"/>
      <c r="I138" s="277"/>
      <c r="J138" s="172"/>
      <c r="K138" s="174">
        <v>1</v>
      </c>
      <c r="L138" s="172"/>
      <c r="M138" s="172"/>
      <c r="N138" s="172"/>
      <c r="O138" s="172"/>
      <c r="P138" s="172"/>
      <c r="Q138" s="172"/>
      <c r="R138" s="175"/>
      <c r="T138" s="176"/>
      <c r="U138" s="172"/>
      <c r="V138" s="172"/>
      <c r="W138" s="172"/>
      <c r="X138" s="172"/>
      <c r="Y138" s="172"/>
      <c r="Z138" s="172"/>
      <c r="AA138" s="177"/>
      <c r="AT138" s="178" t="s">
        <v>151</v>
      </c>
      <c r="AU138" s="178" t="s">
        <v>86</v>
      </c>
      <c r="AV138" s="9" t="s">
        <v>108</v>
      </c>
      <c r="AW138" s="9" t="s">
        <v>35</v>
      </c>
      <c r="AX138" s="9" t="s">
        <v>78</v>
      </c>
      <c r="AY138" s="178" t="s">
        <v>144</v>
      </c>
    </row>
    <row r="139" spans="2:51" s="10" customFormat="1" ht="22.5" customHeight="1">
      <c r="B139" s="179"/>
      <c r="C139" s="180"/>
      <c r="D139" s="180"/>
      <c r="E139" s="181" t="s">
        <v>22</v>
      </c>
      <c r="F139" s="278" t="s">
        <v>152</v>
      </c>
      <c r="G139" s="279"/>
      <c r="H139" s="279"/>
      <c r="I139" s="279"/>
      <c r="J139" s="180"/>
      <c r="K139" s="182">
        <v>1</v>
      </c>
      <c r="L139" s="180"/>
      <c r="M139" s="180"/>
      <c r="N139" s="180"/>
      <c r="O139" s="180"/>
      <c r="P139" s="180"/>
      <c r="Q139" s="180"/>
      <c r="R139" s="183"/>
      <c r="T139" s="184"/>
      <c r="U139" s="180"/>
      <c r="V139" s="180"/>
      <c r="W139" s="180"/>
      <c r="X139" s="180"/>
      <c r="Y139" s="180"/>
      <c r="Z139" s="180"/>
      <c r="AA139" s="185"/>
      <c r="AT139" s="186" t="s">
        <v>151</v>
      </c>
      <c r="AU139" s="186" t="s">
        <v>86</v>
      </c>
      <c r="AV139" s="10" t="s">
        <v>149</v>
      </c>
      <c r="AW139" s="10" t="s">
        <v>35</v>
      </c>
      <c r="AX139" s="10" t="s">
        <v>86</v>
      </c>
      <c r="AY139" s="186" t="s">
        <v>144</v>
      </c>
    </row>
    <row r="140" spans="2:63" s="1" customFormat="1" ht="49.95" customHeight="1">
      <c r="B140" s="36"/>
      <c r="C140" s="37"/>
      <c r="D140" s="156" t="s">
        <v>179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283">
        <f aca="true" t="shared" si="5" ref="N140:N145">BK140</f>
        <v>0</v>
      </c>
      <c r="O140" s="284"/>
      <c r="P140" s="284"/>
      <c r="Q140" s="284"/>
      <c r="R140" s="38"/>
      <c r="T140" s="140"/>
      <c r="U140" s="37"/>
      <c r="V140" s="37"/>
      <c r="W140" s="37"/>
      <c r="X140" s="37"/>
      <c r="Y140" s="37"/>
      <c r="Z140" s="37"/>
      <c r="AA140" s="79"/>
      <c r="AT140" s="19" t="s">
        <v>77</v>
      </c>
      <c r="AU140" s="19" t="s">
        <v>78</v>
      </c>
      <c r="AY140" s="19" t="s">
        <v>180</v>
      </c>
      <c r="BK140" s="111">
        <f>SUM(BK141:BK145)</f>
        <v>0</v>
      </c>
    </row>
    <row r="141" spans="2:63" s="1" customFormat="1" ht="22.35" customHeight="1">
      <c r="B141" s="36"/>
      <c r="C141" s="187" t="s">
        <v>22</v>
      </c>
      <c r="D141" s="187" t="s">
        <v>145</v>
      </c>
      <c r="E141" s="188" t="s">
        <v>22</v>
      </c>
      <c r="F141" s="280" t="s">
        <v>22</v>
      </c>
      <c r="G141" s="280"/>
      <c r="H141" s="280"/>
      <c r="I141" s="280"/>
      <c r="J141" s="189" t="s">
        <v>22</v>
      </c>
      <c r="K141" s="190"/>
      <c r="L141" s="273"/>
      <c r="M141" s="275"/>
      <c r="N141" s="275">
        <f t="shared" si="5"/>
        <v>0</v>
      </c>
      <c r="O141" s="275"/>
      <c r="P141" s="275"/>
      <c r="Q141" s="275"/>
      <c r="R141" s="38"/>
      <c r="T141" s="168" t="s">
        <v>22</v>
      </c>
      <c r="U141" s="191" t="s">
        <v>43</v>
      </c>
      <c r="V141" s="37"/>
      <c r="W141" s="37"/>
      <c r="X141" s="37"/>
      <c r="Y141" s="37"/>
      <c r="Z141" s="37"/>
      <c r="AA141" s="79"/>
      <c r="AT141" s="19" t="s">
        <v>180</v>
      </c>
      <c r="AU141" s="19" t="s">
        <v>86</v>
      </c>
      <c r="AY141" s="19" t="s">
        <v>180</v>
      </c>
      <c r="BE141" s="111">
        <f>IF(U141="základní",N141,0)</f>
        <v>0</v>
      </c>
      <c r="BF141" s="111">
        <f>IF(U141="snížená",N141,0)</f>
        <v>0</v>
      </c>
      <c r="BG141" s="111">
        <f>IF(U141="zákl. přenesená",N141,0)</f>
        <v>0</v>
      </c>
      <c r="BH141" s="111">
        <f>IF(U141="sníž. přenesená",N141,0)</f>
        <v>0</v>
      </c>
      <c r="BI141" s="111">
        <f>IF(U141="nulová",N141,0)</f>
        <v>0</v>
      </c>
      <c r="BJ141" s="19" t="s">
        <v>86</v>
      </c>
      <c r="BK141" s="111">
        <f>L141*K141</f>
        <v>0</v>
      </c>
    </row>
    <row r="142" spans="2:63" s="1" customFormat="1" ht="22.35" customHeight="1">
      <c r="B142" s="36"/>
      <c r="C142" s="187" t="s">
        <v>22</v>
      </c>
      <c r="D142" s="187" t="s">
        <v>145</v>
      </c>
      <c r="E142" s="188" t="s">
        <v>22</v>
      </c>
      <c r="F142" s="280" t="s">
        <v>22</v>
      </c>
      <c r="G142" s="280"/>
      <c r="H142" s="280"/>
      <c r="I142" s="280"/>
      <c r="J142" s="189" t="s">
        <v>22</v>
      </c>
      <c r="K142" s="190"/>
      <c r="L142" s="273"/>
      <c r="M142" s="275"/>
      <c r="N142" s="275">
        <f t="shared" si="5"/>
        <v>0</v>
      </c>
      <c r="O142" s="275"/>
      <c r="P142" s="275"/>
      <c r="Q142" s="275"/>
      <c r="R142" s="38"/>
      <c r="T142" s="168" t="s">
        <v>22</v>
      </c>
      <c r="U142" s="191" t="s">
        <v>43</v>
      </c>
      <c r="V142" s="37"/>
      <c r="W142" s="37"/>
      <c r="X142" s="37"/>
      <c r="Y142" s="37"/>
      <c r="Z142" s="37"/>
      <c r="AA142" s="79"/>
      <c r="AT142" s="19" t="s">
        <v>180</v>
      </c>
      <c r="AU142" s="19" t="s">
        <v>86</v>
      </c>
      <c r="AY142" s="19" t="s">
        <v>180</v>
      </c>
      <c r="BE142" s="111">
        <f>IF(U142="základní",N142,0)</f>
        <v>0</v>
      </c>
      <c r="BF142" s="111">
        <f>IF(U142="snížená",N142,0)</f>
        <v>0</v>
      </c>
      <c r="BG142" s="111">
        <f>IF(U142="zákl. přenesená",N142,0)</f>
        <v>0</v>
      </c>
      <c r="BH142" s="111">
        <f>IF(U142="sníž. přenesená",N142,0)</f>
        <v>0</v>
      </c>
      <c r="BI142" s="111">
        <f>IF(U142="nulová",N142,0)</f>
        <v>0</v>
      </c>
      <c r="BJ142" s="19" t="s">
        <v>86</v>
      </c>
      <c r="BK142" s="111">
        <f>L142*K142</f>
        <v>0</v>
      </c>
    </row>
    <row r="143" spans="2:63" s="1" customFormat="1" ht="22.35" customHeight="1">
      <c r="B143" s="36"/>
      <c r="C143" s="187" t="s">
        <v>22</v>
      </c>
      <c r="D143" s="187" t="s">
        <v>145</v>
      </c>
      <c r="E143" s="188" t="s">
        <v>22</v>
      </c>
      <c r="F143" s="280" t="s">
        <v>22</v>
      </c>
      <c r="G143" s="280"/>
      <c r="H143" s="280"/>
      <c r="I143" s="280"/>
      <c r="J143" s="189" t="s">
        <v>22</v>
      </c>
      <c r="K143" s="190"/>
      <c r="L143" s="273"/>
      <c r="M143" s="275"/>
      <c r="N143" s="275">
        <f t="shared" si="5"/>
        <v>0</v>
      </c>
      <c r="O143" s="275"/>
      <c r="P143" s="275"/>
      <c r="Q143" s="275"/>
      <c r="R143" s="38"/>
      <c r="T143" s="168" t="s">
        <v>22</v>
      </c>
      <c r="U143" s="191" t="s">
        <v>43</v>
      </c>
      <c r="V143" s="37"/>
      <c r="W143" s="37"/>
      <c r="X143" s="37"/>
      <c r="Y143" s="37"/>
      <c r="Z143" s="37"/>
      <c r="AA143" s="79"/>
      <c r="AT143" s="19" t="s">
        <v>180</v>
      </c>
      <c r="AU143" s="19" t="s">
        <v>86</v>
      </c>
      <c r="AY143" s="19" t="s">
        <v>180</v>
      </c>
      <c r="BE143" s="111">
        <f>IF(U143="základní",N143,0)</f>
        <v>0</v>
      </c>
      <c r="BF143" s="111">
        <f>IF(U143="snížená",N143,0)</f>
        <v>0</v>
      </c>
      <c r="BG143" s="111">
        <f>IF(U143="zákl. přenesená",N143,0)</f>
        <v>0</v>
      </c>
      <c r="BH143" s="111">
        <f>IF(U143="sníž. přenesená",N143,0)</f>
        <v>0</v>
      </c>
      <c r="BI143" s="111">
        <f>IF(U143="nulová",N143,0)</f>
        <v>0</v>
      </c>
      <c r="BJ143" s="19" t="s">
        <v>86</v>
      </c>
      <c r="BK143" s="111">
        <f>L143*K143</f>
        <v>0</v>
      </c>
    </row>
    <row r="144" spans="2:63" s="1" customFormat="1" ht="22.35" customHeight="1">
      <c r="B144" s="36"/>
      <c r="C144" s="187" t="s">
        <v>22</v>
      </c>
      <c r="D144" s="187" t="s">
        <v>145</v>
      </c>
      <c r="E144" s="188" t="s">
        <v>22</v>
      </c>
      <c r="F144" s="280" t="s">
        <v>22</v>
      </c>
      <c r="G144" s="280"/>
      <c r="H144" s="280"/>
      <c r="I144" s="280"/>
      <c r="J144" s="189" t="s">
        <v>22</v>
      </c>
      <c r="K144" s="190"/>
      <c r="L144" s="273"/>
      <c r="M144" s="275"/>
      <c r="N144" s="275">
        <f t="shared" si="5"/>
        <v>0</v>
      </c>
      <c r="O144" s="275"/>
      <c r="P144" s="275"/>
      <c r="Q144" s="275"/>
      <c r="R144" s="38"/>
      <c r="T144" s="168" t="s">
        <v>22</v>
      </c>
      <c r="U144" s="191" t="s">
        <v>43</v>
      </c>
      <c r="V144" s="37"/>
      <c r="W144" s="37"/>
      <c r="X144" s="37"/>
      <c r="Y144" s="37"/>
      <c r="Z144" s="37"/>
      <c r="AA144" s="79"/>
      <c r="AT144" s="19" t="s">
        <v>180</v>
      </c>
      <c r="AU144" s="19" t="s">
        <v>86</v>
      </c>
      <c r="AY144" s="19" t="s">
        <v>180</v>
      </c>
      <c r="BE144" s="111">
        <f>IF(U144="základní",N144,0)</f>
        <v>0</v>
      </c>
      <c r="BF144" s="111">
        <f>IF(U144="snížená",N144,0)</f>
        <v>0</v>
      </c>
      <c r="BG144" s="111">
        <f>IF(U144="zákl. přenesená",N144,0)</f>
        <v>0</v>
      </c>
      <c r="BH144" s="111">
        <f>IF(U144="sníž. přenesená",N144,0)</f>
        <v>0</v>
      </c>
      <c r="BI144" s="111">
        <f>IF(U144="nulová",N144,0)</f>
        <v>0</v>
      </c>
      <c r="BJ144" s="19" t="s">
        <v>86</v>
      </c>
      <c r="BK144" s="111">
        <f>L144*K144</f>
        <v>0</v>
      </c>
    </row>
    <row r="145" spans="2:63" s="1" customFormat="1" ht="22.35" customHeight="1">
      <c r="B145" s="36"/>
      <c r="C145" s="187" t="s">
        <v>22</v>
      </c>
      <c r="D145" s="187" t="s">
        <v>145</v>
      </c>
      <c r="E145" s="188" t="s">
        <v>22</v>
      </c>
      <c r="F145" s="280" t="s">
        <v>22</v>
      </c>
      <c r="G145" s="280"/>
      <c r="H145" s="280"/>
      <c r="I145" s="280"/>
      <c r="J145" s="189" t="s">
        <v>22</v>
      </c>
      <c r="K145" s="190"/>
      <c r="L145" s="273"/>
      <c r="M145" s="275"/>
      <c r="N145" s="275">
        <f t="shared" si="5"/>
        <v>0</v>
      </c>
      <c r="O145" s="275"/>
      <c r="P145" s="275"/>
      <c r="Q145" s="275"/>
      <c r="R145" s="38"/>
      <c r="T145" s="168" t="s">
        <v>22</v>
      </c>
      <c r="U145" s="191" t="s">
        <v>43</v>
      </c>
      <c r="V145" s="57"/>
      <c r="W145" s="57"/>
      <c r="X145" s="57"/>
      <c r="Y145" s="57"/>
      <c r="Z145" s="57"/>
      <c r="AA145" s="59"/>
      <c r="AT145" s="19" t="s">
        <v>180</v>
      </c>
      <c r="AU145" s="19" t="s">
        <v>86</v>
      </c>
      <c r="AY145" s="19" t="s">
        <v>180</v>
      </c>
      <c r="BE145" s="111">
        <f>IF(U145="základní",N145,0)</f>
        <v>0</v>
      </c>
      <c r="BF145" s="111">
        <f>IF(U145="snížená",N145,0)</f>
        <v>0</v>
      </c>
      <c r="BG145" s="111">
        <f>IF(U145="zákl. přenesená",N145,0)</f>
        <v>0</v>
      </c>
      <c r="BH145" s="111">
        <f>IF(U145="sníž. přenesená",N145,0)</f>
        <v>0</v>
      </c>
      <c r="BI145" s="111">
        <f>IF(U145="nulová",N145,0)</f>
        <v>0</v>
      </c>
      <c r="BJ145" s="19" t="s">
        <v>86</v>
      </c>
      <c r="BK145" s="111">
        <f>L145*K145</f>
        <v>0</v>
      </c>
    </row>
    <row r="146" spans="2:18" s="1" customFormat="1" ht="6.9" customHeight="1">
      <c r="B146" s="60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2"/>
    </row>
  </sheetData>
  <sheetProtection algorithmName="SHA-512" hashValue="5NWbB+YFsHR7Pyky4ms1PUQc1zKB12GsRlbaTUTt3mC9ADFozK8WK+DBCjELDaG0qv1sGJc8RhhxMkSDokb/Ww==" saltValue="EXhqagbzSUyQIhpWOHUdpA==" spinCount="100000" sheet="1" objects="1" scenarios="1" formatCells="0" formatColumns="0" formatRows="0" sort="0" autoFilter="0"/>
  <mergeCells count="121">
    <mergeCell ref="N131:Q131"/>
    <mergeCell ref="N140:Q140"/>
    <mergeCell ref="H1:K1"/>
    <mergeCell ref="S2:AC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37:I137"/>
    <mergeCell ref="L137:M137"/>
    <mergeCell ref="N137:Q137"/>
    <mergeCell ref="F138:I138"/>
    <mergeCell ref="F139:I139"/>
    <mergeCell ref="F141:I141"/>
    <mergeCell ref="L141:M141"/>
    <mergeCell ref="N141:Q141"/>
    <mergeCell ref="F142:I142"/>
    <mergeCell ref="L142:M142"/>
    <mergeCell ref="N142:Q142"/>
    <mergeCell ref="F132:I132"/>
    <mergeCell ref="L132:M132"/>
    <mergeCell ref="N132:Q132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26:I126"/>
    <mergeCell ref="F127:I127"/>
    <mergeCell ref="L127:M127"/>
    <mergeCell ref="N127:Q127"/>
    <mergeCell ref="F128:I128"/>
    <mergeCell ref="L128:M128"/>
    <mergeCell ref="N128:Q128"/>
    <mergeCell ref="F129:I129"/>
    <mergeCell ref="F130:I130"/>
    <mergeCell ref="F121:I121"/>
    <mergeCell ref="F122:I122"/>
    <mergeCell ref="F123:I123"/>
    <mergeCell ref="L123:M123"/>
    <mergeCell ref="N123:Q123"/>
    <mergeCell ref="F124:I124"/>
    <mergeCell ref="L124:M124"/>
    <mergeCell ref="N124:Q124"/>
    <mergeCell ref="F125:I125"/>
    <mergeCell ref="M112:P112"/>
    <mergeCell ref="M114:Q114"/>
    <mergeCell ref="M115:Q115"/>
    <mergeCell ref="F117:I117"/>
    <mergeCell ref="L117:M117"/>
    <mergeCell ref="N117:Q117"/>
    <mergeCell ref="F120:I120"/>
    <mergeCell ref="L120:M120"/>
    <mergeCell ref="N120:Q120"/>
    <mergeCell ref="N118:Q118"/>
    <mergeCell ref="N119:Q119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141:D146">
      <formula1>"K, M"</formula1>
    </dataValidation>
    <dataValidation type="list" allowBlank="1" showInputMessage="1" showErrorMessage="1" error="Povoleny jsou hodnoty základní, snížená, zákl. přenesená, sníž. přenesená, nulová." sqref="U141:U146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103</v>
      </c>
      <c r="G1" s="15"/>
      <c r="H1" s="285" t="s">
        <v>104</v>
      </c>
      <c r="I1" s="285"/>
      <c r="J1" s="285"/>
      <c r="K1" s="285"/>
      <c r="L1" s="15" t="s">
        <v>105</v>
      </c>
      <c r="M1" s="13"/>
      <c r="N1" s="13"/>
      <c r="O1" s="14" t="s">
        <v>106</v>
      </c>
      <c r="P1" s="13"/>
      <c r="Q1" s="13"/>
      <c r="R1" s="13"/>
      <c r="S1" s="15" t="s">
        <v>107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" customHeight="1">
      <c r="C2" s="204" t="s">
        <v>7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9" t="s">
        <v>8</v>
      </c>
      <c r="T2" s="250"/>
      <c r="U2" s="250"/>
      <c r="V2" s="250"/>
      <c r="W2" s="250"/>
      <c r="X2" s="250"/>
      <c r="Y2" s="250"/>
      <c r="Z2" s="250"/>
      <c r="AA2" s="250"/>
      <c r="AB2" s="250"/>
      <c r="AC2" s="250"/>
      <c r="AT2" s="19" t="s">
        <v>90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108</v>
      </c>
    </row>
    <row r="4" spans="2:46" ht="36.9" customHeight="1">
      <c r="B4" s="23"/>
      <c r="C4" s="206" t="s">
        <v>109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4"/>
      <c r="T4" s="25" t="s">
        <v>13</v>
      </c>
      <c r="AT4" s="19" t="s">
        <v>6</v>
      </c>
    </row>
    <row r="5" spans="2:18" ht="6.9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19</v>
      </c>
      <c r="E6" s="27"/>
      <c r="F6" s="251" t="str">
        <f>'Rekapitulace stavby'!K6</f>
        <v>DĚTSKÉ HŘIŠTĚ K HÁJKU_VV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4"/>
    </row>
    <row r="7" spans="2:18" s="1" customFormat="1" ht="32.85" customHeight="1">
      <c r="B7" s="36"/>
      <c r="C7" s="37"/>
      <c r="D7" s="30" t="s">
        <v>110</v>
      </c>
      <c r="E7" s="37"/>
      <c r="F7" s="212" t="s">
        <v>181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37"/>
      <c r="R7" s="38"/>
    </row>
    <row r="8" spans="2:18" s="1" customFormat="1" ht="14.4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2:18" s="1" customFormat="1" ht="14.4" customHeight="1">
      <c r="B9" s="36"/>
      <c r="C9" s="37"/>
      <c r="D9" s="31" t="s">
        <v>24</v>
      </c>
      <c r="E9" s="37"/>
      <c r="F9" s="29" t="s">
        <v>30</v>
      </c>
      <c r="G9" s="37"/>
      <c r="H9" s="37"/>
      <c r="I9" s="37"/>
      <c r="J9" s="37"/>
      <c r="K9" s="37"/>
      <c r="L9" s="37"/>
      <c r="M9" s="31" t="s">
        <v>26</v>
      </c>
      <c r="N9" s="37"/>
      <c r="O9" s="254" t="str">
        <f>'Rekapitulace stavby'!AN8</f>
        <v>23. 5. 2017</v>
      </c>
      <c r="P9" s="255"/>
      <c r="Q9" s="37"/>
      <c r="R9" s="38"/>
    </row>
    <row r="10" spans="2:18" s="1" customFormat="1" ht="10.8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210" t="s">
        <v>22</v>
      </c>
      <c r="P11" s="210"/>
      <c r="Q11" s="37"/>
      <c r="R11" s="38"/>
    </row>
    <row r="12" spans="2:18" s="1" customFormat="1" ht="18" customHeight="1">
      <c r="B12" s="36"/>
      <c r="C12" s="37"/>
      <c r="D12" s="37"/>
      <c r="E12" s="29" t="s">
        <v>30</v>
      </c>
      <c r="F12" s="37"/>
      <c r="G12" s="37"/>
      <c r="H12" s="37"/>
      <c r="I12" s="37"/>
      <c r="J12" s="37"/>
      <c r="K12" s="37"/>
      <c r="L12" s="37"/>
      <c r="M12" s="31" t="s">
        <v>31</v>
      </c>
      <c r="N12" s="37"/>
      <c r="O12" s="210" t="s">
        <v>22</v>
      </c>
      <c r="P12" s="210"/>
      <c r="Q12" s="37"/>
      <c r="R12" s="38"/>
    </row>
    <row r="13" spans="2:18" s="1" customFormat="1" ht="6.9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" customHeight="1">
      <c r="B14" s="36"/>
      <c r="C14" s="37"/>
      <c r="D14" s="31" t="s">
        <v>32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256" t="str">
        <f>IF('Rekapitulace stavby'!AN13="","",'Rekapitulace stavby'!AN13)</f>
        <v>Vyplň údaj</v>
      </c>
      <c r="P14" s="210"/>
      <c r="Q14" s="37"/>
      <c r="R14" s="38"/>
    </row>
    <row r="15" spans="2:18" s="1" customFormat="1" ht="18" customHeight="1">
      <c r="B15" s="36"/>
      <c r="C15" s="37"/>
      <c r="D15" s="37"/>
      <c r="E15" s="256" t="str">
        <f>IF('Rekapitulace stavby'!E14="","",'Rekapitulace stavby'!E14)</f>
        <v>Vyplň údaj</v>
      </c>
      <c r="F15" s="257"/>
      <c r="G15" s="257"/>
      <c r="H15" s="257"/>
      <c r="I15" s="257"/>
      <c r="J15" s="257"/>
      <c r="K15" s="257"/>
      <c r="L15" s="257"/>
      <c r="M15" s="31" t="s">
        <v>31</v>
      </c>
      <c r="N15" s="37"/>
      <c r="O15" s="256" t="str">
        <f>IF('Rekapitulace stavby'!AN14="","",'Rekapitulace stavby'!AN14)</f>
        <v>Vyplň údaj</v>
      </c>
      <c r="P15" s="210"/>
      <c r="Q15" s="37"/>
      <c r="R15" s="38"/>
    </row>
    <row r="16" spans="2:18" s="1" customFormat="1" ht="6.9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" customHeight="1">
      <c r="B17" s="36"/>
      <c r="C17" s="37"/>
      <c r="D17" s="31" t="s">
        <v>34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210" t="s">
        <v>22</v>
      </c>
      <c r="P17" s="210"/>
      <c r="Q17" s="37"/>
      <c r="R17" s="38"/>
    </row>
    <row r="18" spans="2:18" s="1" customFormat="1" ht="18" customHeight="1">
      <c r="B18" s="36"/>
      <c r="C18" s="37"/>
      <c r="D18" s="37"/>
      <c r="E18" s="29" t="s">
        <v>30</v>
      </c>
      <c r="F18" s="37"/>
      <c r="G18" s="37"/>
      <c r="H18" s="37"/>
      <c r="I18" s="37"/>
      <c r="J18" s="37"/>
      <c r="K18" s="37"/>
      <c r="L18" s="37"/>
      <c r="M18" s="31" t="s">
        <v>31</v>
      </c>
      <c r="N18" s="37"/>
      <c r="O18" s="210" t="s">
        <v>22</v>
      </c>
      <c r="P18" s="210"/>
      <c r="Q18" s="37"/>
      <c r="R18" s="38"/>
    </row>
    <row r="19" spans="2:18" s="1" customFormat="1" ht="6.9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" customHeight="1">
      <c r="B20" s="36"/>
      <c r="C20" s="37"/>
      <c r="D20" s="31" t="s">
        <v>36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210" t="s">
        <v>22</v>
      </c>
      <c r="P20" s="210"/>
      <c r="Q20" s="37"/>
      <c r="R20" s="38"/>
    </row>
    <row r="21" spans="2:18" s="1" customFormat="1" ht="18" customHeight="1">
      <c r="B21" s="36"/>
      <c r="C21" s="37"/>
      <c r="D21" s="37"/>
      <c r="E21" s="29" t="s">
        <v>30</v>
      </c>
      <c r="F21" s="37"/>
      <c r="G21" s="37"/>
      <c r="H21" s="37"/>
      <c r="I21" s="37"/>
      <c r="J21" s="37"/>
      <c r="K21" s="37"/>
      <c r="L21" s="37"/>
      <c r="M21" s="31" t="s">
        <v>31</v>
      </c>
      <c r="N21" s="37"/>
      <c r="O21" s="210" t="s">
        <v>22</v>
      </c>
      <c r="P21" s="210"/>
      <c r="Q21" s="37"/>
      <c r="R21" s="38"/>
    </row>
    <row r="22" spans="2:18" s="1" customFormat="1" ht="6.9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" customHeight="1">
      <c r="B23" s="36"/>
      <c r="C23" s="37"/>
      <c r="D23" s="31" t="s">
        <v>37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15" t="s">
        <v>22</v>
      </c>
      <c r="F24" s="215"/>
      <c r="G24" s="215"/>
      <c r="H24" s="215"/>
      <c r="I24" s="215"/>
      <c r="J24" s="215"/>
      <c r="K24" s="215"/>
      <c r="L24" s="215"/>
      <c r="M24" s="37"/>
      <c r="N24" s="37"/>
      <c r="O24" s="37"/>
      <c r="P24" s="37"/>
      <c r="Q24" s="37"/>
      <c r="R24" s="38"/>
    </row>
    <row r="25" spans="2:18" s="1" customFormat="1" ht="6.9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" customHeight="1">
      <c r="B27" s="36"/>
      <c r="C27" s="37"/>
      <c r="D27" s="121" t="s">
        <v>112</v>
      </c>
      <c r="E27" s="37"/>
      <c r="F27" s="37"/>
      <c r="G27" s="37"/>
      <c r="H27" s="37"/>
      <c r="I27" s="37"/>
      <c r="J27" s="37"/>
      <c r="K27" s="37"/>
      <c r="L27" s="37"/>
      <c r="M27" s="216">
        <f>N88</f>
        <v>0</v>
      </c>
      <c r="N27" s="216"/>
      <c r="O27" s="216"/>
      <c r="P27" s="216"/>
      <c r="Q27" s="37"/>
      <c r="R27" s="38"/>
    </row>
    <row r="28" spans="2:18" s="1" customFormat="1" ht="14.4" customHeight="1">
      <c r="B28" s="36"/>
      <c r="C28" s="37"/>
      <c r="D28" s="35" t="s">
        <v>97</v>
      </c>
      <c r="E28" s="37"/>
      <c r="F28" s="37"/>
      <c r="G28" s="37"/>
      <c r="H28" s="37"/>
      <c r="I28" s="37"/>
      <c r="J28" s="37"/>
      <c r="K28" s="37"/>
      <c r="L28" s="37"/>
      <c r="M28" s="216">
        <f>N102</f>
        <v>0</v>
      </c>
      <c r="N28" s="216"/>
      <c r="O28" s="216"/>
      <c r="P28" s="216"/>
      <c r="Q28" s="37"/>
      <c r="R28" s="38"/>
    </row>
    <row r="29" spans="2:18" s="1" customFormat="1" ht="6.9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41</v>
      </c>
      <c r="E30" s="37"/>
      <c r="F30" s="37"/>
      <c r="G30" s="37"/>
      <c r="H30" s="37"/>
      <c r="I30" s="37"/>
      <c r="J30" s="37"/>
      <c r="K30" s="37"/>
      <c r="L30" s="37"/>
      <c r="M30" s="258">
        <f>ROUND(M27+M28,2)</f>
        <v>0</v>
      </c>
      <c r="N30" s="253"/>
      <c r="O30" s="253"/>
      <c r="P30" s="253"/>
      <c r="Q30" s="37"/>
      <c r="R30" s="38"/>
    </row>
    <row r="31" spans="2:18" s="1" customFormat="1" ht="6.9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" customHeight="1">
      <c r="B32" s="36"/>
      <c r="C32" s="37"/>
      <c r="D32" s="43" t="s">
        <v>42</v>
      </c>
      <c r="E32" s="43" t="s">
        <v>43</v>
      </c>
      <c r="F32" s="44">
        <v>0.21</v>
      </c>
      <c r="G32" s="123" t="s">
        <v>44</v>
      </c>
      <c r="H32" s="259">
        <f>ROUND((((SUM(BE102:BE109)+SUM(BE127:BE286))+SUM(BE288:BE292))),2)</f>
        <v>0</v>
      </c>
      <c r="I32" s="253"/>
      <c r="J32" s="253"/>
      <c r="K32" s="37"/>
      <c r="L32" s="37"/>
      <c r="M32" s="259">
        <f>ROUND(((ROUND((SUM(BE102:BE109)+SUM(BE127:BE286)),2)*F32)+SUM(BE288:BE292)*F32),2)</f>
        <v>0</v>
      </c>
      <c r="N32" s="253"/>
      <c r="O32" s="253"/>
      <c r="P32" s="253"/>
      <c r="Q32" s="37"/>
      <c r="R32" s="38"/>
    </row>
    <row r="33" spans="2:18" s="1" customFormat="1" ht="14.4" customHeight="1">
      <c r="B33" s="36"/>
      <c r="C33" s="37"/>
      <c r="D33" s="37"/>
      <c r="E33" s="43" t="s">
        <v>45</v>
      </c>
      <c r="F33" s="44">
        <v>0.15</v>
      </c>
      <c r="G33" s="123" t="s">
        <v>44</v>
      </c>
      <c r="H33" s="259">
        <f>ROUND((((SUM(BF102:BF109)+SUM(BF127:BF286))+SUM(BF288:BF292))),2)</f>
        <v>0</v>
      </c>
      <c r="I33" s="253"/>
      <c r="J33" s="253"/>
      <c r="K33" s="37"/>
      <c r="L33" s="37"/>
      <c r="M33" s="259">
        <f>ROUND(((ROUND((SUM(BF102:BF109)+SUM(BF127:BF286)),2)*F33)+SUM(BF288:BF292)*F33),2)</f>
        <v>0</v>
      </c>
      <c r="N33" s="253"/>
      <c r="O33" s="253"/>
      <c r="P33" s="253"/>
      <c r="Q33" s="37"/>
      <c r="R33" s="38"/>
    </row>
    <row r="34" spans="2:18" s="1" customFormat="1" ht="14.4" customHeight="1" hidden="1">
      <c r="B34" s="36"/>
      <c r="C34" s="37"/>
      <c r="D34" s="37"/>
      <c r="E34" s="43" t="s">
        <v>46</v>
      </c>
      <c r="F34" s="44">
        <v>0.21</v>
      </c>
      <c r="G34" s="123" t="s">
        <v>44</v>
      </c>
      <c r="H34" s="259">
        <f>ROUND((((SUM(BG102:BG109)+SUM(BG127:BG286))+SUM(BG288:BG292))),2)</f>
        <v>0</v>
      </c>
      <c r="I34" s="253"/>
      <c r="J34" s="253"/>
      <c r="K34" s="37"/>
      <c r="L34" s="37"/>
      <c r="M34" s="259">
        <v>0</v>
      </c>
      <c r="N34" s="253"/>
      <c r="O34" s="253"/>
      <c r="P34" s="253"/>
      <c r="Q34" s="37"/>
      <c r="R34" s="38"/>
    </row>
    <row r="35" spans="2:18" s="1" customFormat="1" ht="14.4" customHeight="1" hidden="1">
      <c r="B35" s="36"/>
      <c r="C35" s="37"/>
      <c r="D35" s="37"/>
      <c r="E35" s="43" t="s">
        <v>47</v>
      </c>
      <c r="F35" s="44">
        <v>0.15</v>
      </c>
      <c r="G35" s="123" t="s">
        <v>44</v>
      </c>
      <c r="H35" s="259">
        <f>ROUND((((SUM(BH102:BH109)+SUM(BH127:BH286))+SUM(BH288:BH292))),2)</f>
        <v>0</v>
      </c>
      <c r="I35" s="253"/>
      <c r="J35" s="253"/>
      <c r="K35" s="37"/>
      <c r="L35" s="37"/>
      <c r="M35" s="259">
        <v>0</v>
      </c>
      <c r="N35" s="253"/>
      <c r="O35" s="253"/>
      <c r="P35" s="253"/>
      <c r="Q35" s="37"/>
      <c r="R35" s="38"/>
    </row>
    <row r="36" spans="2:18" s="1" customFormat="1" ht="14.4" customHeight="1" hidden="1">
      <c r="B36" s="36"/>
      <c r="C36" s="37"/>
      <c r="D36" s="37"/>
      <c r="E36" s="43" t="s">
        <v>48</v>
      </c>
      <c r="F36" s="44">
        <v>0</v>
      </c>
      <c r="G36" s="123" t="s">
        <v>44</v>
      </c>
      <c r="H36" s="259">
        <f>ROUND((((SUM(BI102:BI109)+SUM(BI127:BI286))+SUM(BI288:BI292))),2)</f>
        <v>0</v>
      </c>
      <c r="I36" s="253"/>
      <c r="J36" s="253"/>
      <c r="K36" s="37"/>
      <c r="L36" s="37"/>
      <c r="M36" s="259">
        <v>0</v>
      </c>
      <c r="N36" s="253"/>
      <c r="O36" s="253"/>
      <c r="P36" s="253"/>
      <c r="Q36" s="37"/>
      <c r="R36" s="38"/>
    </row>
    <row r="37" spans="2:18" s="1" customFormat="1" ht="6.9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49</v>
      </c>
      <c r="E38" s="80"/>
      <c r="F38" s="80"/>
      <c r="G38" s="125" t="s">
        <v>50</v>
      </c>
      <c r="H38" s="126" t="s">
        <v>51</v>
      </c>
      <c r="I38" s="80"/>
      <c r="J38" s="80"/>
      <c r="K38" s="80"/>
      <c r="L38" s="260">
        <f>SUM(M30:M36)</f>
        <v>0</v>
      </c>
      <c r="M38" s="260"/>
      <c r="N38" s="260"/>
      <c r="O38" s="260"/>
      <c r="P38" s="261"/>
      <c r="Q38" s="119"/>
      <c r="R38" s="38"/>
    </row>
    <row r="39" spans="2:18" s="1" customFormat="1" ht="14.4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2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2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2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2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2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2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2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2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2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3.5">
      <c r="B50" s="36"/>
      <c r="C50" s="37"/>
      <c r="D50" s="51" t="s">
        <v>52</v>
      </c>
      <c r="E50" s="52"/>
      <c r="F50" s="52"/>
      <c r="G50" s="52"/>
      <c r="H50" s="53"/>
      <c r="I50" s="37"/>
      <c r="J50" s="51" t="s">
        <v>53</v>
      </c>
      <c r="K50" s="52"/>
      <c r="L50" s="52"/>
      <c r="M50" s="52"/>
      <c r="N50" s="52"/>
      <c r="O50" s="52"/>
      <c r="P50" s="53"/>
      <c r="Q50" s="37"/>
      <c r="R50" s="38"/>
    </row>
    <row r="51" spans="2:18" ht="12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2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2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2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2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2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2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2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3.5">
      <c r="B59" s="36"/>
      <c r="C59" s="37"/>
      <c r="D59" s="56" t="s">
        <v>54</v>
      </c>
      <c r="E59" s="57"/>
      <c r="F59" s="57"/>
      <c r="G59" s="58" t="s">
        <v>55</v>
      </c>
      <c r="H59" s="59"/>
      <c r="I59" s="37"/>
      <c r="J59" s="56" t="s">
        <v>54</v>
      </c>
      <c r="K59" s="57"/>
      <c r="L59" s="57"/>
      <c r="M59" s="57"/>
      <c r="N59" s="58" t="s">
        <v>55</v>
      </c>
      <c r="O59" s="57"/>
      <c r="P59" s="59"/>
      <c r="Q59" s="37"/>
      <c r="R59" s="38"/>
    </row>
    <row r="60" spans="2:18" ht="12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3.5">
      <c r="B61" s="36"/>
      <c r="C61" s="37"/>
      <c r="D61" s="51" t="s">
        <v>56</v>
      </c>
      <c r="E61" s="52"/>
      <c r="F61" s="52"/>
      <c r="G61" s="52"/>
      <c r="H61" s="53"/>
      <c r="I61" s="37"/>
      <c r="J61" s="51" t="s">
        <v>57</v>
      </c>
      <c r="K61" s="52"/>
      <c r="L61" s="52"/>
      <c r="M61" s="52"/>
      <c r="N61" s="52"/>
      <c r="O61" s="52"/>
      <c r="P61" s="53"/>
      <c r="Q61" s="37"/>
      <c r="R61" s="38"/>
    </row>
    <row r="62" spans="2:18" ht="12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2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2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2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2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2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2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2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3.5">
      <c r="B70" s="36"/>
      <c r="C70" s="37"/>
      <c r="D70" s="56" t="s">
        <v>54</v>
      </c>
      <c r="E70" s="57"/>
      <c r="F70" s="57"/>
      <c r="G70" s="58" t="s">
        <v>55</v>
      </c>
      <c r="H70" s="59"/>
      <c r="I70" s="37"/>
      <c r="J70" s="56" t="s">
        <v>54</v>
      </c>
      <c r="K70" s="57"/>
      <c r="L70" s="57"/>
      <c r="M70" s="57"/>
      <c r="N70" s="58" t="s">
        <v>55</v>
      </c>
      <c r="O70" s="57"/>
      <c r="P70" s="59"/>
      <c r="Q70" s="37"/>
      <c r="R70" s="38"/>
    </row>
    <row r="71" spans="2:18" s="1" customFormat="1" ht="14.4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" customHeight="1">
      <c r="B76" s="36"/>
      <c r="C76" s="206" t="s">
        <v>113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8"/>
      <c r="T76" s="130"/>
      <c r="U76" s="130"/>
    </row>
    <row r="77" spans="2:21" s="1" customFormat="1" ht="6.9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51" t="str">
        <f>F6</f>
        <v>DĚTSKÉ HŘIŠTĚ K HÁJKU_VV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7"/>
      <c r="R78" s="38"/>
      <c r="T78" s="130"/>
      <c r="U78" s="130"/>
    </row>
    <row r="79" spans="2:21" s="1" customFormat="1" ht="36.9" customHeight="1">
      <c r="B79" s="36"/>
      <c r="C79" s="70" t="s">
        <v>110</v>
      </c>
      <c r="D79" s="37"/>
      <c r="E79" s="37"/>
      <c r="F79" s="226" t="str">
        <f>F7</f>
        <v>SO 01A - Hřiště A</v>
      </c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37"/>
      <c r="R79" s="38"/>
      <c r="T79" s="130"/>
      <c r="U79" s="130"/>
    </row>
    <row r="80" spans="2:21" s="1" customFormat="1" ht="6.9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21" s="1" customFormat="1" ht="18" customHeight="1">
      <c r="B81" s="36"/>
      <c r="C81" s="31" t="s">
        <v>24</v>
      </c>
      <c r="D81" s="37"/>
      <c r="E81" s="37"/>
      <c r="F81" s="29" t="str">
        <f>F9</f>
        <v xml:space="preserve"> </v>
      </c>
      <c r="G81" s="37"/>
      <c r="H81" s="37"/>
      <c r="I81" s="37"/>
      <c r="J81" s="37"/>
      <c r="K81" s="31" t="s">
        <v>26</v>
      </c>
      <c r="L81" s="37"/>
      <c r="M81" s="255" t="str">
        <f>IF(O9="","",O9)</f>
        <v>23. 5. 2017</v>
      </c>
      <c r="N81" s="255"/>
      <c r="O81" s="255"/>
      <c r="P81" s="255"/>
      <c r="Q81" s="37"/>
      <c r="R81" s="38"/>
      <c r="T81" s="130"/>
      <c r="U81" s="130"/>
    </row>
    <row r="82" spans="2:21" s="1" customFormat="1" ht="6.9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21" s="1" customFormat="1" ht="13.2">
      <c r="B83" s="36"/>
      <c r="C83" s="31" t="s">
        <v>28</v>
      </c>
      <c r="D83" s="37"/>
      <c r="E83" s="37"/>
      <c r="F83" s="29" t="str">
        <f>E12</f>
        <v xml:space="preserve"> </v>
      </c>
      <c r="G83" s="37"/>
      <c r="H83" s="37"/>
      <c r="I83" s="37"/>
      <c r="J83" s="37"/>
      <c r="K83" s="31" t="s">
        <v>34</v>
      </c>
      <c r="L83" s="37"/>
      <c r="M83" s="210" t="str">
        <f>E18</f>
        <v xml:space="preserve"> </v>
      </c>
      <c r="N83" s="210"/>
      <c r="O83" s="210"/>
      <c r="P83" s="210"/>
      <c r="Q83" s="210"/>
      <c r="R83" s="38"/>
      <c r="T83" s="130"/>
      <c r="U83" s="130"/>
    </row>
    <row r="84" spans="2:21" s="1" customFormat="1" ht="14.4" customHeight="1">
      <c r="B84" s="36"/>
      <c r="C84" s="31" t="s">
        <v>32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36</v>
      </c>
      <c r="L84" s="37"/>
      <c r="M84" s="210" t="str">
        <f>E21</f>
        <v xml:space="preserve"> </v>
      </c>
      <c r="N84" s="210"/>
      <c r="O84" s="210"/>
      <c r="P84" s="210"/>
      <c r="Q84" s="210"/>
      <c r="R84" s="38"/>
      <c r="T84" s="130"/>
      <c r="U84" s="130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21" s="1" customFormat="1" ht="29.25" customHeight="1">
      <c r="B86" s="36"/>
      <c r="C86" s="262" t="s">
        <v>114</v>
      </c>
      <c r="D86" s="263"/>
      <c r="E86" s="263"/>
      <c r="F86" s="263"/>
      <c r="G86" s="263"/>
      <c r="H86" s="119"/>
      <c r="I86" s="119"/>
      <c r="J86" s="119"/>
      <c r="K86" s="119"/>
      <c r="L86" s="119"/>
      <c r="M86" s="119"/>
      <c r="N86" s="262" t="s">
        <v>115</v>
      </c>
      <c r="O86" s="263"/>
      <c r="P86" s="263"/>
      <c r="Q86" s="263"/>
      <c r="R86" s="38"/>
      <c r="T86" s="130"/>
      <c r="U86" s="130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47" s="1" customFormat="1" ht="29.25" customHeight="1">
      <c r="B88" s="36"/>
      <c r="C88" s="131" t="s">
        <v>116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47">
        <f>N127</f>
        <v>0</v>
      </c>
      <c r="O88" s="264"/>
      <c r="P88" s="264"/>
      <c r="Q88" s="264"/>
      <c r="R88" s="38"/>
      <c r="T88" s="130"/>
      <c r="U88" s="130"/>
      <c r="AU88" s="19" t="s">
        <v>117</v>
      </c>
    </row>
    <row r="89" spans="2:21" s="6" customFormat="1" ht="24.9" customHeight="1">
      <c r="B89" s="132"/>
      <c r="C89" s="133"/>
      <c r="D89" s="134" t="s">
        <v>182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65">
        <f>N128</f>
        <v>0</v>
      </c>
      <c r="O89" s="266"/>
      <c r="P89" s="266"/>
      <c r="Q89" s="266"/>
      <c r="R89" s="135"/>
      <c r="T89" s="136"/>
      <c r="U89" s="136"/>
    </row>
    <row r="90" spans="2:21" s="6" customFormat="1" ht="24.9" customHeight="1">
      <c r="B90" s="132"/>
      <c r="C90" s="133"/>
      <c r="D90" s="134" t="s">
        <v>183</v>
      </c>
      <c r="E90" s="133"/>
      <c r="F90" s="133"/>
      <c r="G90" s="133"/>
      <c r="H90" s="133"/>
      <c r="I90" s="133"/>
      <c r="J90" s="133"/>
      <c r="K90" s="133"/>
      <c r="L90" s="133"/>
      <c r="M90" s="133"/>
      <c r="N90" s="265">
        <f>N153</f>
        <v>0</v>
      </c>
      <c r="O90" s="266"/>
      <c r="P90" s="266"/>
      <c r="Q90" s="266"/>
      <c r="R90" s="135"/>
      <c r="T90" s="136"/>
      <c r="U90" s="136"/>
    </row>
    <row r="91" spans="2:21" s="6" customFormat="1" ht="24.9" customHeight="1">
      <c r="B91" s="132"/>
      <c r="C91" s="133"/>
      <c r="D91" s="134" t="s">
        <v>184</v>
      </c>
      <c r="E91" s="133"/>
      <c r="F91" s="133"/>
      <c r="G91" s="133"/>
      <c r="H91" s="133"/>
      <c r="I91" s="133"/>
      <c r="J91" s="133"/>
      <c r="K91" s="133"/>
      <c r="L91" s="133"/>
      <c r="M91" s="133"/>
      <c r="N91" s="265">
        <f>N187</f>
        <v>0</v>
      </c>
      <c r="O91" s="266"/>
      <c r="P91" s="266"/>
      <c r="Q91" s="266"/>
      <c r="R91" s="135"/>
      <c r="T91" s="136"/>
      <c r="U91" s="136"/>
    </row>
    <row r="92" spans="2:21" s="6" customFormat="1" ht="24.9" customHeight="1">
      <c r="B92" s="132"/>
      <c r="C92" s="133"/>
      <c r="D92" s="134" t="s">
        <v>185</v>
      </c>
      <c r="E92" s="133"/>
      <c r="F92" s="133"/>
      <c r="G92" s="133"/>
      <c r="H92" s="133"/>
      <c r="I92" s="133"/>
      <c r="J92" s="133"/>
      <c r="K92" s="133"/>
      <c r="L92" s="133"/>
      <c r="M92" s="133"/>
      <c r="N92" s="265">
        <f>N201</f>
        <v>0</v>
      </c>
      <c r="O92" s="266"/>
      <c r="P92" s="266"/>
      <c r="Q92" s="266"/>
      <c r="R92" s="135"/>
      <c r="T92" s="136"/>
      <c r="U92" s="136"/>
    </row>
    <row r="93" spans="2:21" s="6" customFormat="1" ht="24.9" customHeight="1">
      <c r="B93" s="132"/>
      <c r="C93" s="133"/>
      <c r="D93" s="134" t="s">
        <v>186</v>
      </c>
      <c r="E93" s="133"/>
      <c r="F93" s="133"/>
      <c r="G93" s="133"/>
      <c r="H93" s="133"/>
      <c r="I93" s="133"/>
      <c r="J93" s="133"/>
      <c r="K93" s="133"/>
      <c r="L93" s="133"/>
      <c r="M93" s="133"/>
      <c r="N93" s="265">
        <f>N219</f>
        <v>0</v>
      </c>
      <c r="O93" s="266"/>
      <c r="P93" s="266"/>
      <c r="Q93" s="266"/>
      <c r="R93" s="135"/>
      <c r="T93" s="136"/>
      <c r="U93" s="136"/>
    </row>
    <row r="94" spans="2:21" s="6" customFormat="1" ht="24.9" customHeight="1">
      <c r="B94" s="132"/>
      <c r="C94" s="133"/>
      <c r="D94" s="134" t="s">
        <v>187</v>
      </c>
      <c r="E94" s="133"/>
      <c r="F94" s="133"/>
      <c r="G94" s="133"/>
      <c r="H94" s="133"/>
      <c r="I94" s="133"/>
      <c r="J94" s="133"/>
      <c r="K94" s="133"/>
      <c r="L94" s="133"/>
      <c r="M94" s="133"/>
      <c r="N94" s="265">
        <f>N232</f>
        <v>0</v>
      </c>
      <c r="O94" s="266"/>
      <c r="P94" s="266"/>
      <c r="Q94" s="266"/>
      <c r="R94" s="135"/>
      <c r="T94" s="136"/>
      <c r="U94" s="136"/>
    </row>
    <row r="95" spans="2:21" s="6" customFormat="1" ht="24.9" customHeight="1">
      <c r="B95" s="132"/>
      <c r="C95" s="133"/>
      <c r="D95" s="134" t="s">
        <v>188</v>
      </c>
      <c r="E95" s="133"/>
      <c r="F95" s="133"/>
      <c r="G95" s="133"/>
      <c r="H95" s="133"/>
      <c r="I95" s="133"/>
      <c r="J95" s="133"/>
      <c r="K95" s="133"/>
      <c r="L95" s="133"/>
      <c r="M95" s="133"/>
      <c r="N95" s="265">
        <f>N240</f>
        <v>0</v>
      </c>
      <c r="O95" s="266"/>
      <c r="P95" s="266"/>
      <c r="Q95" s="266"/>
      <c r="R95" s="135"/>
      <c r="T95" s="136"/>
      <c r="U95" s="136"/>
    </row>
    <row r="96" spans="2:21" s="6" customFormat="1" ht="24.9" customHeight="1">
      <c r="B96" s="132"/>
      <c r="C96" s="133"/>
      <c r="D96" s="134" t="s">
        <v>189</v>
      </c>
      <c r="E96" s="133"/>
      <c r="F96" s="133"/>
      <c r="G96" s="133"/>
      <c r="H96" s="133"/>
      <c r="I96" s="133"/>
      <c r="J96" s="133"/>
      <c r="K96" s="133"/>
      <c r="L96" s="133"/>
      <c r="M96" s="133"/>
      <c r="N96" s="265">
        <f>N246</f>
        <v>0</v>
      </c>
      <c r="O96" s="266"/>
      <c r="P96" s="266"/>
      <c r="Q96" s="266"/>
      <c r="R96" s="135"/>
      <c r="T96" s="136"/>
      <c r="U96" s="136"/>
    </row>
    <row r="97" spans="2:21" s="6" customFormat="1" ht="24.9" customHeight="1">
      <c r="B97" s="132"/>
      <c r="C97" s="133"/>
      <c r="D97" s="134" t="s">
        <v>190</v>
      </c>
      <c r="E97" s="133"/>
      <c r="F97" s="133"/>
      <c r="G97" s="133"/>
      <c r="H97" s="133"/>
      <c r="I97" s="133"/>
      <c r="J97" s="133"/>
      <c r="K97" s="133"/>
      <c r="L97" s="133"/>
      <c r="M97" s="133"/>
      <c r="N97" s="265">
        <f>N252</f>
        <v>0</v>
      </c>
      <c r="O97" s="266"/>
      <c r="P97" s="266"/>
      <c r="Q97" s="266"/>
      <c r="R97" s="135"/>
      <c r="T97" s="136"/>
      <c r="U97" s="136"/>
    </row>
    <row r="98" spans="2:21" s="6" customFormat="1" ht="24.9" customHeight="1">
      <c r="B98" s="132"/>
      <c r="C98" s="133"/>
      <c r="D98" s="134" t="s">
        <v>191</v>
      </c>
      <c r="E98" s="133"/>
      <c r="F98" s="133"/>
      <c r="G98" s="133"/>
      <c r="H98" s="133"/>
      <c r="I98" s="133"/>
      <c r="J98" s="133"/>
      <c r="K98" s="133"/>
      <c r="L98" s="133"/>
      <c r="M98" s="133"/>
      <c r="N98" s="265">
        <f>N279</f>
        <v>0</v>
      </c>
      <c r="O98" s="266"/>
      <c r="P98" s="266"/>
      <c r="Q98" s="266"/>
      <c r="R98" s="135"/>
      <c r="T98" s="136"/>
      <c r="U98" s="136"/>
    </row>
    <row r="99" spans="2:21" s="6" customFormat="1" ht="24.9" customHeight="1">
      <c r="B99" s="132"/>
      <c r="C99" s="133"/>
      <c r="D99" s="134" t="s">
        <v>192</v>
      </c>
      <c r="E99" s="133"/>
      <c r="F99" s="133"/>
      <c r="G99" s="133"/>
      <c r="H99" s="133"/>
      <c r="I99" s="133"/>
      <c r="J99" s="133"/>
      <c r="K99" s="133"/>
      <c r="L99" s="133"/>
      <c r="M99" s="133"/>
      <c r="N99" s="265">
        <f>N285</f>
        <v>0</v>
      </c>
      <c r="O99" s="266"/>
      <c r="P99" s="266"/>
      <c r="Q99" s="266"/>
      <c r="R99" s="135"/>
      <c r="T99" s="136"/>
      <c r="U99" s="136"/>
    </row>
    <row r="100" spans="2:21" s="6" customFormat="1" ht="21.75" customHeight="1">
      <c r="B100" s="132"/>
      <c r="C100" s="133"/>
      <c r="D100" s="134" t="s">
        <v>120</v>
      </c>
      <c r="E100" s="133"/>
      <c r="F100" s="133"/>
      <c r="G100" s="133"/>
      <c r="H100" s="133"/>
      <c r="I100" s="133"/>
      <c r="J100" s="133"/>
      <c r="K100" s="133"/>
      <c r="L100" s="133"/>
      <c r="M100" s="133"/>
      <c r="N100" s="267">
        <f>N287</f>
        <v>0</v>
      </c>
      <c r="O100" s="266"/>
      <c r="P100" s="266"/>
      <c r="Q100" s="266"/>
      <c r="R100" s="135"/>
      <c r="T100" s="136"/>
      <c r="U100" s="136"/>
    </row>
    <row r="101" spans="2:21" s="1" customFormat="1" ht="21.75" customHeight="1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8"/>
      <c r="T101" s="130"/>
      <c r="U101" s="130"/>
    </row>
    <row r="102" spans="2:21" s="1" customFormat="1" ht="29.25" customHeight="1">
      <c r="B102" s="36"/>
      <c r="C102" s="131" t="s">
        <v>121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264">
        <f>ROUND(N103+N104+N105+N106+N107+N108,2)</f>
        <v>0</v>
      </c>
      <c r="O102" s="268"/>
      <c r="P102" s="268"/>
      <c r="Q102" s="268"/>
      <c r="R102" s="38"/>
      <c r="T102" s="137"/>
      <c r="U102" s="138" t="s">
        <v>42</v>
      </c>
    </row>
    <row r="103" spans="2:65" s="1" customFormat="1" ht="18" customHeight="1">
      <c r="B103" s="36"/>
      <c r="C103" s="37"/>
      <c r="D103" s="244" t="s">
        <v>122</v>
      </c>
      <c r="E103" s="245"/>
      <c r="F103" s="245"/>
      <c r="G103" s="245"/>
      <c r="H103" s="245"/>
      <c r="I103" s="37"/>
      <c r="J103" s="37"/>
      <c r="K103" s="37"/>
      <c r="L103" s="37"/>
      <c r="M103" s="37"/>
      <c r="N103" s="242">
        <f>ROUND(N88*T103,2)</f>
        <v>0</v>
      </c>
      <c r="O103" s="243"/>
      <c r="P103" s="243"/>
      <c r="Q103" s="243"/>
      <c r="R103" s="38"/>
      <c r="S103" s="139"/>
      <c r="T103" s="140"/>
      <c r="U103" s="141" t="s">
        <v>43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123</v>
      </c>
      <c r="AZ103" s="142"/>
      <c r="BA103" s="142"/>
      <c r="BB103" s="142"/>
      <c r="BC103" s="142"/>
      <c r="BD103" s="142"/>
      <c r="BE103" s="144">
        <f aca="true" t="shared" si="0" ref="BE103:BE108">IF(U103="základní",N103,0)</f>
        <v>0</v>
      </c>
      <c r="BF103" s="144">
        <f aca="true" t="shared" si="1" ref="BF103:BF108">IF(U103="snížená",N103,0)</f>
        <v>0</v>
      </c>
      <c r="BG103" s="144">
        <f aca="true" t="shared" si="2" ref="BG103:BG108">IF(U103="zákl. přenesená",N103,0)</f>
        <v>0</v>
      </c>
      <c r="BH103" s="144">
        <f aca="true" t="shared" si="3" ref="BH103:BH108">IF(U103="sníž. přenesená",N103,0)</f>
        <v>0</v>
      </c>
      <c r="BI103" s="144">
        <f aca="true" t="shared" si="4" ref="BI103:BI108">IF(U103="nulová",N103,0)</f>
        <v>0</v>
      </c>
      <c r="BJ103" s="143" t="s">
        <v>86</v>
      </c>
      <c r="BK103" s="142"/>
      <c r="BL103" s="142"/>
      <c r="BM103" s="142"/>
    </row>
    <row r="104" spans="2:65" s="1" customFormat="1" ht="18" customHeight="1">
      <c r="B104" s="36"/>
      <c r="C104" s="37"/>
      <c r="D104" s="244" t="s">
        <v>124</v>
      </c>
      <c r="E104" s="245"/>
      <c r="F104" s="245"/>
      <c r="G104" s="245"/>
      <c r="H104" s="245"/>
      <c r="I104" s="37"/>
      <c r="J104" s="37"/>
      <c r="K104" s="37"/>
      <c r="L104" s="37"/>
      <c r="M104" s="37"/>
      <c r="N104" s="242">
        <f>ROUND(N88*T104,2)</f>
        <v>0</v>
      </c>
      <c r="O104" s="243"/>
      <c r="P104" s="243"/>
      <c r="Q104" s="243"/>
      <c r="R104" s="38"/>
      <c r="S104" s="139"/>
      <c r="T104" s="140"/>
      <c r="U104" s="141" t="s">
        <v>43</v>
      </c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3" t="s">
        <v>123</v>
      </c>
      <c r="AZ104" s="142"/>
      <c r="BA104" s="142"/>
      <c r="BB104" s="142"/>
      <c r="BC104" s="142"/>
      <c r="BD104" s="142"/>
      <c r="BE104" s="144">
        <f t="shared" si="0"/>
        <v>0</v>
      </c>
      <c r="BF104" s="144">
        <f t="shared" si="1"/>
        <v>0</v>
      </c>
      <c r="BG104" s="144">
        <f t="shared" si="2"/>
        <v>0</v>
      </c>
      <c r="BH104" s="144">
        <f t="shared" si="3"/>
        <v>0</v>
      </c>
      <c r="BI104" s="144">
        <f t="shared" si="4"/>
        <v>0</v>
      </c>
      <c r="BJ104" s="143" t="s">
        <v>86</v>
      </c>
      <c r="BK104" s="142"/>
      <c r="BL104" s="142"/>
      <c r="BM104" s="142"/>
    </row>
    <row r="105" spans="2:65" s="1" customFormat="1" ht="18" customHeight="1">
      <c r="B105" s="36"/>
      <c r="C105" s="37"/>
      <c r="D105" s="244" t="s">
        <v>125</v>
      </c>
      <c r="E105" s="245"/>
      <c r="F105" s="245"/>
      <c r="G105" s="245"/>
      <c r="H105" s="245"/>
      <c r="I105" s="37"/>
      <c r="J105" s="37"/>
      <c r="K105" s="37"/>
      <c r="L105" s="37"/>
      <c r="M105" s="37"/>
      <c r="N105" s="242">
        <f>ROUND(N88*T105,2)</f>
        <v>0</v>
      </c>
      <c r="O105" s="243"/>
      <c r="P105" s="243"/>
      <c r="Q105" s="243"/>
      <c r="R105" s="38"/>
      <c r="S105" s="139"/>
      <c r="T105" s="140"/>
      <c r="U105" s="141" t="s">
        <v>43</v>
      </c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3" t="s">
        <v>123</v>
      </c>
      <c r="AZ105" s="142"/>
      <c r="BA105" s="142"/>
      <c r="BB105" s="142"/>
      <c r="BC105" s="142"/>
      <c r="BD105" s="142"/>
      <c r="BE105" s="144">
        <f t="shared" si="0"/>
        <v>0</v>
      </c>
      <c r="BF105" s="144">
        <f t="shared" si="1"/>
        <v>0</v>
      </c>
      <c r="BG105" s="144">
        <f t="shared" si="2"/>
        <v>0</v>
      </c>
      <c r="BH105" s="144">
        <f t="shared" si="3"/>
        <v>0</v>
      </c>
      <c r="BI105" s="144">
        <f t="shared" si="4"/>
        <v>0</v>
      </c>
      <c r="BJ105" s="143" t="s">
        <v>86</v>
      </c>
      <c r="BK105" s="142"/>
      <c r="BL105" s="142"/>
      <c r="BM105" s="142"/>
    </row>
    <row r="106" spans="2:65" s="1" customFormat="1" ht="18" customHeight="1">
      <c r="B106" s="36"/>
      <c r="C106" s="37"/>
      <c r="D106" s="244" t="s">
        <v>126</v>
      </c>
      <c r="E106" s="245"/>
      <c r="F106" s="245"/>
      <c r="G106" s="245"/>
      <c r="H106" s="245"/>
      <c r="I106" s="37"/>
      <c r="J106" s="37"/>
      <c r="K106" s="37"/>
      <c r="L106" s="37"/>
      <c r="M106" s="37"/>
      <c r="N106" s="242">
        <f>ROUND(N88*T106,2)</f>
        <v>0</v>
      </c>
      <c r="O106" s="243"/>
      <c r="P106" s="243"/>
      <c r="Q106" s="243"/>
      <c r="R106" s="38"/>
      <c r="S106" s="139"/>
      <c r="T106" s="140"/>
      <c r="U106" s="141" t="s">
        <v>43</v>
      </c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3" t="s">
        <v>123</v>
      </c>
      <c r="AZ106" s="142"/>
      <c r="BA106" s="142"/>
      <c r="BB106" s="142"/>
      <c r="BC106" s="142"/>
      <c r="BD106" s="142"/>
      <c r="BE106" s="144">
        <f t="shared" si="0"/>
        <v>0</v>
      </c>
      <c r="BF106" s="144">
        <f t="shared" si="1"/>
        <v>0</v>
      </c>
      <c r="BG106" s="144">
        <f t="shared" si="2"/>
        <v>0</v>
      </c>
      <c r="BH106" s="144">
        <f t="shared" si="3"/>
        <v>0</v>
      </c>
      <c r="BI106" s="144">
        <f t="shared" si="4"/>
        <v>0</v>
      </c>
      <c r="BJ106" s="143" t="s">
        <v>86</v>
      </c>
      <c r="BK106" s="142"/>
      <c r="BL106" s="142"/>
      <c r="BM106" s="142"/>
    </row>
    <row r="107" spans="2:65" s="1" customFormat="1" ht="18" customHeight="1">
      <c r="B107" s="36"/>
      <c r="C107" s="37"/>
      <c r="D107" s="244" t="s">
        <v>127</v>
      </c>
      <c r="E107" s="245"/>
      <c r="F107" s="245"/>
      <c r="G107" s="245"/>
      <c r="H107" s="245"/>
      <c r="I107" s="37"/>
      <c r="J107" s="37"/>
      <c r="K107" s="37"/>
      <c r="L107" s="37"/>
      <c r="M107" s="37"/>
      <c r="N107" s="242">
        <f>ROUND(N88*T107,2)</f>
        <v>0</v>
      </c>
      <c r="O107" s="243"/>
      <c r="P107" s="243"/>
      <c r="Q107" s="243"/>
      <c r="R107" s="38"/>
      <c r="S107" s="139"/>
      <c r="T107" s="140"/>
      <c r="U107" s="141" t="s">
        <v>43</v>
      </c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3" t="s">
        <v>123</v>
      </c>
      <c r="AZ107" s="142"/>
      <c r="BA107" s="142"/>
      <c r="BB107" s="142"/>
      <c r="BC107" s="142"/>
      <c r="BD107" s="142"/>
      <c r="BE107" s="144">
        <f t="shared" si="0"/>
        <v>0</v>
      </c>
      <c r="BF107" s="144">
        <f t="shared" si="1"/>
        <v>0</v>
      </c>
      <c r="BG107" s="144">
        <f t="shared" si="2"/>
        <v>0</v>
      </c>
      <c r="BH107" s="144">
        <f t="shared" si="3"/>
        <v>0</v>
      </c>
      <c r="BI107" s="144">
        <f t="shared" si="4"/>
        <v>0</v>
      </c>
      <c r="BJ107" s="143" t="s">
        <v>86</v>
      </c>
      <c r="BK107" s="142"/>
      <c r="BL107" s="142"/>
      <c r="BM107" s="142"/>
    </row>
    <row r="108" spans="2:65" s="1" customFormat="1" ht="18" customHeight="1">
      <c r="B108" s="36"/>
      <c r="C108" s="37"/>
      <c r="D108" s="107" t="s">
        <v>128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242">
        <f>ROUND(N88*T108,2)</f>
        <v>0</v>
      </c>
      <c r="O108" s="243"/>
      <c r="P108" s="243"/>
      <c r="Q108" s="243"/>
      <c r="R108" s="38"/>
      <c r="S108" s="139"/>
      <c r="T108" s="145"/>
      <c r="U108" s="146" t="s">
        <v>43</v>
      </c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3" t="s">
        <v>129</v>
      </c>
      <c r="AZ108" s="142"/>
      <c r="BA108" s="142"/>
      <c r="BB108" s="142"/>
      <c r="BC108" s="142"/>
      <c r="BD108" s="142"/>
      <c r="BE108" s="144">
        <f t="shared" si="0"/>
        <v>0</v>
      </c>
      <c r="BF108" s="144">
        <f t="shared" si="1"/>
        <v>0</v>
      </c>
      <c r="BG108" s="144">
        <f t="shared" si="2"/>
        <v>0</v>
      </c>
      <c r="BH108" s="144">
        <f t="shared" si="3"/>
        <v>0</v>
      </c>
      <c r="BI108" s="144">
        <f t="shared" si="4"/>
        <v>0</v>
      </c>
      <c r="BJ108" s="143" t="s">
        <v>86</v>
      </c>
      <c r="BK108" s="142"/>
      <c r="BL108" s="142"/>
      <c r="BM108" s="142"/>
    </row>
    <row r="109" spans="2:21" s="1" customFormat="1" ht="12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  <c r="T109" s="130"/>
      <c r="U109" s="130"/>
    </row>
    <row r="110" spans="2:21" s="1" customFormat="1" ht="29.25" customHeight="1">
      <c r="B110" s="36"/>
      <c r="C110" s="118" t="s">
        <v>102</v>
      </c>
      <c r="D110" s="119"/>
      <c r="E110" s="119"/>
      <c r="F110" s="119"/>
      <c r="G110" s="119"/>
      <c r="H110" s="119"/>
      <c r="I110" s="119"/>
      <c r="J110" s="119"/>
      <c r="K110" s="119"/>
      <c r="L110" s="248">
        <f>ROUND(SUM(N88+N102),2)</f>
        <v>0</v>
      </c>
      <c r="M110" s="248"/>
      <c r="N110" s="248"/>
      <c r="O110" s="248"/>
      <c r="P110" s="248"/>
      <c r="Q110" s="248"/>
      <c r="R110" s="38"/>
      <c r="T110" s="130"/>
      <c r="U110" s="130"/>
    </row>
    <row r="111" spans="2:21" s="1" customFormat="1" ht="6.9" customHeight="1"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2"/>
      <c r="T111" s="130"/>
      <c r="U111" s="130"/>
    </row>
    <row r="115" spans="2:18" s="1" customFormat="1" ht="6.9" customHeight="1"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5"/>
    </row>
    <row r="116" spans="2:18" s="1" customFormat="1" ht="36.9" customHeight="1">
      <c r="B116" s="36"/>
      <c r="C116" s="206" t="s">
        <v>130</v>
      </c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38"/>
    </row>
    <row r="117" spans="2:18" s="1" customFormat="1" ht="6.9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18" s="1" customFormat="1" ht="30" customHeight="1">
      <c r="B118" s="36"/>
      <c r="C118" s="31" t="s">
        <v>19</v>
      </c>
      <c r="D118" s="37"/>
      <c r="E118" s="37"/>
      <c r="F118" s="251" t="str">
        <f>F6</f>
        <v>DĚTSKÉ HŘIŠTĚ K HÁJKU_VV</v>
      </c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37"/>
      <c r="R118" s="38"/>
    </row>
    <row r="119" spans="2:18" s="1" customFormat="1" ht="36.9" customHeight="1">
      <c r="B119" s="36"/>
      <c r="C119" s="70" t="s">
        <v>110</v>
      </c>
      <c r="D119" s="37"/>
      <c r="E119" s="37"/>
      <c r="F119" s="226" t="str">
        <f>F7</f>
        <v>SO 01A - Hřiště A</v>
      </c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37"/>
      <c r="R119" s="38"/>
    </row>
    <row r="120" spans="2:18" s="1" customFormat="1" ht="6.9" customHeight="1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8"/>
    </row>
    <row r="121" spans="2:18" s="1" customFormat="1" ht="18" customHeight="1">
      <c r="B121" s="36"/>
      <c r="C121" s="31" t="s">
        <v>24</v>
      </c>
      <c r="D121" s="37"/>
      <c r="E121" s="37"/>
      <c r="F121" s="29" t="str">
        <f>F9</f>
        <v xml:space="preserve"> </v>
      </c>
      <c r="G121" s="37"/>
      <c r="H121" s="37"/>
      <c r="I121" s="37"/>
      <c r="J121" s="37"/>
      <c r="K121" s="31" t="s">
        <v>26</v>
      </c>
      <c r="L121" s="37"/>
      <c r="M121" s="255" t="str">
        <f>IF(O9="","",O9)</f>
        <v>23. 5. 2017</v>
      </c>
      <c r="N121" s="255"/>
      <c r="O121" s="255"/>
      <c r="P121" s="255"/>
      <c r="Q121" s="37"/>
      <c r="R121" s="38"/>
    </row>
    <row r="122" spans="2:18" s="1" customFormat="1" ht="6.9" customHeight="1"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8"/>
    </row>
    <row r="123" spans="2:18" s="1" customFormat="1" ht="13.2">
      <c r="B123" s="36"/>
      <c r="C123" s="31" t="s">
        <v>28</v>
      </c>
      <c r="D123" s="37"/>
      <c r="E123" s="37"/>
      <c r="F123" s="29" t="str">
        <f>E12</f>
        <v xml:space="preserve"> </v>
      </c>
      <c r="G123" s="37"/>
      <c r="H123" s="37"/>
      <c r="I123" s="37"/>
      <c r="J123" s="37"/>
      <c r="K123" s="31" t="s">
        <v>34</v>
      </c>
      <c r="L123" s="37"/>
      <c r="M123" s="210" t="str">
        <f>E18</f>
        <v xml:space="preserve"> </v>
      </c>
      <c r="N123" s="210"/>
      <c r="O123" s="210"/>
      <c r="P123" s="210"/>
      <c r="Q123" s="210"/>
      <c r="R123" s="38"/>
    </row>
    <row r="124" spans="2:18" s="1" customFormat="1" ht="14.4" customHeight="1">
      <c r="B124" s="36"/>
      <c r="C124" s="31" t="s">
        <v>32</v>
      </c>
      <c r="D124" s="37"/>
      <c r="E124" s="37"/>
      <c r="F124" s="29" t="str">
        <f>IF(E15="","",E15)</f>
        <v>Vyplň údaj</v>
      </c>
      <c r="G124" s="37"/>
      <c r="H124" s="37"/>
      <c r="I124" s="37"/>
      <c r="J124" s="37"/>
      <c r="K124" s="31" t="s">
        <v>36</v>
      </c>
      <c r="L124" s="37"/>
      <c r="M124" s="210" t="str">
        <f>E21</f>
        <v xml:space="preserve"> </v>
      </c>
      <c r="N124" s="210"/>
      <c r="O124" s="210"/>
      <c r="P124" s="210"/>
      <c r="Q124" s="210"/>
      <c r="R124" s="38"/>
    </row>
    <row r="125" spans="2:18" s="1" customFormat="1" ht="10.35" customHeight="1"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8"/>
    </row>
    <row r="126" spans="2:27" s="7" customFormat="1" ht="29.25" customHeight="1">
      <c r="B126" s="147"/>
      <c r="C126" s="148" t="s">
        <v>131</v>
      </c>
      <c r="D126" s="149" t="s">
        <v>132</v>
      </c>
      <c r="E126" s="149" t="s">
        <v>60</v>
      </c>
      <c r="F126" s="269" t="s">
        <v>133</v>
      </c>
      <c r="G126" s="269"/>
      <c r="H126" s="269"/>
      <c r="I126" s="269"/>
      <c r="J126" s="149" t="s">
        <v>134</v>
      </c>
      <c r="K126" s="149" t="s">
        <v>135</v>
      </c>
      <c r="L126" s="270" t="s">
        <v>136</v>
      </c>
      <c r="M126" s="270"/>
      <c r="N126" s="269" t="s">
        <v>115</v>
      </c>
      <c r="O126" s="269"/>
      <c r="P126" s="269"/>
      <c r="Q126" s="271"/>
      <c r="R126" s="150"/>
      <c r="T126" s="81" t="s">
        <v>137</v>
      </c>
      <c r="U126" s="82" t="s">
        <v>42</v>
      </c>
      <c r="V126" s="82" t="s">
        <v>138</v>
      </c>
      <c r="W126" s="82" t="s">
        <v>139</v>
      </c>
      <c r="X126" s="82" t="s">
        <v>140</v>
      </c>
      <c r="Y126" s="82" t="s">
        <v>141</v>
      </c>
      <c r="Z126" s="82" t="s">
        <v>142</v>
      </c>
      <c r="AA126" s="83" t="s">
        <v>143</v>
      </c>
    </row>
    <row r="127" spans="2:63" s="1" customFormat="1" ht="29.25" customHeight="1">
      <c r="B127" s="36"/>
      <c r="C127" s="85" t="s">
        <v>112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281">
        <f>BK127</f>
        <v>0</v>
      </c>
      <c r="O127" s="282"/>
      <c r="P127" s="282"/>
      <c r="Q127" s="282"/>
      <c r="R127" s="38"/>
      <c r="T127" s="84"/>
      <c r="U127" s="52"/>
      <c r="V127" s="52"/>
      <c r="W127" s="151">
        <f>W128+W153+W187+W201+W219+W232+W240+W246+W252+W279+W285+W287</f>
        <v>0</v>
      </c>
      <c r="X127" s="52"/>
      <c r="Y127" s="151">
        <f>Y128+Y153+Y187+Y201+Y219+Y232+Y240+Y246+Y252+Y279+Y285+Y287</f>
        <v>43.6604337</v>
      </c>
      <c r="Z127" s="52"/>
      <c r="AA127" s="152">
        <f>AA128+AA153+AA187+AA201+AA219+AA232+AA240+AA246+AA252+AA279+AA285+AA287</f>
        <v>0</v>
      </c>
      <c r="AT127" s="19" t="s">
        <v>77</v>
      </c>
      <c r="AU127" s="19" t="s">
        <v>117</v>
      </c>
      <c r="BK127" s="153">
        <f>BK128+BK153+BK187+BK201+BK219+BK232+BK240+BK246+BK252+BK279+BK285+BK287</f>
        <v>0</v>
      </c>
    </row>
    <row r="128" spans="2:63" s="8" customFormat="1" ht="37.35" customHeight="1">
      <c r="B128" s="154"/>
      <c r="C128" s="155"/>
      <c r="D128" s="156" t="s">
        <v>182</v>
      </c>
      <c r="E128" s="156"/>
      <c r="F128" s="156"/>
      <c r="G128" s="156"/>
      <c r="H128" s="156"/>
      <c r="I128" s="156"/>
      <c r="J128" s="156"/>
      <c r="K128" s="156"/>
      <c r="L128" s="156"/>
      <c r="M128" s="156"/>
      <c r="N128" s="283">
        <f>BK128</f>
        <v>0</v>
      </c>
      <c r="O128" s="284"/>
      <c r="P128" s="284"/>
      <c r="Q128" s="284"/>
      <c r="R128" s="157"/>
      <c r="T128" s="158"/>
      <c r="U128" s="155"/>
      <c r="V128" s="155"/>
      <c r="W128" s="159">
        <f>SUM(W129:W152)</f>
        <v>0</v>
      </c>
      <c r="X128" s="155"/>
      <c r="Y128" s="159">
        <f>SUM(Y129:Y152)</f>
        <v>0</v>
      </c>
      <c r="Z128" s="155"/>
      <c r="AA128" s="160">
        <f>SUM(AA129:AA152)</f>
        <v>0</v>
      </c>
      <c r="AR128" s="161" t="s">
        <v>86</v>
      </c>
      <c r="AT128" s="162" t="s">
        <v>77</v>
      </c>
      <c r="AU128" s="162" t="s">
        <v>78</v>
      </c>
      <c r="AY128" s="161" t="s">
        <v>144</v>
      </c>
      <c r="BK128" s="163">
        <f>SUM(BK129:BK152)</f>
        <v>0</v>
      </c>
    </row>
    <row r="129" spans="2:65" s="1" customFormat="1" ht="31.5" customHeight="1">
      <c r="B129" s="36"/>
      <c r="C129" s="164" t="s">
        <v>86</v>
      </c>
      <c r="D129" s="164" t="s">
        <v>145</v>
      </c>
      <c r="E129" s="165" t="s">
        <v>193</v>
      </c>
      <c r="F129" s="272" t="s">
        <v>194</v>
      </c>
      <c r="G129" s="272"/>
      <c r="H129" s="272"/>
      <c r="I129" s="272"/>
      <c r="J129" s="166" t="s">
        <v>195</v>
      </c>
      <c r="K129" s="167">
        <v>3.3</v>
      </c>
      <c r="L129" s="273">
        <v>0</v>
      </c>
      <c r="M129" s="274"/>
      <c r="N129" s="275">
        <f>ROUND(L129*K129,2)</f>
        <v>0</v>
      </c>
      <c r="O129" s="275"/>
      <c r="P129" s="275"/>
      <c r="Q129" s="275"/>
      <c r="R129" s="38"/>
      <c r="T129" s="168" t="s">
        <v>22</v>
      </c>
      <c r="U129" s="45" t="s">
        <v>43</v>
      </c>
      <c r="V129" s="37"/>
      <c r="W129" s="169">
        <f>V129*K129</f>
        <v>0</v>
      </c>
      <c r="X129" s="169">
        <v>0</v>
      </c>
      <c r="Y129" s="169">
        <f>X129*K129</f>
        <v>0</v>
      </c>
      <c r="Z129" s="169">
        <v>0</v>
      </c>
      <c r="AA129" s="170">
        <f>Z129*K129</f>
        <v>0</v>
      </c>
      <c r="AR129" s="19" t="s">
        <v>149</v>
      </c>
      <c r="AT129" s="19" t="s">
        <v>145</v>
      </c>
      <c r="AU129" s="19" t="s">
        <v>86</v>
      </c>
      <c r="AY129" s="19" t="s">
        <v>144</v>
      </c>
      <c r="BE129" s="111">
        <f>IF(U129="základní",N129,0)</f>
        <v>0</v>
      </c>
      <c r="BF129" s="111">
        <f>IF(U129="snížená",N129,0)</f>
        <v>0</v>
      </c>
      <c r="BG129" s="111">
        <f>IF(U129="zákl. přenesená",N129,0)</f>
        <v>0</v>
      </c>
      <c r="BH129" s="111">
        <f>IF(U129="sníž. přenesená",N129,0)</f>
        <v>0</v>
      </c>
      <c r="BI129" s="111">
        <f>IF(U129="nulová",N129,0)</f>
        <v>0</v>
      </c>
      <c r="BJ129" s="19" t="s">
        <v>86</v>
      </c>
      <c r="BK129" s="111">
        <f>ROUND(L129*K129,2)</f>
        <v>0</v>
      </c>
      <c r="BL129" s="19" t="s">
        <v>149</v>
      </c>
      <c r="BM129" s="19" t="s">
        <v>196</v>
      </c>
    </row>
    <row r="130" spans="2:65" s="1" customFormat="1" ht="31.5" customHeight="1">
      <c r="B130" s="36"/>
      <c r="C130" s="164" t="s">
        <v>108</v>
      </c>
      <c r="D130" s="164" t="s">
        <v>145</v>
      </c>
      <c r="E130" s="165" t="s">
        <v>197</v>
      </c>
      <c r="F130" s="272" t="s">
        <v>198</v>
      </c>
      <c r="G130" s="272"/>
      <c r="H130" s="272"/>
      <c r="I130" s="272"/>
      <c r="J130" s="166" t="s">
        <v>195</v>
      </c>
      <c r="K130" s="167">
        <v>38.022</v>
      </c>
      <c r="L130" s="273">
        <v>0</v>
      </c>
      <c r="M130" s="274"/>
      <c r="N130" s="275">
        <f>ROUND(L130*K130,2)</f>
        <v>0</v>
      </c>
      <c r="O130" s="275"/>
      <c r="P130" s="275"/>
      <c r="Q130" s="275"/>
      <c r="R130" s="38"/>
      <c r="T130" s="168" t="s">
        <v>22</v>
      </c>
      <c r="U130" s="45" t="s">
        <v>43</v>
      </c>
      <c r="V130" s="37"/>
      <c r="W130" s="169">
        <f>V130*K130</f>
        <v>0</v>
      </c>
      <c r="X130" s="169">
        <v>0</v>
      </c>
      <c r="Y130" s="169">
        <f>X130*K130</f>
        <v>0</v>
      </c>
      <c r="Z130" s="169">
        <v>0</v>
      </c>
      <c r="AA130" s="170">
        <f>Z130*K130</f>
        <v>0</v>
      </c>
      <c r="AR130" s="19" t="s">
        <v>149</v>
      </c>
      <c r="AT130" s="19" t="s">
        <v>145</v>
      </c>
      <c r="AU130" s="19" t="s">
        <v>86</v>
      </c>
      <c r="AY130" s="19" t="s">
        <v>144</v>
      </c>
      <c r="BE130" s="111">
        <f>IF(U130="základní",N130,0)</f>
        <v>0</v>
      </c>
      <c r="BF130" s="111">
        <f>IF(U130="snížená",N130,0)</f>
        <v>0</v>
      </c>
      <c r="BG130" s="111">
        <f>IF(U130="zákl. přenesená",N130,0)</f>
        <v>0</v>
      </c>
      <c r="BH130" s="111">
        <f>IF(U130="sníž. přenesená",N130,0)</f>
        <v>0</v>
      </c>
      <c r="BI130" s="111">
        <f>IF(U130="nulová",N130,0)</f>
        <v>0</v>
      </c>
      <c r="BJ130" s="19" t="s">
        <v>86</v>
      </c>
      <c r="BK130" s="111">
        <f>ROUND(L130*K130,2)</f>
        <v>0</v>
      </c>
      <c r="BL130" s="19" t="s">
        <v>149</v>
      </c>
      <c r="BM130" s="19" t="s">
        <v>199</v>
      </c>
    </row>
    <row r="131" spans="2:51" s="9" customFormat="1" ht="22.5" customHeight="1">
      <c r="B131" s="171"/>
      <c r="C131" s="172"/>
      <c r="D131" s="172"/>
      <c r="E131" s="173" t="s">
        <v>22</v>
      </c>
      <c r="F131" s="276" t="s">
        <v>200</v>
      </c>
      <c r="G131" s="277"/>
      <c r="H131" s="277"/>
      <c r="I131" s="277"/>
      <c r="J131" s="172"/>
      <c r="K131" s="174">
        <v>36.372</v>
      </c>
      <c r="L131" s="172"/>
      <c r="M131" s="172"/>
      <c r="N131" s="172"/>
      <c r="O131" s="172"/>
      <c r="P131" s="172"/>
      <c r="Q131" s="172"/>
      <c r="R131" s="175"/>
      <c r="T131" s="176"/>
      <c r="U131" s="172"/>
      <c r="V131" s="172"/>
      <c r="W131" s="172"/>
      <c r="X131" s="172"/>
      <c r="Y131" s="172"/>
      <c r="Z131" s="172"/>
      <c r="AA131" s="177"/>
      <c r="AT131" s="178" t="s">
        <v>151</v>
      </c>
      <c r="AU131" s="178" t="s">
        <v>86</v>
      </c>
      <c r="AV131" s="9" t="s">
        <v>108</v>
      </c>
      <c r="AW131" s="9" t="s">
        <v>35</v>
      </c>
      <c r="AX131" s="9" t="s">
        <v>78</v>
      </c>
      <c r="AY131" s="178" t="s">
        <v>144</v>
      </c>
    </row>
    <row r="132" spans="2:51" s="11" customFormat="1" ht="22.5" customHeight="1">
      <c r="B132" s="192"/>
      <c r="C132" s="193"/>
      <c r="D132" s="193"/>
      <c r="E132" s="194" t="s">
        <v>22</v>
      </c>
      <c r="F132" s="286" t="s">
        <v>201</v>
      </c>
      <c r="G132" s="287"/>
      <c r="H132" s="287"/>
      <c r="I132" s="287"/>
      <c r="J132" s="193"/>
      <c r="K132" s="195" t="s">
        <v>22</v>
      </c>
      <c r="L132" s="193"/>
      <c r="M132" s="193"/>
      <c r="N132" s="193"/>
      <c r="O132" s="193"/>
      <c r="P132" s="193"/>
      <c r="Q132" s="193"/>
      <c r="R132" s="196"/>
      <c r="T132" s="197"/>
      <c r="U132" s="193"/>
      <c r="V132" s="193"/>
      <c r="W132" s="193"/>
      <c r="X132" s="193"/>
      <c r="Y132" s="193"/>
      <c r="Z132" s="193"/>
      <c r="AA132" s="198"/>
      <c r="AT132" s="199" t="s">
        <v>151</v>
      </c>
      <c r="AU132" s="199" t="s">
        <v>86</v>
      </c>
      <c r="AV132" s="11" t="s">
        <v>86</v>
      </c>
      <c r="AW132" s="11" t="s">
        <v>35</v>
      </c>
      <c r="AX132" s="11" t="s">
        <v>78</v>
      </c>
      <c r="AY132" s="199" t="s">
        <v>144</v>
      </c>
    </row>
    <row r="133" spans="2:51" s="9" customFormat="1" ht="22.5" customHeight="1">
      <c r="B133" s="171"/>
      <c r="C133" s="172"/>
      <c r="D133" s="172"/>
      <c r="E133" s="173" t="s">
        <v>22</v>
      </c>
      <c r="F133" s="288" t="s">
        <v>202</v>
      </c>
      <c r="G133" s="289"/>
      <c r="H133" s="289"/>
      <c r="I133" s="289"/>
      <c r="J133" s="172"/>
      <c r="K133" s="174">
        <v>1.65</v>
      </c>
      <c r="L133" s="172"/>
      <c r="M133" s="172"/>
      <c r="N133" s="172"/>
      <c r="O133" s="172"/>
      <c r="P133" s="172"/>
      <c r="Q133" s="172"/>
      <c r="R133" s="175"/>
      <c r="T133" s="176"/>
      <c r="U133" s="172"/>
      <c r="V133" s="172"/>
      <c r="W133" s="172"/>
      <c r="X133" s="172"/>
      <c r="Y133" s="172"/>
      <c r="Z133" s="172"/>
      <c r="AA133" s="177"/>
      <c r="AT133" s="178" t="s">
        <v>151</v>
      </c>
      <c r="AU133" s="178" t="s">
        <v>86</v>
      </c>
      <c r="AV133" s="9" t="s">
        <v>108</v>
      </c>
      <c r="AW133" s="9" t="s">
        <v>35</v>
      </c>
      <c r="AX133" s="9" t="s">
        <v>78</v>
      </c>
      <c r="AY133" s="178" t="s">
        <v>144</v>
      </c>
    </row>
    <row r="134" spans="2:51" s="10" customFormat="1" ht="22.5" customHeight="1">
      <c r="B134" s="179"/>
      <c r="C134" s="180"/>
      <c r="D134" s="180"/>
      <c r="E134" s="181" t="s">
        <v>22</v>
      </c>
      <c r="F134" s="278" t="s">
        <v>152</v>
      </c>
      <c r="G134" s="279"/>
      <c r="H134" s="279"/>
      <c r="I134" s="279"/>
      <c r="J134" s="180"/>
      <c r="K134" s="182">
        <v>38.022</v>
      </c>
      <c r="L134" s="180"/>
      <c r="M134" s="180"/>
      <c r="N134" s="180"/>
      <c r="O134" s="180"/>
      <c r="P134" s="180"/>
      <c r="Q134" s="180"/>
      <c r="R134" s="183"/>
      <c r="T134" s="184"/>
      <c r="U134" s="180"/>
      <c r="V134" s="180"/>
      <c r="W134" s="180"/>
      <c r="X134" s="180"/>
      <c r="Y134" s="180"/>
      <c r="Z134" s="180"/>
      <c r="AA134" s="185"/>
      <c r="AT134" s="186" t="s">
        <v>151</v>
      </c>
      <c r="AU134" s="186" t="s">
        <v>86</v>
      </c>
      <c r="AV134" s="10" t="s">
        <v>149</v>
      </c>
      <c r="AW134" s="10" t="s">
        <v>35</v>
      </c>
      <c r="AX134" s="10" t="s">
        <v>86</v>
      </c>
      <c r="AY134" s="186" t="s">
        <v>144</v>
      </c>
    </row>
    <row r="135" spans="2:65" s="1" customFormat="1" ht="31.5" customHeight="1">
      <c r="B135" s="36"/>
      <c r="C135" s="164" t="s">
        <v>156</v>
      </c>
      <c r="D135" s="164" t="s">
        <v>145</v>
      </c>
      <c r="E135" s="165" t="s">
        <v>203</v>
      </c>
      <c r="F135" s="272" t="s">
        <v>204</v>
      </c>
      <c r="G135" s="272"/>
      <c r="H135" s="272"/>
      <c r="I135" s="272"/>
      <c r="J135" s="166" t="s">
        <v>195</v>
      </c>
      <c r="K135" s="167">
        <v>38.022</v>
      </c>
      <c r="L135" s="273">
        <v>0</v>
      </c>
      <c r="M135" s="274"/>
      <c r="N135" s="275">
        <f>ROUND(L135*K135,2)</f>
        <v>0</v>
      </c>
      <c r="O135" s="275"/>
      <c r="P135" s="275"/>
      <c r="Q135" s="275"/>
      <c r="R135" s="38"/>
      <c r="T135" s="168" t="s">
        <v>22</v>
      </c>
      <c r="U135" s="45" t="s">
        <v>43</v>
      </c>
      <c r="V135" s="37"/>
      <c r="W135" s="169">
        <f>V135*K135</f>
        <v>0</v>
      </c>
      <c r="X135" s="169">
        <v>0</v>
      </c>
      <c r="Y135" s="169">
        <f>X135*K135</f>
        <v>0</v>
      </c>
      <c r="Z135" s="169">
        <v>0</v>
      </c>
      <c r="AA135" s="170">
        <f>Z135*K135</f>
        <v>0</v>
      </c>
      <c r="AR135" s="19" t="s">
        <v>149</v>
      </c>
      <c r="AT135" s="19" t="s">
        <v>145</v>
      </c>
      <c r="AU135" s="19" t="s">
        <v>86</v>
      </c>
      <c r="AY135" s="19" t="s">
        <v>144</v>
      </c>
      <c r="BE135" s="111">
        <f>IF(U135="základní",N135,0)</f>
        <v>0</v>
      </c>
      <c r="BF135" s="111">
        <f>IF(U135="snížená",N135,0)</f>
        <v>0</v>
      </c>
      <c r="BG135" s="111">
        <f>IF(U135="zákl. přenesená",N135,0)</f>
        <v>0</v>
      </c>
      <c r="BH135" s="111">
        <f>IF(U135="sníž. přenesená",N135,0)</f>
        <v>0</v>
      </c>
      <c r="BI135" s="111">
        <f>IF(U135="nulová",N135,0)</f>
        <v>0</v>
      </c>
      <c r="BJ135" s="19" t="s">
        <v>86</v>
      </c>
      <c r="BK135" s="111">
        <f>ROUND(L135*K135,2)</f>
        <v>0</v>
      </c>
      <c r="BL135" s="19" t="s">
        <v>149</v>
      </c>
      <c r="BM135" s="19" t="s">
        <v>205</v>
      </c>
    </row>
    <row r="136" spans="2:65" s="1" customFormat="1" ht="31.5" customHeight="1">
      <c r="B136" s="36"/>
      <c r="C136" s="164" t="s">
        <v>149</v>
      </c>
      <c r="D136" s="164" t="s">
        <v>145</v>
      </c>
      <c r="E136" s="165" t="s">
        <v>206</v>
      </c>
      <c r="F136" s="272" t="s">
        <v>207</v>
      </c>
      <c r="G136" s="272"/>
      <c r="H136" s="272"/>
      <c r="I136" s="272"/>
      <c r="J136" s="166" t="s">
        <v>195</v>
      </c>
      <c r="K136" s="167">
        <v>2.46</v>
      </c>
      <c r="L136" s="273">
        <v>0</v>
      </c>
      <c r="M136" s="274"/>
      <c r="N136" s="275">
        <f>ROUND(L136*K136,2)</f>
        <v>0</v>
      </c>
      <c r="O136" s="275"/>
      <c r="P136" s="275"/>
      <c r="Q136" s="275"/>
      <c r="R136" s="38"/>
      <c r="T136" s="168" t="s">
        <v>22</v>
      </c>
      <c r="U136" s="45" t="s">
        <v>43</v>
      </c>
      <c r="V136" s="37"/>
      <c r="W136" s="169">
        <f>V136*K136</f>
        <v>0</v>
      </c>
      <c r="X136" s="169">
        <v>0</v>
      </c>
      <c r="Y136" s="169">
        <f>X136*K136</f>
        <v>0</v>
      </c>
      <c r="Z136" s="169">
        <v>0</v>
      </c>
      <c r="AA136" s="170">
        <f>Z136*K136</f>
        <v>0</v>
      </c>
      <c r="AR136" s="19" t="s">
        <v>149</v>
      </c>
      <c r="AT136" s="19" t="s">
        <v>145</v>
      </c>
      <c r="AU136" s="19" t="s">
        <v>86</v>
      </c>
      <c r="AY136" s="19" t="s">
        <v>144</v>
      </c>
      <c r="BE136" s="111">
        <f>IF(U136="základní",N136,0)</f>
        <v>0</v>
      </c>
      <c r="BF136" s="111">
        <f>IF(U136="snížená",N136,0)</f>
        <v>0</v>
      </c>
      <c r="BG136" s="111">
        <f>IF(U136="zákl. přenesená",N136,0)</f>
        <v>0</v>
      </c>
      <c r="BH136" s="111">
        <f>IF(U136="sníž. přenesená",N136,0)</f>
        <v>0</v>
      </c>
      <c r="BI136" s="111">
        <f>IF(U136="nulová",N136,0)</f>
        <v>0</v>
      </c>
      <c r="BJ136" s="19" t="s">
        <v>86</v>
      </c>
      <c r="BK136" s="111">
        <f>ROUND(L136*K136,2)</f>
        <v>0</v>
      </c>
      <c r="BL136" s="19" t="s">
        <v>149</v>
      </c>
      <c r="BM136" s="19" t="s">
        <v>208</v>
      </c>
    </row>
    <row r="137" spans="2:51" s="11" customFormat="1" ht="22.5" customHeight="1">
      <c r="B137" s="192"/>
      <c r="C137" s="193"/>
      <c r="D137" s="193"/>
      <c r="E137" s="194" t="s">
        <v>22</v>
      </c>
      <c r="F137" s="290" t="s">
        <v>209</v>
      </c>
      <c r="G137" s="291"/>
      <c r="H137" s="291"/>
      <c r="I137" s="291"/>
      <c r="J137" s="193"/>
      <c r="K137" s="195" t="s">
        <v>22</v>
      </c>
      <c r="L137" s="193"/>
      <c r="M137" s="193"/>
      <c r="N137" s="193"/>
      <c r="O137" s="193"/>
      <c r="P137" s="193"/>
      <c r="Q137" s="193"/>
      <c r="R137" s="196"/>
      <c r="T137" s="197"/>
      <c r="U137" s="193"/>
      <c r="V137" s="193"/>
      <c r="W137" s="193"/>
      <c r="X137" s="193"/>
      <c r="Y137" s="193"/>
      <c r="Z137" s="193"/>
      <c r="AA137" s="198"/>
      <c r="AT137" s="199" t="s">
        <v>151</v>
      </c>
      <c r="AU137" s="199" t="s">
        <v>86</v>
      </c>
      <c r="AV137" s="11" t="s">
        <v>86</v>
      </c>
      <c r="AW137" s="11" t="s">
        <v>35</v>
      </c>
      <c r="AX137" s="11" t="s">
        <v>78</v>
      </c>
      <c r="AY137" s="199" t="s">
        <v>144</v>
      </c>
    </row>
    <row r="138" spans="2:51" s="9" customFormat="1" ht="22.5" customHeight="1">
      <c r="B138" s="171"/>
      <c r="C138" s="172"/>
      <c r="D138" s="172"/>
      <c r="E138" s="173" t="s">
        <v>22</v>
      </c>
      <c r="F138" s="288" t="s">
        <v>210</v>
      </c>
      <c r="G138" s="289"/>
      <c r="H138" s="289"/>
      <c r="I138" s="289"/>
      <c r="J138" s="172"/>
      <c r="K138" s="174">
        <v>0.59</v>
      </c>
      <c r="L138" s="172"/>
      <c r="M138" s="172"/>
      <c r="N138" s="172"/>
      <c r="O138" s="172"/>
      <c r="P138" s="172"/>
      <c r="Q138" s="172"/>
      <c r="R138" s="175"/>
      <c r="T138" s="176"/>
      <c r="U138" s="172"/>
      <c r="V138" s="172"/>
      <c r="W138" s="172"/>
      <c r="X138" s="172"/>
      <c r="Y138" s="172"/>
      <c r="Z138" s="172"/>
      <c r="AA138" s="177"/>
      <c r="AT138" s="178" t="s">
        <v>151</v>
      </c>
      <c r="AU138" s="178" t="s">
        <v>86</v>
      </c>
      <c r="AV138" s="9" t="s">
        <v>108</v>
      </c>
      <c r="AW138" s="9" t="s">
        <v>35</v>
      </c>
      <c r="AX138" s="9" t="s">
        <v>78</v>
      </c>
      <c r="AY138" s="178" t="s">
        <v>144</v>
      </c>
    </row>
    <row r="139" spans="2:51" s="11" customFormat="1" ht="22.5" customHeight="1">
      <c r="B139" s="192"/>
      <c r="C139" s="193"/>
      <c r="D139" s="193"/>
      <c r="E139" s="194" t="s">
        <v>22</v>
      </c>
      <c r="F139" s="286" t="s">
        <v>211</v>
      </c>
      <c r="G139" s="287"/>
      <c r="H139" s="287"/>
      <c r="I139" s="287"/>
      <c r="J139" s="193"/>
      <c r="K139" s="195" t="s">
        <v>22</v>
      </c>
      <c r="L139" s="193"/>
      <c r="M139" s="193"/>
      <c r="N139" s="193"/>
      <c r="O139" s="193"/>
      <c r="P139" s="193"/>
      <c r="Q139" s="193"/>
      <c r="R139" s="196"/>
      <c r="T139" s="197"/>
      <c r="U139" s="193"/>
      <c r="V139" s="193"/>
      <c r="W139" s="193"/>
      <c r="X139" s="193"/>
      <c r="Y139" s="193"/>
      <c r="Z139" s="193"/>
      <c r="AA139" s="198"/>
      <c r="AT139" s="199" t="s">
        <v>151</v>
      </c>
      <c r="AU139" s="199" t="s">
        <v>86</v>
      </c>
      <c r="AV139" s="11" t="s">
        <v>86</v>
      </c>
      <c r="AW139" s="11" t="s">
        <v>35</v>
      </c>
      <c r="AX139" s="11" t="s">
        <v>78</v>
      </c>
      <c r="AY139" s="199" t="s">
        <v>144</v>
      </c>
    </row>
    <row r="140" spans="2:51" s="9" customFormat="1" ht="22.5" customHeight="1">
      <c r="B140" s="171"/>
      <c r="C140" s="172"/>
      <c r="D140" s="172"/>
      <c r="E140" s="173" t="s">
        <v>22</v>
      </c>
      <c r="F140" s="288" t="s">
        <v>212</v>
      </c>
      <c r="G140" s="289"/>
      <c r="H140" s="289"/>
      <c r="I140" s="289"/>
      <c r="J140" s="172"/>
      <c r="K140" s="174">
        <v>1.3</v>
      </c>
      <c r="L140" s="172"/>
      <c r="M140" s="172"/>
      <c r="N140" s="172"/>
      <c r="O140" s="172"/>
      <c r="P140" s="172"/>
      <c r="Q140" s="172"/>
      <c r="R140" s="175"/>
      <c r="T140" s="176"/>
      <c r="U140" s="172"/>
      <c r="V140" s="172"/>
      <c r="W140" s="172"/>
      <c r="X140" s="172"/>
      <c r="Y140" s="172"/>
      <c r="Z140" s="172"/>
      <c r="AA140" s="177"/>
      <c r="AT140" s="178" t="s">
        <v>151</v>
      </c>
      <c r="AU140" s="178" t="s">
        <v>86</v>
      </c>
      <c r="AV140" s="9" t="s">
        <v>108</v>
      </c>
      <c r="AW140" s="9" t="s">
        <v>35</v>
      </c>
      <c r="AX140" s="9" t="s">
        <v>78</v>
      </c>
      <c r="AY140" s="178" t="s">
        <v>144</v>
      </c>
    </row>
    <row r="141" spans="2:51" s="11" customFormat="1" ht="22.5" customHeight="1">
      <c r="B141" s="192"/>
      <c r="C141" s="193"/>
      <c r="D141" s="193"/>
      <c r="E141" s="194" t="s">
        <v>22</v>
      </c>
      <c r="F141" s="286" t="s">
        <v>213</v>
      </c>
      <c r="G141" s="287"/>
      <c r="H141" s="287"/>
      <c r="I141" s="287"/>
      <c r="J141" s="193"/>
      <c r="K141" s="195" t="s">
        <v>22</v>
      </c>
      <c r="L141" s="193"/>
      <c r="M141" s="193"/>
      <c r="N141" s="193"/>
      <c r="O141" s="193"/>
      <c r="P141" s="193"/>
      <c r="Q141" s="193"/>
      <c r="R141" s="196"/>
      <c r="T141" s="197"/>
      <c r="U141" s="193"/>
      <c r="V141" s="193"/>
      <c r="W141" s="193"/>
      <c r="X141" s="193"/>
      <c r="Y141" s="193"/>
      <c r="Z141" s="193"/>
      <c r="AA141" s="198"/>
      <c r="AT141" s="199" t="s">
        <v>151</v>
      </c>
      <c r="AU141" s="199" t="s">
        <v>86</v>
      </c>
      <c r="AV141" s="11" t="s">
        <v>86</v>
      </c>
      <c r="AW141" s="11" t="s">
        <v>35</v>
      </c>
      <c r="AX141" s="11" t="s">
        <v>78</v>
      </c>
      <c r="AY141" s="199" t="s">
        <v>144</v>
      </c>
    </row>
    <row r="142" spans="2:51" s="9" customFormat="1" ht="22.5" customHeight="1">
      <c r="B142" s="171"/>
      <c r="C142" s="172"/>
      <c r="D142" s="172"/>
      <c r="E142" s="173" t="s">
        <v>22</v>
      </c>
      <c r="F142" s="288" t="s">
        <v>214</v>
      </c>
      <c r="G142" s="289"/>
      <c r="H142" s="289"/>
      <c r="I142" s="289"/>
      <c r="J142" s="172"/>
      <c r="K142" s="174">
        <v>0.57</v>
      </c>
      <c r="L142" s="172"/>
      <c r="M142" s="172"/>
      <c r="N142" s="172"/>
      <c r="O142" s="172"/>
      <c r="P142" s="172"/>
      <c r="Q142" s="172"/>
      <c r="R142" s="175"/>
      <c r="T142" s="176"/>
      <c r="U142" s="172"/>
      <c r="V142" s="172"/>
      <c r="W142" s="172"/>
      <c r="X142" s="172"/>
      <c r="Y142" s="172"/>
      <c r="Z142" s="172"/>
      <c r="AA142" s="177"/>
      <c r="AT142" s="178" t="s">
        <v>151</v>
      </c>
      <c r="AU142" s="178" t="s">
        <v>86</v>
      </c>
      <c r="AV142" s="9" t="s">
        <v>108</v>
      </c>
      <c r="AW142" s="9" t="s">
        <v>35</v>
      </c>
      <c r="AX142" s="9" t="s">
        <v>78</v>
      </c>
      <c r="AY142" s="178" t="s">
        <v>144</v>
      </c>
    </row>
    <row r="143" spans="2:51" s="10" customFormat="1" ht="22.5" customHeight="1">
      <c r="B143" s="179"/>
      <c r="C143" s="180"/>
      <c r="D143" s="180"/>
      <c r="E143" s="181" t="s">
        <v>22</v>
      </c>
      <c r="F143" s="278" t="s">
        <v>152</v>
      </c>
      <c r="G143" s="279"/>
      <c r="H143" s="279"/>
      <c r="I143" s="279"/>
      <c r="J143" s="180"/>
      <c r="K143" s="182">
        <v>2.46</v>
      </c>
      <c r="L143" s="180"/>
      <c r="M143" s="180"/>
      <c r="N143" s="180"/>
      <c r="O143" s="180"/>
      <c r="P143" s="180"/>
      <c r="Q143" s="180"/>
      <c r="R143" s="183"/>
      <c r="T143" s="184"/>
      <c r="U143" s="180"/>
      <c r="V143" s="180"/>
      <c r="W143" s="180"/>
      <c r="X143" s="180"/>
      <c r="Y143" s="180"/>
      <c r="Z143" s="180"/>
      <c r="AA143" s="185"/>
      <c r="AT143" s="186" t="s">
        <v>151</v>
      </c>
      <c r="AU143" s="186" t="s">
        <v>86</v>
      </c>
      <c r="AV143" s="10" t="s">
        <v>149</v>
      </c>
      <c r="AW143" s="10" t="s">
        <v>35</v>
      </c>
      <c r="AX143" s="10" t="s">
        <v>86</v>
      </c>
      <c r="AY143" s="186" t="s">
        <v>144</v>
      </c>
    </row>
    <row r="144" spans="2:65" s="1" customFormat="1" ht="31.5" customHeight="1">
      <c r="B144" s="36"/>
      <c r="C144" s="164" t="s">
        <v>163</v>
      </c>
      <c r="D144" s="164" t="s">
        <v>145</v>
      </c>
      <c r="E144" s="165" t="s">
        <v>215</v>
      </c>
      <c r="F144" s="272" t="s">
        <v>216</v>
      </c>
      <c r="G144" s="272"/>
      <c r="H144" s="272"/>
      <c r="I144" s="272"/>
      <c r="J144" s="166" t="s">
        <v>195</v>
      </c>
      <c r="K144" s="167">
        <v>2.46</v>
      </c>
      <c r="L144" s="273">
        <v>0</v>
      </c>
      <c r="M144" s="274"/>
      <c r="N144" s="275">
        <f>ROUND(L144*K144,2)</f>
        <v>0</v>
      </c>
      <c r="O144" s="275"/>
      <c r="P144" s="275"/>
      <c r="Q144" s="275"/>
      <c r="R144" s="38"/>
      <c r="T144" s="168" t="s">
        <v>22</v>
      </c>
      <c r="U144" s="45" t="s">
        <v>43</v>
      </c>
      <c r="V144" s="37"/>
      <c r="W144" s="169">
        <f>V144*K144</f>
        <v>0</v>
      </c>
      <c r="X144" s="169">
        <v>0</v>
      </c>
      <c r="Y144" s="169">
        <f>X144*K144</f>
        <v>0</v>
      </c>
      <c r="Z144" s="169">
        <v>0</v>
      </c>
      <c r="AA144" s="170">
        <f>Z144*K144</f>
        <v>0</v>
      </c>
      <c r="AR144" s="19" t="s">
        <v>149</v>
      </c>
      <c r="AT144" s="19" t="s">
        <v>145</v>
      </c>
      <c r="AU144" s="19" t="s">
        <v>86</v>
      </c>
      <c r="AY144" s="19" t="s">
        <v>144</v>
      </c>
      <c r="BE144" s="111">
        <f>IF(U144="základní",N144,0)</f>
        <v>0</v>
      </c>
      <c r="BF144" s="111">
        <f>IF(U144="snížená",N144,0)</f>
        <v>0</v>
      </c>
      <c r="BG144" s="111">
        <f>IF(U144="zákl. přenesená",N144,0)</f>
        <v>0</v>
      </c>
      <c r="BH144" s="111">
        <f>IF(U144="sníž. přenesená",N144,0)</f>
        <v>0</v>
      </c>
      <c r="BI144" s="111">
        <f>IF(U144="nulová",N144,0)</f>
        <v>0</v>
      </c>
      <c r="BJ144" s="19" t="s">
        <v>86</v>
      </c>
      <c r="BK144" s="111">
        <f>ROUND(L144*K144,2)</f>
        <v>0</v>
      </c>
      <c r="BL144" s="19" t="s">
        <v>149</v>
      </c>
      <c r="BM144" s="19" t="s">
        <v>217</v>
      </c>
    </row>
    <row r="145" spans="2:65" s="1" customFormat="1" ht="31.5" customHeight="1">
      <c r="B145" s="36"/>
      <c r="C145" s="164" t="s">
        <v>218</v>
      </c>
      <c r="D145" s="164" t="s">
        <v>145</v>
      </c>
      <c r="E145" s="165" t="s">
        <v>219</v>
      </c>
      <c r="F145" s="272" t="s">
        <v>220</v>
      </c>
      <c r="G145" s="272"/>
      <c r="H145" s="272"/>
      <c r="I145" s="272"/>
      <c r="J145" s="166" t="s">
        <v>195</v>
      </c>
      <c r="K145" s="167">
        <v>40.482</v>
      </c>
      <c r="L145" s="273">
        <v>0</v>
      </c>
      <c r="M145" s="274"/>
      <c r="N145" s="275">
        <f>ROUND(L145*K145,2)</f>
        <v>0</v>
      </c>
      <c r="O145" s="275"/>
      <c r="P145" s="275"/>
      <c r="Q145" s="275"/>
      <c r="R145" s="38"/>
      <c r="T145" s="168" t="s">
        <v>22</v>
      </c>
      <c r="U145" s="45" t="s">
        <v>43</v>
      </c>
      <c r="V145" s="37"/>
      <c r="W145" s="169">
        <f>V145*K145</f>
        <v>0</v>
      </c>
      <c r="X145" s="169">
        <v>0</v>
      </c>
      <c r="Y145" s="169">
        <f>X145*K145</f>
        <v>0</v>
      </c>
      <c r="Z145" s="169">
        <v>0</v>
      </c>
      <c r="AA145" s="170">
        <f>Z145*K145</f>
        <v>0</v>
      </c>
      <c r="AR145" s="19" t="s">
        <v>149</v>
      </c>
      <c r="AT145" s="19" t="s">
        <v>145</v>
      </c>
      <c r="AU145" s="19" t="s">
        <v>86</v>
      </c>
      <c r="AY145" s="19" t="s">
        <v>144</v>
      </c>
      <c r="BE145" s="111">
        <f>IF(U145="základní",N145,0)</f>
        <v>0</v>
      </c>
      <c r="BF145" s="111">
        <f>IF(U145="snížená",N145,0)</f>
        <v>0</v>
      </c>
      <c r="BG145" s="111">
        <f>IF(U145="zákl. přenesená",N145,0)</f>
        <v>0</v>
      </c>
      <c r="BH145" s="111">
        <f>IF(U145="sníž. přenesená",N145,0)</f>
        <v>0</v>
      </c>
      <c r="BI145" s="111">
        <f>IF(U145="nulová",N145,0)</f>
        <v>0</v>
      </c>
      <c r="BJ145" s="19" t="s">
        <v>86</v>
      </c>
      <c r="BK145" s="111">
        <f>ROUND(L145*K145,2)</f>
        <v>0</v>
      </c>
      <c r="BL145" s="19" t="s">
        <v>149</v>
      </c>
      <c r="BM145" s="19" t="s">
        <v>221</v>
      </c>
    </row>
    <row r="146" spans="2:51" s="9" customFormat="1" ht="22.5" customHeight="1">
      <c r="B146" s="171"/>
      <c r="C146" s="172"/>
      <c r="D146" s="172"/>
      <c r="E146" s="173" t="s">
        <v>22</v>
      </c>
      <c r="F146" s="276" t="s">
        <v>222</v>
      </c>
      <c r="G146" s="277"/>
      <c r="H146" s="277"/>
      <c r="I146" s="277"/>
      <c r="J146" s="172"/>
      <c r="K146" s="174">
        <v>2.46</v>
      </c>
      <c r="L146" s="172"/>
      <c r="M146" s="172"/>
      <c r="N146" s="172"/>
      <c r="O146" s="172"/>
      <c r="P146" s="172"/>
      <c r="Q146" s="172"/>
      <c r="R146" s="175"/>
      <c r="T146" s="176"/>
      <c r="U146" s="172"/>
      <c r="V146" s="172"/>
      <c r="W146" s="172"/>
      <c r="X146" s="172"/>
      <c r="Y146" s="172"/>
      <c r="Z146" s="172"/>
      <c r="AA146" s="177"/>
      <c r="AT146" s="178" t="s">
        <v>151</v>
      </c>
      <c r="AU146" s="178" t="s">
        <v>86</v>
      </c>
      <c r="AV146" s="9" t="s">
        <v>108</v>
      </c>
      <c r="AW146" s="9" t="s">
        <v>35</v>
      </c>
      <c r="AX146" s="9" t="s">
        <v>78</v>
      </c>
      <c r="AY146" s="178" t="s">
        <v>144</v>
      </c>
    </row>
    <row r="147" spans="2:51" s="9" customFormat="1" ht="22.5" customHeight="1">
      <c r="B147" s="171"/>
      <c r="C147" s="172"/>
      <c r="D147" s="172"/>
      <c r="E147" s="173" t="s">
        <v>22</v>
      </c>
      <c r="F147" s="288" t="s">
        <v>223</v>
      </c>
      <c r="G147" s="289"/>
      <c r="H147" s="289"/>
      <c r="I147" s="289"/>
      <c r="J147" s="172"/>
      <c r="K147" s="174">
        <v>38.022</v>
      </c>
      <c r="L147" s="172"/>
      <c r="M147" s="172"/>
      <c r="N147" s="172"/>
      <c r="O147" s="172"/>
      <c r="P147" s="172"/>
      <c r="Q147" s="172"/>
      <c r="R147" s="175"/>
      <c r="T147" s="176"/>
      <c r="U147" s="172"/>
      <c r="V147" s="172"/>
      <c r="W147" s="172"/>
      <c r="X147" s="172"/>
      <c r="Y147" s="172"/>
      <c r="Z147" s="172"/>
      <c r="AA147" s="177"/>
      <c r="AT147" s="178" t="s">
        <v>151</v>
      </c>
      <c r="AU147" s="178" t="s">
        <v>86</v>
      </c>
      <c r="AV147" s="9" t="s">
        <v>108</v>
      </c>
      <c r="AW147" s="9" t="s">
        <v>35</v>
      </c>
      <c r="AX147" s="9" t="s">
        <v>78</v>
      </c>
      <c r="AY147" s="178" t="s">
        <v>144</v>
      </c>
    </row>
    <row r="148" spans="2:51" s="10" customFormat="1" ht="22.5" customHeight="1">
      <c r="B148" s="179"/>
      <c r="C148" s="180"/>
      <c r="D148" s="180"/>
      <c r="E148" s="181" t="s">
        <v>22</v>
      </c>
      <c r="F148" s="278" t="s">
        <v>152</v>
      </c>
      <c r="G148" s="279"/>
      <c r="H148" s="279"/>
      <c r="I148" s="279"/>
      <c r="J148" s="180"/>
      <c r="K148" s="182">
        <v>40.482</v>
      </c>
      <c r="L148" s="180"/>
      <c r="M148" s="180"/>
      <c r="N148" s="180"/>
      <c r="O148" s="180"/>
      <c r="P148" s="180"/>
      <c r="Q148" s="180"/>
      <c r="R148" s="183"/>
      <c r="T148" s="184"/>
      <c r="U148" s="180"/>
      <c r="V148" s="180"/>
      <c r="W148" s="180"/>
      <c r="X148" s="180"/>
      <c r="Y148" s="180"/>
      <c r="Z148" s="180"/>
      <c r="AA148" s="185"/>
      <c r="AT148" s="186" t="s">
        <v>151</v>
      </c>
      <c r="AU148" s="186" t="s">
        <v>86</v>
      </c>
      <c r="AV148" s="10" t="s">
        <v>149</v>
      </c>
      <c r="AW148" s="10" t="s">
        <v>35</v>
      </c>
      <c r="AX148" s="10" t="s">
        <v>86</v>
      </c>
      <c r="AY148" s="186" t="s">
        <v>144</v>
      </c>
    </row>
    <row r="149" spans="2:65" s="1" customFormat="1" ht="22.5" customHeight="1">
      <c r="B149" s="36"/>
      <c r="C149" s="164" t="s">
        <v>224</v>
      </c>
      <c r="D149" s="164" t="s">
        <v>145</v>
      </c>
      <c r="E149" s="165" t="s">
        <v>225</v>
      </c>
      <c r="F149" s="272" t="s">
        <v>226</v>
      </c>
      <c r="G149" s="272"/>
      <c r="H149" s="272"/>
      <c r="I149" s="272"/>
      <c r="J149" s="166" t="s">
        <v>227</v>
      </c>
      <c r="K149" s="167">
        <v>68.819</v>
      </c>
      <c r="L149" s="273">
        <v>0</v>
      </c>
      <c r="M149" s="274"/>
      <c r="N149" s="275">
        <f>ROUND(L149*K149,2)</f>
        <v>0</v>
      </c>
      <c r="O149" s="275"/>
      <c r="P149" s="275"/>
      <c r="Q149" s="275"/>
      <c r="R149" s="38"/>
      <c r="T149" s="168" t="s">
        <v>22</v>
      </c>
      <c r="U149" s="45" t="s">
        <v>43</v>
      </c>
      <c r="V149" s="37"/>
      <c r="W149" s="169">
        <f>V149*K149</f>
        <v>0</v>
      </c>
      <c r="X149" s="169">
        <v>0</v>
      </c>
      <c r="Y149" s="169">
        <f>X149*K149</f>
        <v>0</v>
      </c>
      <c r="Z149" s="169">
        <v>0</v>
      </c>
      <c r="AA149" s="170">
        <f>Z149*K149</f>
        <v>0</v>
      </c>
      <c r="AR149" s="19" t="s">
        <v>149</v>
      </c>
      <c r="AT149" s="19" t="s">
        <v>145</v>
      </c>
      <c r="AU149" s="19" t="s">
        <v>86</v>
      </c>
      <c r="AY149" s="19" t="s">
        <v>144</v>
      </c>
      <c r="BE149" s="111">
        <f>IF(U149="základní",N149,0)</f>
        <v>0</v>
      </c>
      <c r="BF149" s="111">
        <f>IF(U149="snížená",N149,0)</f>
        <v>0</v>
      </c>
      <c r="BG149" s="111">
        <f>IF(U149="zákl. přenesená",N149,0)</f>
        <v>0</v>
      </c>
      <c r="BH149" s="111">
        <f>IF(U149="sníž. přenesená",N149,0)</f>
        <v>0</v>
      </c>
      <c r="BI149" s="111">
        <f>IF(U149="nulová",N149,0)</f>
        <v>0</v>
      </c>
      <c r="BJ149" s="19" t="s">
        <v>86</v>
      </c>
      <c r="BK149" s="111">
        <f>ROUND(L149*K149,2)</f>
        <v>0</v>
      </c>
      <c r="BL149" s="19" t="s">
        <v>149</v>
      </c>
      <c r="BM149" s="19" t="s">
        <v>228</v>
      </c>
    </row>
    <row r="150" spans="2:65" s="1" customFormat="1" ht="31.5" customHeight="1">
      <c r="B150" s="36"/>
      <c r="C150" s="164" t="s">
        <v>229</v>
      </c>
      <c r="D150" s="164" t="s">
        <v>145</v>
      </c>
      <c r="E150" s="165" t="s">
        <v>230</v>
      </c>
      <c r="F150" s="272" t="s">
        <v>231</v>
      </c>
      <c r="G150" s="272"/>
      <c r="H150" s="272"/>
      <c r="I150" s="272"/>
      <c r="J150" s="166" t="s">
        <v>232</v>
      </c>
      <c r="K150" s="167">
        <v>165.375</v>
      </c>
      <c r="L150" s="273">
        <v>0</v>
      </c>
      <c r="M150" s="274"/>
      <c r="N150" s="275">
        <f>ROUND(L150*K150,2)</f>
        <v>0</v>
      </c>
      <c r="O150" s="275"/>
      <c r="P150" s="275"/>
      <c r="Q150" s="275"/>
      <c r="R150" s="38"/>
      <c r="T150" s="168" t="s">
        <v>22</v>
      </c>
      <c r="U150" s="45" t="s">
        <v>43</v>
      </c>
      <c r="V150" s="37"/>
      <c r="W150" s="169">
        <f>V150*K150</f>
        <v>0</v>
      </c>
      <c r="X150" s="169">
        <v>0</v>
      </c>
      <c r="Y150" s="169">
        <f>X150*K150</f>
        <v>0</v>
      </c>
      <c r="Z150" s="169">
        <v>0</v>
      </c>
      <c r="AA150" s="170">
        <f>Z150*K150</f>
        <v>0</v>
      </c>
      <c r="AR150" s="19" t="s">
        <v>149</v>
      </c>
      <c r="AT150" s="19" t="s">
        <v>145</v>
      </c>
      <c r="AU150" s="19" t="s">
        <v>86</v>
      </c>
      <c r="AY150" s="19" t="s">
        <v>144</v>
      </c>
      <c r="BE150" s="111">
        <f>IF(U150="základní",N150,0)</f>
        <v>0</v>
      </c>
      <c r="BF150" s="111">
        <f>IF(U150="snížená",N150,0)</f>
        <v>0</v>
      </c>
      <c r="BG150" s="111">
        <f>IF(U150="zákl. přenesená",N150,0)</f>
        <v>0</v>
      </c>
      <c r="BH150" s="111">
        <f>IF(U150="sníž. přenesená",N150,0)</f>
        <v>0</v>
      </c>
      <c r="BI150" s="111">
        <f>IF(U150="nulová",N150,0)</f>
        <v>0</v>
      </c>
      <c r="BJ150" s="19" t="s">
        <v>86</v>
      </c>
      <c r="BK150" s="111">
        <f>ROUND(L150*K150,2)</f>
        <v>0</v>
      </c>
      <c r="BL150" s="19" t="s">
        <v>149</v>
      </c>
      <c r="BM150" s="19" t="s">
        <v>233</v>
      </c>
    </row>
    <row r="151" spans="2:51" s="9" customFormat="1" ht="22.5" customHeight="1">
      <c r="B151" s="171"/>
      <c r="C151" s="172"/>
      <c r="D151" s="172"/>
      <c r="E151" s="173" t="s">
        <v>22</v>
      </c>
      <c r="F151" s="276" t="s">
        <v>234</v>
      </c>
      <c r="G151" s="277"/>
      <c r="H151" s="277"/>
      <c r="I151" s="277"/>
      <c r="J151" s="172"/>
      <c r="K151" s="174">
        <v>165.375</v>
      </c>
      <c r="L151" s="172"/>
      <c r="M151" s="172"/>
      <c r="N151" s="172"/>
      <c r="O151" s="172"/>
      <c r="P151" s="172"/>
      <c r="Q151" s="172"/>
      <c r="R151" s="175"/>
      <c r="T151" s="176"/>
      <c r="U151" s="172"/>
      <c r="V151" s="172"/>
      <c r="W151" s="172"/>
      <c r="X151" s="172"/>
      <c r="Y151" s="172"/>
      <c r="Z151" s="172"/>
      <c r="AA151" s="177"/>
      <c r="AT151" s="178" t="s">
        <v>151</v>
      </c>
      <c r="AU151" s="178" t="s">
        <v>86</v>
      </c>
      <c r="AV151" s="9" t="s">
        <v>108</v>
      </c>
      <c r="AW151" s="9" t="s">
        <v>35</v>
      </c>
      <c r="AX151" s="9" t="s">
        <v>78</v>
      </c>
      <c r="AY151" s="178" t="s">
        <v>144</v>
      </c>
    </row>
    <row r="152" spans="2:51" s="10" customFormat="1" ht="22.5" customHeight="1">
      <c r="B152" s="179"/>
      <c r="C152" s="180"/>
      <c r="D152" s="180"/>
      <c r="E152" s="181" t="s">
        <v>22</v>
      </c>
      <c r="F152" s="278" t="s">
        <v>152</v>
      </c>
      <c r="G152" s="279"/>
      <c r="H152" s="279"/>
      <c r="I152" s="279"/>
      <c r="J152" s="180"/>
      <c r="K152" s="182">
        <v>165.375</v>
      </c>
      <c r="L152" s="180"/>
      <c r="M152" s="180"/>
      <c r="N152" s="180"/>
      <c r="O152" s="180"/>
      <c r="P152" s="180"/>
      <c r="Q152" s="180"/>
      <c r="R152" s="183"/>
      <c r="T152" s="184"/>
      <c r="U152" s="180"/>
      <c r="V152" s="180"/>
      <c r="W152" s="180"/>
      <c r="X152" s="180"/>
      <c r="Y152" s="180"/>
      <c r="Z152" s="180"/>
      <c r="AA152" s="185"/>
      <c r="AT152" s="186" t="s">
        <v>151</v>
      </c>
      <c r="AU152" s="186" t="s">
        <v>86</v>
      </c>
      <c r="AV152" s="10" t="s">
        <v>149</v>
      </c>
      <c r="AW152" s="10" t="s">
        <v>35</v>
      </c>
      <c r="AX152" s="10" t="s">
        <v>86</v>
      </c>
      <c r="AY152" s="186" t="s">
        <v>144</v>
      </c>
    </row>
    <row r="153" spans="2:63" s="8" customFormat="1" ht="37.35" customHeight="1">
      <c r="B153" s="154"/>
      <c r="C153" s="155"/>
      <c r="D153" s="156" t="s">
        <v>183</v>
      </c>
      <c r="E153" s="156"/>
      <c r="F153" s="156"/>
      <c r="G153" s="156"/>
      <c r="H153" s="156"/>
      <c r="I153" s="156"/>
      <c r="J153" s="156"/>
      <c r="K153" s="156"/>
      <c r="L153" s="156"/>
      <c r="M153" s="156"/>
      <c r="N153" s="283">
        <f>BK153</f>
        <v>0</v>
      </c>
      <c r="O153" s="284"/>
      <c r="P153" s="284"/>
      <c r="Q153" s="284"/>
      <c r="R153" s="157"/>
      <c r="T153" s="158"/>
      <c r="U153" s="155"/>
      <c r="V153" s="155"/>
      <c r="W153" s="159">
        <f>SUM(W154:W186)</f>
        <v>0</v>
      </c>
      <c r="X153" s="155"/>
      <c r="Y153" s="159">
        <f>SUM(Y154:Y186)</f>
        <v>0.00033</v>
      </c>
      <c r="Z153" s="155"/>
      <c r="AA153" s="160">
        <f>SUM(AA154:AA186)</f>
        <v>0</v>
      </c>
      <c r="AR153" s="161" t="s">
        <v>86</v>
      </c>
      <c r="AT153" s="162" t="s">
        <v>77</v>
      </c>
      <c r="AU153" s="162" t="s">
        <v>78</v>
      </c>
      <c r="AY153" s="161" t="s">
        <v>144</v>
      </c>
      <c r="BK153" s="163">
        <f>SUM(BK154:BK186)</f>
        <v>0</v>
      </c>
    </row>
    <row r="154" spans="2:65" s="1" customFormat="1" ht="31.5" customHeight="1">
      <c r="B154" s="36"/>
      <c r="C154" s="164" t="s">
        <v>108</v>
      </c>
      <c r="D154" s="164" t="s">
        <v>145</v>
      </c>
      <c r="E154" s="165" t="s">
        <v>235</v>
      </c>
      <c r="F154" s="272" t="s">
        <v>236</v>
      </c>
      <c r="G154" s="272"/>
      <c r="H154" s="272"/>
      <c r="I154" s="272"/>
      <c r="J154" s="166" t="s">
        <v>237</v>
      </c>
      <c r="K154" s="167">
        <v>1</v>
      </c>
      <c r="L154" s="273">
        <v>0</v>
      </c>
      <c r="M154" s="274"/>
      <c r="N154" s="275">
        <f>ROUND(L154*K154,2)</f>
        <v>0</v>
      </c>
      <c r="O154" s="275"/>
      <c r="P154" s="275"/>
      <c r="Q154" s="275"/>
      <c r="R154" s="38"/>
      <c r="T154" s="168" t="s">
        <v>22</v>
      </c>
      <c r="U154" s="45" t="s">
        <v>43</v>
      </c>
      <c r="V154" s="37"/>
      <c r="W154" s="169">
        <f>V154*K154</f>
        <v>0</v>
      </c>
      <c r="X154" s="169">
        <v>0</v>
      </c>
      <c r="Y154" s="169">
        <f>X154*K154</f>
        <v>0</v>
      </c>
      <c r="Z154" s="169">
        <v>0</v>
      </c>
      <c r="AA154" s="170">
        <f>Z154*K154</f>
        <v>0</v>
      </c>
      <c r="AR154" s="19" t="s">
        <v>149</v>
      </c>
      <c r="AT154" s="19" t="s">
        <v>145</v>
      </c>
      <c r="AU154" s="19" t="s">
        <v>86</v>
      </c>
      <c r="AY154" s="19" t="s">
        <v>144</v>
      </c>
      <c r="BE154" s="111">
        <f>IF(U154="základní",N154,0)</f>
        <v>0</v>
      </c>
      <c r="BF154" s="111">
        <f>IF(U154="snížená",N154,0)</f>
        <v>0</v>
      </c>
      <c r="BG154" s="111">
        <f>IF(U154="zákl. přenesená",N154,0)</f>
        <v>0</v>
      </c>
      <c r="BH154" s="111">
        <f>IF(U154="sníž. přenesená",N154,0)</f>
        <v>0</v>
      </c>
      <c r="BI154" s="111">
        <f>IF(U154="nulová",N154,0)</f>
        <v>0</v>
      </c>
      <c r="BJ154" s="19" t="s">
        <v>86</v>
      </c>
      <c r="BK154" s="111">
        <f>ROUND(L154*K154,2)</f>
        <v>0</v>
      </c>
      <c r="BL154" s="19" t="s">
        <v>149</v>
      </c>
      <c r="BM154" s="19" t="s">
        <v>238</v>
      </c>
    </row>
    <row r="155" spans="2:65" s="1" customFormat="1" ht="31.5" customHeight="1">
      <c r="B155" s="36"/>
      <c r="C155" s="164" t="s">
        <v>156</v>
      </c>
      <c r="D155" s="164" t="s">
        <v>145</v>
      </c>
      <c r="E155" s="165" t="s">
        <v>239</v>
      </c>
      <c r="F155" s="272" t="s">
        <v>240</v>
      </c>
      <c r="G155" s="272"/>
      <c r="H155" s="272"/>
      <c r="I155" s="272"/>
      <c r="J155" s="166" t="s">
        <v>237</v>
      </c>
      <c r="K155" s="167">
        <v>1</v>
      </c>
      <c r="L155" s="273">
        <v>0</v>
      </c>
      <c r="M155" s="274"/>
      <c r="N155" s="275">
        <f>ROUND(L155*K155,2)</f>
        <v>0</v>
      </c>
      <c r="O155" s="275"/>
      <c r="P155" s="275"/>
      <c r="Q155" s="275"/>
      <c r="R155" s="38"/>
      <c r="T155" s="168" t="s">
        <v>22</v>
      </c>
      <c r="U155" s="45" t="s">
        <v>43</v>
      </c>
      <c r="V155" s="37"/>
      <c r="W155" s="169">
        <f>V155*K155</f>
        <v>0</v>
      </c>
      <c r="X155" s="169">
        <v>0</v>
      </c>
      <c r="Y155" s="169">
        <f>X155*K155</f>
        <v>0</v>
      </c>
      <c r="Z155" s="169">
        <v>0</v>
      </c>
      <c r="AA155" s="170">
        <f>Z155*K155</f>
        <v>0</v>
      </c>
      <c r="AR155" s="19" t="s">
        <v>149</v>
      </c>
      <c r="AT155" s="19" t="s">
        <v>145</v>
      </c>
      <c r="AU155" s="19" t="s">
        <v>86</v>
      </c>
      <c r="AY155" s="19" t="s">
        <v>144</v>
      </c>
      <c r="BE155" s="111">
        <f>IF(U155="základní",N155,0)</f>
        <v>0</v>
      </c>
      <c r="BF155" s="111">
        <f>IF(U155="snížená",N155,0)</f>
        <v>0</v>
      </c>
      <c r="BG155" s="111">
        <f>IF(U155="zákl. přenesená",N155,0)</f>
        <v>0</v>
      </c>
      <c r="BH155" s="111">
        <f>IF(U155="sníž. přenesená",N155,0)</f>
        <v>0</v>
      </c>
      <c r="BI155" s="111">
        <f>IF(U155="nulová",N155,0)</f>
        <v>0</v>
      </c>
      <c r="BJ155" s="19" t="s">
        <v>86</v>
      </c>
      <c r="BK155" s="111">
        <f>ROUND(L155*K155,2)</f>
        <v>0</v>
      </c>
      <c r="BL155" s="19" t="s">
        <v>149</v>
      </c>
      <c r="BM155" s="19" t="s">
        <v>241</v>
      </c>
    </row>
    <row r="156" spans="2:51" s="9" customFormat="1" ht="22.5" customHeight="1">
      <c r="B156" s="171"/>
      <c r="C156" s="172"/>
      <c r="D156" s="172"/>
      <c r="E156" s="173" t="s">
        <v>22</v>
      </c>
      <c r="F156" s="276" t="s">
        <v>86</v>
      </c>
      <c r="G156" s="277"/>
      <c r="H156" s="277"/>
      <c r="I156" s="277"/>
      <c r="J156" s="172"/>
      <c r="K156" s="174">
        <v>1</v>
      </c>
      <c r="L156" s="172"/>
      <c r="M156" s="172"/>
      <c r="N156" s="172"/>
      <c r="O156" s="172"/>
      <c r="P156" s="172"/>
      <c r="Q156" s="172"/>
      <c r="R156" s="175"/>
      <c r="T156" s="176"/>
      <c r="U156" s="172"/>
      <c r="V156" s="172"/>
      <c r="W156" s="172"/>
      <c r="X156" s="172"/>
      <c r="Y156" s="172"/>
      <c r="Z156" s="172"/>
      <c r="AA156" s="177"/>
      <c r="AT156" s="178" t="s">
        <v>151</v>
      </c>
      <c r="AU156" s="178" t="s">
        <v>86</v>
      </c>
      <c r="AV156" s="9" t="s">
        <v>108</v>
      </c>
      <c r="AW156" s="9" t="s">
        <v>35</v>
      </c>
      <c r="AX156" s="9" t="s">
        <v>78</v>
      </c>
      <c r="AY156" s="178" t="s">
        <v>144</v>
      </c>
    </row>
    <row r="157" spans="2:51" s="10" customFormat="1" ht="22.5" customHeight="1">
      <c r="B157" s="179"/>
      <c r="C157" s="180"/>
      <c r="D157" s="180"/>
      <c r="E157" s="181" t="s">
        <v>22</v>
      </c>
      <c r="F157" s="278" t="s">
        <v>152</v>
      </c>
      <c r="G157" s="279"/>
      <c r="H157" s="279"/>
      <c r="I157" s="279"/>
      <c r="J157" s="180"/>
      <c r="K157" s="182">
        <v>1</v>
      </c>
      <c r="L157" s="180"/>
      <c r="M157" s="180"/>
      <c r="N157" s="180"/>
      <c r="O157" s="180"/>
      <c r="P157" s="180"/>
      <c r="Q157" s="180"/>
      <c r="R157" s="183"/>
      <c r="T157" s="184"/>
      <c r="U157" s="180"/>
      <c r="V157" s="180"/>
      <c r="W157" s="180"/>
      <c r="X157" s="180"/>
      <c r="Y157" s="180"/>
      <c r="Z157" s="180"/>
      <c r="AA157" s="185"/>
      <c r="AT157" s="186" t="s">
        <v>151</v>
      </c>
      <c r="AU157" s="186" t="s">
        <v>86</v>
      </c>
      <c r="AV157" s="10" t="s">
        <v>149</v>
      </c>
      <c r="AW157" s="10" t="s">
        <v>35</v>
      </c>
      <c r="AX157" s="10" t="s">
        <v>86</v>
      </c>
      <c r="AY157" s="186" t="s">
        <v>144</v>
      </c>
    </row>
    <row r="158" spans="2:65" s="1" customFormat="1" ht="31.5" customHeight="1">
      <c r="B158" s="36"/>
      <c r="C158" s="164" t="s">
        <v>149</v>
      </c>
      <c r="D158" s="164" t="s">
        <v>145</v>
      </c>
      <c r="E158" s="165" t="s">
        <v>242</v>
      </c>
      <c r="F158" s="272" t="s">
        <v>243</v>
      </c>
      <c r="G158" s="272"/>
      <c r="H158" s="272"/>
      <c r="I158" s="272"/>
      <c r="J158" s="166" t="s">
        <v>237</v>
      </c>
      <c r="K158" s="167">
        <v>1</v>
      </c>
      <c r="L158" s="273">
        <v>0</v>
      </c>
      <c r="M158" s="274"/>
      <c r="N158" s="275">
        <f>ROUND(L158*K158,2)</f>
        <v>0</v>
      </c>
      <c r="O158" s="275"/>
      <c r="P158" s="275"/>
      <c r="Q158" s="275"/>
      <c r="R158" s="38"/>
      <c r="T158" s="168" t="s">
        <v>22</v>
      </c>
      <c r="U158" s="45" t="s">
        <v>43</v>
      </c>
      <c r="V158" s="37"/>
      <c r="W158" s="169">
        <f>V158*K158</f>
        <v>0</v>
      </c>
      <c r="X158" s="169">
        <v>0</v>
      </c>
      <c r="Y158" s="169">
        <f>X158*K158</f>
        <v>0</v>
      </c>
      <c r="Z158" s="169">
        <v>0</v>
      </c>
      <c r="AA158" s="170">
        <f>Z158*K158</f>
        <v>0</v>
      </c>
      <c r="AR158" s="19" t="s">
        <v>149</v>
      </c>
      <c r="AT158" s="19" t="s">
        <v>145</v>
      </c>
      <c r="AU158" s="19" t="s">
        <v>86</v>
      </c>
      <c r="AY158" s="19" t="s">
        <v>144</v>
      </c>
      <c r="BE158" s="111">
        <f>IF(U158="základní",N158,0)</f>
        <v>0</v>
      </c>
      <c r="BF158" s="111">
        <f>IF(U158="snížená",N158,0)</f>
        <v>0</v>
      </c>
      <c r="BG158" s="111">
        <f>IF(U158="zákl. přenesená",N158,0)</f>
        <v>0</v>
      </c>
      <c r="BH158" s="111">
        <f>IF(U158="sníž. přenesená",N158,0)</f>
        <v>0</v>
      </c>
      <c r="BI158" s="111">
        <f>IF(U158="nulová",N158,0)</f>
        <v>0</v>
      </c>
      <c r="BJ158" s="19" t="s">
        <v>86</v>
      </c>
      <c r="BK158" s="111">
        <f>ROUND(L158*K158,2)</f>
        <v>0</v>
      </c>
      <c r="BL158" s="19" t="s">
        <v>149</v>
      </c>
      <c r="BM158" s="19" t="s">
        <v>244</v>
      </c>
    </row>
    <row r="159" spans="2:65" s="1" customFormat="1" ht="31.5" customHeight="1">
      <c r="B159" s="36"/>
      <c r="C159" s="164" t="s">
        <v>163</v>
      </c>
      <c r="D159" s="164" t="s">
        <v>145</v>
      </c>
      <c r="E159" s="165" t="s">
        <v>245</v>
      </c>
      <c r="F159" s="272" t="s">
        <v>246</v>
      </c>
      <c r="G159" s="272"/>
      <c r="H159" s="272"/>
      <c r="I159" s="272"/>
      <c r="J159" s="166" t="s">
        <v>237</v>
      </c>
      <c r="K159" s="167">
        <v>4</v>
      </c>
      <c r="L159" s="273">
        <v>0</v>
      </c>
      <c r="M159" s="274"/>
      <c r="N159" s="275">
        <f>ROUND(L159*K159,2)</f>
        <v>0</v>
      </c>
      <c r="O159" s="275"/>
      <c r="P159" s="275"/>
      <c r="Q159" s="275"/>
      <c r="R159" s="38"/>
      <c r="T159" s="168" t="s">
        <v>22</v>
      </c>
      <c r="U159" s="45" t="s">
        <v>43</v>
      </c>
      <c r="V159" s="37"/>
      <c r="W159" s="169">
        <f>V159*K159</f>
        <v>0</v>
      </c>
      <c r="X159" s="169">
        <v>0</v>
      </c>
      <c r="Y159" s="169">
        <f>X159*K159</f>
        <v>0</v>
      </c>
      <c r="Z159" s="169">
        <v>0</v>
      </c>
      <c r="AA159" s="170">
        <f>Z159*K159</f>
        <v>0</v>
      </c>
      <c r="AR159" s="19" t="s">
        <v>149</v>
      </c>
      <c r="AT159" s="19" t="s">
        <v>145</v>
      </c>
      <c r="AU159" s="19" t="s">
        <v>86</v>
      </c>
      <c r="AY159" s="19" t="s">
        <v>144</v>
      </c>
      <c r="BE159" s="111">
        <f>IF(U159="základní",N159,0)</f>
        <v>0</v>
      </c>
      <c r="BF159" s="111">
        <f>IF(U159="snížená",N159,0)</f>
        <v>0</v>
      </c>
      <c r="BG159" s="111">
        <f>IF(U159="zákl. přenesená",N159,0)</f>
        <v>0</v>
      </c>
      <c r="BH159" s="111">
        <f>IF(U159="sníž. přenesená",N159,0)</f>
        <v>0</v>
      </c>
      <c r="BI159" s="111">
        <f>IF(U159="nulová",N159,0)</f>
        <v>0</v>
      </c>
      <c r="BJ159" s="19" t="s">
        <v>86</v>
      </c>
      <c r="BK159" s="111">
        <f>ROUND(L159*K159,2)</f>
        <v>0</v>
      </c>
      <c r="BL159" s="19" t="s">
        <v>149</v>
      </c>
      <c r="BM159" s="19" t="s">
        <v>247</v>
      </c>
    </row>
    <row r="160" spans="2:51" s="9" customFormat="1" ht="22.5" customHeight="1">
      <c r="B160" s="171"/>
      <c r="C160" s="172"/>
      <c r="D160" s="172"/>
      <c r="E160" s="173" t="s">
        <v>22</v>
      </c>
      <c r="F160" s="276" t="s">
        <v>149</v>
      </c>
      <c r="G160" s="277"/>
      <c r="H160" s="277"/>
      <c r="I160" s="277"/>
      <c r="J160" s="172"/>
      <c r="K160" s="174">
        <v>4</v>
      </c>
      <c r="L160" s="172"/>
      <c r="M160" s="172"/>
      <c r="N160" s="172"/>
      <c r="O160" s="172"/>
      <c r="P160" s="172"/>
      <c r="Q160" s="172"/>
      <c r="R160" s="175"/>
      <c r="T160" s="176"/>
      <c r="U160" s="172"/>
      <c r="V160" s="172"/>
      <c r="W160" s="172"/>
      <c r="X160" s="172"/>
      <c r="Y160" s="172"/>
      <c r="Z160" s="172"/>
      <c r="AA160" s="177"/>
      <c r="AT160" s="178" t="s">
        <v>151</v>
      </c>
      <c r="AU160" s="178" t="s">
        <v>86</v>
      </c>
      <c r="AV160" s="9" t="s">
        <v>108</v>
      </c>
      <c r="AW160" s="9" t="s">
        <v>35</v>
      </c>
      <c r="AX160" s="9" t="s">
        <v>78</v>
      </c>
      <c r="AY160" s="178" t="s">
        <v>144</v>
      </c>
    </row>
    <row r="161" spans="2:51" s="10" customFormat="1" ht="22.5" customHeight="1">
      <c r="B161" s="179"/>
      <c r="C161" s="180"/>
      <c r="D161" s="180"/>
      <c r="E161" s="181" t="s">
        <v>22</v>
      </c>
      <c r="F161" s="278" t="s">
        <v>152</v>
      </c>
      <c r="G161" s="279"/>
      <c r="H161" s="279"/>
      <c r="I161" s="279"/>
      <c r="J161" s="180"/>
      <c r="K161" s="182">
        <v>4</v>
      </c>
      <c r="L161" s="180"/>
      <c r="M161" s="180"/>
      <c r="N161" s="180"/>
      <c r="O161" s="180"/>
      <c r="P161" s="180"/>
      <c r="Q161" s="180"/>
      <c r="R161" s="183"/>
      <c r="T161" s="184"/>
      <c r="U161" s="180"/>
      <c r="V161" s="180"/>
      <c r="W161" s="180"/>
      <c r="X161" s="180"/>
      <c r="Y161" s="180"/>
      <c r="Z161" s="180"/>
      <c r="AA161" s="185"/>
      <c r="AT161" s="186" t="s">
        <v>151</v>
      </c>
      <c r="AU161" s="186" t="s">
        <v>86</v>
      </c>
      <c r="AV161" s="10" t="s">
        <v>149</v>
      </c>
      <c r="AW161" s="10" t="s">
        <v>35</v>
      </c>
      <c r="AX161" s="10" t="s">
        <v>86</v>
      </c>
      <c r="AY161" s="186" t="s">
        <v>144</v>
      </c>
    </row>
    <row r="162" spans="2:65" s="1" customFormat="1" ht="22.5" customHeight="1">
      <c r="B162" s="36"/>
      <c r="C162" s="164" t="s">
        <v>218</v>
      </c>
      <c r="D162" s="164" t="s">
        <v>145</v>
      </c>
      <c r="E162" s="165" t="s">
        <v>248</v>
      </c>
      <c r="F162" s="272" t="s">
        <v>249</v>
      </c>
      <c r="G162" s="272"/>
      <c r="H162" s="272"/>
      <c r="I162" s="272"/>
      <c r="J162" s="166" t="s">
        <v>250</v>
      </c>
      <c r="K162" s="167">
        <v>52.7</v>
      </c>
      <c r="L162" s="273">
        <v>0</v>
      </c>
      <c r="M162" s="274"/>
      <c r="N162" s="275">
        <f>ROUND(L162*K162,2)</f>
        <v>0</v>
      </c>
      <c r="O162" s="275"/>
      <c r="P162" s="275"/>
      <c r="Q162" s="275"/>
      <c r="R162" s="38"/>
      <c r="T162" s="168" t="s">
        <v>22</v>
      </c>
      <c r="U162" s="45" t="s">
        <v>43</v>
      </c>
      <c r="V162" s="37"/>
      <c r="W162" s="169">
        <f>V162*K162</f>
        <v>0</v>
      </c>
      <c r="X162" s="169">
        <v>0</v>
      </c>
      <c r="Y162" s="169">
        <f>X162*K162</f>
        <v>0</v>
      </c>
      <c r="Z162" s="169">
        <v>0</v>
      </c>
      <c r="AA162" s="170">
        <f>Z162*K162</f>
        <v>0</v>
      </c>
      <c r="AR162" s="19" t="s">
        <v>149</v>
      </c>
      <c r="AT162" s="19" t="s">
        <v>145</v>
      </c>
      <c r="AU162" s="19" t="s">
        <v>86</v>
      </c>
      <c r="AY162" s="19" t="s">
        <v>144</v>
      </c>
      <c r="BE162" s="111">
        <f>IF(U162="základní",N162,0)</f>
        <v>0</v>
      </c>
      <c r="BF162" s="111">
        <f>IF(U162="snížená",N162,0)</f>
        <v>0</v>
      </c>
      <c r="BG162" s="111">
        <f>IF(U162="zákl. přenesená",N162,0)</f>
        <v>0</v>
      </c>
      <c r="BH162" s="111">
        <f>IF(U162="sníž. přenesená",N162,0)</f>
        <v>0</v>
      </c>
      <c r="BI162" s="111">
        <f>IF(U162="nulová",N162,0)</f>
        <v>0</v>
      </c>
      <c r="BJ162" s="19" t="s">
        <v>86</v>
      </c>
      <c r="BK162" s="111">
        <f>ROUND(L162*K162,2)</f>
        <v>0</v>
      </c>
      <c r="BL162" s="19" t="s">
        <v>149</v>
      </c>
      <c r="BM162" s="19" t="s">
        <v>251</v>
      </c>
    </row>
    <row r="163" spans="2:65" s="1" customFormat="1" ht="31.5" customHeight="1">
      <c r="B163" s="36"/>
      <c r="C163" s="164" t="s">
        <v>224</v>
      </c>
      <c r="D163" s="164" t="s">
        <v>145</v>
      </c>
      <c r="E163" s="165" t="s">
        <v>252</v>
      </c>
      <c r="F163" s="272" t="s">
        <v>253</v>
      </c>
      <c r="G163" s="272"/>
      <c r="H163" s="272"/>
      <c r="I163" s="272"/>
      <c r="J163" s="166" t="s">
        <v>250</v>
      </c>
      <c r="K163" s="167">
        <v>11</v>
      </c>
      <c r="L163" s="273">
        <v>0</v>
      </c>
      <c r="M163" s="274"/>
      <c r="N163" s="275">
        <f>ROUND(L163*K163,2)</f>
        <v>0</v>
      </c>
      <c r="O163" s="275"/>
      <c r="P163" s="275"/>
      <c r="Q163" s="275"/>
      <c r="R163" s="38"/>
      <c r="T163" s="168" t="s">
        <v>22</v>
      </c>
      <c r="U163" s="45" t="s">
        <v>43</v>
      </c>
      <c r="V163" s="37"/>
      <c r="W163" s="169">
        <f>V163*K163</f>
        <v>0</v>
      </c>
      <c r="X163" s="169">
        <v>3E-05</v>
      </c>
      <c r="Y163" s="169">
        <f>X163*K163</f>
        <v>0.00033</v>
      </c>
      <c r="Z163" s="169">
        <v>0</v>
      </c>
      <c r="AA163" s="170">
        <f>Z163*K163</f>
        <v>0</v>
      </c>
      <c r="AR163" s="19" t="s">
        <v>149</v>
      </c>
      <c r="AT163" s="19" t="s">
        <v>145</v>
      </c>
      <c r="AU163" s="19" t="s">
        <v>86</v>
      </c>
      <c r="AY163" s="19" t="s">
        <v>144</v>
      </c>
      <c r="BE163" s="111">
        <f>IF(U163="základní",N163,0)</f>
        <v>0</v>
      </c>
      <c r="BF163" s="111">
        <f>IF(U163="snížená",N163,0)</f>
        <v>0</v>
      </c>
      <c r="BG163" s="111">
        <f>IF(U163="zákl. přenesená",N163,0)</f>
        <v>0</v>
      </c>
      <c r="BH163" s="111">
        <f>IF(U163="sníž. přenesená",N163,0)</f>
        <v>0</v>
      </c>
      <c r="BI163" s="111">
        <f>IF(U163="nulová",N163,0)</f>
        <v>0</v>
      </c>
      <c r="BJ163" s="19" t="s">
        <v>86</v>
      </c>
      <c r="BK163" s="111">
        <f>ROUND(L163*K163,2)</f>
        <v>0</v>
      </c>
      <c r="BL163" s="19" t="s">
        <v>149</v>
      </c>
      <c r="BM163" s="19" t="s">
        <v>254</v>
      </c>
    </row>
    <row r="164" spans="2:51" s="9" customFormat="1" ht="22.5" customHeight="1">
      <c r="B164" s="171"/>
      <c r="C164" s="172"/>
      <c r="D164" s="172"/>
      <c r="E164" s="173" t="s">
        <v>22</v>
      </c>
      <c r="F164" s="276" t="s">
        <v>255</v>
      </c>
      <c r="G164" s="277"/>
      <c r="H164" s="277"/>
      <c r="I164" s="277"/>
      <c r="J164" s="172"/>
      <c r="K164" s="174">
        <v>11</v>
      </c>
      <c r="L164" s="172"/>
      <c r="M164" s="172"/>
      <c r="N164" s="172"/>
      <c r="O164" s="172"/>
      <c r="P164" s="172"/>
      <c r="Q164" s="172"/>
      <c r="R164" s="175"/>
      <c r="T164" s="176"/>
      <c r="U164" s="172"/>
      <c r="V164" s="172"/>
      <c r="W164" s="172"/>
      <c r="X164" s="172"/>
      <c r="Y164" s="172"/>
      <c r="Z164" s="172"/>
      <c r="AA164" s="177"/>
      <c r="AT164" s="178" t="s">
        <v>151</v>
      </c>
      <c r="AU164" s="178" t="s">
        <v>86</v>
      </c>
      <c r="AV164" s="9" t="s">
        <v>108</v>
      </c>
      <c r="AW164" s="9" t="s">
        <v>35</v>
      </c>
      <c r="AX164" s="9" t="s">
        <v>78</v>
      </c>
      <c r="AY164" s="178" t="s">
        <v>144</v>
      </c>
    </row>
    <row r="165" spans="2:51" s="10" customFormat="1" ht="22.5" customHeight="1">
      <c r="B165" s="179"/>
      <c r="C165" s="180"/>
      <c r="D165" s="180"/>
      <c r="E165" s="181" t="s">
        <v>22</v>
      </c>
      <c r="F165" s="278" t="s">
        <v>152</v>
      </c>
      <c r="G165" s="279"/>
      <c r="H165" s="279"/>
      <c r="I165" s="279"/>
      <c r="J165" s="180"/>
      <c r="K165" s="182">
        <v>11</v>
      </c>
      <c r="L165" s="180"/>
      <c r="M165" s="180"/>
      <c r="N165" s="180"/>
      <c r="O165" s="180"/>
      <c r="P165" s="180"/>
      <c r="Q165" s="180"/>
      <c r="R165" s="183"/>
      <c r="T165" s="184"/>
      <c r="U165" s="180"/>
      <c r="V165" s="180"/>
      <c r="W165" s="180"/>
      <c r="X165" s="180"/>
      <c r="Y165" s="180"/>
      <c r="Z165" s="180"/>
      <c r="AA165" s="185"/>
      <c r="AT165" s="186" t="s">
        <v>151</v>
      </c>
      <c r="AU165" s="186" t="s">
        <v>86</v>
      </c>
      <c r="AV165" s="10" t="s">
        <v>149</v>
      </c>
      <c r="AW165" s="10" t="s">
        <v>35</v>
      </c>
      <c r="AX165" s="10" t="s">
        <v>86</v>
      </c>
      <c r="AY165" s="186" t="s">
        <v>144</v>
      </c>
    </row>
    <row r="166" spans="2:65" s="1" customFormat="1" ht="31.5" customHeight="1">
      <c r="B166" s="36"/>
      <c r="C166" s="164" t="s">
        <v>229</v>
      </c>
      <c r="D166" s="164" t="s">
        <v>145</v>
      </c>
      <c r="E166" s="165" t="s">
        <v>256</v>
      </c>
      <c r="F166" s="272" t="s">
        <v>257</v>
      </c>
      <c r="G166" s="272"/>
      <c r="H166" s="272"/>
      <c r="I166" s="272"/>
      <c r="J166" s="166" t="s">
        <v>232</v>
      </c>
      <c r="K166" s="167">
        <v>78</v>
      </c>
      <c r="L166" s="273">
        <v>0</v>
      </c>
      <c r="M166" s="274"/>
      <c r="N166" s="275">
        <f>ROUND(L166*K166,2)</f>
        <v>0</v>
      </c>
      <c r="O166" s="275"/>
      <c r="P166" s="275"/>
      <c r="Q166" s="275"/>
      <c r="R166" s="38"/>
      <c r="T166" s="168" t="s">
        <v>22</v>
      </c>
      <c r="U166" s="45" t="s">
        <v>43</v>
      </c>
      <c r="V166" s="37"/>
      <c r="W166" s="169">
        <f>V166*K166</f>
        <v>0</v>
      </c>
      <c r="X166" s="169">
        <v>0</v>
      </c>
      <c r="Y166" s="169">
        <f>X166*K166</f>
        <v>0</v>
      </c>
      <c r="Z166" s="169">
        <v>0</v>
      </c>
      <c r="AA166" s="170">
        <f>Z166*K166</f>
        <v>0</v>
      </c>
      <c r="AR166" s="19" t="s">
        <v>149</v>
      </c>
      <c r="AT166" s="19" t="s">
        <v>145</v>
      </c>
      <c r="AU166" s="19" t="s">
        <v>86</v>
      </c>
      <c r="AY166" s="19" t="s">
        <v>144</v>
      </c>
      <c r="BE166" s="111">
        <f>IF(U166="základní",N166,0)</f>
        <v>0</v>
      </c>
      <c r="BF166" s="111">
        <f>IF(U166="snížená",N166,0)</f>
        <v>0</v>
      </c>
      <c r="BG166" s="111">
        <f>IF(U166="zákl. přenesená",N166,0)</f>
        <v>0</v>
      </c>
      <c r="BH166" s="111">
        <f>IF(U166="sníž. přenesená",N166,0)</f>
        <v>0</v>
      </c>
      <c r="BI166" s="111">
        <f>IF(U166="nulová",N166,0)</f>
        <v>0</v>
      </c>
      <c r="BJ166" s="19" t="s">
        <v>86</v>
      </c>
      <c r="BK166" s="111">
        <f>ROUND(L166*K166,2)</f>
        <v>0</v>
      </c>
      <c r="BL166" s="19" t="s">
        <v>149</v>
      </c>
      <c r="BM166" s="19" t="s">
        <v>258</v>
      </c>
    </row>
    <row r="167" spans="2:65" s="1" customFormat="1" ht="31.5" customHeight="1">
      <c r="B167" s="36"/>
      <c r="C167" s="164" t="s">
        <v>259</v>
      </c>
      <c r="D167" s="164" t="s">
        <v>145</v>
      </c>
      <c r="E167" s="165" t="s">
        <v>260</v>
      </c>
      <c r="F167" s="272" t="s">
        <v>261</v>
      </c>
      <c r="G167" s="272"/>
      <c r="H167" s="272"/>
      <c r="I167" s="272"/>
      <c r="J167" s="166" t="s">
        <v>232</v>
      </c>
      <c r="K167" s="167">
        <v>78</v>
      </c>
      <c r="L167" s="273">
        <v>0</v>
      </c>
      <c r="M167" s="274"/>
      <c r="N167" s="275">
        <f>ROUND(L167*K167,2)</f>
        <v>0</v>
      </c>
      <c r="O167" s="275"/>
      <c r="P167" s="275"/>
      <c r="Q167" s="275"/>
      <c r="R167" s="38"/>
      <c r="T167" s="168" t="s">
        <v>22</v>
      </c>
      <c r="U167" s="45" t="s">
        <v>43</v>
      </c>
      <c r="V167" s="37"/>
      <c r="W167" s="169">
        <f>V167*K167</f>
        <v>0</v>
      </c>
      <c r="X167" s="169">
        <v>0</v>
      </c>
      <c r="Y167" s="169">
        <f>X167*K167</f>
        <v>0</v>
      </c>
      <c r="Z167" s="169">
        <v>0</v>
      </c>
      <c r="AA167" s="170">
        <f>Z167*K167</f>
        <v>0</v>
      </c>
      <c r="AR167" s="19" t="s">
        <v>149</v>
      </c>
      <c r="AT167" s="19" t="s">
        <v>145</v>
      </c>
      <c r="AU167" s="19" t="s">
        <v>86</v>
      </c>
      <c r="AY167" s="19" t="s">
        <v>144</v>
      </c>
      <c r="BE167" s="111">
        <f>IF(U167="základní",N167,0)</f>
        <v>0</v>
      </c>
      <c r="BF167" s="111">
        <f>IF(U167="snížená",N167,0)</f>
        <v>0</v>
      </c>
      <c r="BG167" s="111">
        <f>IF(U167="zákl. přenesená",N167,0)</f>
        <v>0</v>
      </c>
      <c r="BH167" s="111">
        <f>IF(U167="sníž. přenesená",N167,0)</f>
        <v>0</v>
      </c>
      <c r="BI167" s="111">
        <f>IF(U167="nulová",N167,0)</f>
        <v>0</v>
      </c>
      <c r="BJ167" s="19" t="s">
        <v>86</v>
      </c>
      <c r="BK167" s="111">
        <f>ROUND(L167*K167,2)</f>
        <v>0</v>
      </c>
      <c r="BL167" s="19" t="s">
        <v>149</v>
      </c>
      <c r="BM167" s="19" t="s">
        <v>262</v>
      </c>
    </row>
    <row r="168" spans="2:51" s="9" customFormat="1" ht="22.5" customHeight="1">
      <c r="B168" s="171"/>
      <c r="C168" s="172"/>
      <c r="D168" s="172"/>
      <c r="E168" s="173" t="s">
        <v>22</v>
      </c>
      <c r="F168" s="276" t="s">
        <v>263</v>
      </c>
      <c r="G168" s="277"/>
      <c r="H168" s="277"/>
      <c r="I168" s="277"/>
      <c r="J168" s="172"/>
      <c r="K168" s="174">
        <v>78</v>
      </c>
      <c r="L168" s="172"/>
      <c r="M168" s="172"/>
      <c r="N168" s="172"/>
      <c r="O168" s="172"/>
      <c r="P168" s="172"/>
      <c r="Q168" s="172"/>
      <c r="R168" s="175"/>
      <c r="T168" s="176"/>
      <c r="U168" s="172"/>
      <c r="V168" s="172"/>
      <c r="W168" s="172"/>
      <c r="X168" s="172"/>
      <c r="Y168" s="172"/>
      <c r="Z168" s="172"/>
      <c r="AA168" s="177"/>
      <c r="AT168" s="178" t="s">
        <v>151</v>
      </c>
      <c r="AU168" s="178" t="s">
        <v>86</v>
      </c>
      <c r="AV168" s="9" t="s">
        <v>108</v>
      </c>
      <c r="AW168" s="9" t="s">
        <v>35</v>
      </c>
      <c r="AX168" s="9" t="s">
        <v>78</v>
      </c>
      <c r="AY168" s="178" t="s">
        <v>144</v>
      </c>
    </row>
    <row r="169" spans="2:51" s="10" customFormat="1" ht="22.5" customHeight="1">
      <c r="B169" s="179"/>
      <c r="C169" s="180"/>
      <c r="D169" s="180"/>
      <c r="E169" s="181" t="s">
        <v>22</v>
      </c>
      <c r="F169" s="278" t="s">
        <v>152</v>
      </c>
      <c r="G169" s="279"/>
      <c r="H169" s="279"/>
      <c r="I169" s="279"/>
      <c r="J169" s="180"/>
      <c r="K169" s="182">
        <v>78</v>
      </c>
      <c r="L169" s="180"/>
      <c r="M169" s="180"/>
      <c r="N169" s="180"/>
      <c r="O169" s="180"/>
      <c r="P169" s="180"/>
      <c r="Q169" s="180"/>
      <c r="R169" s="183"/>
      <c r="T169" s="184"/>
      <c r="U169" s="180"/>
      <c r="V169" s="180"/>
      <c r="W169" s="180"/>
      <c r="X169" s="180"/>
      <c r="Y169" s="180"/>
      <c r="Z169" s="180"/>
      <c r="AA169" s="185"/>
      <c r="AT169" s="186" t="s">
        <v>151</v>
      </c>
      <c r="AU169" s="186" t="s">
        <v>86</v>
      </c>
      <c r="AV169" s="10" t="s">
        <v>149</v>
      </c>
      <c r="AW169" s="10" t="s">
        <v>35</v>
      </c>
      <c r="AX169" s="10" t="s">
        <v>86</v>
      </c>
      <c r="AY169" s="186" t="s">
        <v>144</v>
      </c>
    </row>
    <row r="170" spans="2:65" s="1" customFormat="1" ht="31.5" customHeight="1">
      <c r="B170" s="36"/>
      <c r="C170" s="164" t="s">
        <v>264</v>
      </c>
      <c r="D170" s="164" t="s">
        <v>145</v>
      </c>
      <c r="E170" s="165" t="s">
        <v>265</v>
      </c>
      <c r="F170" s="272" t="s">
        <v>266</v>
      </c>
      <c r="G170" s="272"/>
      <c r="H170" s="272"/>
      <c r="I170" s="272"/>
      <c r="J170" s="166" t="s">
        <v>232</v>
      </c>
      <c r="K170" s="167">
        <v>78</v>
      </c>
      <c r="L170" s="273">
        <v>0</v>
      </c>
      <c r="M170" s="274"/>
      <c r="N170" s="275">
        <f>ROUND(L170*K170,2)</f>
        <v>0</v>
      </c>
      <c r="O170" s="275"/>
      <c r="P170" s="275"/>
      <c r="Q170" s="275"/>
      <c r="R170" s="38"/>
      <c r="T170" s="168" t="s">
        <v>22</v>
      </c>
      <c r="U170" s="45" t="s">
        <v>43</v>
      </c>
      <c r="V170" s="37"/>
      <c r="W170" s="169">
        <f>V170*K170</f>
        <v>0</v>
      </c>
      <c r="X170" s="169">
        <v>0</v>
      </c>
      <c r="Y170" s="169">
        <f>X170*K170</f>
        <v>0</v>
      </c>
      <c r="Z170" s="169">
        <v>0</v>
      </c>
      <c r="AA170" s="170">
        <f>Z170*K170</f>
        <v>0</v>
      </c>
      <c r="AR170" s="19" t="s">
        <v>149</v>
      </c>
      <c r="AT170" s="19" t="s">
        <v>145</v>
      </c>
      <c r="AU170" s="19" t="s">
        <v>86</v>
      </c>
      <c r="AY170" s="19" t="s">
        <v>144</v>
      </c>
      <c r="BE170" s="111">
        <f>IF(U170="základní",N170,0)</f>
        <v>0</v>
      </c>
      <c r="BF170" s="111">
        <f>IF(U170="snížená",N170,0)</f>
        <v>0</v>
      </c>
      <c r="BG170" s="111">
        <f>IF(U170="zákl. přenesená",N170,0)</f>
        <v>0</v>
      </c>
      <c r="BH170" s="111">
        <f>IF(U170="sníž. přenesená",N170,0)</f>
        <v>0</v>
      </c>
      <c r="BI170" s="111">
        <f>IF(U170="nulová",N170,0)</f>
        <v>0</v>
      </c>
      <c r="BJ170" s="19" t="s">
        <v>86</v>
      </c>
      <c r="BK170" s="111">
        <f>ROUND(L170*K170,2)</f>
        <v>0</v>
      </c>
      <c r="BL170" s="19" t="s">
        <v>149</v>
      </c>
      <c r="BM170" s="19" t="s">
        <v>267</v>
      </c>
    </row>
    <row r="171" spans="2:65" s="1" customFormat="1" ht="31.5" customHeight="1">
      <c r="B171" s="36"/>
      <c r="C171" s="164" t="s">
        <v>255</v>
      </c>
      <c r="D171" s="164" t="s">
        <v>145</v>
      </c>
      <c r="E171" s="165" t="s">
        <v>268</v>
      </c>
      <c r="F171" s="272" t="s">
        <v>269</v>
      </c>
      <c r="G171" s="272"/>
      <c r="H171" s="272"/>
      <c r="I171" s="272"/>
      <c r="J171" s="166" t="s">
        <v>227</v>
      </c>
      <c r="K171" s="167">
        <v>56.08</v>
      </c>
      <c r="L171" s="273">
        <v>0</v>
      </c>
      <c r="M171" s="274"/>
      <c r="N171" s="275">
        <f>ROUND(L171*K171,2)</f>
        <v>0</v>
      </c>
      <c r="O171" s="275"/>
      <c r="P171" s="275"/>
      <c r="Q171" s="275"/>
      <c r="R171" s="38"/>
      <c r="T171" s="168" t="s">
        <v>22</v>
      </c>
      <c r="U171" s="45" t="s">
        <v>43</v>
      </c>
      <c r="V171" s="37"/>
      <c r="W171" s="169">
        <f>V171*K171</f>
        <v>0</v>
      </c>
      <c r="X171" s="169">
        <v>0</v>
      </c>
      <c r="Y171" s="169">
        <f>X171*K171</f>
        <v>0</v>
      </c>
      <c r="Z171" s="169">
        <v>0</v>
      </c>
      <c r="AA171" s="170">
        <f>Z171*K171</f>
        <v>0</v>
      </c>
      <c r="AR171" s="19" t="s">
        <v>149</v>
      </c>
      <c r="AT171" s="19" t="s">
        <v>145</v>
      </c>
      <c r="AU171" s="19" t="s">
        <v>86</v>
      </c>
      <c r="AY171" s="19" t="s">
        <v>144</v>
      </c>
      <c r="BE171" s="111">
        <f>IF(U171="základní",N171,0)</f>
        <v>0</v>
      </c>
      <c r="BF171" s="111">
        <f>IF(U171="snížená",N171,0)</f>
        <v>0</v>
      </c>
      <c r="BG171" s="111">
        <f>IF(U171="zákl. přenesená",N171,0)</f>
        <v>0</v>
      </c>
      <c r="BH171" s="111">
        <f>IF(U171="sníž. přenesená",N171,0)</f>
        <v>0</v>
      </c>
      <c r="BI171" s="111">
        <f>IF(U171="nulová",N171,0)</f>
        <v>0</v>
      </c>
      <c r="BJ171" s="19" t="s">
        <v>86</v>
      </c>
      <c r="BK171" s="111">
        <f>ROUND(L171*K171,2)</f>
        <v>0</v>
      </c>
      <c r="BL171" s="19" t="s">
        <v>149</v>
      </c>
      <c r="BM171" s="19" t="s">
        <v>270</v>
      </c>
    </row>
    <row r="172" spans="2:51" s="11" customFormat="1" ht="31.5" customHeight="1">
      <c r="B172" s="192"/>
      <c r="C172" s="193"/>
      <c r="D172" s="193"/>
      <c r="E172" s="194" t="s">
        <v>22</v>
      </c>
      <c r="F172" s="290" t="s">
        <v>271</v>
      </c>
      <c r="G172" s="291"/>
      <c r="H172" s="291"/>
      <c r="I172" s="291"/>
      <c r="J172" s="193"/>
      <c r="K172" s="195" t="s">
        <v>22</v>
      </c>
      <c r="L172" s="193"/>
      <c r="M172" s="193"/>
      <c r="N172" s="193"/>
      <c r="O172" s="193"/>
      <c r="P172" s="193"/>
      <c r="Q172" s="193"/>
      <c r="R172" s="196"/>
      <c r="T172" s="197"/>
      <c r="U172" s="193"/>
      <c r="V172" s="193"/>
      <c r="W172" s="193"/>
      <c r="X172" s="193"/>
      <c r="Y172" s="193"/>
      <c r="Z172" s="193"/>
      <c r="AA172" s="198"/>
      <c r="AT172" s="199" t="s">
        <v>151</v>
      </c>
      <c r="AU172" s="199" t="s">
        <v>86</v>
      </c>
      <c r="AV172" s="11" t="s">
        <v>86</v>
      </c>
      <c r="AW172" s="11" t="s">
        <v>35</v>
      </c>
      <c r="AX172" s="11" t="s">
        <v>78</v>
      </c>
      <c r="AY172" s="199" t="s">
        <v>144</v>
      </c>
    </row>
    <row r="173" spans="2:51" s="11" customFormat="1" ht="22.5" customHeight="1">
      <c r="B173" s="192"/>
      <c r="C173" s="193"/>
      <c r="D173" s="193"/>
      <c r="E173" s="194" t="s">
        <v>22</v>
      </c>
      <c r="F173" s="286" t="s">
        <v>272</v>
      </c>
      <c r="G173" s="287"/>
      <c r="H173" s="287"/>
      <c r="I173" s="287"/>
      <c r="J173" s="193"/>
      <c r="K173" s="195" t="s">
        <v>22</v>
      </c>
      <c r="L173" s="193"/>
      <c r="M173" s="193"/>
      <c r="N173" s="193"/>
      <c r="O173" s="193"/>
      <c r="P173" s="193"/>
      <c r="Q173" s="193"/>
      <c r="R173" s="196"/>
      <c r="T173" s="197"/>
      <c r="U173" s="193"/>
      <c r="V173" s="193"/>
      <c r="W173" s="193"/>
      <c r="X173" s="193"/>
      <c r="Y173" s="193"/>
      <c r="Z173" s="193"/>
      <c r="AA173" s="198"/>
      <c r="AT173" s="199" t="s">
        <v>151</v>
      </c>
      <c r="AU173" s="199" t="s">
        <v>86</v>
      </c>
      <c r="AV173" s="11" t="s">
        <v>86</v>
      </c>
      <c r="AW173" s="11" t="s">
        <v>35</v>
      </c>
      <c r="AX173" s="11" t="s">
        <v>78</v>
      </c>
      <c r="AY173" s="199" t="s">
        <v>144</v>
      </c>
    </row>
    <row r="174" spans="2:51" s="9" customFormat="1" ht="22.5" customHeight="1">
      <c r="B174" s="171"/>
      <c r="C174" s="172"/>
      <c r="D174" s="172"/>
      <c r="E174" s="173" t="s">
        <v>22</v>
      </c>
      <c r="F174" s="288" t="s">
        <v>273</v>
      </c>
      <c r="G174" s="289"/>
      <c r="H174" s="289"/>
      <c r="I174" s="289"/>
      <c r="J174" s="172"/>
      <c r="K174" s="174">
        <v>56.08</v>
      </c>
      <c r="L174" s="172"/>
      <c r="M174" s="172"/>
      <c r="N174" s="172"/>
      <c r="O174" s="172"/>
      <c r="P174" s="172"/>
      <c r="Q174" s="172"/>
      <c r="R174" s="175"/>
      <c r="T174" s="176"/>
      <c r="U174" s="172"/>
      <c r="V174" s="172"/>
      <c r="W174" s="172"/>
      <c r="X174" s="172"/>
      <c r="Y174" s="172"/>
      <c r="Z174" s="172"/>
      <c r="AA174" s="177"/>
      <c r="AT174" s="178" t="s">
        <v>151</v>
      </c>
      <c r="AU174" s="178" t="s">
        <v>86</v>
      </c>
      <c r="AV174" s="9" t="s">
        <v>108</v>
      </c>
      <c r="AW174" s="9" t="s">
        <v>35</v>
      </c>
      <c r="AX174" s="9" t="s">
        <v>78</v>
      </c>
      <c r="AY174" s="178" t="s">
        <v>144</v>
      </c>
    </row>
    <row r="175" spans="2:51" s="10" customFormat="1" ht="22.5" customHeight="1">
      <c r="B175" s="179"/>
      <c r="C175" s="180"/>
      <c r="D175" s="180"/>
      <c r="E175" s="181" t="s">
        <v>22</v>
      </c>
      <c r="F175" s="278" t="s">
        <v>152</v>
      </c>
      <c r="G175" s="279"/>
      <c r="H175" s="279"/>
      <c r="I175" s="279"/>
      <c r="J175" s="180"/>
      <c r="K175" s="182">
        <v>56.08</v>
      </c>
      <c r="L175" s="180"/>
      <c r="M175" s="180"/>
      <c r="N175" s="180"/>
      <c r="O175" s="180"/>
      <c r="P175" s="180"/>
      <c r="Q175" s="180"/>
      <c r="R175" s="183"/>
      <c r="T175" s="184"/>
      <c r="U175" s="180"/>
      <c r="V175" s="180"/>
      <c r="W175" s="180"/>
      <c r="X175" s="180"/>
      <c r="Y175" s="180"/>
      <c r="Z175" s="180"/>
      <c r="AA175" s="185"/>
      <c r="AT175" s="186" t="s">
        <v>151</v>
      </c>
      <c r="AU175" s="186" t="s">
        <v>86</v>
      </c>
      <c r="AV175" s="10" t="s">
        <v>149</v>
      </c>
      <c r="AW175" s="10" t="s">
        <v>35</v>
      </c>
      <c r="AX175" s="10" t="s">
        <v>86</v>
      </c>
      <c r="AY175" s="186" t="s">
        <v>144</v>
      </c>
    </row>
    <row r="176" spans="2:65" s="1" customFormat="1" ht="31.5" customHeight="1">
      <c r="B176" s="36"/>
      <c r="C176" s="164" t="s">
        <v>274</v>
      </c>
      <c r="D176" s="164" t="s">
        <v>145</v>
      </c>
      <c r="E176" s="165" t="s">
        <v>275</v>
      </c>
      <c r="F176" s="272" t="s">
        <v>276</v>
      </c>
      <c r="G176" s="272"/>
      <c r="H176" s="272"/>
      <c r="I176" s="272"/>
      <c r="J176" s="166" t="s">
        <v>227</v>
      </c>
      <c r="K176" s="167">
        <v>504.72</v>
      </c>
      <c r="L176" s="273">
        <v>0</v>
      </c>
      <c r="M176" s="274"/>
      <c r="N176" s="275">
        <f>ROUND(L176*K176,2)</f>
        <v>0</v>
      </c>
      <c r="O176" s="275"/>
      <c r="P176" s="275"/>
      <c r="Q176" s="275"/>
      <c r="R176" s="38"/>
      <c r="T176" s="168" t="s">
        <v>22</v>
      </c>
      <c r="U176" s="45" t="s">
        <v>43</v>
      </c>
      <c r="V176" s="37"/>
      <c r="W176" s="169">
        <f>V176*K176</f>
        <v>0</v>
      </c>
      <c r="X176" s="169">
        <v>0</v>
      </c>
      <c r="Y176" s="169">
        <f>X176*K176</f>
        <v>0</v>
      </c>
      <c r="Z176" s="169">
        <v>0</v>
      </c>
      <c r="AA176" s="170">
        <f>Z176*K176</f>
        <v>0</v>
      </c>
      <c r="AR176" s="19" t="s">
        <v>149</v>
      </c>
      <c r="AT176" s="19" t="s">
        <v>145</v>
      </c>
      <c r="AU176" s="19" t="s">
        <v>86</v>
      </c>
      <c r="AY176" s="19" t="s">
        <v>144</v>
      </c>
      <c r="BE176" s="111">
        <f>IF(U176="základní",N176,0)</f>
        <v>0</v>
      </c>
      <c r="BF176" s="111">
        <f>IF(U176="snížená",N176,0)</f>
        <v>0</v>
      </c>
      <c r="BG176" s="111">
        <f>IF(U176="zákl. přenesená",N176,0)</f>
        <v>0</v>
      </c>
      <c r="BH176" s="111">
        <f>IF(U176="sníž. přenesená",N176,0)</f>
        <v>0</v>
      </c>
      <c r="BI176" s="111">
        <f>IF(U176="nulová",N176,0)</f>
        <v>0</v>
      </c>
      <c r="BJ176" s="19" t="s">
        <v>86</v>
      </c>
      <c r="BK176" s="111">
        <f>ROUND(L176*K176,2)</f>
        <v>0</v>
      </c>
      <c r="BL176" s="19" t="s">
        <v>149</v>
      </c>
      <c r="BM176" s="19" t="s">
        <v>277</v>
      </c>
    </row>
    <row r="177" spans="2:65" s="1" customFormat="1" ht="22.5" customHeight="1">
      <c r="B177" s="36"/>
      <c r="C177" s="164" t="s">
        <v>278</v>
      </c>
      <c r="D177" s="164" t="s">
        <v>145</v>
      </c>
      <c r="E177" s="165" t="s">
        <v>279</v>
      </c>
      <c r="F177" s="272" t="s">
        <v>280</v>
      </c>
      <c r="G177" s="272"/>
      <c r="H177" s="272"/>
      <c r="I177" s="272"/>
      <c r="J177" s="166" t="s">
        <v>227</v>
      </c>
      <c r="K177" s="167">
        <v>20.285</v>
      </c>
      <c r="L177" s="273">
        <v>0</v>
      </c>
      <c r="M177" s="274"/>
      <c r="N177" s="275">
        <f>ROUND(L177*K177,2)</f>
        <v>0</v>
      </c>
      <c r="O177" s="275"/>
      <c r="P177" s="275"/>
      <c r="Q177" s="275"/>
      <c r="R177" s="38"/>
      <c r="T177" s="168" t="s">
        <v>22</v>
      </c>
      <c r="U177" s="45" t="s">
        <v>43</v>
      </c>
      <c r="V177" s="37"/>
      <c r="W177" s="169">
        <f>V177*K177</f>
        <v>0</v>
      </c>
      <c r="X177" s="169">
        <v>0</v>
      </c>
      <c r="Y177" s="169">
        <f>X177*K177</f>
        <v>0</v>
      </c>
      <c r="Z177" s="169">
        <v>0</v>
      </c>
      <c r="AA177" s="170">
        <f>Z177*K177</f>
        <v>0</v>
      </c>
      <c r="AR177" s="19" t="s">
        <v>149</v>
      </c>
      <c r="AT177" s="19" t="s">
        <v>145</v>
      </c>
      <c r="AU177" s="19" t="s">
        <v>86</v>
      </c>
      <c r="AY177" s="19" t="s">
        <v>144</v>
      </c>
      <c r="BE177" s="111">
        <f>IF(U177="základní",N177,0)</f>
        <v>0</v>
      </c>
      <c r="BF177" s="111">
        <f>IF(U177="snížená",N177,0)</f>
        <v>0</v>
      </c>
      <c r="BG177" s="111">
        <f>IF(U177="zákl. přenesená",N177,0)</f>
        <v>0</v>
      </c>
      <c r="BH177" s="111">
        <f>IF(U177="sníž. přenesená",N177,0)</f>
        <v>0</v>
      </c>
      <c r="BI177" s="111">
        <f>IF(U177="nulová",N177,0)</f>
        <v>0</v>
      </c>
      <c r="BJ177" s="19" t="s">
        <v>86</v>
      </c>
      <c r="BK177" s="111">
        <f>ROUND(L177*K177,2)</f>
        <v>0</v>
      </c>
      <c r="BL177" s="19" t="s">
        <v>149</v>
      </c>
      <c r="BM177" s="19" t="s">
        <v>281</v>
      </c>
    </row>
    <row r="178" spans="2:51" s="9" customFormat="1" ht="22.5" customHeight="1">
      <c r="B178" s="171"/>
      <c r="C178" s="172"/>
      <c r="D178" s="172"/>
      <c r="E178" s="173" t="s">
        <v>22</v>
      </c>
      <c r="F178" s="276" t="s">
        <v>282</v>
      </c>
      <c r="G178" s="277"/>
      <c r="H178" s="277"/>
      <c r="I178" s="277"/>
      <c r="J178" s="172"/>
      <c r="K178" s="174">
        <v>20.285</v>
      </c>
      <c r="L178" s="172"/>
      <c r="M178" s="172"/>
      <c r="N178" s="172"/>
      <c r="O178" s="172"/>
      <c r="P178" s="172"/>
      <c r="Q178" s="172"/>
      <c r="R178" s="175"/>
      <c r="T178" s="176"/>
      <c r="U178" s="172"/>
      <c r="V178" s="172"/>
      <c r="W178" s="172"/>
      <c r="X178" s="172"/>
      <c r="Y178" s="172"/>
      <c r="Z178" s="172"/>
      <c r="AA178" s="177"/>
      <c r="AT178" s="178" t="s">
        <v>151</v>
      </c>
      <c r="AU178" s="178" t="s">
        <v>86</v>
      </c>
      <c r="AV178" s="9" t="s">
        <v>108</v>
      </c>
      <c r="AW178" s="9" t="s">
        <v>35</v>
      </c>
      <c r="AX178" s="9" t="s">
        <v>78</v>
      </c>
      <c r="AY178" s="178" t="s">
        <v>144</v>
      </c>
    </row>
    <row r="179" spans="2:51" s="10" customFormat="1" ht="22.5" customHeight="1">
      <c r="B179" s="179"/>
      <c r="C179" s="180"/>
      <c r="D179" s="180"/>
      <c r="E179" s="181" t="s">
        <v>22</v>
      </c>
      <c r="F179" s="278" t="s">
        <v>152</v>
      </c>
      <c r="G179" s="279"/>
      <c r="H179" s="279"/>
      <c r="I179" s="279"/>
      <c r="J179" s="180"/>
      <c r="K179" s="182">
        <v>20.285</v>
      </c>
      <c r="L179" s="180"/>
      <c r="M179" s="180"/>
      <c r="N179" s="180"/>
      <c r="O179" s="180"/>
      <c r="P179" s="180"/>
      <c r="Q179" s="180"/>
      <c r="R179" s="183"/>
      <c r="T179" s="184"/>
      <c r="U179" s="180"/>
      <c r="V179" s="180"/>
      <c r="W179" s="180"/>
      <c r="X179" s="180"/>
      <c r="Y179" s="180"/>
      <c r="Z179" s="180"/>
      <c r="AA179" s="185"/>
      <c r="AT179" s="186" t="s">
        <v>151</v>
      </c>
      <c r="AU179" s="186" t="s">
        <v>86</v>
      </c>
      <c r="AV179" s="10" t="s">
        <v>149</v>
      </c>
      <c r="AW179" s="10" t="s">
        <v>35</v>
      </c>
      <c r="AX179" s="10" t="s">
        <v>86</v>
      </c>
      <c r="AY179" s="186" t="s">
        <v>144</v>
      </c>
    </row>
    <row r="180" spans="2:65" s="1" customFormat="1" ht="31.5" customHeight="1">
      <c r="B180" s="36"/>
      <c r="C180" s="164" t="s">
        <v>283</v>
      </c>
      <c r="D180" s="164" t="s">
        <v>145</v>
      </c>
      <c r="E180" s="165" t="s">
        <v>284</v>
      </c>
      <c r="F180" s="272" t="s">
        <v>285</v>
      </c>
      <c r="G180" s="272"/>
      <c r="H180" s="272"/>
      <c r="I180" s="272"/>
      <c r="J180" s="166" t="s">
        <v>227</v>
      </c>
      <c r="K180" s="167">
        <v>6.762</v>
      </c>
      <c r="L180" s="273">
        <v>0</v>
      </c>
      <c r="M180" s="274"/>
      <c r="N180" s="275">
        <f>ROUND(L180*K180,2)</f>
        <v>0</v>
      </c>
      <c r="O180" s="275"/>
      <c r="P180" s="275"/>
      <c r="Q180" s="275"/>
      <c r="R180" s="38"/>
      <c r="T180" s="168" t="s">
        <v>22</v>
      </c>
      <c r="U180" s="45" t="s">
        <v>43</v>
      </c>
      <c r="V180" s="37"/>
      <c r="W180" s="169">
        <f>V180*K180</f>
        <v>0</v>
      </c>
      <c r="X180" s="169">
        <v>0</v>
      </c>
      <c r="Y180" s="169">
        <f>X180*K180</f>
        <v>0</v>
      </c>
      <c r="Z180" s="169">
        <v>0</v>
      </c>
      <c r="AA180" s="170">
        <f>Z180*K180</f>
        <v>0</v>
      </c>
      <c r="AR180" s="19" t="s">
        <v>149</v>
      </c>
      <c r="AT180" s="19" t="s">
        <v>145</v>
      </c>
      <c r="AU180" s="19" t="s">
        <v>86</v>
      </c>
      <c r="AY180" s="19" t="s">
        <v>144</v>
      </c>
      <c r="BE180" s="111">
        <f>IF(U180="základní",N180,0)</f>
        <v>0</v>
      </c>
      <c r="BF180" s="111">
        <f>IF(U180="snížená",N180,0)</f>
        <v>0</v>
      </c>
      <c r="BG180" s="111">
        <f>IF(U180="zákl. přenesená",N180,0)</f>
        <v>0</v>
      </c>
      <c r="BH180" s="111">
        <f>IF(U180="sníž. přenesená",N180,0)</f>
        <v>0</v>
      </c>
      <c r="BI180" s="111">
        <f>IF(U180="nulová",N180,0)</f>
        <v>0</v>
      </c>
      <c r="BJ180" s="19" t="s">
        <v>86</v>
      </c>
      <c r="BK180" s="111">
        <f>ROUND(L180*K180,2)</f>
        <v>0</v>
      </c>
      <c r="BL180" s="19" t="s">
        <v>149</v>
      </c>
      <c r="BM180" s="19" t="s">
        <v>286</v>
      </c>
    </row>
    <row r="181" spans="2:65" s="1" customFormat="1" ht="22.5" customHeight="1">
      <c r="B181" s="36"/>
      <c r="C181" s="164" t="s">
        <v>11</v>
      </c>
      <c r="D181" s="164" t="s">
        <v>145</v>
      </c>
      <c r="E181" s="165" t="s">
        <v>287</v>
      </c>
      <c r="F181" s="272" t="s">
        <v>288</v>
      </c>
      <c r="G181" s="272"/>
      <c r="H181" s="272"/>
      <c r="I181" s="272"/>
      <c r="J181" s="166" t="s">
        <v>227</v>
      </c>
      <c r="K181" s="167">
        <v>28.777</v>
      </c>
      <c r="L181" s="273">
        <v>0</v>
      </c>
      <c r="M181" s="274"/>
      <c r="N181" s="275">
        <f>ROUND(L181*K181,2)</f>
        <v>0</v>
      </c>
      <c r="O181" s="275"/>
      <c r="P181" s="275"/>
      <c r="Q181" s="275"/>
      <c r="R181" s="38"/>
      <c r="T181" s="168" t="s">
        <v>22</v>
      </c>
      <c r="U181" s="45" t="s">
        <v>43</v>
      </c>
      <c r="V181" s="37"/>
      <c r="W181" s="169">
        <f>V181*K181</f>
        <v>0</v>
      </c>
      <c r="X181" s="169">
        <v>0</v>
      </c>
      <c r="Y181" s="169">
        <f>X181*K181</f>
        <v>0</v>
      </c>
      <c r="Z181" s="169">
        <v>0</v>
      </c>
      <c r="AA181" s="170">
        <f>Z181*K181</f>
        <v>0</v>
      </c>
      <c r="AR181" s="19" t="s">
        <v>149</v>
      </c>
      <c r="AT181" s="19" t="s">
        <v>145</v>
      </c>
      <c r="AU181" s="19" t="s">
        <v>86</v>
      </c>
      <c r="AY181" s="19" t="s">
        <v>144</v>
      </c>
      <c r="BE181" s="111">
        <f>IF(U181="základní",N181,0)</f>
        <v>0</v>
      </c>
      <c r="BF181" s="111">
        <f>IF(U181="snížená",N181,0)</f>
        <v>0</v>
      </c>
      <c r="BG181" s="111">
        <f>IF(U181="zákl. přenesená",N181,0)</f>
        <v>0</v>
      </c>
      <c r="BH181" s="111">
        <f>IF(U181="sníž. přenesená",N181,0)</f>
        <v>0</v>
      </c>
      <c r="BI181" s="111">
        <f>IF(U181="nulová",N181,0)</f>
        <v>0</v>
      </c>
      <c r="BJ181" s="19" t="s">
        <v>86</v>
      </c>
      <c r="BK181" s="111">
        <f>ROUND(L181*K181,2)</f>
        <v>0</v>
      </c>
      <c r="BL181" s="19" t="s">
        <v>149</v>
      </c>
      <c r="BM181" s="19" t="s">
        <v>289</v>
      </c>
    </row>
    <row r="182" spans="2:51" s="11" customFormat="1" ht="22.5" customHeight="1">
      <c r="B182" s="192"/>
      <c r="C182" s="193"/>
      <c r="D182" s="193"/>
      <c r="E182" s="194" t="s">
        <v>22</v>
      </c>
      <c r="F182" s="290" t="s">
        <v>290</v>
      </c>
      <c r="G182" s="291"/>
      <c r="H182" s="291"/>
      <c r="I182" s="291"/>
      <c r="J182" s="193"/>
      <c r="K182" s="195" t="s">
        <v>22</v>
      </c>
      <c r="L182" s="193"/>
      <c r="M182" s="193"/>
      <c r="N182" s="193"/>
      <c r="O182" s="193"/>
      <c r="P182" s="193"/>
      <c r="Q182" s="193"/>
      <c r="R182" s="196"/>
      <c r="T182" s="197"/>
      <c r="U182" s="193"/>
      <c r="V182" s="193"/>
      <c r="W182" s="193"/>
      <c r="X182" s="193"/>
      <c r="Y182" s="193"/>
      <c r="Z182" s="193"/>
      <c r="AA182" s="198"/>
      <c r="AT182" s="199" t="s">
        <v>151</v>
      </c>
      <c r="AU182" s="199" t="s">
        <v>86</v>
      </c>
      <c r="AV182" s="11" t="s">
        <v>86</v>
      </c>
      <c r="AW182" s="11" t="s">
        <v>35</v>
      </c>
      <c r="AX182" s="11" t="s">
        <v>78</v>
      </c>
      <c r="AY182" s="199" t="s">
        <v>144</v>
      </c>
    </row>
    <row r="183" spans="2:51" s="9" customFormat="1" ht="22.5" customHeight="1">
      <c r="B183" s="171"/>
      <c r="C183" s="172"/>
      <c r="D183" s="172"/>
      <c r="E183" s="173" t="s">
        <v>22</v>
      </c>
      <c r="F183" s="288" t="s">
        <v>291</v>
      </c>
      <c r="G183" s="289"/>
      <c r="H183" s="289"/>
      <c r="I183" s="289"/>
      <c r="J183" s="172"/>
      <c r="K183" s="174">
        <v>13.959</v>
      </c>
      <c r="L183" s="172"/>
      <c r="M183" s="172"/>
      <c r="N183" s="172"/>
      <c r="O183" s="172"/>
      <c r="P183" s="172"/>
      <c r="Q183" s="172"/>
      <c r="R183" s="175"/>
      <c r="T183" s="176"/>
      <c r="U183" s="172"/>
      <c r="V183" s="172"/>
      <c r="W183" s="172"/>
      <c r="X183" s="172"/>
      <c r="Y183" s="172"/>
      <c r="Z183" s="172"/>
      <c r="AA183" s="177"/>
      <c r="AT183" s="178" t="s">
        <v>151</v>
      </c>
      <c r="AU183" s="178" t="s">
        <v>86</v>
      </c>
      <c r="AV183" s="9" t="s">
        <v>108</v>
      </c>
      <c r="AW183" s="9" t="s">
        <v>35</v>
      </c>
      <c r="AX183" s="9" t="s">
        <v>78</v>
      </c>
      <c r="AY183" s="178" t="s">
        <v>144</v>
      </c>
    </row>
    <row r="184" spans="2:51" s="11" customFormat="1" ht="22.5" customHeight="1">
      <c r="B184" s="192"/>
      <c r="C184" s="193"/>
      <c r="D184" s="193"/>
      <c r="E184" s="194" t="s">
        <v>22</v>
      </c>
      <c r="F184" s="286" t="s">
        <v>292</v>
      </c>
      <c r="G184" s="287"/>
      <c r="H184" s="287"/>
      <c r="I184" s="287"/>
      <c r="J184" s="193"/>
      <c r="K184" s="195" t="s">
        <v>22</v>
      </c>
      <c r="L184" s="193"/>
      <c r="M184" s="193"/>
      <c r="N184" s="193"/>
      <c r="O184" s="193"/>
      <c r="P184" s="193"/>
      <c r="Q184" s="193"/>
      <c r="R184" s="196"/>
      <c r="T184" s="197"/>
      <c r="U184" s="193"/>
      <c r="V184" s="193"/>
      <c r="W184" s="193"/>
      <c r="X184" s="193"/>
      <c r="Y184" s="193"/>
      <c r="Z184" s="193"/>
      <c r="AA184" s="198"/>
      <c r="AT184" s="199" t="s">
        <v>151</v>
      </c>
      <c r="AU184" s="199" t="s">
        <v>86</v>
      </c>
      <c r="AV184" s="11" t="s">
        <v>86</v>
      </c>
      <c r="AW184" s="11" t="s">
        <v>35</v>
      </c>
      <c r="AX184" s="11" t="s">
        <v>78</v>
      </c>
      <c r="AY184" s="199" t="s">
        <v>144</v>
      </c>
    </row>
    <row r="185" spans="2:51" s="9" customFormat="1" ht="22.5" customHeight="1">
      <c r="B185" s="171"/>
      <c r="C185" s="172"/>
      <c r="D185" s="172"/>
      <c r="E185" s="173" t="s">
        <v>22</v>
      </c>
      <c r="F185" s="288" t="s">
        <v>293</v>
      </c>
      <c r="G185" s="289"/>
      <c r="H185" s="289"/>
      <c r="I185" s="289"/>
      <c r="J185" s="172"/>
      <c r="K185" s="174">
        <v>14.818</v>
      </c>
      <c r="L185" s="172"/>
      <c r="M185" s="172"/>
      <c r="N185" s="172"/>
      <c r="O185" s="172"/>
      <c r="P185" s="172"/>
      <c r="Q185" s="172"/>
      <c r="R185" s="175"/>
      <c r="T185" s="176"/>
      <c r="U185" s="172"/>
      <c r="V185" s="172"/>
      <c r="W185" s="172"/>
      <c r="X185" s="172"/>
      <c r="Y185" s="172"/>
      <c r="Z185" s="172"/>
      <c r="AA185" s="177"/>
      <c r="AT185" s="178" t="s">
        <v>151</v>
      </c>
      <c r="AU185" s="178" t="s">
        <v>86</v>
      </c>
      <c r="AV185" s="9" t="s">
        <v>108</v>
      </c>
      <c r="AW185" s="9" t="s">
        <v>35</v>
      </c>
      <c r="AX185" s="9" t="s">
        <v>78</v>
      </c>
      <c r="AY185" s="178" t="s">
        <v>144</v>
      </c>
    </row>
    <row r="186" spans="2:51" s="10" customFormat="1" ht="22.5" customHeight="1">
      <c r="B186" s="179"/>
      <c r="C186" s="180"/>
      <c r="D186" s="180"/>
      <c r="E186" s="181" t="s">
        <v>22</v>
      </c>
      <c r="F186" s="278" t="s">
        <v>152</v>
      </c>
      <c r="G186" s="279"/>
      <c r="H186" s="279"/>
      <c r="I186" s="279"/>
      <c r="J186" s="180"/>
      <c r="K186" s="182">
        <v>28.777</v>
      </c>
      <c r="L186" s="180"/>
      <c r="M186" s="180"/>
      <c r="N186" s="180"/>
      <c r="O186" s="180"/>
      <c r="P186" s="180"/>
      <c r="Q186" s="180"/>
      <c r="R186" s="183"/>
      <c r="T186" s="184"/>
      <c r="U186" s="180"/>
      <c r="V186" s="180"/>
      <c r="W186" s="180"/>
      <c r="X186" s="180"/>
      <c r="Y186" s="180"/>
      <c r="Z186" s="180"/>
      <c r="AA186" s="185"/>
      <c r="AT186" s="186" t="s">
        <v>151</v>
      </c>
      <c r="AU186" s="186" t="s">
        <v>86</v>
      </c>
      <c r="AV186" s="10" t="s">
        <v>149</v>
      </c>
      <c r="AW186" s="10" t="s">
        <v>35</v>
      </c>
      <c r="AX186" s="10" t="s">
        <v>86</v>
      </c>
      <c r="AY186" s="186" t="s">
        <v>144</v>
      </c>
    </row>
    <row r="187" spans="2:63" s="8" customFormat="1" ht="37.35" customHeight="1">
      <c r="B187" s="154"/>
      <c r="C187" s="155"/>
      <c r="D187" s="156" t="s">
        <v>184</v>
      </c>
      <c r="E187" s="156"/>
      <c r="F187" s="156"/>
      <c r="G187" s="156"/>
      <c r="H187" s="156"/>
      <c r="I187" s="156"/>
      <c r="J187" s="156"/>
      <c r="K187" s="156"/>
      <c r="L187" s="156"/>
      <c r="M187" s="156"/>
      <c r="N187" s="283">
        <f>BK187</f>
        <v>0</v>
      </c>
      <c r="O187" s="284"/>
      <c r="P187" s="284"/>
      <c r="Q187" s="284"/>
      <c r="R187" s="157"/>
      <c r="T187" s="158"/>
      <c r="U187" s="155"/>
      <c r="V187" s="155"/>
      <c r="W187" s="159">
        <f>SUM(W188:W200)</f>
        <v>0</v>
      </c>
      <c r="X187" s="155"/>
      <c r="Y187" s="159">
        <f>SUM(Y188:Y200)</f>
        <v>0.022283999999999998</v>
      </c>
      <c r="Z187" s="155"/>
      <c r="AA187" s="160">
        <f>SUM(AA188:AA200)</f>
        <v>0</v>
      </c>
      <c r="AR187" s="161" t="s">
        <v>86</v>
      </c>
      <c r="AT187" s="162" t="s">
        <v>77</v>
      </c>
      <c r="AU187" s="162" t="s">
        <v>78</v>
      </c>
      <c r="AY187" s="161" t="s">
        <v>144</v>
      </c>
      <c r="BK187" s="163">
        <f>SUM(BK188:BK200)</f>
        <v>0</v>
      </c>
    </row>
    <row r="188" spans="2:65" s="1" customFormat="1" ht="31.5" customHeight="1">
      <c r="B188" s="36"/>
      <c r="C188" s="164" t="s">
        <v>86</v>
      </c>
      <c r="D188" s="164" t="s">
        <v>145</v>
      </c>
      <c r="E188" s="165" t="s">
        <v>294</v>
      </c>
      <c r="F188" s="272" t="s">
        <v>295</v>
      </c>
      <c r="G188" s="272"/>
      <c r="H188" s="272"/>
      <c r="I188" s="272"/>
      <c r="J188" s="166" t="s">
        <v>232</v>
      </c>
      <c r="K188" s="167">
        <v>33</v>
      </c>
      <c r="L188" s="273">
        <v>0</v>
      </c>
      <c r="M188" s="274"/>
      <c r="N188" s="275">
        <f>ROUND(L188*K188,2)</f>
        <v>0</v>
      </c>
      <c r="O188" s="275"/>
      <c r="P188" s="275"/>
      <c r="Q188" s="275"/>
      <c r="R188" s="38"/>
      <c r="T188" s="168" t="s">
        <v>22</v>
      </c>
      <c r="U188" s="45" t="s">
        <v>43</v>
      </c>
      <c r="V188" s="37"/>
      <c r="W188" s="169">
        <f>V188*K188</f>
        <v>0</v>
      </c>
      <c r="X188" s="169">
        <v>0</v>
      </c>
      <c r="Y188" s="169">
        <f>X188*K188</f>
        <v>0</v>
      </c>
      <c r="Z188" s="169">
        <v>0</v>
      </c>
      <c r="AA188" s="170">
        <f>Z188*K188</f>
        <v>0</v>
      </c>
      <c r="AR188" s="19" t="s">
        <v>149</v>
      </c>
      <c r="AT188" s="19" t="s">
        <v>145</v>
      </c>
      <c r="AU188" s="19" t="s">
        <v>86</v>
      </c>
      <c r="AY188" s="19" t="s">
        <v>144</v>
      </c>
      <c r="BE188" s="111">
        <f>IF(U188="základní",N188,0)</f>
        <v>0</v>
      </c>
      <c r="BF188" s="111">
        <f>IF(U188="snížená",N188,0)</f>
        <v>0</v>
      </c>
      <c r="BG188" s="111">
        <f>IF(U188="zákl. přenesená",N188,0)</f>
        <v>0</v>
      </c>
      <c r="BH188" s="111">
        <f>IF(U188="sníž. přenesená",N188,0)</f>
        <v>0</v>
      </c>
      <c r="BI188" s="111">
        <f>IF(U188="nulová",N188,0)</f>
        <v>0</v>
      </c>
      <c r="BJ188" s="19" t="s">
        <v>86</v>
      </c>
      <c r="BK188" s="111">
        <f>ROUND(L188*K188,2)</f>
        <v>0</v>
      </c>
      <c r="BL188" s="19" t="s">
        <v>149</v>
      </c>
      <c r="BM188" s="19" t="s">
        <v>296</v>
      </c>
    </row>
    <row r="189" spans="2:65" s="1" customFormat="1" ht="22.5" customHeight="1">
      <c r="B189" s="36"/>
      <c r="C189" s="164" t="s">
        <v>108</v>
      </c>
      <c r="D189" s="164" t="s">
        <v>145</v>
      </c>
      <c r="E189" s="165" t="s">
        <v>297</v>
      </c>
      <c r="F189" s="272" t="s">
        <v>298</v>
      </c>
      <c r="G189" s="272"/>
      <c r="H189" s="272"/>
      <c r="I189" s="272"/>
      <c r="J189" s="166" t="s">
        <v>195</v>
      </c>
      <c r="K189" s="167">
        <v>3.3</v>
      </c>
      <c r="L189" s="273">
        <v>0</v>
      </c>
      <c r="M189" s="274"/>
      <c r="N189" s="275">
        <f>ROUND(L189*K189,2)</f>
        <v>0</v>
      </c>
      <c r="O189" s="275"/>
      <c r="P189" s="275"/>
      <c r="Q189" s="275"/>
      <c r="R189" s="38"/>
      <c r="T189" s="168" t="s">
        <v>22</v>
      </c>
      <c r="U189" s="45" t="s">
        <v>43</v>
      </c>
      <c r="V189" s="37"/>
      <c r="W189" s="169">
        <f>V189*K189</f>
        <v>0</v>
      </c>
      <c r="X189" s="169">
        <v>0</v>
      </c>
      <c r="Y189" s="169">
        <f>X189*K189</f>
        <v>0</v>
      </c>
      <c r="Z189" s="169">
        <v>0</v>
      </c>
      <c r="AA189" s="170">
        <f>Z189*K189</f>
        <v>0</v>
      </c>
      <c r="AR189" s="19" t="s">
        <v>149</v>
      </c>
      <c r="AT189" s="19" t="s">
        <v>145</v>
      </c>
      <c r="AU189" s="19" t="s">
        <v>86</v>
      </c>
      <c r="AY189" s="19" t="s">
        <v>144</v>
      </c>
      <c r="BE189" s="111">
        <f>IF(U189="základní",N189,0)</f>
        <v>0</v>
      </c>
      <c r="BF189" s="111">
        <f>IF(U189="snížená",N189,0)</f>
        <v>0</v>
      </c>
      <c r="BG189" s="111">
        <f>IF(U189="zákl. přenesená",N189,0)</f>
        <v>0</v>
      </c>
      <c r="BH189" s="111">
        <f>IF(U189="sníž. přenesená",N189,0)</f>
        <v>0</v>
      </c>
      <c r="BI189" s="111">
        <f>IF(U189="nulová",N189,0)</f>
        <v>0</v>
      </c>
      <c r="BJ189" s="19" t="s">
        <v>86</v>
      </c>
      <c r="BK189" s="111">
        <f>ROUND(L189*K189,2)</f>
        <v>0</v>
      </c>
      <c r="BL189" s="19" t="s">
        <v>149</v>
      </c>
      <c r="BM189" s="19" t="s">
        <v>299</v>
      </c>
    </row>
    <row r="190" spans="2:51" s="9" customFormat="1" ht="22.5" customHeight="1">
      <c r="B190" s="171"/>
      <c r="C190" s="172"/>
      <c r="D190" s="172"/>
      <c r="E190" s="173" t="s">
        <v>22</v>
      </c>
      <c r="F190" s="276" t="s">
        <v>300</v>
      </c>
      <c r="G190" s="277"/>
      <c r="H190" s="277"/>
      <c r="I190" s="277"/>
      <c r="J190" s="172"/>
      <c r="K190" s="174">
        <v>3.3</v>
      </c>
      <c r="L190" s="172"/>
      <c r="M190" s="172"/>
      <c r="N190" s="172"/>
      <c r="O190" s="172"/>
      <c r="P190" s="172"/>
      <c r="Q190" s="172"/>
      <c r="R190" s="175"/>
      <c r="T190" s="176"/>
      <c r="U190" s="172"/>
      <c r="V190" s="172"/>
      <c r="W190" s="172"/>
      <c r="X190" s="172"/>
      <c r="Y190" s="172"/>
      <c r="Z190" s="172"/>
      <c r="AA190" s="177"/>
      <c r="AT190" s="178" t="s">
        <v>151</v>
      </c>
      <c r="AU190" s="178" t="s">
        <v>86</v>
      </c>
      <c r="AV190" s="9" t="s">
        <v>108</v>
      </c>
      <c r="AW190" s="9" t="s">
        <v>35</v>
      </c>
      <c r="AX190" s="9" t="s">
        <v>78</v>
      </c>
      <c r="AY190" s="178" t="s">
        <v>144</v>
      </c>
    </row>
    <row r="191" spans="2:51" s="10" customFormat="1" ht="22.5" customHeight="1">
      <c r="B191" s="179"/>
      <c r="C191" s="180"/>
      <c r="D191" s="180"/>
      <c r="E191" s="181" t="s">
        <v>22</v>
      </c>
      <c r="F191" s="278" t="s">
        <v>152</v>
      </c>
      <c r="G191" s="279"/>
      <c r="H191" s="279"/>
      <c r="I191" s="279"/>
      <c r="J191" s="180"/>
      <c r="K191" s="182">
        <v>3.3</v>
      </c>
      <c r="L191" s="180"/>
      <c r="M191" s="180"/>
      <c r="N191" s="180"/>
      <c r="O191" s="180"/>
      <c r="P191" s="180"/>
      <c r="Q191" s="180"/>
      <c r="R191" s="183"/>
      <c r="T191" s="184"/>
      <c r="U191" s="180"/>
      <c r="V191" s="180"/>
      <c r="W191" s="180"/>
      <c r="X191" s="180"/>
      <c r="Y191" s="180"/>
      <c r="Z191" s="180"/>
      <c r="AA191" s="185"/>
      <c r="AT191" s="186" t="s">
        <v>151</v>
      </c>
      <c r="AU191" s="186" t="s">
        <v>86</v>
      </c>
      <c r="AV191" s="10" t="s">
        <v>149</v>
      </c>
      <c r="AW191" s="10" t="s">
        <v>35</v>
      </c>
      <c r="AX191" s="10" t="s">
        <v>86</v>
      </c>
      <c r="AY191" s="186" t="s">
        <v>144</v>
      </c>
    </row>
    <row r="192" spans="2:65" s="1" customFormat="1" ht="31.5" customHeight="1">
      <c r="B192" s="36"/>
      <c r="C192" s="164" t="s">
        <v>156</v>
      </c>
      <c r="D192" s="164" t="s">
        <v>145</v>
      </c>
      <c r="E192" s="165" t="s">
        <v>301</v>
      </c>
      <c r="F192" s="272" t="s">
        <v>302</v>
      </c>
      <c r="G192" s="272"/>
      <c r="H192" s="272"/>
      <c r="I192" s="272"/>
      <c r="J192" s="166" t="s">
        <v>195</v>
      </c>
      <c r="K192" s="167">
        <v>3.3</v>
      </c>
      <c r="L192" s="273">
        <v>0</v>
      </c>
      <c r="M192" s="274"/>
      <c r="N192" s="275">
        <f>ROUND(L192*K192,2)</f>
        <v>0</v>
      </c>
      <c r="O192" s="275"/>
      <c r="P192" s="275"/>
      <c r="Q192" s="275"/>
      <c r="R192" s="38"/>
      <c r="T192" s="168" t="s">
        <v>22</v>
      </c>
      <c r="U192" s="45" t="s">
        <v>43</v>
      </c>
      <c r="V192" s="37"/>
      <c r="W192" s="169">
        <f>V192*K192</f>
        <v>0</v>
      </c>
      <c r="X192" s="169">
        <v>0</v>
      </c>
      <c r="Y192" s="169">
        <f>X192*K192</f>
        <v>0</v>
      </c>
      <c r="Z192" s="169">
        <v>0</v>
      </c>
      <c r="AA192" s="170">
        <f>Z192*K192</f>
        <v>0</v>
      </c>
      <c r="AR192" s="19" t="s">
        <v>149</v>
      </c>
      <c r="AT192" s="19" t="s">
        <v>145</v>
      </c>
      <c r="AU192" s="19" t="s">
        <v>86</v>
      </c>
      <c r="AY192" s="19" t="s">
        <v>144</v>
      </c>
      <c r="BE192" s="111">
        <f>IF(U192="základní",N192,0)</f>
        <v>0</v>
      </c>
      <c r="BF192" s="111">
        <f>IF(U192="snížená",N192,0)</f>
        <v>0</v>
      </c>
      <c r="BG192" s="111">
        <f>IF(U192="zákl. přenesená",N192,0)</f>
        <v>0</v>
      </c>
      <c r="BH192" s="111">
        <f>IF(U192="sníž. přenesená",N192,0)</f>
        <v>0</v>
      </c>
      <c r="BI192" s="111">
        <f>IF(U192="nulová",N192,0)</f>
        <v>0</v>
      </c>
      <c r="BJ192" s="19" t="s">
        <v>86</v>
      </c>
      <c r="BK192" s="111">
        <f>ROUND(L192*K192,2)</f>
        <v>0</v>
      </c>
      <c r="BL192" s="19" t="s">
        <v>149</v>
      </c>
      <c r="BM192" s="19" t="s">
        <v>303</v>
      </c>
    </row>
    <row r="193" spans="2:65" s="1" customFormat="1" ht="31.5" customHeight="1">
      <c r="B193" s="36"/>
      <c r="C193" s="164" t="s">
        <v>149</v>
      </c>
      <c r="D193" s="164" t="s">
        <v>145</v>
      </c>
      <c r="E193" s="165" t="s">
        <v>304</v>
      </c>
      <c r="F193" s="272" t="s">
        <v>305</v>
      </c>
      <c r="G193" s="272"/>
      <c r="H193" s="272"/>
      <c r="I193" s="272"/>
      <c r="J193" s="166" t="s">
        <v>232</v>
      </c>
      <c r="K193" s="167">
        <v>33</v>
      </c>
      <c r="L193" s="273">
        <v>0</v>
      </c>
      <c r="M193" s="274"/>
      <c r="N193" s="275">
        <f>ROUND(L193*K193,2)</f>
        <v>0</v>
      </c>
      <c r="O193" s="275"/>
      <c r="P193" s="275"/>
      <c r="Q193" s="275"/>
      <c r="R193" s="38"/>
      <c r="T193" s="168" t="s">
        <v>22</v>
      </c>
      <c r="U193" s="45" t="s">
        <v>43</v>
      </c>
      <c r="V193" s="37"/>
      <c r="W193" s="169">
        <f>V193*K193</f>
        <v>0</v>
      </c>
      <c r="X193" s="169">
        <v>0</v>
      </c>
      <c r="Y193" s="169">
        <f>X193*K193</f>
        <v>0</v>
      </c>
      <c r="Z193" s="169">
        <v>0</v>
      </c>
      <c r="AA193" s="170">
        <f>Z193*K193</f>
        <v>0</v>
      </c>
      <c r="AR193" s="19" t="s">
        <v>149</v>
      </c>
      <c r="AT193" s="19" t="s">
        <v>145</v>
      </c>
      <c r="AU193" s="19" t="s">
        <v>86</v>
      </c>
      <c r="AY193" s="19" t="s">
        <v>144</v>
      </c>
      <c r="BE193" s="111">
        <f>IF(U193="základní",N193,0)</f>
        <v>0</v>
      </c>
      <c r="BF193" s="111">
        <f>IF(U193="snížená",N193,0)</f>
        <v>0</v>
      </c>
      <c r="BG193" s="111">
        <f>IF(U193="zákl. přenesená",N193,0)</f>
        <v>0</v>
      </c>
      <c r="BH193" s="111">
        <f>IF(U193="sníž. přenesená",N193,0)</f>
        <v>0</v>
      </c>
      <c r="BI193" s="111">
        <f>IF(U193="nulová",N193,0)</f>
        <v>0</v>
      </c>
      <c r="BJ193" s="19" t="s">
        <v>86</v>
      </c>
      <c r="BK193" s="111">
        <f>ROUND(L193*K193,2)</f>
        <v>0</v>
      </c>
      <c r="BL193" s="19" t="s">
        <v>149</v>
      </c>
      <c r="BM193" s="19" t="s">
        <v>306</v>
      </c>
    </row>
    <row r="194" spans="2:51" s="9" customFormat="1" ht="22.5" customHeight="1">
      <c r="B194" s="171"/>
      <c r="C194" s="172"/>
      <c r="D194" s="172"/>
      <c r="E194" s="173" t="s">
        <v>22</v>
      </c>
      <c r="F194" s="276" t="s">
        <v>307</v>
      </c>
      <c r="G194" s="277"/>
      <c r="H194" s="277"/>
      <c r="I194" s="277"/>
      <c r="J194" s="172"/>
      <c r="K194" s="174">
        <v>33</v>
      </c>
      <c r="L194" s="172"/>
      <c r="M194" s="172"/>
      <c r="N194" s="172"/>
      <c r="O194" s="172"/>
      <c r="P194" s="172"/>
      <c r="Q194" s="172"/>
      <c r="R194" s="175"/>
      <c r="T194" s="176"/>
      <c r="U194" s="172"/>
      <c r="V194" s="172"/>
      <c r="W194" s="172"/>
      <c r="X194" s="172"/>
      <c r="Y194" s="172"/>
      <c r="Z194" s="172"/>
      <c r="AA194" s="177"/>
      <c r="AT194" s="178" t="s">
        <v>151</v>
      </c>
      <c r="AU194" s="178" t="s">
        <v>86</v>
      </c>
      <c r="AV194" s="9" t="s">
        <v>108</v>
      </c>
      <c r="AW194" s="9" t="s">
        <v>35</v>
      </c>
      <c r="AX194" s="9" t="s">
        <v>78</v>
      </c>
      <c r="AY194" s="178" t="s">
        <v>144</v>
      </c>
    </row>
    <row r="195" spans="2:51" s="10" customFormat="1" ht="22.5" customHeight="1">
      <c r="B195" s="179"/>
      <c r="C195" s="180"/>
      <c r="D195" s="180"/>
      <c r="E195" s="181" t="s">
        <v>22</v>
      </c>
      <c r="F195" s="278" t="s">
        <v>152</v>
      </c>
      <c r="G195" s="279"/>
      <c r="H195" s="279"/>
      <c r="I195" s="279"/>
      <c r="J195" s="180"/>
      <c r="K195" s="182">
        <v>33</v>
      </c>
      <c r="L195" s="180"/>
      <c r="M195" s="180"/>
      <c r="N195" s="180"/>
      <c r="O195" s="180"/>
      <c r="P195" s="180"/>
      <c r="Q195" s="180"/>
      <c r="R195" s="183"/>
      <c r="T195" s="184"/>
      <c r="U195" s="180"/>
      <c r="V195" s="180"/>
      <c r="W195" s="180"/>
      <c r="X195" s="180"/>
      <c r="Y195" s="180"/>
      <c r="Z195" s="180"/>
      <c r="AA195" s="185"/>
      <c r="AT195" s="186" t="s">
        <v>151</v>
      </c>
      <c r="AU195" s="186" t="s">
        <v>86</v>
      </c>
      <c r="AV195" s="10" t="s">
        <v>149</v>
      </c>
      <c r="AW195" s="10" t="s">
        <v>35</v>
      </c>
      <c r="AX195" s="10" t="s">
        <v>86</v>
      </c>
      <c r="AY195" s="186" t="s">
        <v>144</v>
      </c>
    </row>
    <row r="196" spans="2:65" s="1" customFormat="1" ht="22.5" customHeight="1">
      <c r="B196" s="36"/>
      <c r="C196" s="200" t="s">
        <v>78</v>
      </c>
      <c r="D196" s="200" t="s">
        <v>308</v>
      </c>
      <c r="E196" s="201" t="s">
        <v>309</v>
      </c>
      <c r="F196" s="292" t="s">
        <v>310</v>
      </c>
      <c r="G196" s="292"/>
      <c r="H196" s="292"/>
      <c r="I196" s="292"/>
      <c r="J196" s="202" t="s">
        <v>311</v>
      </c>
      <c r="K196" s="203">
        <v>1.284</v>
      </c>
      <c r="L196" s="293">
        <v>0</v>
      </c>
      <c r="M196" s="294"/>
      <c r="N196" s="295">
        <f>ROUND(L196*K196,2)</f>
        <v>0</v>
      </c>
      <c r="O196" s="275"/>
      <c r="P196" s="275"/>
      <c r="Q196" s="275"/>
      <c r="R196" s="38"/>
      <c r="T196" s="168" t="s">
        <v>22</v>
      </c>
      <c r="U196" s="45" t="s">
        <v>43</v>
      </c>
      <c r="V196" s="37"/>
      <c r="W196" s="169">
        <f>V196*K196</f>
        <v>0</v>
      </c>
      <c r="X196" s="169">
        <v>0.001</v>
      </c>
      <c r="Y196" s="169">
        <f>X196*K196</f>
        <v>0.001284</v>
      </c>
      <c r="Z196" s="169">
        <v>0</v>
      </c>
      <c r="AA196" s="170">
        <f>Z196*K196</f>
        <v>0</v>
      </c>
      <c r="AR196" s="19" t="s">
        <v>229</v>
      </c>
      <c r="AT196" s="19" t="s">
        <v>308</v>
      </c>
      <c r="AU196" s="19" t="s">
        <v>86</v>
      </c>
      <c r="AY196" s="19" t="s">
        <v>144</v>
      </c>
      <c r="BE196" s="111">
        <f>IF(U196="základní",N196,0)</f>
        <v>0</v>
      </c>
      <c r="BF196" s="111">
        <f>IF(U196="snížená",N196,0)</f>
        <v>0</v>
      </c>
      <c r="BG196" s="111">
        <f>IF(U196="zákl. přenesená",N196,0)</f>
        <v>0</v>
      </c>
      <c r="BH196" s="111">
        <f>IF(U196="sníž. přenesená",N196,0)</f>
        <v>0</v>
      </c>
      <c r="BI196" s="111">
        <f>IF(U196="nulová",N196,0)</f>
        <v>0</v>
      </c>
      <c r="BJ196" s="19" t="s">
        <v>86</v>
      </c>
      <c r="BK196" s="111">
        <f>ROUND(L196*K196,2)</f>
        <v>0</v>
      </c>
      <c r="BL196" s="19" t="s">
        <v>149</v>
      </c>
      <c r="BM196" s="19" t="s">
        <v>312</v>
      </c>
    </row>
    <row r="197" spans="2:65" s="1" customFormat="1" ht="31.5" customHeight="1">
      <c r="B197" s="36"/>
      <c r="C197" s="164" t="s">
        <v>163</v>
      </c>
      <c r="D197" s="164" t="s">
        <v>145</v>
      </c>
      <c r="E197" s="165" t="s">
        <v>313</v>
      </c>
      <c r="F197" s="272" t="s">
        <v>314</v>
      </c>
      <c r="G197" s="272"/>
      <c r="H197" s="272"/>
      <c r="I197" s="272"/>
      <c r="J197" s="166" t="s">
        <v>232</v>
      </c>
      <c r="K197" s="167">
        <v>30</v>
      </c>
      <c r="L197" s="273">
        <v>0</v>
      </c>
      <c r="M197" s="274"/>
      <c r="N197" s="275">
        <f>ROUND(L197*K197,2)</f>
        <v>0</v>
      </c>
      <c r="O197" s="275"/>
      <c r="P197" s="275"/>
      <c r="Q197" s="275"/>
      <c r="R197" s="38"/>
      <c r="T197" s="168" t="s">
        <v>22</v>
      </c>
      <c r="U197" s="45" t="s">
        <v>43</v>
      </c>
      <c r="V197" s="37"/>
      <c r="W197" s="169">
        <f>V197*K197</f>
        <v>0</v>
      </c>
      <c r="X197" s="169">
        <v>0</v>
      </c>
      <c r="Y197" s="169">
        <f>X197*K197</f>
        <v>0</v>
      </c>
      <c r="Z197" s="169">
        <v>0</v>
      </c>
      <c r="AA197" s="170">
        <f>Z197*K197</f>
        <v>0</v>
      </c>
      <c r="AR197" s="19" t="s">
        <v>149</v>
      </c>
      <c r="AT197" s="19" t="s">
        <v>145</v>
      </c>
      <c r="AU197" s="19" t="s">
        <v>86</v>
      </c>
      <c r="AY197" s="19" t="s">
        <v>144</v>
      </c>
      <c r="BE197" s="111">
        <f>IF(U197="základní",N197,0)</f>
        <v>0</v>
      </c>
      <c r="BF197" s="111">
        <f>IF(U197="snížená",N197,0)</f>
        <v>0</v>
      </c>
      <c r="BG197" s="111">
        <f>IF(U197="zákl. přenesená",N197,0)</f>
        <v>0</v>
      </c>
      <c r="BH197" s="111">
        <f>IF(U197="sníž. přenesená",N197,0)</f>
        <v>0</v>
      </c>
      <c r="BI197" s="111">
        <f>IF(U197="nulová",N197,0)</f>
        <v>0</v>
      </c>
      <c r="BJ197" s="19" t="s">
        <v>86</v>
      </c>
      <c r="BK197" s="111">
        <f>ROUND(L197*K197,2)</f>
        <v>0</v>
      </c>
      <c r="BL197" s="19" t="s">
        <v>149</v>
      </c>
      <c r="BM197" s="19" t="s">
        <v>315</v>
      </c>
    </row>
    <row r="198" spans="2:65" s="1" customFormat="1" ht="31.5" customHeight="1">
      <c r="B198" s="36"/>
      <c r="C198" s="164" t="s">
        <v>218</v>
      </c>
      <c r="D198" s="164" t="s">
        <v>145</v>
      </c>
      <c r="E198" s="165" t="s">
        <v>316</v>
      </c>
      <c r="F198" s="272" t="s">
        <v>317</v>
      </c>
      <c r="G198" s="272"/>
      <c r="H198" s="272"/>
      <c r="I198" s="272"/>
      <c r="J198" s="166" t="s">
        <v>318</v>
      </c>
      <c r="K198" s="167">
        <v>10</v>
      </c>
      <c r="L198" s="273">
        <v>0</v>
      </c>
      <c r="M198" s="274"/>
      <c r="N198" s="275">
        <f>ROUND(L198*K198,2)</f>
        <v>0</v>
      </c>
      <c r="O198" s="275"/>
      <c r="P198" s="275"/>
      <c r="Q198" s="275"/>
      <c r="R198" s="38"/>
      <c r="T198" s="168" t="s">
        <v>22</v>
      </c>
      <c r="U198" s="45" t="s">
        <v>43</v>
      </c>
      <c r="V198" s="37"/>
      <c r="W198" s="169">
        <f>V198*K198</f>
        <v>0</v>
      </c>
      <c r="X198" s="169">
        <v>0.0021</v>
      </c>
      <c r="Y198" s="169">
        <f>X198*K198</f>
        <v>0.020999999999999998</v>
      </c>
      <c r="Z198" s="169">
        <v>0</v>
      </c>
      <c r="AA198" s="170">
        <f>Z198*K198</f>
        <v>0</v>
      </c>
      <c r="AR198" s="19" t="s">
        <v>149</v>
      </c>
      <c r="AT198" s="19" t="s">
        <v>145</v>
      </c>
      <c r="AU198" s="19" t="s">
        <v>86</v>
      </c>
      <c r="AY198" s="19" t="s">
        <v>144</v>
      </c>
      <c r="BE198" s="111">
        <f>IF(U198="základní",N198,0)</f>
        <v>0</v>
      </c>
      <c r="BF198" s="111">
        <f>IF(U198="snížená",N198,0)</f>
        <v>0</v>
      </c>
      <c r="BG198" s="111">
        <f>IF(U198="zákl. přenesená",N198,0)</f>
        <v>0</v>
      </c>
      <c r="BH198" s="111">
        <f>IF(U198="sníž. přenesená",N198,0)</f>
        <v>0</v>
      </c>
      <c r="BI198" s="111">
        <f>IF(U198="nulová",N198,0)</f>
        <v>0</v>
      </c>
      <c r="BJ198" s="19" t="s">
        <v>86</v>
      </c>
      <c r="BK198" s="111">
        <f>ROUND(L198*K198,2)</f>
        <v>0</v>
      </c>
      <c r="BL198" s="19" t="s">
        <v>149</v>
      </c>
      <c r="BM198" s="19" t="s">
        <v>319</v>
      </c>
    </row>
    <row r="199" spans="2:51" s="9" customFormat="1" ht="22.5" customHeight="1">
      <c r="B199" s="171"/>
      <c r="C199" s="172"/>
      <c r="D199" s="172"/>
      <c r="E199" s="173" t="s">
        <v>22</v>
      </c>
      <c r="F199" s="276" t="s">
        <v>264</v>
      </c>
      <c r="G199" s="277"/>
      <c r="H199" s="277"/>
      <c r="I199" s="277"/>
      <c r="J199" s="172"/>
      <c r="K199" s="174">
        <v>10</v>
      </c>
      <c r="L199" s="172"/>
      <c r="M199" s="172"/>
      <c r="N199" s="172"/>
      <c r="O199" s="172"/>
      <c r="P199" s="172"/>
      <c r="Q199" s="172"/>
      <c r="R199" s="175"/>
      <c r="T199" s="176"/>
      <c r="U199" s="172"/>
      <c r="V199" s="172"/>
      <c r="W199" s="172"/>
      <c r="X199" s="172"/>
      <c r="Y199" s="172"/>
      <c r="Z199" s="172"/>
      <c r="AA199" s="177"/>
      <c r="AT199" s="178" t="s">
        <v>151</v>
      </c>
      <c r="AU199" s="178" t="s">
        <v>86</v>
      </c>
      <c r="AV199" s="9" t="s">
        <v>108</v>
      </c>
      <c r="AW199" s="9" t="s">
        <v>35</v>
      </c>
      <c r="AX199" s="9" t="s">
        <v>78</v>
      </c>
      <c r="AY199" s="178" t="s">
        <v>144</v>
      </c>
    </row>
    <row r="200" spans="2:51" s="10" customFormat="1" ht="22.5" customHeight="1">
      <c r="B200" s="179"/>
      <c r="C200" s="180"/>
      <c r="D200" s="180"/>
      <c r="E200" s="181" t="s">
        <v>22</v>
      </c>
      <c r="F200" s="278" t="s">
        <v>152</v>
      </c>
      <c r="G200" s="279"/>
      <c r="H200" s="279"/>
      <c r="I200" s="279"/>
      <c r="J200" s="180"/>
      <c r="K200" s="182">
        <v>10</v>
      </c>
      <c r="L200" s="180"/>
      <c r="M200" s="180"/>
      <c r="N200" s="180"/>
      <c r="O200" s="180"/>
      <c r="P200" s="180"/>
      <c r="Q200" s="180"/>
      <c r="R200" s="183"/>
      <c r="T200" s="184"/>
      <c r="U200" s="180"/>
      <c r="V200" s="180"/>
      <c r="W200" s="180"/>
      <c r="X200" s="180"/>
      <c r="Y200" s="180"/>
      <c r="Z200" s="180"/>
      <c r="AA200" s="185"/>
      <c r="AT200" s="186" t="s">
        <v>151</v>
      </c>
      <c r="AU200" s="186" t="s">
        <v>86</v>
      </c>
      <c r="AV200" s="10" t="s">
        <v>149</v>
      </c>
      <c r="AW200" s="10" t="s">
        <v>35</v>
      </c>
      <c r="AX200" s="10" t="s">
        <v>86</v>
      </c>
      <c r="AY200" s="186" t="s">
        <v>144</v>
      </c>
    </row>
    <row r="201" spans="2:63" s="8" customFormat="1" ht="37.35" customHeight="1">
      <c r="B201" s="154"/>
      <c r="C201" s="155"/>
      <c r="D201" s="156" t="s">
        <v>185</v>
      </c>
      <c r="E201" s="156"/>
      <c r="F201" s="156"/>
      <c r="G201" s="156"/>
      <c r="H201" s="156"/>
      <c r="I201" s="156"/>
      <c r="J201" s="156"/>
      <c r="K201" s="156"/>
      <c r="L201" s="156"/>
      <c r="M201" s="156"/>
      <c r="N201" s="283">
        <f>BK201</f>
        <v>0</v>
      </c>
      <c r="O201" s="284"/>
      <c r="P201" s="284"/>
      <c r="Q201" s="284"/>
      <c r="R201" s="157"/>
      <c r="T201" s="158"/>
      <c r="U201" s="155"/>
      <c r="V201" s="155"/>
      <c r="W201" s="159">
        <f>SUM(W202:W218)</f>
        <v>0</v>
      </c>
      <c r="X201" s="155"/>
      <c r="Y201" s="159">
        <f>SUM(Y202:Y218)</f>
        <v>5.668253699999999</v>
      </c>
      <c r="Z201" s="155"/>
      <c r="AA201" s="160">
        <f>SUM(AA202:AA218)</f>
        <v>0</v>
      </c>
      <c r="AR201" s="161" t="s">
        <v>86</v>
      </c>
      <c r="AT201" s="162" t="s">
        <v>77</v>
      </c>
      <c r="AU201" s="162" t="s">
        <v>78</v>
      </c>
      <c r="AY201" s="161" t="s">
        <v>144</v>
      </c>
      <c r="BK201" s="163">
        <f>SUM(BK202:BK218)</f>
        <v>0</v>
      </c>
    </row>
    <row r="202" spans="2:65" s="1" customFormat="1" ht="31.5" customHeight="1">
      <c r="B202" s="36"/>
      <c r="C202" s="164" t="s">
        <v>86</v>
      </c>
      <c r="D202" s="164" t="s">
        <v>145</v>
      </c>
      <c r="E202" s="165" t="s">
        <v>320</v>
      </c>
      <c r="F202" s="272" t="s">
        <v>321</v>
      </c>
      <c r="G202" s="272"/>
      <c r="H202" s="272"/>
      <c r="I202" s="272"/>
      <c r="J202" s="166" t="s">
        <v>195</v>
      </c>
      <c r="K202" s="167">
        <v>0.59</v>
      </c>
      <c r="L202" s="273">
        <v>0</v>
      </c>
      <c r="M202" s="274"/>
      <c r="N202" s="275">
        <f>ROUND(L202*K202,2)</f>
        <v>0</v>
      </c>
      <c r="O202" s="275"/>
      <c r="P202" s="275"/>
      <c r="Q202" s="275"/>
      <c r="R202" s="38"/>
      <c r="T202" s="168" t="s">
        <v>22</v>
      </c>
      <c r="U202" s="45" t="s">
        <v>43</v>
      </c>
      <c r="V202" s="37"/>
      <c r="W202" s="169">
        <f>V202*K202</f>
        <v>0</v>
      </c>
      <c r="X202" s="169">
        <v>2.16</v>
      </c>
      <c r="Y202" s="169">
        <f>X202*K202</f>
        <v>1.2744</v>
      </c>
      <c r="Z202" s="169">
        <v>0</v>
      </c>
      <c r="AA202" s="170">
        <f>Z202*K202</f>
        <v>0</v>
      </c>
      <c r="AR202" s="19" t="s">
        <v>149</v>
      </c>
      <c r="AT202" s="19" t="s">
        <v>145</v>
      </c>
      <c r="AU202" s="19" t="s">
        <v>86</v>
      </c>
      <c r="AY202" s="19" t="s">
        <v>144</v>
      </c>
      <c r="BE202" s="111">
        <f>IF(U202="základní",N202,0)</f>
        <v>0</v>
      </c>
      <c r="BF202" s="111">
        <f>IF(U202="snížená",N202,0)</f>
        <v>0</v>
      </c>
      <c r="BG202" s="111">
        <f>IF(U202="zákl. přenesená",N202,0)</f>
        <v>0</v>
      </c>
      <c r="BH202" s="111">
        <f>IF(U202="sníž. přenesená",N202,0)</f>
        <v>0</v>
      </c>
      <c r="BI202" s="111">
        <f>IF(U202="nulová",N202,0)</f>
        <v>0</v>
      </c>
      <c r="BJ202" s="19" t="s">
        <v>86</v>
      </c>
      <c r="BK202" s="111">
        <f>ROUND(L202*K202,2)</f>
        <v>0</v>
      </c>
      <c r="BL202" s="19" t="s">
        <v>149</v>
      </c>
      <c r="BM202" s="19" t="s">
        <v>322</v>
      </c>
    </row>
    <row r="203" spans="2:65" s="1" customFormat="1" ht="22.5" customHeight="1">
      <c r="B203" s="36"/>
      <c r="C203" s="164" t="s">
        <v>108</v>
      </c>
      <c r="D203" s="164" t="s">
        <v>145</v>
      </c>
      <c r="E203" s="165" t="s">
        <v>323</v>
      </c>
      <c r="F203" s="272" t="s">
        <v>324</v>
      </c>
      <c r="G203" s="272"/>
      <c r="H203" s="272"/>
      <c r="I203" s="272"/>
      <c r="J203" s="166" t="s">
        <v>195</v>
      </c>
      <c r="K203" s="167">
        <v>1.5</v>
      </c>
      <c r="L203" s="273">
        <v>0</v>
      </c>
      <c r="M203" s="274"/>
      <c r="N203" s="275">
        <f>ROUND(L203*K203,2)</f>
        <v>0</v>
      </c>
      <c r="O203" s="275"/>
      <c r="P203" s="275"/>
      <c r="Q203" s="275"/>
      <c r="R203" s="38"/>
      <c r="T203" s="168" t="s">
        <v>22</v>
      </c>
      <c r="U203" s="45" t="s">
        <v>43</v>
      </c>
      <c r="V203" s="37"/>
      <c r="W203" s="169">
        <f>V203*K203</f>
        <v>0</v>
      </c>
      <c r="X203" s="169">
        <v>0</v>
      </c>
      <c r="Y203" s="169">
        <f>X203*K203</f>
        <v>0</v>
      </c>
      <c r="Z203" s="169">
        <v>0</v>
      </c>
      <c r="AA203" s="170">
        <f>Z203*K203</f>
        <v>0</v>
      </c>
      <c r="AR203" s="19" t="s">
        <v>149</v>
      </c>
      <c r="AT203" s="19" t="s">
        <v>145</v>
      </c>
      <c r="AU203" s="19" t="s">
        <v>86</v>
      </c>
      <c r="AY203" s="19" t="s">
        <v>144</v>
      </c>
      <c r="BE203" s="111">
        <f>IF(U203="základní",N203,0)</f>
        <v>0</v>
      </c>
      <c r="BF203" s="111">
        <f>IF(U203="snížená",N203,0)</f>
        <v>0</v>
      </c>
      <c r="BG203" s="111">
        <f>IF(U203="zákl. přenesená",N203,0)</f>
        <v>0</v>
      </c>
      <c r="BH203" s="111">
        <f>IF(U203="sníž. přenesená",N203,0)</f>
        <v>0</v>
      </c>
      <c r="BI203" s="111">
        <f>IF(U203="nulová",N203,0)</f>
        <v>0</v>
      </c>
      <c r="BJ203" s="19" t="s">
        <v>86</v>
      </c>
      <c r="BK203" s="111">
        <f>ROUND(L203*K203,2)</f>
        <v>0</v>
      </c>
      <c r="BL203" s="19" t="s">
        <v>149</v>
      </c>
      <c r="BM203" s="19" t="s">
        <v>325</v>
      </c>
    </row>
    <row r="204" spans="2:51" s="11" customFormat="1" ht="22.5" customHeight="1">
      <c r="B204" s="192"/>
      <c r="C204" s="193"/>
      <c r="D204" s="193"/>
      <c r="E204" s="194" t="s">
        <v>22</v>
      </c>
      <c r="F204" s="290" t="s">
        <v>211</v>
      </c>
      <c r="G204" s="291"/>
      <c r="H204" s="291"/>
      <c r="I204" s="291"/>
      <c r="J204" s="193"/>
      <c r="K204" s="195" t="s">
        <v>22</v>
      </c>
      <c r="L204" s="193"/>
      <c r="M204" s="193"/>
      <c r="N204" s="193"/>
      <c r="O204" s="193"/>
      <c r="P204" s="193"/>
      <c r="Q204" s="193"/>
      <c r="R204" s="196"/>
      <c r="T204" s="197"/>
      <c r="U204" s="193"/>
      <c r="V204" s="193"/>
      <c r="W204" s="193"/>
      <c r="X204" s="193"/>
      <c r="Y204" s="193"/>
      <c r="Z204" s="193"/>
      <c r="AA204" s="198"/>
      <c r="AT204" s="199" t="s">
        <v>151</v>
      </c>
      <c r="AU204" s="199" t="s">
        <v>86</v>
      </c>
      <c r="AV204" s="11" t="s">
        <v>86</v>
      </c>
      <c r="AW204" s="11" t="s">
        <v>35</v>
      </c>
      <c r="AX204" s="11" t="s">
        <v>78</v>
      </c>
      <c r="AY204" s="199" t="s">
        <v>144</v>
      </c>
    </row>
    <row r="205" spans="2:51" s="9" customFormat="1" ht="22.5" customHeight="1">
      <c r="B205" s="171"/>
      <c r="C205" s="172"/>
      <c r="D205" s="172"/>
      <c r="E205" s="173" t="s">
        <v>22</v>
      </c>
      <c r="F205" s="288" t="s">
        <v>326</v>
      </c>
      <c r="G205" s="289"/>
      <c r="H205" s="289"/>
      <c r="I205" s="289"/>
      <c r="J205" s="172"/>
      <c r="K205" s="174">
        <v>1.5</v>
      </c>
      <c r="L205" s="172"/>
      <c r="M205" s="172"/>
      <c r="N205" s="172"/>
      <c r="O205" s="172"/>
      <c r="P205" s="172"/>
      <c r="Q205" s="172"/>
      <c r="R205" s="175"/>
      <c r="T205" s="176"/>
      <c r="U205" s="172"/>
      <c r="V205" s="172"/>
      <c r="W205" s="172"/>
      <c r="X205" s="172"/>
      <c r="Y205" s="172"/>
      <c r="Z205" s="172"/>
      <c r="AA205" s="177"/>
      <c r="AT205" s="178" t="s">
        <v>151</v>
      </c>
      <c r="AU205" s="178" t="s">
        <v>86</v>
      </c>
      <c r="AV205" s="9" t="s">
        <v>108</v>
      </c>
      <c r="AW205" s="9" t="s">
        <v>35</v>
      </c>
      <c r="AX205" s="9" t="s">
        <v>78</v>
      </c>
      <c r="AY205" s="178" t="s">
        <v>144</v>
      </c>
    </row>
    <row r="206" spans="2:51" s="10" customFormat="1" ht="22.5" customHeight="1">
      <c r="B206" s="179"/>
      <c r="C206" s="180"/>
      <c r="D206" s="180"/>
      <c r="E206" s="181" t="s">
        <v>22</v>
      </c>
      <c r="F206" s="278" t="s">
        <v>152</v>
      </c>
      <c r="G206" s="279"/>
      <c r="H206" s="279"/>
      <c r="I206" s="279"/>
      <c r="J206" s="180"/>
      <c r="K206" s="182">
        <v>1.5</v>
      </c>
      <c r="L206" s="180"/>
      <c r="M206" s="180"/>
      <c r="N206" s="180"/>
      <c r="O206" s="180"/>
      <c r="P206" s="180"/>
      <c r="Q206" s="180"/>
      <c r="R206" s="183"/>
      <c r="T206" s="184"/>
      <c r="U206" s="180"/>
      <c r="V206" s="180"/>
      <c r="W206" s="180"/>
      <c r="X206" s="180"/>
      <c r="Y206" s="180"/>
      <c r="Z206" s="180"/>
      <c r="AA206" s="185"/>
      <c r="AT206" s="186" t="s">
        <v>151</v>
      </c>
      <c r="AU206" s="186" t="s">
        <v>86</v>
      </c>
      <c r="AV206" s="10" t="s">
        <v>149</v>
      </c>
      <c r="AW206" s="10" t="s">
        <v>35</v>
      </c>
      <c r="AX206" s="10" t="s">
        <v>86</v>
      </c>
      <c r="AY206" s="186" t="s">
        <v>144</v>
      </c>
    </row>
    <row r="207" spans="2:65" s="1" customFormat="1" ht="22.5" customHeight="1">
      <c r="B207" s="36"/>
      <c r="C207" s="164" t="s">
        <v>156</v>
      </c>
      <c r="D207" s="164" t="s">
        <v>145</v>
      </c>
      <c r="E207" s="165" t="s">
        <v>327</v>
      </c>
      <c r="F207" s="272" t="s">
        <v>328</v>
      </c>
      <c r="G207" s="272"/>
      <c r="H207" s="272"/>
      <c r="I207" s="272"/>
      <c r="J207" s="166" t="s">
        <v>232</v>
      </c>
      <c r="K207" s="167">
        <v>2.25</v>
      </c>
      <c r="L207" s="273">
        <v>0</v>
      </c>
      <c r="M207" s="274"/>
      <c r="N207" s="275">
        <f>ROUND(L207*K207,2)</f>
        <v>0</v>
      </c>
      <c r="O207" s="275"/>
      <c r="P207" s="275"/>
      <c r="Q207" s="275"/>
      <c r="R207" s="38"/>
      <c r="T207" s="168" t="s">
        <v>22</v>
      </c>
      <c r="U207" s="45" t="s">
        <v>43</v>
      </c>
      <c r="V207" s="37"/>
      <c r="W207" s="169">
        <f>V207*K207</f>
        <v>0</v>
      </c>
      <c r="X207" s="169">
        <v>0.00103</v>
      </c>
      <c r="Y207" s="169">
        <f>X207*K207</f>
        <v>0.0023175</v>
      </c>
      <c r="Z207" s="169">
        <v>0</v>
      </c>
      <c r="AA207" s="170">
        <f>Z207*K207</f>
        <v>0</v>
      </c>
      <c r="AR207" s="19" t="s">
        <v>149</v>
      </c>
      <c r="AT207" s="19" t="s">
        <v>145</v>
      </c>
      <c r="AU207" s="19" t="s">
        <v>86</v>
      </c>
      <c r="AY207" s="19" t="s">
        <v>144</v>
      </c>
      <c r="BE207" s="111">
        <f>IF(U207="základní",N207,0)</f>
        <v>0</v>
      </c>
      <c r="BF207" s="111">
        <f>IF(U207="snížená",N207,0)</f>
        <v>0</v>
      </c>
      <c r="BG207" s="111">
        <f>IF(U207="zákl. přenesená",N207,0)</f>
        <v>0</v>
      </c>
      <c r="BH207" s="111">
        <f>IF(U207="sníž. přenesená",N207,0)</f>
        <v>0</v>
      </c>
      <c r="BI207" s="111">
        <f>IF(U207="nulová",N207,0)</f>
        <v>0</v>
      </c>
      <c r="BJ207" s="19" t="s">
        <v>86</v>
      </c>
      <c r="BK207" s="111">
        <f>ROUND(L207*K207,2)</f>
        <v>0</v>
      </c>
      <c r="BL207" s="19" t="s">
        <v>149</v>
      </c>
      <c r="BM207" s="19" t="s">
        <v>329</v>
      </c>
    </row>
    <row r="208" spans="2:65" s="1" customFormat="1" ht="22.5" customHeight="1">
      <c r="B208" s="36"/>
      <c r="C208" s="164" t="s">
        <v>149</v>
      </c>
      <c r="D208" s="164" t="s">
        <v>145</v>
      </c>
      <c r="E208" s="165" t="s">
        <v>330</v>
      </c>
      <c r="F208" s="272" t="s">
        <v>331</v>
      </c>
      <c r="G208" s="272"/>
      <c r="H208" s="272"/>
      <c r="I208" s="272"/>
      <c r="J208" s="166" t="s">
        <v>232</v>
      </c>
      <c r="K208" s="167">
        <v>2.25</v>
      </c>
      <c r="L208" s="273">
        <v>0</v>
      </c>
      <c r="M208" s="274"/>
      <c r="N208" s="275">
        <f>ROUND(L208*K208,2)</f>
        <v>0</v>
      </c>
      <c r="O208" s="275"/>
      <c r="P208" s="275"/>
      <c r="Q208" s="275"/>
      <c r="R208" s="38"/>
      <c r="T208" s="168" t="s">
        <v>22</v>
      </c>
      <c r="U208" s="45" t="s">
        <v>43</v>
      </c>
      <c r="V208" s="37"/>
      <c r="W208" s="169">
        <f>V208*K208</f>
        <v>0</v>
      </c>
      <c r="X208" s="169">
        <v>0</v>
      </c>
      <c r="Y208" s="169">
        <f>X208*K208</f>
        <v>0</v>
      </c>
      <c r="Z208" s="169">
        <v>0</v>
      </c>
      <c r="AA208" s="170">
        <f>Z208*K208</f>
        <v>0</v>
      </c>
      <c r="AR208" s="19" t="s">
        <v>149</v>
      </c>
      <c r="AT208" s="19" t="s">
        <v>145</v>
      </c>
      <c r="AU208" s="19" t="s">
        <v>86</v>
      </c>
      <c r="AY208" s="19" t="s">
        <v>144</v>
      </c>
      <c r="BE208" s="111">
        <f>IF(U208="základní",N208,0)</f>
        <v>0</v>
      </c>
      <c r="BF208" s="111">
        <f>IF(U208="snížená",N208,0)</f>
        <v>0</v>
      </c>
      <c r="BG208" s="111">
        <f>IF(U208="zákl. přenesená",N208,0)</f>
        <v>0</v>
      </c>
      <c r="BH208" s="111">
        <f>IF(U208="sníž. přenesená",N208,0)</f>
        <v>0</v>
      </c>
      <c r="BI208" s="111">
        <f>IF(U208="nulová",N208,0)</f>
        <v>0</v>
      </c>
      <c r="BJ208" s="19" t="s">
        <v>86</v>
      </c>
      <c r="BK208" s="111">
        <f>ROUND(L208*K208,2)</f>
        <v>0</v>
      </c>
      <c r="BL208" s="19" t="s">
        <v>149</v>
      </c>
      <c r="BM208" s="19" t="s">
        <v>332</v>
      </c>
    </row>
    <row r="209" spans="2:51" s="9" customFormat="1" ht="22.5" customHeight="1">
      <c r="B209" s="171"/>
      <c r="C209" s="172"/>
      <c r="D209" s="172"/>
      <c r="E209" s="173" t="s">
        <v>22</v>
      </c>
      <c r="F209" s="276" t="s">
        <v>333</v>
      </c>
      <c r="G209" s="277"/>
      <c r="H209" s="277"/>
      <c r="I209" s="277"/>
      <c r="J209" s="172"/>
      <c r="K209" s="174">
        <v>2.25</v>
      </c>
      <c r="L209" s="172"/>
      <c r="M209" s="172"/>
      <c r="N209" s="172"/>
      <c r="O209" s="172"/>
      <c r="P209" s="172"/>
      <c r="Q209" s="172"/>
      <c r="R209" s="175"/>
      <c r="T209" s="176"/>
      <c r="U209" s="172"/>
      <c r="V209" s="172"/>
      <c r="W209" s="172"/>
      <c r="X209" s="172"/>
      <c r="Y209" s="172"/>
      <c r="Z209" s="172"/>
      <c r="AA209" s="177"/>
      <c r="AT209" s="178" t="s">
        <v>151</v>
      </c>
      <c r="AU209" s="178" t="s">
        <v>86</v>
      </c>
      <c r="AV209" s="9" t="s">
        <v>108</v>
      </c>
      <c r="AW209" s="9" t="s">
        <v>35</v>
      </c>
      <c r="AX209" s="9" t="s">
        <v>78</v>
      </c>
      <c r="AY209" s="178" t="s">
        <v>144</v>
      </c>
    </row>
    <row r="210" spans="2:51" s="10" customFormat="1" ht="22.5" customHeight="1">
      <c r="B210" s="179"/>
      <c r="C210" s="180"/>
      <c r="D210" s="180"/>
      <c r="E210" s="181" t="s">
        <v>22</v>
      </c>
      <c r="F210" s="278" t="s">
        <v>152</v>
      </c>
      <c r="G210" s="279"/>
      <c r="H210" s="279"/>
      <c r="I210" s="279"/>
      <c r="J210" s="180"/>
      <c r="K210" s="182">
        <v>2.25</v>
      </c>
      <c r="L210" s="180"/>
      <c r="M210" s="180"/>
      <c r="N210" s="180"/>
      <c r="O210" s="180"/>
      <c r="P210" s="180"/>
      <c r="Q210" s="180"/>
      <c r="R210" s="183"/>
      <c r="T210" s="184"/>
      <c r="U210" s="180"/>
      <c r="V210" s="180"/>
      <c r="W210" s="180"/>
      <c r="X210" s="180"/>
      <c r="Y210" s="180"/>
      <c r="Z210" s="180"/>
      <c r="AA210" s="185"/>
      <c r="AT210" s="186" t="s">
        <v>151</v>
      </c>
      <c r="AU210" s="186" t="s">
        <v>86</v>
      </c>
      <c r="AV210" s="10" t="s">
        <v>149</v>
      </c>
      <c r="AW210" s="10" t="s">
        <v>35</v>
      </c>
      <c r="AX210" s="10" t="s">
        <v>86</v>
      </c>
      <c r="AY210" s="186" t="s">
        <v>144</v>
      </c>
    </row>
    <row r="211" spans="2:65" s="1" customFormat="1" ht="22.5" customHeight="1">
      <c r="B211" s="36"/>
      <c r="C211" s="164" t="s">
        <v>163</v>
      </c>
      <c r="D211" s="164" t="s">
        <v>145</v>
      </c>
      <c r="E211" s="165" t="s">
        <v>334</v>
      </c>
      <c r="F211" s="272" t="s">
        <v>335</v>
      </c>
      <c r="G211" s="272"/>
      <c r="H211" s="272"/>
      <c r="I211" s="272"/>
      <c r="J211" s="166" t="s">
        <v>227</v>
      </c>
      <c r="K211" s="167">
        <v>0.12</v>
      </c>
      <c r="L211" s="273">
        <v>0</v>
      </c>
      <c r="M211" s="274"/>
      <c r="N211" s="275">
        <f>ROUND(L211*K211,2)</f>
        <v>0</v>
      </c>
      <c r="O211" s="275"/>
      <c r="P211" s="275"/>
      <c r="Q211" s="275"/>
      <c r="R211" s="38"/>
      <c r="T211" s="168" t="s">
        <v>22</v>
      </c>
      <c r="U211" s="45" t="s">
        <v>43</v>
      </c>
      <c r="V211" s="37"/>
      <c r="W211" s="169">
        <f>V211*K211</f>
        <v>0</v>
      </c>
      <c r="X211" s="169">
        <v>1.05878</v>
      </c>
      <c r="Y211" s="169">
        <f>X211*K211</f>
        <v>0.1270536</v>
      </c>
      <c r="Z211" s="169">
        <v>0</v>
      </c>
      <c r="AA211" s="170">
        <f>Z211*K211</f>
        <v>0</v>
      </c>
      <c r="AR211" s="19" t="s">
        <v>149</v>
      </c>
      <c r="AT211" s="19" t="s">
        <v>145</v>
      </c>
      <c r="AU211" s="19" t="s">
        <v>86</v>
      </c>
      <c r="AY211" s="19" t="s">
        <v>144</v>
      </c>
      <c r="BE211" s="111">
        <f>IF(U211="základní",N211,0)</f>
        <v>0</v>
      </c>
      <c r="BF211" s="111">
        <f>IF(U211="snížená",N211,0)</f>
        <v>0</v>
      </c>
      <c r="BG211" s="111">
        <f>IF(U211="zákl. přenesená",N211,0)</f>
        <v>0</v>
      </c>
      <c r="BH211" s="111">
        <f>IF(U211="sníž. přenesená",N211,0)</f>
        <v>0</v>
      </c>
      <c r="BI211" s="111">
        <f>IF(U211="nulová",N211,0)</f>
        <v>0</v>
      </c>
      <c r="BJ211" s="19" t="s">
        <v>86</v>
      </c>
      <c r="BK211" s="111">
        <f>ROUND(L211*K211,2)</f>
        <v>0</v>
      </c>
      <c r="BL211" s="19" t="s">
        <v>149</v>
      </c>
      <c r="BM211" s="19" t="s">
        <v>336</v>
      </c>
    </row>
    <row r="212" spans="2:65" s="1" customFormat="1" ht="22.5" customHeight="1">
      <c r="B212" s="36"/>
      <c r="C212" s="164" t="s">
        <v>218</v>
      </c>
      <c r="D212" s="164" t="s">
        <v>145</v>
      </c>
      <c r="E212" s="165" t="s">
        <v>337</v>
      </c>
      <c r="F212" s="272" t="s">
        <v>338</v>
      </c>
      <c r="G212" s="272"/>
      <c r="H212" s="272"/>
      <c r="I212" s="272"/>
      <c r="J212" s="166" t="s">
        <v>195</v>
      </c>
      <c r="K212" s="167">
        <v>1.89</v>
      </c>
      <c r="L212" s="273">
        <v>0</v>
      </c>
      <c r="M212" s="274"/>
      <c r="N212" s="275">
        <f>ROUND(L212*K212,2)</f>
        <v>0</v>
      </c>
      <c r="O212" s="275"/>
      <c r="P212" s="275"/>
      <c r="Q212" s="275"/>
      <c r="R212" s="38"/>
      <c r="T212" s="168" t="s">
        <v>22</v>
      </c>
      <c r="U212" s="45" t="s">
        <v>43</v>
      </c>
      <c r="V212" s="37"/>
      <c r="W212" s="169">
        <f>V212*K212</f>
        <v>0</v>
      </c>
      <c r="X212" s="169">
        <v>2.25634</v>
      </c>
      <c r="Y212" s="169">
        <f>X212*K212</f>
        <v>4.264482599999999</v>
      </c>
      <c r="Z212" s="169">
        <v>0</v>
      </c>
      <c r="AA212" s="170">
        <f>Z212*K212</f>
        <v>0</v>
      </c>
      <c r="AR212" s="19" t="s">
        <v>149</v>
      </c>
      <c r="AT212" s="19" t="s">
        <v>145</v>
      </c>
      <c r="AU212" s="19" t="s">
        <v>86</v>
      </c>
      <c r="AY212" s="19" t="s">
        <v>144</v>
      </c>
      <c r="BE212" s="111">
        <f>IF(U212="základní",N212,0)</f>
        <v>0</v>
      </c>
      <c r="BF212" s="111">
        <f>IF(U212="snížená",N212,0)</f>
        <v>0</v>
      </c>
      <c r="BG212" s="111">
        <f>IF(U212="zákl. přenesená",N212,0)</f>
        <v>0</v>
      </c>
      <c r="BH212" s="111">
        <f>IF(U212="sníž. přenesená",N212,0)</f>
        <v>0</v>
      </c>
      <c r="BI212" s="111">
        <f>IF(U212="nulová",N212,0)</f>
        <v>0</v>
      </c>
      <c r="BJ212" s="19" t="s">
        <v>86</v>
      </c>
      <c r="BK212" s="111">
        <f>ROUND(L212*K212,2)</f>
        <v>0</v>
      </c>
      <c r="BL212" s="19" t="s">
        <v>149</v>
      </c>
      <c r="BM212" s="19" t="s">
        <v>339</v>
      </c>
    </row>
    <row r="213" spans="2:51" s="11" customFormat="1" ht="22.5" customHeight="1">
      <c r="B213" s="192"/>
      <c r="C213" s="193"/>
      <c r="D213" s="193"/>
      <c r="E213" s="194" t="s">
        <v>22</v>
      </c>
      <c r="F213" s="290" t="s">
        <v>209</v>
      </c>
      <c r="G213" s="291"/>
      <c r="H213" s="291"/>
      <c r="I213" s="291"/>
      <c r="J213" s="193"/>
      <c r="K213" s="195" t="s">
        <v>22</v>
      </c>
      <c r="L213" s="193"/>
      <c r="M213" s="193"/>
      <c r="N213" s="193"/>
      <c r="O213" s="193"/>
      <c r="P213" s="193"/>
      <c r="Q213" s="193"/>
      <c r="R213" s="196"/>
      <c r="T213" s="197"/>
      <c r="U213" s="193"/>
      <c r="V213" s="193"/>
      <c r="W213" s="193"/>
      <c r="X213" s="193"/>
      <c r="Y213" s="193"/>
      <c r="Z213" s="193"/>
      <c r="AA213" s="198"/>
      <c r="AT213" s="199" t="s">
        <v>151</v>
      </c>
      <c r="AU213" s="199" t="s">
        <v>86</v>
      </c>
      <c r="AV213" s="11" t="s">
        <v>86</v>
      </c>
      <c r="AW213" s="11" t="s">
        <v>35</v>
      </c>
      <c r="AX213" s="11" t="s">
        <v>78</v>
      </c>
      <c r="AY213" s="199" t="s">
        <v>144</v>
      </c>
    </row>
    <row r="214" spans="2:51" s="9" customFormat="1" ht="22.5" customHeight="1">
      <c r="B214" s="171"/>
      <c r="C214" s="172"/>
      <c r="D214" s="172"/>
      <c r="E214" s="173" t="s">
        <v>22</v>
      </c>
      <c r="F214" s="288" t="s">
        <v>210</v>
      </c>
      <c r="G214" s="289"/>
      <c r="H214" s="289"/>
      <c r="I214" s="289"/>
      <c r="J214" s="172"/>
      <c r="K214" s="174">
        <v>0.59</v>
      </c>
      <c r="L214" s="172"/>
      <c r="M214" s="172"/>
      <c r="N214" s="172"/>
      <c r="O214" s="172"/>
      <c r="P214" s="172"/>
      <c r="Q214" s="172"/>
      <c r="R214" s="175"/>
      <c r="T214" s="176"/>
      <c r="U214" s="172"/>
      <c r="V214" s="172"/>
      <c r="W214" s="172"/>
      <c r="X214" s="172"/>
      <c r="Y214" s="172"/>
      <c r="Z214" s="172"/>
      <c r="AA214" s="177"/>
      <c r="AT214" s="178" t="s">
        <v>151</v>
      </c>
      <c r="AU214" s="178" t="s">
        <v>86</v>
      </c>
      <c r="AV214" s="9" t="s">
        <v>108</v>
      </c>
      <c r="AW214" s="9" t="s">
        <v>35</v>
      </c>
      <c r="AX214" s="9" t="s">
        <v>78</v>
      </c>
      <c r="AY214" s="178" t="s">
        <v>144</v>
      </c>
    </row>
    <row r="215" spans="2:51" s="11" customFormat="1" ht="22.5" customHeight="1">
      <c r="B215" s="192"/>
      <c r="C215" s="193"/>
      <c r="D215" s="193"/>
      <c r="E215" s="194" t="s">
        <v>22</v>
      </c>
      <c r="F215" s="286" t="s">
        <v>211</v>
      </c>
      <c r="G215" s="287"/>
      <c r="H215" s="287"/>
      <c r="I215" s="287"/>
      <c r="J215" s="193"/>
      <c r="K215" s="195" t="s">
        <v>22</v>
      </c>
      <c r="L215" s="193"/>
      <c r="M215" s="193"/>
      <c r="N215" s="193"/>
      <c r="O215" s="193"/>
      <c r="P215" s="193"/>
      <c r="Q215" s="193"/>
      <c r="R215" s="196"/>
      <c r="T215" s="197"/>
      <c r="U215" s="193"/>
      <c r="V215" s="193"/>
      <c r="W215" s="193"/>
      <c r="X215" s="193"/>
      <c r="Y215" s="193"/>
      <c r="Z215" s="193"/>
      <c r="AA215" s="198"/>
      <c r="AT215" s="199" t="s">
        <v>151</v>
      </c>
      <c r="AU215" s="199" t="s">
        <v>86</v>
      </c>
      <c r="AV215" s="11" t="s">
        <v>86</v>
      </c>
      <c r="AW215" s="11" t="s">
        <v>35</v>
      </c>
      <c r="AX215" s="11" t="s">
        <v>78</v>
      </c>
      <c r="AY215" s="199" t="s">
        <v>144</v>
      </c>
    </row>
    <row r="216" spans="2:51" s="9" customFormat="1" ht="22.5" customHeight="1">
      <c r="B216" s="171"/>
      <c r="C216" s="172"/>
      <c r="D216" s="172"/>
      <c r="E216" s="173" t="s">
        <v>22</v>
      </c>
      <c r="F216" s="288" t="s">
        <v>212</v>
      </c>
      <c r="G216" s="289"/>
      <c r="H216" s="289"/>
      <c r="I216" s="289"/>
      <c r="J216" s="172"/>
      <c r="K216" s="174">
        <v>1.3</v>
      </c>
      <c r="L216" s="172"/>
      <c r="M216" s="172"/>
      <c r="N216" s="172"/>
      <c r="O216" s="172"/>
      <c r="P216" s="172"/>
      <c r="Q216" s="172"/>
      <c r="R216" s="175"/>
      <c r="T216" s="176"/>
      <c r="U216" s="172"/>
      <c r="V216" s="172"/>
      <c r="W216" s="172"/>
      <c r="X216" s="172"/>
      <c r="Y216" s="172"/>
      <c r="Z216" s="172"/>
      <c r="AA216" s="177"/>
      <c r="AT216" s="178" t="s">
        <v>151</v>
      </c>
      <c r="AU216" s="178" t="s">
        <v>86</v>
      </c>
      <c r="AV216" s="9" t="s">
        <v>108</v>
      </c>
      <c r="AW216" s="9" t="s">
        <v>35</v>
      </c>
      <c r="AX216" s="9" t="s">
        <v>78</v>
      </c>
      <c r="AY216" s="178" t="s">
        <v>144</v>
      </c>
    </row>
    <row r="217" spans="2:51" s="11" customFormat="1" ht="22.5" customHeight="1">
      <c r="B217" s="192"/>
      <c r="C217" s="193"/>
      <c r="D217" s="193"/>
      <c r="E217" s="194" t="s">
        <v>22</v>
      </c>
      <c r="F217" s="286" t="s">
        <v>213</v>
      </c>
      <c r="G217" s="287"/>
      <c r="H217" s="287"/>
      <c r="I217" s="287"/>
      <c r="J217" s="193"/>
      <c r="K217" s="195" t="s">
        <v>22</v>
      </c>
      <c r="L217" s="193"/>
      <c r="M217" s="193"/>
      <c r="N217" s="193"/>
      <c r="O217" s="193"/>
      <c r="P217" s="193"/>
      <c r="Q217" s="193"/>
      <c r="R217" s="196"/>
      <c r="T217" s="197"/>
      <c r="U217" s="193"/>
      <c r="V217" s="193"/>
      <c r="W217" s="193"/>
      <c r="X217" s="193"/>
      <c r="Y217" s="193"/>
      <c r="Z217" s="193"/>
      <c r="AA217" s="198"/>
      <c r="AT217" s="199" t="s">
        <v>151</v>
      </c>
      <c r="AU217" s="199" t="s">
        <v>86</v>
      </c>
      <c r="AV217" s="11" t="s">
        <v>86</v>
      </c>
      <c r="AW217" s="11" t="s">
        <v>35</v>
      </c>
      <c r="AX217" s="11" t="s">
        <v>78</v>
      </c>
      <c r="AY217" s="199" t="s">
        <v>144</v>
      </c>
    </row>
    <row r="218" spans="2:51" s="10" customFormat="1" ht="22.5" customHeight="1">
      <c r="B218" s="179"/>
      <c r="C218" s="180"/>
      <c r="D218" s="180"/>
      <c r="E218" s="181" t="s">
        <v>22</v>
      </c>
      <c r="F218" s="278" t="s">
        <v>152</v>
      </c>
      <c r="G218" s="279"/>
      <c r="H218" s="279"/>
      <c r="I218" s="279"/>
      <c r="J218" s="180"/>
      <c r="K218" s="182">
        <v>1.89</v>
      </c>
      <c r="L218" s="180"/>
      <c r="M218" s="180"/>
      <c r="N218" s="180"/>
      <c r="O218" s="180"/>
      <c r="P218" s="180"/>
      <c r="Q218" s="180"/>
      <c r="R218" s="183"/>
      <c r="T218" s="184"/>
      <c r="U218" s="180"/>
      <c r="V218" s="180"/>
      <c r="W218" s="180"/>
      <c r="X218" s="180"/>
      <c r="Y218" s="180"/>
      <c r="Z218" s="180"/>
      <c r="AA218" s="185"/>
      <c r="AT218" s="186" t="s">
        <v>151</v>
      </c>
      <c r="AU218" s="186" t="s">
        <v>86</v>
      </c>
      <c r="AV218" s="10" t="s">
        <v>149</v>
      </c>
      <c r="AW218" s="10" t="s">
        <v>35</v>
      </c>
      <c r="AX218" s="10" t="s">
        <v>86</v>
      </c>
      <c r="AY218" s="186" t="s">
        <v>144</v>
      </c>
    </row>
    <row r="219" spans="2:63" s="8" customFormat="1" ht="37.35" customHeight="1">
      <c r="B219" s="154"/>
      <c r="C219" s="155"/>
      <c r="D219" s="156" t="s">
        <v>186</v>
      </c>
      <c r="E219" s="156"/>
      <c r="F219" s="156"/>
      <c r="G219" s="156"/>
      <c r="H219" s="156"/>
      <c r="I219" s="156"/>
      <c r="J219" s="156"/>
      <c r="K219" s="156"/>
      <c r="L219" s="156"/>
      <c r="M219" s="156"/>
      <c r="N219" s="283">
        <f>BK219</f>
        <v>0</v>
      </c>
      <c r="O219" s="284"/>
      <c r="P219" s="284"/>
      <c r="Q219" s="284"/>
      <c r="R219" s="157"/>
      <c r="T219" s="158"/>
      <c r="U219" s="155"/>
      <c r="V219" s="155"/>
      <c r="W219" s="159">
        <f>SUM(W220:W231)</f>
        <v>0</v>
      </c>
      <c r="X219" s="155"/>
      <c r="Y219" s="159">
        <f>SUM(Y220:Y231)</f>
        <v>3.9554999999999993</v>
      </c>
      <c r="Z219" s="155"/>
      <c r="AA219" s="160">
        <f>SUM(AA220:AA231)</f>
        <v>0</v>
      </c>
      <c r="AR219" s="161" t="s">
        <v>86</v>
      </c>
      <c r="AT219" s="162" t="s">
        <v>77</v>
      </c>
      <c r="AU219" s="162" t="s">
        <v>78</v>
      </c>
      <c r="AY219" s="161" t="s">
        <v>144</v>
      </c>
      <c r="BK219" s="163">
        <f>SUM(BK220:BK231)</f>
        <v>0</v>
      </c>
    </row>
    <row r="220" spans="2:65" s="1" customFormat="1" ht="31.5" customHeight="1">
      <c r="B220" s="36"/>
      <c r="C220" s="164" t="s">
        <v>86</v>
      </c>
      <c r="D220" s="164" t="s">
        <v>145</v>
      </c>
      <c r="E220" s="165" t="s">
        <v>340</v>
      </c>
      <c r="F220" s="272" t="s">
        <v>341</v>
      </c>
      <c r="G220" s="272"/>
      <c r="H220" s="272"/>
      <c r="I220" s="272"/>
      <c r="J220" s="166" t="s">
        <v>318</v>
      </c>
      <c r="K220" s="167">
        <v>20</v>
      </c>
      <c r="L220" s="273">
        <v>0</v>
      </c>
      <c r="M220" s="274"/>
      <c r="N220" s="275">
        <f>ROUND(L220*K220,2)</f>
        <v>0</v>
      </c>
      <c r="O220" s="275"/>
      <c r="P220" s="275"/>
      <c r="Q220" s="275"/>
      <c r="R220" s="38"/>
      <c r="T220" s="168" t="s">
        <v>22</v>
      </c>
      <c r="U220" s="45" t="s">
        <v>43</v>
      </c>
      <c r="V220" s="37"/>
      <c r="W220" s="169">
        <f>V220*K220</f>
        <v>0</v>
      </c>
      <c r="X220" s="169">
        <v>0.17489</v>
      </c>
      <c r="Y220" s="169">
        <f>X220*K220</f>
        <v>3.4978</v>
      </c>
      <c r="Z220" s="169">
        <v>0</v>
      </c>
      <c r="AA220" s="170">
        <f>Z220*K220</f>
        <v>0</v>
      </c>
      <c r="AR220" s="19" t="s">
        <v>149</v>
      </c>
      <c r="AT220" s="19" t="s">
        <v>145</v>
      </c>
      <c r="AU220" s="19" t="s">
        <v>86</v>
      </c>
      <c r="AY220" s="19" t="s">
        <v>144</v>
      </c>
      <c r="BE220" s="111">
        <f>IF(U220="základní",N220,0)</f>
        <v>0</v>
      </c>
      <c r="BF220" s="111">
        <f>IF(U220="snížená",N220,0)</f>
        <v>0</v>
      </c>
      <c r="BG220" s="111">
        <f>IF(U220="zákl. přenesená",N220,0)</f>
        <v>0</v>
      </c>
      <c r="BH220" s="111">
        <f>IF(U220="sníž. přenesená",N220,0)</f>
        <v>0</v>
      </c>
      <c r="BI220" s="111">
        <f>IF(U220="nulová",N220,0)</f>
        <v>0</v>
      </c>
      <c r="BJ220" s="19" t="s">
        <v>86</v>
      </c>
      <c r="BK220" s="111">
        <f>ROUND(L220*K220,2)</f>
        <v>0</v>
      </c>
      <c r="BL220" s="19" t="s">
        <v>149</v>
      </c>
      <c r="BM220" s="19" t="s">
        <v>342</v>
      </c>
    </row>
    <row r="221" spans="2:65" s="1" customFormat="1" ht="31.5" customHeight="1">
      <c r="B221" s="36"/>
      <c r="C221" s="200" t="s">
        <v>78</v>
      </c>
      <c r="D221" s="200" t="s">
        <v>308</v>
      </c>
      <c r="E221" s="201" t="s">
        <v>343</v>
      </c>
      <c r="F221" s="292" t="s">
        <v>344</v>
      </c>
      <c r="G221" s="292"/>
      <c r="H221" s="292"/>
      <c r="I221" s="292"/>
      <c r="J221" s="202" t="s">
        <v>318</v>
      </c>
      <c r="K221" s="203">
        <v>20</v>
      </c>
      <c r="L221" s="293">
        <v>0</v>
      </c>
      <c r="M221" s="294"/>
      <c r="N221" s="295">
        <f>ROUND(L221*K221,2)</f>
        <v>0</v>
      </c>
      <c r="O221" s="275"/>
      <c r="P221" s="275"/>
      <c r="Q221" s="275"/>
      <c r="R221" s="38"/>
      <c r="T221" s="168" t="s">
        <v>22</v>
      </c>
      <c r="U221" s="45" t="s">
        <v>43</v>
      </c>
      <c r="V221" s="37"/>
      <c r="W221" s="169">
        <f>V221*K221</f>
        <v>0</v>
      </c>
      <c r="X221" s="169">
        <v>0.0065</v>
      </c>
      <c r="Y221" s="169">
        <f>X221*K221</f>
        <v>0.13</v>
      </c>
      <c r="Z221" s="169">
        <v>0</v>
      </c>
      <c r="AA221" s="170">
        <f>Z221*K221</f>
        <v>0</v>
      </c>
      <c r="AR221" s="19" t="s">
        <v>229</v>
      </c>
      <c r="AT221" s="19" t="s">
        <v>308</v>
      </c>
      <c r="AU221" s="19" t="s">
        <v>86</v>
      </c>
      <c r="AY221" s="19" t="s">
        <v>144</v>
      </c>
      <c r="BE221" s="111">
        <f>IF(U221="základní",N221,0)</f>
        <v>0</v>
      </c>
      <c r="BF221" s="111">
        <f>IF(U221="snížená",N221,0)</f>
        <v>0</v>
      </c>
      <c r="BG221" s="111">
        <f>IF(U221="zákl. přenesená",N221,0)</f>
        <v>0</v>
      </c>
      <c r="BH221" s="111">
        <f>IF(U221="sníž. přenesená",N221,0)</f>
        <v>0</v>
      </c>
      <c r="BI221" s="111">
        <f>IF(U221="nulová",N221,0)</f>
        <v>0</v>
      </c>
      <c r="BJ221" s="19" t="s">
        <v>86</v>
      </c>
      <c r="BK221" s="111">
        <f>ROUND(L221*K221,2)</f>
        <v>0</v>
      </c>
      <c r="BL221" s="19" t="s">
        <v>149</v>
      </c>
      <c r="BM221" s="19" t="s">
        <v>345</v>
      </c>
    </row>
    <row r="222" spans="2:65" s="1" customFormat="1" ht="31.5" customHeight="1">
      <c r="B222" s="36"/>
      <c r="C222" s="164" t="s">
        <v>108</v>
      </c>
      <c r="D222" s="164" t="s">
        <v>145</v>
      </c>
      <c r="E222" s="165" t="s">
        <v>346</v>
      </c>
      <c r="F222" s="272" t="s">
        <v>347</v>
      </c>
      <c r="G222" s="272"/>
      <c r="H222" s="272"/>
      <c r="I222" s="272"/>
      <c r="J222" s="166" t="s">
        <v>250</v>
      </c>
      <c r="K222" s="167">
        <v>47</v>
      </c>
      <c r="L222" s="273">
        <v>0</v>
      </c>
      <c r="M222" s="274"/>
      <c r="N222" s="275">
        <f>ROUND(L222*K222,2)</f>
        <v>0</v>
      </c>
      <c r="O222" s="275"/>
      <c r="P222" s="275"/>
      <c r="Q222" s="275"/>
      <c r="R222" s="38"/>
      <c r="T222" s="168" t="s">
        <v>22</v>
      </c>
      <c r="U222" s="45" t="s">
        <v>43</v>
      </c>
      <c r="V222" s="37"/>
      <c r="W222" s="169">
        <f>V222*K222</f>
        <v>0</v>
      </c>
      <c r="X222" s="169">
        <v>0</v>
      </c>
      <c r="Y222" s="169">
        <f>X222*K222</f>
        <v>0</v>
      </c>
      <c r="Z222" s="169">
        <v>0</v>
      </c>
      <c r="AA222" s="170">
        <f>Z222*K222</f>
        <v>0</v>
      </c>
      <c r="AR222" s="19" t="s">
        <v>149</v>
      </c>
      <c r="AT222" s="19" t="s">
        <v>145</v>
      </c>
      <c r="AU222" s="19" t="s">
        <v>86</v>
      </c>
      <c r="AY222" s="19" t="s">
        <v>144</v>
      </c>
      <c r="BE222" s="111">
        <f>IF(U222="základní",N222,0)</f>
        <v>0</v>
      </c>
      <c r="BF222" s="111">
        <f>IF(U222="snížená",N222,0)</f>
        <v>0</v>
      </c>
      <c r="BG222" s="111">
        <f>IF(U222="zákl. přenesená",N222,0)</f>
        <v>0</v>
      </c>
      <c r="BH222" s="111">
        <f>IF(U222="sníž. přenesená",N222,0)</f>
        <v>0</v>
      </c>
      <c r="BI222" s="111">
        <f>IF(U222="nulová",N222,0)</f>
        <v>0</v>
      </c>
      <c r="BJ222" s="19" t="s">
        <v>86</v>
      </c>
      <c r="BK222" s="111">
        <f>ROUND(L222*K222,2)</f>
        <v>0</v>
      </c>
      <c r="BL222" s="19" t="s">
        <v>149</v>
      </c>
      <c r="BM222" s="19" t="s">
        <v>348</v>
      </c>
    </row>
    <row r="223" spans="2:51" s="9" customFormat="1" ht="22.5" customHeight="1">
      <c r="B223" s="171"/>
      <c r="C223" s="172"/>
      <c r="D223" s="172"/>
      <c r="E223" s="173" t="s">
        <v>22</v>
      </c>
      <c r="F223" s="276" t="s">
        <v>349</v>
      </c>
      <c r="G223" s="277"/>
      <c r="H223" s="277"/>
      <c r="I223" s="277"/>
      <c r="J223" s="172"/>
      <c r="K223" s="174">
        <v>47</v>
      </c>
      <c r="L223" s="172"/>
      <c r="M223" s="172"/>
      <c r="N223" s="172"/>
      <c r="O223" s="172"/>
      <c r="P223" s="172"/>
      <c r="Q223" s="172"/>
      <c r="R223" s="175"/>
      <c r="T223" s="176"/>
      <c r="U223" s="172"/>
      <c r="V223" s="172"/>
      <c r="W223" s="172"/>
      <c r="X223" s="172"/>
      <c r="Y223" s="172"/>
      <c r="Z223" s="172"/>
      <c r="AA223" s="177"/>
      <c r="AT223" s="178" t="s">
        <v>151</v>
      </c>
      <c r="AU223" s="178" t="s">
        <v>86</v>
      </c>
      <c r="AV223" s="9" t="s">
        <v>108</v>
      </c>
      <c r="AW223" s="9" t="s">
        <v>35</v>
      </c>
      <c r="AX223" s="9" t="s">
        <v>78</v>
      </c>
      <c r="AY223" s="178" t="s">
        <v>144</v>
      </c>
    </row>
    <row r="224" spans="2:51" s="10" customFormat="1" ht="22.5" customHeight="1">
      <c r="B224" s="179"/>
      <c r="C224" s="180"/>
      <c r="D224" s="180"/>
      <c r="E224" s="181" t="s">
        <v>22</v>
      </c>
      <c r="F224" s="278" t="s">
        <v>152</v>
      </c>
      <c r="G224" s="279"/>
      <c r="H224" s="279"/>
      <c r="I224" s="279"/>
      <c r="J224" s="180"/>
      <c r="K224" s="182">
        <v>47</v>
      </c>
      <c r="L224" s="180"/>
      <c r="M224" s="180"/>
      <c r="N224" s="180"/>
      <c r="O224" s="180"/>
      <c r="P224" s="180"/>
      <c r="Q224" s="180"/>
      <c r="R224" s="183"/>
      <c r="T224" s="184"/>
      <c r="U224" s="180"/>
      <c r="V224" s="180"/>
      <c r="W224" s="180"/>
      <c r="X224" s="180"/>
      <c r="Y224" s="180"/>
      <c r="Z224" s="180"/>
      <c r="AA224" s="185"/>
      <c r="AT224" s="186" t="s">
        <v>151</v>
      </c>
      <c r="AU224" s="186" t="s">
        <v>86</v>
      </c>
      <c r="AV224" s="10" t="s">
        <v>149</v>
      </c>
      <c r="AW224" s="10" t="s">
        <v>35</v>
      </c>
      <c r="AX224" s="10" t="s">
        <v>86</v>
      </c>
      <c r="AY224" s="186" t="s">
        <v>144</v>
      </c>
    </row>
    <row r="225" spans="2:65" s="1" customFormat="1" ht="44.25" customHeight="1">
      <c r="B225" s="36"/>
      <c r="C225" s="200" t="s">
        <v>78</v>
      </c>
      <c r="D225" s="200" t="s">
        <v>308</v>
      </c>
      <c r="E225" s="201" t="s">
        <v>350</v>
      </c>
      <c r="F225" s="292" t="s">
        <v>351</v>
      </c>
      <c r="G225" s="292"/>
      <c r="H225" s="292"/>
      <c r="I225" s="292"/>
      <c r="J225" s="202" t="s">
        <v>352</v>
      </c>
      <c r="K225" s="203">
        <v>47</v>
      </c>
      <c r="L225" s="293">
        <v>0</v>
      </c>
      <c r="M225" s="294"/>
      <c r="N225" s="295">
        <f>ROUND(L225*K225,2)</f>
        <v>0</v>
      </c>
      <c r="O225" s="275"/>
      <c r="P225" s="275"/>
      <c r="Q225" s="275"/>
      <c r="R225" s="38"/>
      <c r="T225" s="168" t="s">
        <v>22</v>
      </c>
      <c r="U225" s="45" t="s">
        <v>43</v>
      </c>
      <c r="V225" s="37"/>
      <c r="W225" s="169">
        <f>V225*K225</f>
        <v>0</v>
      </c>
      <c r="X225" s="169">
        <v>0.0041</v>
      </c>
      <c r="Y225" s="169">
        <f>X225*K225</f>
        <v>0.1927</v>
      </c>
      <c r="Z225" s="169">
        <v>0</v>
      </c>
      <c r="AA225" s="170">
        <f>Z225*K225</f>
        <v>0</v>
      </c>
      <c r="AR225" s="19" t="s">
        <v>229</v>
      </c>
      <c r="AT225" s="19" t="s">
        <v>308</v>
      </c>
      <c r="AU225" s="19" t="s">
        <v>86</v>
      </c>
      <c r="AY225" s="19" t="s">
        <v>144</v>
      </c>
      <c r="BE225" s="111">
        <f>IF(U225="základní",N225,0)</f>
        <v>0</v>
      </c>
      <c r="BF225" s="111">
        <f>IF(U225="snížená",N225,0)</f>
        <v>0</v>
      </c>
      <c r="BG225" s="111">
        <f>IF(U225="zákl. přenesená",N225,0)</f>
        <v>0</v>
      </c>
      <c r="BH225" s="111">
        <f>IF(U225="sníž. přenesená",N225,0)</f>
        <v>0</v>
      </c>
      <c r="BI225" s="111">
        <f>IF(U225="nulová",N225,0)</f>
        <v>0</v>
      </c>
      <c r="BJ225" s="19" t="s">
        <v>86</v>
      </c>
      <c r="BK225" s="111">
        <f>ROUND(L225*K225,2)</f>
        <v>0</v>
      </c>
      <c r="BL225" s="19" t="s">
        <v>149</v>
      </c>
      <c r="BM225" s="19" t="s">
        <v>353</v>
      </c>
    </row>
    <row r="226" spans="2:65" s="1" customFormat="1" ht="31.5" customHeight="1">
      <c r="B226" s="36"/>
      <c r="C226" s="164" t="s">
        <v>156</v>
      </c>
      <c r="D226" s="164" t="s">
        <v>145</v>
      </c>
      <c r="E226" s="165" t="s">
        <v>354</v>
      </c>
      <c r="F226" s="272" t="s">
        <v>355</v>
      </c>
      <c r="G226" s="272"/>
      <c r="H226" s="272"/>
      <c r="I226" s="272"/>
      <c r="J226" s="166" t="s">
        <v>318</v>
      </c>
      <c r="K226" s="167">
        <v>1</v>
      </c>
      <c r="L226" s="273">
        <v>0</v>
      </c>
      <c r="M226" s="274"/>
      <c r="N226" s="275">
        <f>ROUND(L226*K226,2)</f>
        <v>0</v>
      </c>
      <c r="O226" s="275"/>
      <c r="P226" s="275"/>
      <c r="Q226" s="275"/>
      <c r="R226" s="38"/>
      <c r="T226" s="168" t="s">
        <v>22</v>
      </c>
      <c r="U226" s="45" t="s">
        <v>43</v>
      </c>
      <c r="V226" s="37"/>
      <c r="W226" s="169">
        <f>V226*K226</f>
        <v>0</v>
      </c>
      <c r="X226" s="169">
        <v>0</v>
      </c>
      <c r="Y226" s="169">
        <f>X226*K226</f>
        <v>0</v>
      </c>
      <c r="Z226" s="169">
        <v>0</v>
      </c>
      <c r="AA226" s="170">
        <f>Z226*K226</f>
        <v>0</v>
      </c>
      <c r="AR226" s="19" t="s">
        <v>149</v>
      </c>
      <c r="AT226" s="19" t="s">
        <v>145</v>
      </c>
      <c r="AU226" s="19" t="s">
        <v>86</v>
      </c>
      <c r="AY226" s="19" t="s">
        <v>144</v>
      </c>
      <c r="BE226" s="111">
        <f>IF(U226="základní",N226,0)</f>
        <v>0</v>
      </c>
      <c r="BF226" s="111">
        <f>IF(U226="snížená",N226,0)</f>
        <v>0</v>
      </c>
      <c r="BG226" s="111">
        <f>IF(U226="zákl. přenesená",N226,0)</f>
        <v>0</v>
      </c>
      <c r="BH226" s="111">
        <f>IF(U226="sníž. přenesená",N226,0)</f>
        <v>0</v>
      </c>
      <c r="BI226" s="111">
        <f>IF(U226="nulová",N226,0)</f>
        <v>0</v>
      </c>
      <c r="BJ226" s="19" t="s">
        <v>86</v>
      </c>
      <c r="BK226" s="111">
        <f>ROUND(L226*K226,2)</f>
        <v>0</v>
      </c>
      <c r="BL226" s="19" t="s">
        <v>149</v>
      </c>
      <c r="BM226" s="19" t="s">
        <v>356</v>
      </c>
    </row>
    <row r="227" spans="2:65" s="1" customFormat="1" ht="31.5" customHeight="1">
      <c r="B227" s="36"/>
      <c r="C227" s="200" t="s">
        <v>78</v>
      </c>
      <c r="D227" s="200" t="s">
        <v>308</v>
      </c>
      <c r="E227" s="201" t="s">
        <v>357</v>
      </c>
      <c r="F227" s="292" t="s">
        <v>358</v>
      </c>
      <c r="G227" s="292"/>
      <c r="H227" s="292"/>
      <c r="I227" s="292"/>
      <c r="J227" s="202" t="s">
        <v>318</v>
      </c>
      <c r="K227" s="203">
        <v>1</v>
      </c>
      <c r="L227" s="293">
        <v>0</v>
      </c>
      <c r="M227" s="294"/>
      <c r="N227" s="295">
        <f>ROUND(L227*K227,2)</f>
        <v>0</v>
      </c>
      <c r="O227" s="275"/>
      <c r="P227" s="275"/>
      <c r="Q227" s="275"/>
      <c r="R227" s="38"/>
      <c r="T227" s="168" t="s">
        <v>22</v>
      </c>
      <c r="U227" s="45" t="s">
        <v>43</v>
      </c>
      <c r="V227" s="37"/>
      <c r="W227" s="169">
        <f>V227*K227</f>
        <v>0</v>
      </c>
      <c r="X227" s="169">
        <v>0.025</v>
      </c>
      <c r="Y227" s="169">
        <f>X227*K227</f>
        <v>0.025</v>
      </c>
      <c r="Z227" s="169">
        <v>0</v>
      </c>
      <c r="AA227" s="170">
        <f>Z227*K227</f>
        <v>0</v>
      </c>
      <c r="AR227" s="19" t="s">
        <v>229</v>
      </c>
      <c r="AT227" s="19" t="s">
        <v>308</v>
      </c>
      <c r="AU227" s="19" t="s">
        <v>86</v>
      </c>
      <c r="AY227" s="19" t="s">
        <v>144</v>
      </c>
      <c r="BE227" s="111">
        <f>IF(U227="základní",N227,0)</f>
        <v>0</v>
      </c>
      <c r="BF227" s="111">
        <f>IF(U227="snížená",N227,0)</f>
        <v>0</v>
      </c>
      <c r="BG227" s="111">
        <f>IF(U227="zákl. přenesená",N227,0)</f>
        <v>0</v>
      </c>
      <c r="BH227" s="111">
        <f>IF(U227="sníž. přenesená",N227,0)</f>
        <v>0</v>
      </c>
      <c r="BI227" s="111">
        <f>IF(U227="nulová",N227,0)</f>
        <v>0</v>
      </c>
      <c r="BJ227" s="19" t="s">
        <v>86</v>
      </c>
      <c r="BK227" s="111">
        <f>ROUND(L227*K227,2)</f>
        <v>0</v>
      </c>
      <c r="BL227" s="19" t="s">
        <v>149</v>
      </c>
      <c r="BM227" s="19" t="s">
        <v>359</v>
      </c>
    </row>
    <row r="228" spans="2:65" s="1" customFormat="1" ht="31.5" customHeight="1">
      <c r="B228" s="36"/>
      <c r="C228" s="164" t="s">
        <v>149</v>
      </c>
      <c r="D228" s="164" t="s">
        <v>145</v>
      </c>
      <c r="E228" s="165" t="s">
        <v>360</v>
      </c>
      <c r="F228" s="272" t="s">
        <v>361</v>
      </c>
      <c r="G228" s="272"/>
      <c r="H228" s="272"/>
      <c r="I228" s="272"/>
      <c r="J228" s="166" t="s">
        <v>318</v>
      </c>
      <c r="K228" s="167">
        <v>1</v>
      </c>
      <c r="L228" s="273">
        <v>0</v>
      </c>
      <c r="M228" s="274"/>
      <c r="N228" s="275">
        <f>ROUND(L228*K228,2)</f>
        <v>0</v>
      </c>
      <c r="O228" s="275"/>
      <c r="P228" s="275"/>
      <c r="Q228" s="275"/>
      <c r="R228" s="38"/>
      <c r="T228" s="168" t="s">
        <v>22</v>
      </c>
      <c r="U228" s="45" t="s">
        <v>43</v>
      </c>
      <c r="V228" s="37"/>
      <c r="W228" s="169">
        <f>V228*K228</f>
        <v>0</v>
      </c>
      <c r="X228" s="169">
        <v>0</v>
      </c>
      <c r="Y228" s="169">
        <f>X228*K228</f>
        <v>0</v>
      </c>
      <c r="Z228" s="169">
        <v>0</v>
      </c>
      <c r="AA228" s="170">
        <f>Z228*K228</f>
        <v>0</v>
      </c>
      <c r="AR228" s="19" t="s">
        <v>149</v>
      </c>
      <c r="AT228" s="19" t="s">
        <v>145</v>
      </c>
      <c r="AU228" s="19" t="s">
        <v>86</v>
      </c>
      <c r="AY228" s="19" t="s">
        <v>144</v>
      </c>
      <c r="BE228" s="111">
        <f>IF(U228="základní",N228,0)</f>
        <v>0</v>
      </c>
      <c r="BF228" s="111">
        <f>IF(U228="snížená",N228,0)</f>
        <v>0</v>
      </c>
      <c r="BG228" s="111">
        <f>IF(U228="zákl. přenesená",N228,0)</f>
        <v>0</v>
      </c>
      <c r="BH228" s="111">
        <f>IF(U228="sníž. přenesená",N228,0)</f>
        <v>0</v>
      </c>
      <c r="BI228" s="111">
        <f>IF(U228="nulová",N228,0)</f>
        <v>0</v>
      </c>
      <c r="BJ228" s="19" t="s">
        <v>86</v>
      </c>
      <c r="BK228" s="111">
        <f>ROUND(L228*K228,2)</f>
        <v>0</v>
      </c>
      <c r="BL228" s="19" t="s">
        <v>149</v>
      </c>
      <c r="BM228" s="19" t="s">
        <v>362</v>
      </c>
    </row>
    <row r="229" spans="2:51" s="9" customFormat="1" ht="22.5" customHeight="1">
      <c r="B229" s="171"/>
      <c r="C229" s="172"/>
      <c r="D229" s="172"/>
      <c r="E229" s="173" t="s">
        <v>22</v>
      </c>
      <c r="F229" s="276" t="s">
        <v>86</v>
      </c>
      <c r="G229" s="277"/>
      <c r="H229" s="277"/>
      <c r="I229" s="277"/>
      <c r="J229" s="172"/>
      <c r="K229" s="174">
        <v>1</v>
      </c>
      <c r="L229" s="172"/>
      <c r="M229" s="172"/>
      <c r="N229" s="172"/>
      <c r="O229" s="172"/>
      <c r="P229" s="172"/>
      <c r="Q229" s="172"/>
      <c r="R229" s="175"/>
      <c r="T229" s="176"/>
      <c r="U229" s="172"/>
      <c r="V229" s="172"/>
      <c r="W229" s="172"/>
      <c r="X229" s="172"/>
      <c r="Y229" s="172"/>
      <c r="Z229" s="172"/>
      <c r="AA229" s="177"/>
      <c r="AT229" s="178" t="s">
        <v>151</v>
      </c>
      <c r="AU229" s="178" t="s">
        <v>86</v>
      </c>
      <c r="AV229" s="9" t="s">
        <v>108</v>
      </c>
      <c r="AW229" s="9" t="s">
        <v>35</v>
      </c>
      <c r="AX229" s="9" t="s">
        <v>78</v>
      </c>
      <c r="AY229" s="178" t="s">
        <v>144</v>
      </c>
    </row>
    <row r="230" spans="2:51" s="10" customFormat="1" ht="22.5" customHeight="1">
      <c r="B230" s="179"/>
      <c r="C230" s="180"/>
      <c r="D230" s="180"/>
      <c r="E230" s="181" t="s">
        <v>22</v>
      </c>
      <c r="F230" s="278" t="s">
        <v>152</v>
      </c>
      <c r="G230" s="279"/>
      <c r="H230" s="279"/>
      <c r="I230" s="279"/>
      <c r="J230" s="180"/>
      <c r="K230" s="182">
        <v>1</v>
      </c>
      <c r="L230" s="180"/>
      <c r="M230" s="180"/>
      <c r="N230" s="180"/>
      <c r="O230" s="180"/>
      <c r="P230" s="180"/>
      <c r="Q230" s="180"/>
      <c r="R230" s="183"/>
      <c r="T230" s="184"/>
      <c r="U230" s="180"/>
      <c r="V230" s="180"/>
      <c r="W230" s="180"/>
      <c r="X230" s="180"/>
      <c r="Y230" s="180"/>
      <c r="Z230" s="180"/>
      <c r="AA230" s="185"/>
      <c r="AT230" s="186" t="s">
        <v>151</v>
      </c>
      <c r="AU230" s="186" t="s">
        <v>86</v>
      </c>
      <c r="AV230" s="10" t="s">
        <v>149</v>
      </c>
      <c r="AW230" s="10" t="s">
        <v>35</v>
      </c>
      <c r="AX230" s="10" t="s">
        <v>86</v>
      </c>
      <c r="AY230" s="186" t="s">
        <v>144</v>
      </c>
    </row>
    <row r="231" spans="2:65" s="1" customFormat="1" ht="44.25" customHeight="1">
      <c r="B231" s="36"/>
      <c r="C231" s="200" t="s">
        <v>78</v>
      </c>
      <c r="D231" s="200" t="s">
        <v>308</v>
      </c>
      <c r="E231" s="201" t="s">
        <v>363</v>
      </c>
      <c r="F231" s="292" t="s">
        <v>364</v>
      </c>
      <c r="G231" s="292"/>
      <c r="H231" s="292"/>
      <c r="I231" s="292"/>
      <c r="J231" s="202" t="s">
        <v>318</v>
      </c>
      <c r="K231" s="203">
        <v>1</v>
      </c>
      <c r="L231" s="293">
        <v>0</v>
      </c>
      <c r="M231" s="294"/>
      <c r="N231" s="295">
        <f>ROUND(L231*K231,2)</f>
        <v>0</v>
      </c>
      <c r="O231" s="275"/>
      <c r="P231" s="275"/>
      <c r="Q231" s="275"/>
      <c r="R231" s="38"/>
      <c r="T231" s="168" t="s">
        <v>22</v>
      </c>
      <c r="U231" s="45" t="s">
        <v>43</v>
      </c>
      <c r="V231" s="37"/>
      <c r="W231" s="169">
        <f>V231*K231</f>
        <v>0</v>
      </c>
      <c r="X231" s="169">
        <v>0.11</v>
      </c>
      <c r="Y231" s="169">
        <f>X231*K231</f>
        <v>0.11</v>
      </c>
      <c r="Z231" s="169">
        <v>0</v>
      </c>
      <c r="AA231" s="170">
        <f>Z231*K231</f>
        <v>0</v>
      </c>
      <c r="AR231" s="19" t="s">
        <v>229</v>
      </c>
      <c r="AT231" s="19" t="s">
        <v>308</v>
      </c>
      <c r="AU231" s="19" t="s">
        <v>86</v>
      </c>
      <c r="AY231" s="19" t="s">
        <v>144</v>
      </c>
      <c r="BE231" s="111">
        <f>IF(U231="základní",N231,0)</f>
        <v>0</v>
      </c>
      <c r="BF231" s="111">
        <f>IF(U231="snížená",N231,0)</f>
        <v>0</v>
      </c>
      <c r="BG231" s="111">
        <f>IF(U231="zákl. přenesená",N231,0)</f>
        <v>0</v>
      </c>
      <c r="BH231" s="111">
        <f>IF(U231="sníž. přenesená",N231,0)</f>
        <v>0</v>
      </c>
      <c r="BI231" s="111">
        <f>IF(U231="nulová",N231,0)</f>
        <v>0</v>
      </c>
      <c r="BJ231" s="19" t="s">
        <v>86</v>
      </c>
      <c r="BK231" s="111">
        <f>ROUND(L231*K231,2)</f>
        <v>0</v>
      </c>
      <c r="BL231" s="19" t="s">
        <v>149</v>
      </c>
      <c r="BM231" s="19" t="s">
        <v>365</v>
      </c>
    </row>
    <row r="232" spans="2:63" s="8" customFormat="1" ht="37.35" customHeight="1">
      <c r="B232" s="154"/>
      <c r="C232" s="155"/>
      <c r="D232" s="156" t="s">
        <v>187</v>
      </c>
      <c r="E232" s="156"/>
      <c r="F232" s="156"/>
      <c r="G232" s="156"/>
      <c r="H232" s="156"/>
      <c r="I232" s="156"/>
      <c r="J232" s="156"/>
      <c r="K232" s="156"/>
      <c r="L232" s="156"/>
      <c r="M232" s="156"/>
      <c r="N232" s="296">
        <f>BK232</f>
        <v>0</v>
      </c>
      <c r="O232" s="297"/>
      <c r="P232" s="297"/>
      <c r="Q232" s="297"/>
      <c r="R232" s="157"/>
      <c r="T232" s="158"/>
      <c r="U232" s="155"/>
      <c r="V232" s="155"/>
      <c r="W232" s="159">
        <f>SUM(W233:W239)</f>
        <v>0</v>
      </c>
      <c r="X232" s="155"/>
      <c r="Y232" s="159">
        <f>SUM(Y233:Y239)</f>
        <v>0</v>
      </c>
      <c r="Z232" s="155"/>
      <c r="AA232" s="160">
        <f>SUM(AA233:AA239)</f>
        <v>0</v>
      </c>
      <c r="AR232" s="161" t="s">
        <v>86</v>
      </c>
      <c r="AT232" s="162" t="s">
        <v>77</v>
      </c>
      <c r="AU232" s="162" t="s">
        <v>78</v>
      </c>
      <c r="AY232" s="161" t="s">
        <v>144</v>
      </c>
      <c r="BK232" s="163">
        <f>SUM(BK233:BK239)</f>
        <v>0</v>
      </c>
    </row>
    <row r="233" spans="2:65" s="1" customFormat="1" ht="31.5" customHeight="1">
      <c r="B233" s="36"/>
      <c r="C233" s="164" t="s">
        <v>86</v>
      </c>
      <c r="D233" s="164" t="s">
        <v>145</v>
      </c>
      <c r="E233" s="165" t="s">
        <v>366</v>
      </c>
      <c r="F233" s="272" t="s">
        <v>367</v>
      </c>
      <c r="G233" s="272"/>
      <c r="H233" s="272"/>
      <c r="I233" s="272"/>
      <c r="J233" s="166" t="s">
        <v>232</v>
      </c>
      <c r="K233" s="167">
        <v>116.6</v>
      </c>
      <c r="L233" s="273">
        <v>0</v>
      </c>
      <c r="M233" s="274"/>
      <c r="N233" s="275">
        <f>ROUND(L233*K233,2)</f>
        <v>0</v>
      </c>
      <c r="O233" s="275"/>
      <c r="P233" s="275"/>
      <c r="Q233" s="275"/>
      <c r="R233" s="38"/>
      <c r="T233" s="168" t="s">
        <v>22</v>
      </c>
      <c r="U233" s="45" t="s">
        <v>43</v>
      </c>
      <c r="V233" s="37"/>
      <c r="W233" s="169">
        <f>V233*K233</f>
        <v>0</v>
      </c>
      <c r="X233" s="169">
        <v>0</v>
      </c>
      <c r="Y233" s="169">
        <f>X233*K233</f>
        <v>0</v>
      </c>
      <c r="Z233" s="169">
        <v>0</v>
      </c>
      <c r="AA233" s="170">
        <f>Z233*K233</f>
        <v>0</v>
      </c>
      <c r="AR233" s="19" t="s">
        <v>149</v>
      </c>
      <c r="AT233" s="19" t="s">
        <v>145</v>
      </c>
      <c r="AU233" s="19" t="s">
        <v>86</v>
      </c>
      <c r="AY233" s="19" t="s">
        <v>144</v>
      </c>
      <c r="BE233" s="111">
        <f>IF(U233="základní",N233,0)</f>
        <v>0</v>
      </c>
      <c r="BF233" s="111">
        <f>IF(U233="snížená",N233,0)</f>
        <v>0</v>
      </c>
      <c r="BG233" s="111">
        <f>IF(U233="zákl. přenesená",N233,0)</f>
        <v>0</v>
      </c>
      <c r="BH233" s="111">
        <f>IF(U233="sníž. přenesená",N233,0)</f>
        <v>0</v>
      </c>
      <c r="BI233" s="111">
        <f>IF(U233="nulová",N233,0)</f>
        <v>0</v>
      </c>
      <c r="BJ233" s="19" t="s">
        <v>86</v>
      </c>
      <c r="BK233" s="111">
        <f>ROUND(L233*K233,2)</f>
        <v>0</v>
      </c>
      <c r="BL233" s="19" t="s">
        <v>149</v>
      </c>
      <c r="BM233" s="19" t="s">
        <v>368</v>
      </c>
    </row>
    <row r="234" spans="2:65" s="1" customFormat="1" ht="31.5" customHeight="1">
      <c r="B234" s="36"/>
      <c r="C234" s="164" t="s">
        <v>108</v>
      </c>
      <c r="D234" s="164" t="s">
        <v>145</v>
      </c>
      <c r="E234" s="165" t="s">
        <v>369</v>
      </c>
      <c r="F234" s="272" t="s">
        <v>370</v>
      </c>
      <c r="G234" s="272"/>
      <c r="H234" s="272"/>
      <c r="I234" s="272"/>
      <c r="J234" s="166" t="s">
        <v>232</v>
      </c>
      <c r="K234" s="167">
        <v>116.6</v>
      </c>
      <c r="L234" s="273">
        <v>0</v>
      </c>
      <c r="M234" s="274"/>
      <c r="N234" s="275">
        <f>ROUND(L234*K234,2)</f>
        <v>0</v>
      </c>
      <c r="O234" s="275"/>
      <c r="P234" s="275"/>
      <c r="Q234" s="275"/>
      <c r="R234" s="38"/>
      <c r="T234" s="168" t="s">
        <v>22</v>
      </c>
      <c r="U234" s="45" t="s">
        <v>43</v>
      </c>
      <c r="V234" s="37"/>
      <c r="W234" s="169">
        <f>V234*K234</f>
        <v>0</v>
      </c>
      <c r="X234" s="169">
        <v>0</v>
      </c>
      <c r="Y234" s="169">
        <f>X234*K234</f>
        <v>0</v>
      </c>
      <c r="Z234" s="169">
        <v>0</v>
      </c>
      <c r="AA234" s="170">
        <f>Z234*K234</f>
        <v>0</v>
      </c>
      <c r="AR234" s="19" t="s">
        <v>149</v>
      </c>
      <c r="AT234" s="19" t="s">
        <v>145</v>
      </c>
      <c r="AU234" s="19" t="s">
        <v>86</v>
      </c>
      <c r="AY234" s="19" t="s">
        <v>144</v>
      </c>
      <c r="BE234" s="111">
        <f>IF(U234="základní",N234,0)</f>
        <v>0</v>
      </c>
      <c r="BF234" s="111">
        <f>IF(U234="snížená",N234,0)</f>
        <v>0</v>
      </c>
      <c r="BG234" s="111">
        <f>IF(U234="zákl. přenesená",N234,0)</f>
        <v>0</v>
      </c>
      <c r="BH234" s="111">
        <f>IF(U234="sníž. přenesená",N234,0)</f>
        <v>0</v>
      </c>
      <c r="BI234" s="111">
        <f>IF(U234="nulová",N234,0)</f>
        <v>0</v>
      </c>
      <c r="BJ234" s="19" t="s">
        <v>86</v>
      </c>
      <c r="BK234" s="111">
        <f>ROUND(L234*K234,2)</f>
        <v>0</v>
      </c>
      <c r="BL234" s="19" t="s">
        <v>149</v>
      </c>
      <c r="BM234" s="19" t="s">
        <v>371</v>
      </c>
    </row>
    <row r="235" spans="2:51" s="11" customFormat="1" ht="22.5" customHeight="1">
      <c r="B235" s="192"/>
      <c r="C235" s="193"/>
      <c r="D235" s="193"/>
      <c r="E235" s="194" t="s">
        <v>22</v>
      </c>
      <c r="F235" s="290" t="s">
        <v>372</v>
      </c>
      <c r="G235" s="291"/>
      <c r="H235" s="291"/>
      <c r="I235" s="291"/>
      <c r="J235" s="193"/>
      <c r="K235" s="195" t="s">
        <v>22</v>
      </c>
      <c r="L235" s="193"/>
      <c r="M235" s="193"/>
      <c r="N235" s="193"/>
      <c r="O235" s="193"/>
      <c r="P235" s="193"/>
      <c r="Q235" s="193"/>
      <c r="R235" s="196"/>
      <c r="T235" s="197"/>
      <c r="U235" s="193"/>
      <c r="V235" s="193"/>
      <c r="W235" s="193"/>
      <c r="X235" s="193"/>
      <c r="Y235" s="193"/>
      <c r="Z235" s="193"/>
      <c r="AA235" s="198"/>
      <c r="AT235" s="199" t="s">
        <v>151</v>
      </c>
      <c r="AU235" s="199" t="s">
        <v>86</v>
      </c>
      <c r="AV235" s="11" t="s">
        <v>86</v>
      </c>
      <c r="AW235" s="11" t="s">
        <v>35</v>
      </c>
      <c r="AX235" s="11" t="s">
        <v>78</v>
      </c>
      <c r="AY235" s="199" t="s">
        <v>144</v>
      </c>
    </row>
    <row r="236" spans="2:51" s="11" customFormat="1" ht="22.5" customHeight="1">
      <c r="B236" s="192"/>
      <c r="C236" s="193"/>
      <c r="D236" s="193"/>
      <c r="E236" s="194" t="s">
        <v>22</v>
      </c>
      <c r="F236" s="286" t="s">
        <v>373</v>
      </c>
      <c r="G236" s="287"/>
      <c r="H236" s="287"/>
      <c r="I236" s="287"/>
      <c r="J236" s="193"/>
      <c r="K236" s="195" t="s">
        <v>22</v>
      </c>
      <c r="L236" s="193"/>
      <c r="M236" s="193"/>
      <c r="N236" s="193"/>
      <c r="O236" s="193"/>
      <c r="P236" s="193"/>
      <c r="Q236" s="193"/>
      <c r="R236" s="196"/>
      <c r="T236" s="197"/>
      <c r="U236" s="193"/>
      <c r="V236" s="193"/>
      <c r="W236" s="193"/>
      <c r="X236" s="193"/>
      <c r="Y236" s="193"/>
      <c r="Z236" s="193"/>
      <c r="AA236" s="198"/>
      <c r="AT236" s="199" t="s">
        <v>151</v>
      </c>
      <c r="AU236" s="199" t="s">
        <v>86</v>
      </c>
      <c r="AV236" s="11" t="s">
        <v>86</v>
      </c>
      <c r="AW236" s="11" t="s">
        <v>35</v>
      </c>
      <c r="AX236" s="11" t="s">
        <v>78</v>
      </c>
      <c r="AY236" s="199" t="s">
        <v>144</v>
      </c>
    </row>
    <row r="237" spans="2:51" s="9" customFormat="1" ht="22.5" customHeight="1">
      <c r="B237" s="171"/>
      <c r="C237" s="172"/>
      <c r="D237" s="172"/>
      <c r="E237" s="173" t="s">
        <v>22</v>
      </c>
      <c r="F237" s="288" t="s">
        <v>374</v>
      </c>
      <c r="G237" s="289"/>
      <c r="H237" s="289"/>
      <c r="I237" s="289"/>
      <c r="J237" s="172"/>
      <c r="K237" s="174">
        <v>116.6</v>
      </c>
      <c r="L237" s="172"/>
      <c r="M237" s="172"/>
      <c r="N237" s="172"/>
      <c r="O237" s="172"/>
      <c r="P237" s="172"/>
      <c r="Q237" s="172"/>
      <c r="R237" s="175"/>
      <c r="T237" s="176"/>
      <c r="U237" s="172"/>
      <c r="V237" s="172"/>
      <c r="W237" s="172"/>
      <c r="X237" s="172"/>
      <c r="Y237" s="172"/>
      <c r="Z237" s="172"/>
      <c r="AA237" s="177"/>
      <c r="AT237" s="178" t="s">
        <v>151</v>
      </c>
      <c r="AU237" s="178" t="s">
        <v>86</v>
      </c>
      <c r="AV237" s="9" t="s">
        <v>108</v>
      </c>
      <c r="AW237" s="9" t="s">
        <v>35</v>
      </c>
      <c r="AX237" s="9" t="s">
        <v>78</v>
      </c>
      <c r="AY237" s="178" t="s">
        <v>144</v>
      </c>
    </row>
    <row r="238" spans="2:51" s="10" customFormat="1" ht="22.5" customHeight="1">
      <c r="B238" s="179"/>
      <c r="C238" s="180"/>
      <c r="D238" s="180"/>
      <c r="E238" s="181" t="s">
        <v>22</v>
      </c>
      <c r="F238" s="278" t="s">
        <v>152</v>
      </c>
      <c r="G238" s="279"/>
      <c r="H238" s="279"/>
      <c r="I238" s="279"/>
      <c r="J238" s="180"/>
      <c r="K238" s="182">
        <v>116.6</v>
      </c>
      <c r="L238" s="180"/>
      <c r="M238" s="180"/>
      <c r="N238" s="180"/>
      <c r="O238" s="180"/>
      <c r="P238" s="180"/>
      <c r="Q238" s="180"/>
      <c r="R238" s="183"/>
      <c r="T238" s="184"/>
      <c r="U238" s="180"/>
      <c r="V238" s="180"/>
      <c r="W238" s="180"/>
      <c r="X238" s="180"/>
      <c r="Y238" s="180"/>
      <c r="Z238" s="180"/>
      <c r="AA238" s="185"/>
      <c r="AT238" s="186" t="s">
        <v>151</v>
      </c>
      <c r="AU238" s="186" t="s">
        <v>86</v>
      </c>
      <c r="AV238" s="10" t="s">
        <v>149</v>
      </c>
      <c r="AW238" s="10" t="s">
        <v>35</v>
      </c>
      <c r="AX238" s="10" t="s">
        <v>86</v>
      </c>
      <c r="AY238" s="186" t="s">
        <v>144</v>
      </c>
    </row>
    <row r="239" spans="2:65" s="1" customFormat="1" ht="22.5" customHeight="1">
      <c r="B239" s="36"/>
      <c r="C239" s="164" t="s">
        <v>156</v>
      </c>
      <c r="D239" s="164" t="s">
        <v>145</v>
      </c>
      <c r="E239" s="165" t="s">
        <v>375</v>
      </c>
      <c r="F239" s="272" t="s">
        <v>376</v>
      </c>
      <c r="G239" s="272"/>
      <c r="H239" s="272"/>
      <c r="I239" s="272"/>
      <c r="J239" s="166" t="s">
        <v>232</v>
      </c>
      <c r="K239" s="167">
        <v>116.6</v>
      </c>
      <c r="L239" s="273">
        <v>0</v>
      </c>
      <c r="M239" s="274"/>
      <c r="N239" s="275">
        <f>ROUND(L239*K239,2)</f>
        <v>0</v>
      </c>
      <c r="O239" s="275"/>
      <c r="P239" s="275"/>
      <c r="Q239" s="275"/>
      <c r="R239" s="38"/>
      <c r="T239" s="168" t="s">
        <v>22</v>
      </c>
      <c r="U239" s="45" t="s">
        <v>43</v>
      </c>
      <c r="V239" s="37"/>
      <c r="W239" s="169">
        <f>V239*K239</f>
        <v>0</v>
      </c>
      <c r="X239" s="169">
        <v>0</v>
      </c>
      <c r="Y239" s="169">
        <f>X239*K239</f>
        <v>0</v>
      </c>
      <c r="Z239" s="169">
        <v>0</v>
      </c>
      <c r="AA239" s="170">
        <f>Z239*K239</f>
        <v>0</v>
      </c>
      <c r="AR239" s="19" t="s">
        <v>149</v>
      </c>
      <c r="AT239" s="19" t="s">
        <v>145</v>
      </c>
      <c r="AU239" s="19" t="s">
        <v>86</v>
      </c>
      <c r="AY239" s="19" t="s">
        <v>144</v>
      </c>
      <c r="BE239" s="111">
        <f>IF(U239="základní",N239,0)</f>
        <v>0</v>
      </c>
      <c r="BF239" s="111">
        <f>IF(U239="snížená",N239,0)</f>
        <v>0</v>
      </c>
      <c r="BG239" s="111">
        <f>IF(U239="zákl. přenesená",N239,0)</f>
        <v>0</v>
      </c>
      <c r="BH239" s="111">
        <f>IF(U239="sníž. přenesená",N239,0)</f>
        <v>0</v>
      </c>
      <c r="BI239" s="111">
        <f>IF(U239="nulová",N239,0)</f>
        <v>0</v>
      </c>
      <c r="BJ239" s="19" t="s">
        <v>86</v>
      </c>
      <c r="BK239" s="111">
        <f>ROUND(L239*K239,2)</f>
        <v>0</v>
      </c>
      <c r="BL239" s="19" t="s">
        <v>149</v>
      </c>
      <c r="BM239" s="19" t="s">
        <v>377</v>
      </c>
    </row>
    <row r="240" spans="2:63" s="8" customFormat="1" ht="37.35" customHeight="1">
      <c r="B240" s="154"/>
      <c r="C240" s="155"/>
      <c r="D240" s="156" t="s">
        <v>188</v>
      </c>
      <c r="E240" s="156"/>
      <c r="F240" s="156"/>
      <c r="G240" s="156"/>
      <c r="H240" s="156"/>
      <c r="I240" s="156"/>
      <c r="J240" s="156"/>
      <c r="K240" s="156"/>
      <c r="L240" s="156"/>
      <c r="M240" s="156"/>
      <c r="N240" s="296">
        <f>BK240</f>
        <v>0</v>
      </c>
      <c r="O240" s="297"/>
      <c r="P240" s="297"/>
      <c r="Q240" s="297"/>
      <c r="R240" s="157"/>
      <c r="T240" s="158"/>
      <c r="U240" s="155"/>
      <c r="V240" s="155"/>
      <c r="W240" s="159">
        <f>SUM(W241:W245)</f>
        <v>0</v>
      </c>
      <c r="X240" s="155"/>
      <c r="Y240" s="159">
        <f>SUM(Y241:Y245)</f>
        <v>5.472250000000001</v>
      </c>
      <c r="Z240" s="155"/>
      <c r="AA240" s="160">
        <f>SUM(AA241:AA245)</f>
        <v>0</v>
      </c>
      <c r="AR240" s="161" t="s">
        <v>86</v>
      </c>
      <c r="AT240" s="162" t="s">
        <v>77</v>
      </c>
      <c r="AU240" s="162" t="s">
        <v>78</v>
      </c>
      <c r="AY240" s="161" t="s">
        <v>144</v>
      </c>
      <c r="BK240" s="163">
        <f>SUM(BK241:BK245)</f>
        <v>0</v>
      </c>
    </row>
    <row r="241" spans="2:65" s="1" customFormat="1" ht="31.5" customHeight="1">
      <c r="B241" s="36"/>
      <c r="C241" s="164" t="s">
        <v>86</v>
      </c>
      <c r="D241" s="164" t="s">
        <v>145</v>
      </c>
      <c r="E241" s="165" t="s">
        <v>378</v>
      </c>
      <c r="F241" s="272" t="s">
        <v>379</v>
      </c>
      <c r="G241" s="272"/>
      <c r="H241" s="272"/>
      <c r="I241" s="272"/>
      <c r="J241" s="166" t="s">
        <v>232</v>
      </c>
      <c r="K241" s="167">
        <v>25</v>
      </c>
      <c r="L241" s="273">
        <v>0</v>
      </c>
      <c r="M241" s="274"/>
      <c r="N241" s="275">
        <f>ROUND(L241*K241,2)</f>
        <v>0</v>
      </c>
      <c r="O241" s="275"/>
      <c r="P241" s="275"/>
      <c r="Q241" s="275"/>
      <c r="R241" s="38"/>
      <c r="T241" s="168" t="s">
        <v>22</v>
      </c>
      <c r="U241" s="45" t="s">
        <v>43</v>
      </c>
      <c r="V241" s="37"/>
      <c r="W241" s="169">
        <f>V241*K241</f>
        <v>0</v>
      </c>
      <c r="X241" s="169">
        <v>0.08425</v>
      </c>
      <c r="Y241" s="169">
        <f>X241*K241</f>
        <v>2.10625</v>
      </c>
      <c r="Z241" s="169">
        <v>0</v>
      </c>
      <c r="AA241" s="170">
        <f>Z241*K241</f>
        <v>0</v>
      </c>
      <c r="AR241" s="19" t="s">
        <v>149</v>
      </c>
      <c r="AT241" s="19" t="s">
        <v>145</v>
      </c>
      <c r="AU241" s="19" t="s">
        <v>86</v>
      </c>
      <c r="AY241" s="19" t="s">
        <v>144</v>
      </c>
      <c r="BE241" s="111">
        <f>IF(U241="základní",N241,0)</f>
        <v>0</v>
      </c>
      <c r="BF241" s="111">
        <f>IF(U241="snížená",N241,0)</f>
        <v>0</v>
      </c>
      <c r="BG241" s="111">
        <f>IF(U241="zákl. přenesená",N241,0)</f>
        <v>0</v>
      </c>
      <c r="BH241" s="111">
        <f>IF(U241="sníž. přenesená",N241,0)</f>
        <v>0</v>
      </c>
      <c r="BI241" s="111">
        <f>IF(U241="nulová",N241,0)</f>
        <v>0</v>
      </c>
      <c r="BJ241" s="19" t="s">
        <v>86</v>
      </c>
      <c r="BK241" s="111">
        <f>ROUND(L241*K241,2)</f>
        <v>0</v>
      </c>
      <c r="BL241" s="19" t="s">
        <v>149</v>
      </c>
      <c r="BM241" s="19" t="s">
        <v>380</v>
      </c>
    </row>
    <row r="242" spans="2:51" s="9" customFormat="1" ht="22.5" customHeight="1">
      <c r="B242" s="171"/>
      <c r="C242" s="172"/>
      <c r="D242" s="172"/>
      <c r="E242" s="173" t="s">
        <v>22</v>
      </c>
      <c r="F242" s="276" t="s">
        <v>381</v>
      </c>
      <c r="G242" s="277"/>
      <c r="H242" s="277"/>
      <c r="I242" s="277"/>
      <c r="J242" s="172"/>
      <c r="K242" s="174">
        <v>25</v>
      </c>
      <c r="L242" s="172"/>
      <c r="M242" s="172"/>
      <c r="N242" s="172"/>
      <c r="O242" s="172"/>
      <c r="P242" s="172"/>
      <c r="Q242" s="172"/>
      <c r="R242" s="175"/>
      <c r="T242" s="176"/>
      <c r="U242" s="172"/>
      <c r="V242" s="172"/>
      <c r="W242" s="172"/>
      <c r="X242" s="172"/>
      <c r="Y242" s="172"/>
      <c r="Z242" s="172"/>
      <c r="AA242" s="177"/>
      <c r="AT242" s="178" t="s">
        <v>151</v>
      </c>
      <c r="AU242" s="178" t="s">
        <v>86</v>
      </c>
      <c r="AV242" s="9" t="s">
        <v>108</v>
      </c>
      <c r="AW242" s="9" t="s">
        <v>35</v>
      </c>
      <c r="AX242" s="9" t="s">
        <v>78</v>
      </c>
      <c r="AY242" s="178" t="s">
        <v>144</v>
      </c>
    </row>
    <row r="243" spans="2:51" s="10" customFormat="1" ht="22.5" customHeight="1">
      <c r="B243" s="179"/>
      <c r="C243" s="180"/>
      <c r="D243" s="180"/>
      <c r="E243" s="181" t="s">
        <v>22</v>
      </c>
      <c r="F243" s="278" t="s">
        <v>152</v>
      </c>
      <c r="G243" s="279"/>
      <c r="H243" s="279"/>
      <c r="I243" s="279"/>
      <c r="J243" s="180"/>
      <c r="K243" s="182">
        <v>25</v>
      </c>
      <c r="L243" s="180"/>
      <c r="M243" s="180"/>
      <c r="N243" s="180"/>
      <c r="O243" s="180"/>
      <c r="P243" s="180"/>
      <c r="Q243" s="180"/>
      <c r="R243" s="183"/>
      <c r="T243" s="184"/>
      <c r="U243" s="180"/>
      <c r="V243" s="180"/>
      <c r="W243" s="180"/>
      <c r="X243" s="180"/>
      <c r="Y243" s="180"/>
      <c r="Z243" s="180"/>
      <c r="AA243" s="185"/>
      <c r="AT243" s="186" t="s">
        <v>151</v>
      </c>
      <c r="AU243" s="186" t="s">
        <v>86</v>
      </c>
      <c r="AV243" s="10" t="s">
        <v>149</v>
      </c>
      <c r="AW243" s="10" t="s">
        <v>35</v>
      </c>
      <c r="AX243" s="10" t="s">
        <v>86</v>
      </c>
      <c r="AY243" s="186" t="s">
        <v>144</v>
      </c>
    </row>
    <row r="244" spans="2:65" s="1" customFormat="1" ht="22.5" customHeight="1">
      <c r="B244" s="36"/>
      <c r="C244" s="200" t="s">
        <v>78</v>
      </c>
      <c r="D244" s="200" t="s">
        <v>308</v>
      </c>
      <c r="E244" s="201" t="s">
        <v>382</v>
      </c>
      <c r="F244" s="292" t="s">
        <v>383</v>
      </c>
      <c r="G244" s="292"/>
      <c r="H244" s="292"/>
      <c r="I244" s="292"/>
      <c r="J244" s="202" t="s">
        <v>232</v>
      </c>
      <c r="K244" s="203">
        <v>25.5</v>
      </c>
      <c r="L244" s="293">
        <v>0</v>
      </c>
      <c r="M244" s="294"/>
      <c r="N244" s="295">
        <f>ROUND(L244*K244,2)</f>
        <v>0</v>
      </c>
      <c r="O244" s="275"/>
      <c r="P244" s="275"/>
      <c r="Q244" s="275"/>
      <c r="R244" s="38"/>
      <c r="T244" s="168" t="s">
        <v>22</v>
      </c>
      <c r="U244" s="45" t="s">
        <v>43</v>
      </c>
      <c r="V244" s="37"/>
      <c r="W244" s="169">
        <f>V244*K244</f>
        <v>0</v>
      </c>
      <c r="X244" s="169">
        <v>0.132</v>
      </c>
      <c r="Y244" s="169">
        <f>X244*K244</f>
        <v>3.366</v>
      </c>
      <c r="Z244" s="169">
        <v>0</v>
      </c>
      <c r="AA244" s="170">
        <f>Z244*K244</f>
        <v>0</v>
      </c>
      <c r="AR244" s="19" t="s">
        <v>229</v>
      </c>
      <c r="AT244" s="19" t="s">
        <v>308</v>
      </c>
      <c r="AU244" s="19" t="s">
        <v>86</v>
      </c>
      <c r="AY244" s="19" t="s">
        <v>144</v>
      </c>
      <c r="BE244" s="111">
        <f>IF(U244="základní",N244,0)</f>
        <v>0</v>
      </c>
      <c r="BF244" s="111">
        <f>IF(U244="snížená",N244,0)</f>
        <v>0</v>
      </c>
      <c r="BG244" s="111">
        <f>IF(U244="zákl. přenesená",N244,0)</f>
        <v>0</v>
      </c>
      <c r="BH244" s="111">
        <f>IF(U244="sníž. přenesená",N244,0)</f>
        <v>0</v>
      </c>
      <c r="BI244" s="111">
        <f>IF(U244="nulová",N244,0)</f>
        <v>0</v>
      </c>
      <c r="BJ244" s="19" t="s">
        <v>86</v>
      </c>
      <c r="BK244" s="111">
        <f>ROUND(L244*K244,2)</f>
        <v>0</v>
      </c>
      <c r="BL244" s="19" t="s">
        <v>149</v>
      </c>
      <c r="BM244" s="19" t="s">
        <v>384</v>
      </c>
    </row>
    <row r="245" spans="2:65" s="1" customFormat="1" ht="22.5" customHeight="1">
      <c r="B245" s="36"/>
      <c r="C245" s="164" t="s">
        <v>108</v>
      </c>
      <c r="D245" s="164" t="s">
        <v>145</v>
      </c>
      <c r="E245" s="165" t="s">
        <v>375</v>
      </c>
      <c r="F245" s="272" t="s">
        <v>376</v>
      </c>
      <c r="G245" s="272"/>
      <c r="H245" s="272"/>
      <c r="I245" s="272"/>
      <c r="J245" s="166" t="s">
        <v>232</v>
      </c>
      <c r="K245" s="167">
        <v>25</v>
      </c>
      <c r="L245" s="273">
        <v>0</v>
      </c>
      <c r="M245" s="274"/>
      <c r="N245" s="275">
        <f>ROUND(L245*K245,2)</f>
        <v>0</v>
      </c>
      <c r="O245" s="275"/>
      <c r="P245" s="275"/>
      <c r="Q245" s="275"/>
      <c r="R245" s="38"/>
      <c r="T245" s="168" t="s">
        <v>22</v>
      </c>
      <c r="U245" s="45" t="s">
        <v>43</v>
      </c>
      <c r="V245" s="37"/>
      <c r="W245" s="169">
        <f>V245*K245</f>
        <v>0</v>
      </c>
      <c r="X245" s="169">
        <v>0</v>
      </c>
      <c r="Y245" s="169">
        <f>X245*K245</f>
        <v>0</v>
      </c>
      <c r="Z245" s="169">
        <v>0</v>
      </c>
      <c r="AA245" s="170">
        <f>Z245*K245</f>
        <v>0</v>
      </c>
      <c r="AR245" s="19" t="s">
        <v>149</v>
      </c>
      <c r="AT245" s="19" t="s">
        <v>145</v>
      </c>
      <c r="AU245" s="19" t="s">
        <v>86</v>
      </c>
      <c r="AY245" s="19" t="s">
        <v>144</v>
      </c>
      <c r="BE245" s="111">
        <f>IF(U245="základní",N245,0)</f>
        <v>0</v>
      </c>
      <c r="BF245" s="111">
        <f>IF(U245="snížená",N245,0)</f>
        <v>0</v>
      </c>
      <c r="BG245" s="111">
        <f>IF(U245="zákl. přenesená",N245,0)</f>
        <v>0</v>
      </c>
      <c r="BH245" s="111">
        <f>IF(U245="sníž. přenesená",N245,0)</f>
        <v>0</v>
      </c>
      <c r="BI245" s="111">
        <f>IF(U245="nulová",N245,0)</f>
        <v>0</v>
      </c>
      <c r="BJ245" s="19" t="s">
        <v>86</v>
      </c>
      <c r="BK245" s="111">
        <f>ROUND(L245*K245,2)</f>
        <v>0</v>
      </c>
      <c r="BL245" s="19" t="s">
        <v>149</v>
      </c>
      <c r="BM245" s="19" t="s">
        <v>385</v>
      </c>
    </row>
    <row r="246" spans="2:63" s="8" customFormat="1" ht="37.35" customHeight="1">
      <c r="B246" s="154"/>
      <c r="C246" s="155"/>
      <c r="D246" s="156" t="s">
        <v>189</v>
      </c>
      <c r="E246" s="156"/>
      <c r="F246" s="156"/>
      <c r="G246" s="156"/>
      <c r="H246" s="156"/>
      <c r="I246" s="156"/>
      <c r="J246" s="156"/>
      <c r="K246" s="156"/>
      <c r="L246" s="156"/>
      <c r="M246" s="156"/>
      <c r="N246" s="296">
        <f>BK246</f>
        <v>0</v>
      </c>
      <c r="O246" s="297"/>
      <c r="P246" s="297"/>
      <c r="Q246" s="297"/>
      <c r="R246" s="157"/>
      <c r="T246" s="158"/>
      <c r="U246" s="155"/>
      <c r="V246" s="155"/>
      <c r="W246" s="159">
        <f>SUM(W247:W251)</f>
        <v>0</v>
      </c>
      <c r="X246" s="155"/>
      <c r="Y246" s="159">
        <f>SUM(Y247:Y251)</f>
        <v>0</v>
      </c>
      <c r="Z246" s="155"/>
      <c r="AA246" s="160">
        <f>SUM(AA247:AA251)</f>
        <v>0</v>
      </c>
      <c r="AR246" s="161" t="s">
        <v>86</v>
      </c>
      <c r="AT246" s="162" t="s">
        <v>77</v>
      </c>
      <c r="AU246" s="162" t="s">
        <v>78</v>
      </c>
      <c r="AY246" s="161" t="s">
        <v>144</v>
      </c>
      <c r="BK246" s="163">
        <f>SUM(BK247:BK251)</f>
        <v>0</v>
      </c>
    </row>
    <row r="247" spans="2:65" s="1" customFormat="1" ht="31.5" customHeight="1">
      <c r="B247" s="36"/>
      <c r="C247" s="164" t="s">
        <v>86</v>
      </c>
      <c r="D247" s="164" t="s">
        <v>145</v>
      </c>
      <c r="E247" s="165" t="s">
        <v>386</v>
      </c>
      <c r="F247" s="272" t="s">
        <v>387</v>
      </c>
      <c r="G247" s="272"/>
      <c r="H247" s="272"/>
      <c r="I247" s="272"/>
      <c r="J247" s="166" t="s">
        <v>232</v>
      </c>
      <c r="K247" s="167">
        <v>116.6</v>
      </c>
      <c r="L247" s="273">
        <v>0</v>
      </c>
      <c r="M247" s="274"/>
      <c r="N247" s="275">
        <f>ROUND(L247*K247,2)</f>
        <v>0</v>
      </c>
      <c r="O247" s="275"/>
      <c r="P247" s="275"/>
      <c r="Q247" s="275"/>
      <c r="R247" s="38"/>
      <c r="T247" s="168" t="s">
        <v>22</v>
      </c>
      <c r="U247" s="45" t="s">
        <v>43</v>
      </c>
      <c r="V247" s="37"/>
      <c r="W247" s="169">
        <f>V247*K247</f>
        <v>0</v>
      </c>
      <c r="X247" s="169">
        <v>0</v>
      </c>
      <c r="Y247" s="169">
        <f>X247*K247</f>
        <v>0</v>
      </c>
      <c r="Z247" s="169">
        <v>0</v>
      </c>
      <c r="AA247" s="170">
        <f>Z247*K247</f>
        <v>0</v>
      </c>
      <c r="AR247" s="19" t="s">
        <v>149</v>
      </c>
      <c r="AT247" s="19" t="s">
        <v>145</v>
      </c>
      <c r="AU247" s="19" t="s">
        <v>86</v>
      </c>
      <c r="AY247" s="19" t="s">
        <v>144</v>
      </c>
      <c r="BE247" s="111">
        <f>IF(U247="základní",N247,0)</f>
        <v>0</v>
      </c>
      <c r="BF247" s="111">
        <f>IF(U247="snížená",N247,0)</f>
        <v>0</v>
      </c>
      <c r="BG247" s="111">
        <f>IF(U247="zákl. přenesená",N247,0)</f>
        <v>0</v>
      </c>
      <c r="BH247" s="111">
        <f>IF(U247="sníž. přenesená",N247,0)</f>
        <v>0</v>
      </c>
      <c r="BI247" s="111">
        <f>IF(U247="nulová",N247,0)</f>
        <v>0</v>
      </c>
      <c r="BJ247" s="19" t="s">
        <v>86</v>
      </c>
      <c r="BK247" s="111">
        <f>ROUND(L247*K247,2)</f>
        <v>0</v>
      </c>
      <c r="BL247" s="19" t="s">
        <v>149</v>
      </c>
      <c r="BM247" s="19" t="s">
        <v>388</v>
      </c>
    </row>
    <row r="248" spans="2:51" s="11" customFormat="1" ht="22.5" customHeight="1">
      <c r="B248" s="192"/>
      <c r="C248" s="193"/>
      <c r="D248" s="193"/>
      <c r="E248" s="194" t="s">
        <v>22</v>
      </c>
      <c r="F248" s="290" t="s">
        <v>373</v>
      </c>
      <c r="G248" s="291"/>
      <c r="H248" s="291"/>
      <c r="I248" s="291"/>
      <c r="J248" s="193"/>
      <c r="K248" s="195" t="s">
        <v>22</v>
      </c>
      <c r="L248" s="193"/>
      <c r="M248" s="193"/>
      <c r="N248" s="193"/>
      <c r="O248" s="193"/>
      <c r="P248" s="193"/>
      <c r="Q248" s="193"/>
      <c r="R248" s="196"/>
      <c r="T248" s="197"/>
      <c r="U248" s="193"/>
      <c r="V248" s="193"/>
      <c r="W248" s="193"/>
      <c r="X248" s="193"/>
      <c r="Y248" s="193"/>
      <c r="Z248" s="193"/>
      <c r="AA248" s="198"/>
      <c r="AT248" s="199" t="s">
        <v>151</v>
      </c>
      <c r="AU248" s="199" t="s">
        <v>86</v>
      </c>
      <c r="AV248" s="11" t="s">
        <v>86</v>
      </c>
      <c r="AW248" s="11" t="s">
        <v>35</v>
      </c>
      <c r="AX248" s="11" t="s">
        <v>78</v>
      </c>
      <c r="AY248" s="199" t="s">
        <v>144</v>
      </c>
    </row>
    <row r="249" spans="2:51" s="9" customFormat="1" ht="22.5" customHeight="1">
      <c r="B249" s="171"/>
      <c r="C249" s="172"/>
      <c r="D249" s="172"/>
      <c r="E249" s="173" t="s">
        <v>22</v>
      </c>
      <c r="F249" s="288" t="s">
        <v>374</v>
      </c>
      <c r="G249" s="289"/>
      <c r="H249" s="289"/>
      <c r="I249" s="289"/>
      <c r="J249" s="172"/>
      <c r="K249" s="174">
        <v>116.6</v>
      </c>
      <c r="L249" s="172"/>
      <c r="M249" s="172"/>
      <c r="N249" s="172"/>
      <c r="O249" s="172"/>
      <c r="P249" s="172"/>
      <c r="Q249" s="172"/>
      <c r="R249" s="175"/>
      <c r="T249" s="176"/>
      <c r="U249" s="172"/>
      <c r="V249" s="172"/>
      <c r="W249" s="172"/>
      <c r="X249" s="172"/>
      <c r="Y249" s="172"/>
      <c r="Z249" s="172"/>
      <c r="AA249" s="177"/>
      <c r="AT249" s="178" t="s">
        <v>151</v>
      </c>
      <c r="AU249" s="178" t="s">
        <v>86</v>
      </c>
      <c r="AV249" s="9" t="s">
        <v>108</v>
      </c>
      <c r="AW249" s="9" t="s">
        <v>35</v>
      </c>
      <c r="AX249" s="9" t="s">
        <v>78</v>
      </c>
      <c r="AY249" s="178" t="s">
        <v>144</v>
      </c>
    </row>
    <row r="250" spans="2:51" s="10" customFormat="1" ht="22.5" customHeight="1">
      <c r="B250" s="179"/>
      <c r="C250" s="180"/>
      <c r="D250" s="180"/>
      <c r="E250" s="181" t="s">
        <v>22</v>
      </c>
      <c r="F250" s="278" t="s">
        <v>152</v>
      </c>
      <c r="G250" s="279"/>
      <c r="H250" s="279"/>
      <c r="I250" s="279"/>
      <c r="J250" s="180"/>
      <c r="K250" s="182">
        <v>116.6</v>
      </c>
      <c r="L250" s="180"/>
      <c r="M250" s="180"/>
      <c r="N250" s="180"/>
      <c r="O250" s="180"/>
      <c r="P250" s="180"/>
      <c r="Q250" s="180"/>
      <c r="R250" s="183"/>
      <c r="T250" s="184"/>
      <c r="U250" s="180"/>
      <c r="V250" s="180"/>
      <c r="W250" s="180"/>
      <c r="X250" s="180"/>
      <c r="Y250" s="180"/>
      <c r="Z250" s="180"/>
      <c r="AA250" s="185"/>
      <c r="AT250" s="186" t="s">
        <v>151</v>
      </c>
      <c r="AU250" s="186" t="s">
        <v>86</v>
      </c>
      <c r="AV250" s="10" t="s">
        <v>149</v>
      </c>
      <c r="AW250" s="10" t="s">
        <v>35</v>
      </c>
      <c r="AX250" s="10" t="s">
        <v>86</v>
      </c>
      <c r="AY250" s="186" t="s">
        <v>144</v>
      </c>
    </row>
    <row r="251" spans="2:65" s="1" customFormat="1" ht="22.5" customHeight="1">
      <c r="B251" s="36"/>
      <c r="C251" s="164" t="s">
        <v>108</v>
      </c>
      <c r="D251" s="164" t="s">
        <v>145</v>
      </c>
      <c r="E251" s="165" t="s">
        <v>389</v>
      </c>
      <c r="F251" s="272" t="s">
        <v>390</v>
      </c>
      <c r="G251" s="272"/>
      <c r="H251" s="272"/>
      <c r="I251" s="272"/>
      <c r="J251" s="166" t="s">
        <v>237</v>
      </c>
      <c r="K251" s="167">
        <v>1</v>
      </c>
      <c r="L251" s="273">
        <v>0</v>
      </c>
      <c r="M251" s="274"/>
      <c r="N251" s="275">
        <f>ROUND(L251*K251,2)</f>
        <v>0</v>
      </c>
      <c r="O251" s="275"/>
      <c r="P251" s="275"/>
      <c r="Q251" s="275"/>
      <c r="R251" s="38"/>
      <c r="T251" s="168" t="s">
        <v>22</v>
      </c>
      <c r="U251" s="45" t="s">
        <v>43</v>
      </c>
      <c r="V251" s="37"/>
      <c r="W251" s="169">
        <f>V251*K251</f>
        <v>0</v>
      </c>
      <c r="X251" s="169">
        <v>0</v>
      </c>
      <c r="Y251" s="169">
        <f>X251*K251</f>
        <v>0</v>
      </c>
      <c r="Z251" s="169">
        <v>0</v>
      </c>
      <c r="AA251" s="170">
        <f>Z251*K251</f>
        <v>0</v>
      </c>
      <c r="AR251" s="19" t="s">
        <v>149</v>
      </c>
      <c r="AT251" s="19" t="s">
        <v>145</v>
      </c>
      <c r="AU251" s="19" t="s">
        <v>86</v>
      </c>
      <c r="AY251" s="19" t="s">
        <v>144</v>
      </c>
      <c r="BE251" s="111">
        <f>IF(U251="základní",N251,0)</f>
        <v>0</v>
      </c>
      <c r="BF251" s="111">
        <f>IF(U251="snížená",N251,0)</f>
        <v>0</v>
      </c>
      <c r="BG251" s="111">
        <f>IF(U251="zákl. přenesená",N251,0)</f>
        <v>0</v>
      </c>
      <c r="BH251" s="111">
        <f>IF(U251="sníž. přenesená",N251,0)</f>
        <v>0</v>
      </c>
      <c r="BI251" s="111">
        <f>IF(U251="nulová",N251,0)</f>
        <v>0</v>
      </c>
      <c r="BJ251" s="19" t="s">
        <v>86</v>
      </c>
      <c r="BK251" s="111">
        <f>ROUND(L251*K251,2)</f>
        <v>0</v>
      </c>
      <c r="BL251" s="19" t="s">
        <v>149</v>
      </c>
      <c r="BM251" s="19" t="s">
        <v>391</v>
      </c>
    </row>
    <row r="252" spans="2:63" s="8" customFormat="1" ht="37.35" customHeight="1">
      <c r="B252" s="154"/>
      <c r="C252" s="155"/>
      <c r="D252" s="156" t="s">
        <v>190</v>
      </c>
      <c r="E252" s="156"/>
      <c r="F252" s="156"/>
      <c r="G252" s="156"/>
      <c r="H252" s="156"/>
      <c r="I252" s="156"/>
      <c r="J252" s="156"/>
      <c r="K252" s="156"/>
      <c r="L252" s="156"/>
      <c r="M252" s="156"/>
      <c r="N252" s="296">
        <f>BK252</f>
        <v>0</v>
      </c>
      <c r="O252" s="297"/>
      <c r="P252" s="297"/>
      <c r="Q252" s="297"/>
      <c r="R252" s="157"/>
      <c r="T252" s="158"/>
      <c r="U252" s="155"/>
      <c r="V252" s="155"/>
      <c r="W252" s="159">
        <f>SUM(W253:W278)</f>
        <v>0</v>
      </c>
      <c r="X252" s="155"/>
      <c r="Y252" s="159">
        <f>SUM(Y253:Y278)</f>
        <v>15.755300000000002</v>
      </c>
      <c r="Z252" s="155"/>
      <c r="AA252" s="160">
        <f>SUM(AA253:AA278)</f>
        <v>0</v>
      </c>
      <c r="AR252" s="161" t="s">
        <v>86</v>
      </c>
      <c r="AT252" s="162" t="s">
        <v>77</v>
      </c>
      <c r="AU252" s="162" t="s">
        <v>78</v>
      </c>
      <c r="AY252" s="161" t="s">
        <v>144</v>
      </c>
      <c r="BK252" s="163">
        <f>SUM(BK253:BK278)</f>
        <v>0</v>
      </c>
    </row>
    <row r="253" spans="2:65" s="1" customFormat="1" ht="31.5" customHeight="1">
      <c r="B253" s="36"/>
      <c r="C253" s="164" t="s">
        <v>86</v>
      </c>
      <c r="D253" s="164" t="s">
        <v>145</v>
      </c>
      <c r="E253" s="165" t="s">
        <v>392</v>
      </c>
      <c r="F253" s="272" t="s">
        <v>393</v>
      </c>
      <c r="G253" s="272"/>
      <c r="H253" s="272"/>
      <c r="I253" s="272"/>
      <c r="J253" s="166" t="s">
        <v>237</v>
      </c>
      <c r="K253" s="167">
        <v>1</v>
      </c>
      <c r="L253" s="273">
        <v>0</v>
      </c>
      <c r="M253" s="274"/>
      <c r="N253" s="275">
        <f>ROUND(L253*K253,2)</f>
        <v>0</v>
      </c>
      <c r="O253" s="275"/>
      <c r="P253" s="275"/>
      <c r="Q253" s="275"/>
      <c r="R253" s="38"/>
      <c r="T253" s="168" t="s">
        <v>22</v>
      </c>
      <c r="U253" s="45" t="s">
        <v>43</v>
      </c>
      <c r="V253" s="37"/>
      <c r="W253" s="169">
        <f>V253*K253</f>
        <v>0</v>
      </c>
      <c r="X253" s="169">
        <v>0</v>
      </c>
      <c r="Y253" s="169">
        <f>X253*K253</f>
        <v>0</v>
      </c>
      <c r="Z253" s="169">
        <v>0</v>
      </c>
      <c r="AA253" s="170">
        <f>Z253*K253</f>
        <v>0</v>
      </c>
      <c r="AR253" s="19" t="s">
        <v>149</v>
      </c>
      <c r="AT253" s="19" t="s">
        <v>145</v>
      </c>
      <c r="AU253" s="19" t="s">
        <v>86</v>
      </c>
      <c r="AY253" s="19" t="s">
        <v>144</v>
      </c>
      <c r="BE253" s="111">
        <f>IF(U253="základní",N253,0)</f>
        <v>0</v>
      </c>
      <c r="BF253" s="111">
        <f>IF(U253="snížená",N253,0)</f>
        <v>0</v>
      </c>
      <c r="BG253" s="111">
        <f>IF(U253="zákl. přenesená",N253,0)</f>
        <v>0</v>
      </c>
      <c r="BH253" s="111">
        <f>IF(U253="sníž. přenesená",N253,0)</f>
        <v>0</v>
      </c>
      <c r="BI253" s="111">
        <f>IF(U253="nulová",N253,0)</f>
        <v>0</v>
      </c>
      <c r="BJ253" s="19" t="s">
        <v>86</v>
      </c>
      <c r="BK253" s="111">
        <f>ROUND(L253*K253,2)</f>
        <v>0</v>
      </c>
      <c r="BL253" s="19" t="s">
        <v>149</v>
      </c>
      <c r="BM253" s="19" t="s">
        <v>394</v>
      </c>
    </row>
    <row r="254" spans="2:51" s="9" customFormat="1" ht="22.5" customHeight="1">
      <c r="B254" s="171"/>
      <c r="C254" s="172"/>
      <c r="D254" s="172"/>
      <c r="E254" s="173" t="s">
        <v>22</v>
      </c>
      <c r="F254" s="276" t="s">
        <v>86</v>
      </c>
      <c r="G254" s="277"/>
      <c r="H254" s="277"/>
      <c r="I254" s="277"/>
      <c r="J254" s="172"/>
      <c r="K254" s="174">
        <v>1</v>
      </c>
      <c r="L254" s="172"/>
      <c r="M254" s="172"/>
      <c r="N254" s="172"/>
      <c r="O254" s="172"/>
      <c r="P254" s="172"/>
      <c r="Q254" s="172"/>
      <c r="R254" s="175"/>
      <c r="T254" s="176"/>
      <c r="U254" s="172"/>
      <c r="V254" s="172"/>
      <c r="W254" s="172"/>
      <c r="X254" s="172"/>
      <c r="Y254" s="172"/>
      <c r="Z254" s="172"/>
      <c r="AA254" s="177"/>
      <c r="AT254" s="178" t="s">
        <v>151</v>
      </c>
      <c r="AU254" s="178" t="s">
        <v>86</v>
      </c>
      <c r="AV254" s="9" t="s">
        <v>108</v>
      </c>
      <c r="AW254" s="9" t="s">
        <v>35</v>
      </c>
      <c r="AX254" s="9" t="s">
        <v>78</v>
      </c>
      <c r="AY254" s="178" t="s">
        <v>144</v>
      </c>
    </row>
    <row r="255" spans="2:51" s="10" customFormat="1" ht="22.5" customHeight="1">
      <c r="B255" s="179"/>
      <c r="C255" s="180"/>
      <c r="D255" s="180"/>
      <c r="E255" s="181" t="s">
        <v>22</v>
      </c>
      <c r="F255" s="278" t="s">
        <v>152</v>
      </c>
      <c r="G255" s="279"/>
      <c r="H255" s="279"/>
      <c r="I255" s="279"/>
      <c r="J255" s="180"/>
      <c r="K255" s="182">
        <v>1</v>
      </c>
      <c r="L255" s="180"/>
      <c r="M255" s="180"/>
      <c r="N255" s="180"/>
      <c r="O255" s="180"/>
      <c r="P255" s="180"/>
      <c r="Q255" s="180"/>
      <c r="R255" s="183"/>
      <c r="T255" s="184"/>
      <c r="U255" s="180"/>
      <c r="V255" s="180"/>
      <c r="W255" s="180"/>
      <c r="X255" s="180"/>
      <c r="Y255" s="180"/>
      <c r="Z255" s="180"/>
      <c r="AA255" s="185"/>
      <c r="AT255" s="186" t="s">
        <v>151</v>
      </c>
      <c r="AU255" s="186" t="s">
        <v>86</v>
      </c>
      <c r="AV255" s="10" t="s">
        <v>149</v>
      </c>
      <c r="AW255" s="10" t="s">
        <v>35</v>
      </c>
      <c r="AX255" s="10" t="s">
        <v>86</v>
      </c>
      <c r="AY255" s="186" t="s">
        <v>144</v>
      </c>
    </row>
    <row r="256" spans="2:65" s="1" customFormat="1" ht="31.5" customHeight="1">
      <c r="B256" s="36"/>
      <c r="C256" s="164" t="s">
        <v>108</v>
      </c>
      <c r="D256" s="164" t="s">
        <v>145</v>
      </c>
      <c r="E256" s="165" t="s">
        <v>395</v>
      </c>
      <c r="F256" s="272" t="s">
        <v>396</v>
      </c>
      <c r="G256" s="272"/>
      <c r="H256" s="272"/>
      <c r="I256" s="272"/>
      <c r="J256" s="166" t="s">
        <v>237</v>
      </c>
      <c r="K256" s="167">
        <v>1</v>
      </c>
      <c r="L256" s="273">
        <v>0</v>
      </c>
      <c r="M256" s="274"/>
      <c r="N256" s="275">
        <f>ROUND(L256*K256,2)</f>
        <v>0</v>
      </c>
      <c r="O256" s="275"/>
      <c r="P256" s="275"/>
      <c r="Q256" s="275"/>
      <c r="R256" s="38"/>
      <c r="T256" s="168" t="s">
        <v>22</v>
      </c>
      <c r="U256" s="45" t="s">
        <v>43</v>
      </c>
      <c r="V256" s="37"/>
      <c r="W256" s="169">
        <f>V256*K256</f>
        <v>0</v>
      </c>
      <c r="X256" s="169">
        <v>0</v>
      </c>
      <c r="Y256" s="169">
        <f>X256*K256</f>
        <v>0</v>
      </c>
      <c r="Z256" s="169">
        <v>0</v>
      </c>
      <c r="AA256" s="170">
        <f>Z256*K256</f>
        <v>0</v>
      </c>
      <c r="AR256" s="19" t="s">
        <v>149</v>
      </c>
      <c r="AT256" s="19" t="s">
        <v>145</v>
      </c>
      <c r="AU256" s="19" t="s">
        <v>86</v>
      </c>
      <c r="AY256" s="19" t="s">
        <v>144</v>
      </c>
      <c r="BE256" s="111">
        <f>IF(U256="základní",N256,0)</f>
        <v>0</v>
      </c>
      <c r="BF256" s="111">
        <f>IF(U256="snížená",N256,0)</f>
        <v>0</v>
      </c>
      <c r="BG256" s="111">
        <f>IF(U256="zákl. přenesená",N256,0)</f>
        <v>0</v>
      </c>
      <c r="BH256" s="111">
        <f>IF(U256="sníž. přenesená",N256,0)</f>
        <v>0</v>
      </c>
      <c r="BI256" s="111">
        <f>IF(U256="nulová",N256,0)</f>
        <v>0</v>
      </c>
      <c r="BJ256" s="19" t="s">
        <v>86</v>
      </c>
      <c r="BK256" s="111">
        <f>ROUND(L256*K256,2)</f>
        <v>0</v>
      </c>
      <c r="BL256" s="19" t="s">
        <v>149</v>
      </c>
      <c r="BM256" s="19" t="s">
        <v>397</v>
      </c>
    </row>
    <row r="257" spans="2:65" s="1" customFormat="1" ht="31.5" customHeight="1">
      <c r="B257" s="36"/>
      <c r="C257" s="164" t="s">
        <v>156</v>
      </c>
      <c r="D257" s="164" t="s">
        <v>145</v>
      </c>
      <c r="E257" s="165" t="s">
        <v>398</v>
      </c>
      <c r="F257" s="272" t="s">
        <v>399</v>
      </c>
      <c r="G257" s="272"/>
      <c r="H257" s="272"/>
      <c r="I257" s="272"/>
      <c r="J257" s="166" t="s">
        <v>237</v>
      </c>
      <c r="K257" s="167">
        <v>1</v>
      </c>
      <c r="L257" s="273">
        <v>0</v>
      </c>
      <c r="M257" s="274"/>
      <c r="N257" s="275">
        <f>ROUND(L257*K257,2)</f>
        <v>0</v>
      </c>
      <c r="O257" s="275"/>
      <c r="P257" s="275"/>
      <c r="Q257" s="275"/>
      <c r="R257" s="38"/>
      <c r="T257" s="168" t="s">
        <v>22</v>
      </c>
      <c r="U257" s="45" t="s">
        <v>43</v>
      </c>
      <c r="V257" s="37"/>
      <c r="W257" s="169">
        <f>V257*K257</f>
        <v>0</v>
      </c>
      <c r="X257" s="169">
        <v>0</v>
      </c>
      <c r="Y257" s="169">
        <f>X257*K257</f>
        <v>0</v>
      </c>
      <c r="Z257" s="169">
        <v>0</v>
      </c>
      <c r="AA257" s="170">
        <f>Z257*K257</f>
        <v>0</v>
      </c>
      <c r="AR257" s="19" t="s">
        <v>149</v>
      </c>
      <c r="AT257" s="19" t="s">
        <v>145</v>
      </c>
      <c r="AU257" s="19" t="s">
        <v>86</v>
      </c>
      <c r="AY257" s="19" t="s">
        <v>144</v>
      </c>
      <c r="BE257" s="111">
        <f>IF(U257="základní",N257,0)</f>
        <v>0</v>
      </c>
      <c r="BF257" s="111">
        <f>IF(U257="snížená",N257,0)</f>
        <v>0</v>
      </c>
      <c r="BG257" s="111">
        <f>IF(U257="zákl. přenesená",N257,0)</f>
        <v>0</v>
      </c>
      <c r="BH257" s="111">
        <f>IF(U257="sníž. přenesená",N257,0)</f>
        <v>0</v>
      </c>
      <c r="BI257" s="111">
        <f>IF(U257="nulová",N257,0)</f>
        <v>0</v>
      </c>
      <c r="BJ257" s="19" t="s">
        <v>86</v>
      </c>
      <c r="BK257" s="111">
        <f>ROUND(L257*K257,2)</f>
        <v>0</v>
      </c>
      <c r="BL257" s="19" t="s">
        <v>149</v>
      </c>
      <c r="BM257" s="19" t="s">
        <v>400</v>
      </c>
    </row>
    <row r="258" spans="2:51" s="9" customFormat="1" ht="22.5" customHeight="1">
      <c r="B258" s="171"/>
      <c r="C258" s="172"/>
      <c r="D258" s="172"/>
      <c r="E258" s="173" t="s">
        <v>22</v>
      </c>
      <c r="F258" s="276" t="s">
        <v>86</v>
      </c>
      <c r="G258" s="277"/>
      <c r="H258" s="277"/>
      <c r="I258" s="277"/>
      <c r="J258" s="172"/>
      <c r="K258" s="174">
        <v>1</v>
      </c>
      <c r="L258" s="172"/>
      <c r="M258" s="172"/>
      <c r="N258" s="172"/>
      <c r="O258" s="172"/>
      <c r="P258" s="172"/>
      <c r="Q258" s="172"/>
      <c r="R258" s="175"/>
      <c r="T258" s="176"/>
      <c r="U258" s="172"/>
      <c r="V258" s="172"/>
      <c r="W258" s="172"/>
      <c r="X258" s="172"/>
      <c r="Y258" s="172"/>
      <c r="Z258" s="172"/>
      <c r="AA258" s="177"/>
      <c r="AT258" s="178" t="s">
        <v>151</v>
      </c>
      <c r="AU258" s="178" t="s">
        <v>86</v>
      </c>
      <c r="AV258" s="9" t="s">
        <v>108</v>
      </c>
      <c r="AW258" s="9" t="s">
        <v>35</v>
      </c>
      <c r="AX258" s="9" t="s">
        <v>78</v>
      </c>
      <c r="AY258" s="178" t="s">
        <v>144</v>
      </c>
    </row>
    <row r="259" spans="2:51" s="10" customFormat="1" ht="22.5" customHeight="1">
      <c r="B259" s="179"/>
      <c r="C259" s="180"/>
      <c r="D259" s="180"/>
      <c r="E259" s="181" t="s">
        <v>22</v>
      </c>
      <c r="F259" s="278" t="s">
        <v>152</v>
      </c>
      <c r="G259" s="279"/>
      <c r="H259" s="279"/>
      <c r="I259" s="279"/>
      <c r="J259" s="180"/>
      <c r="K259" s="182">
        <v>1</v>
      </c>
      <c r="L259" s="180"/>
      <c r="M259" s="180"/>
      <c r="N259" s="180"/>
      <c r="O259" s="180"/>
      <c r="P259" s="180"/>
      <c r="Q259" s="180"/>
      <c r="R259" s="183"/>
      <c r="T259" s="184"/>
      <c r="U259" s="180"/>
      <c r="V259" s="180"/>
      <c r="W259" s="180"/>
      <c r="X259" s="180"/>
      <c r="Y259" s="180"/>
      <c r="Z259" s="180"/>
      <c r="AA259" s="185"/>
      <c r="AT259" s="186" t="s">
        <v>151</v>
      </c>
      <c r="AU259" s="186" t="s">
        <v>86</v>
      </c>
      <c r="AV259" s="10" t="s">
        <v>149</v>
      </c>
      <c r="AW259" s="10" t="s">
        <v>35</v>
      </c>
      <c r="AX259" s="10" t="s">
        <v>86</v>
      </c>
      <c r="AY259" s="186" t="s">
        <v>144</v>
      </c>
    </row>
    <row r="260" spans="2:65" s="1" customFormat="1" ht="31.5" customHeight="1">
      <c r="B260" s="36"/>
      <c r="C260" s="164" t="s">
        <v>401</v>
      </c>
      <c r="D260" s="164" t="s">
        <v>145</v>
      </c>
      <c r="E260" s="165" t="s">
        <v>402</v>
      </c>
      <c r="F260" s="272" t="s">
        <v>403</v>
      </c>
      <c r="G260" s="272"/>
      <c r="H260" s="272"/>
      <c r="I260" s="272"/>
      <c r="J260" s="166" t="s">
        <v>237</v>
      </c>
      <c r="K260" s="167">
        <v>1</v>
      </c>
      <c r="L260" s="273">
        <v>0</v>
      </c>
      <c r="M260" s="274"/>
      <c r="N260" s="275">
        <f>ROUND(L260*K260,2)</f>
        <v>0</v>
      </c>
      <c r="O260" s="275"/>
      <c r="P260" s="275"/>
      <c r="Q260" s="275"/>
      <c r="R260" s="38"/>
      <c r="T260" s="168" t="s">
        <v>22</v>
      </c>
      <c r="U260" s="45" t="s">
        <v>43</v>
      </c>
      <c r="V260" s="37"/>
      <c r="W260" s="169">
        <f>V260*K260</f>
        <v>0</v>
      </c>
      <c r="X260" s="169">
        <v>0</v>
      </c>
      <c r="Y260" s="169">
        <f>X260*K260</f>
        <v>0</v>
      </c>
      <c r="Z260" s="169">
        <v>0</v>
      </c>
      <c r="AA260" s="170">
        <f>Z260*K260</f>
        <v>0</v>
      </c>
      <c r="AR260" s="19" t="s">
        <v>149</v>
      </c>
      <c r="AT260" s="19" t="s">
        <v>145</v>
      </c>
      <c r="AU260" s="19" t="s">
        <v>86</v>
      </c>
      <c r="AY260" s="19" t="s">
        <v>144</v>
      </c>
      <c r="BE260" s="111">
        <f>IF(U260="základní",N260,0)</f>
        <v>0</v>
      </c>
      <c r="BF260" s="111">
        <f>IF(U260="snížená",N260,0)</f>
        <v>0</v>
      </c>
      <c r="BG260" s="111">
        <f>IF(U260="zákl. přenesená",N260,0)</f>
        <v>0</v>
      </c>
      <c r="BH260" s="111">
        <f>IF(U260="sníž. přenesená",N260,0)</f>
        <v>0</v>
      </c>
      <c r="BI260" s="111">
        <f>IF(U260="nulová",N260,0)</f>
        <v>0</v>
      </c>
      <c r="BJ260" s="19" t="s">
        <v>86</v>
      </c>
      <c r="BK260" s="111">
        <f>ROUND(L260*K260,2)</f>
        <v>0</v>
      </c>
      <c r="BL260" s="19" t="s">
        <v>149</v>
      </c>
      <c r="BM260" s="19" t="s">
        <v>404</v>
      </c>
    </row>
    <row r="261" spans="2:51" s="9" customFormat="1" ht="22.5" customHeight="1">
      <c r="B261" s="171"/>
      <c r="C261" s="172"/>
      <c r="D261" s="172"/>
      <c r="E261" s="173" t="s">
        <v>22</v>
      </c>
      <c r="F261" s="276" t="s">
        <v>86</v>
      </c>
      <c r="G261" s="277"/>
      <c r="H261" s="277"/>
      <c r="I261" s="277"/>
      <c r="J261" s="172"/>
      <c r="K261" s="174">
        <v>1</v>
      </c>
      <c r="L261" s="172"/>
      <c r="M261" s="172"/>
      <c r="N261" s="172"/>
      <c r="O261" s="172"/>
      <c r="P261" s="172"/>
      <c r="Q261" s="172"/>
      <c r="R261" s="175"/>
      <c r="T261" s="176"/>
      <c r="U261" s="172"/>
      <c r="V261" s="172"/>
      <c r="W261" s="172"/>
      <c r="X261" s="172"/>
      <c r="Y261" s="172"/>
      <c r="Z261" s="172"/>
      <c r="AA261" s="177"/>
      <c r="AT261" s="178" t="s">
        <v>151</v>
      </c>
      <c r="AU261" s="178" t="s">
        <v>86</v>
      </c>
      <c r="AV261" s="9" t="s">
        <v>108</v>
      </c>
      <c r="AW261" s="9" t="s">
        <v>35</v>
      </c>
      <c r="AX261" s="9" t="s">
        <v>78</v>
      </c>
      <c r="AY261" s="178" t="s">
        <v>144</v>
      </c>
    </row>
    <row r="262" spans="2:51" s="10" customFormat="1" ht="22.5" customHeight="1">
      <c r="B262" s="179"/>
      <c r="C262" s="180"/>
      <c r="D262" s="180"/>
      <c r="E262" s="181" t="s">
        <v>22</v>
      </c>
      <c r="F262" s="278" t="s">
        <v>152</v>
      </c>
      <c r="G262" s="279"/>
      <c r="H262" s="279"/>
      <c r="I262" s="279"/>
      <c r="J262" s="180"/>
      <c r="K262" s="182">
        <v>1</v>
      </c>
      <c r="L262" s="180"/>
      <c r="M262" s="180"/>
      <c r="N262" s="180"/>
      <c r="O262" s="180"/>
      <c r="P262" s="180"/>
      <c r="Q262" s="180"/>
      <c r="R262" s="183"/>
      <c r="T262" s="184"/>
      <c r="U262" s="180"/>
      <c r="V262" s="180"/>
      <c r="W262" s="180"/>
      <c r="X262" s="180"/>
      <c r="Y262" s="180"/>
      <c r="Z262" s="180"/>
      <c r="AA262" s="185"/>
      <c r="AT262" s="186" t="s">
        <v>151</v>
      </c>
      <c r="AU262" s="186" t="s">
        <v>86</v>
      </c>
      <c r="AV262" s="10" t="s">
        <v>149</v>
      </c>
      <c r="AW262" s="10" t="s">
        <v>35</v>
      </c>
      <c r="AX262" s="10" t="s">
        <v>86</v>
      </c>
      <c r="AY262" s="186" t="s">
        <v>144</v>
      </c>
    </row>
    <row r="263" spans="2:65" s="1" customFormat="1" ht="31.5" customHeight="1">
      <c r="B263" s="36"/>
      <c r="C263" s="164" t="s">
        <v>149</v>
      </c>
      <c r="D263" s="164" t="s">
        <v>145</v>
      </c>
      <c r="E263" s="165" t="s">
        <v>405</v>
      </c>
      <c r="F263" s="272" t="s">
        <v>406</v>
      </c>
      <c r="G263" s="272"/>
      <c r="H263" s="272"/>
      <c r="I263" s="272"/>
      <c r="J263" s="166" t="s">
        <v>237</v>
      </c>
      <c r="K263" s="167">
        <v>1</v>
      </c>
      <c r="L263" s="273">
        <v>0</v>
      </c>
      <c r="M263" s="274"/>
      <c r="N263" s="275">
        <f>ROUND(L263*K263,2)</f>
        <v>0</v>
      </c>
      <c r="O263" s="275"/>
      <c r="P263" s="275"/>
      <c r="Q263" s="275"/>
      <c r="R263" s="38"/>
      <c r="T263" s="168" t="s">
        <v>22</v>
      </c>
      <c r="U263" s="45" t="s">
        <v>43</v>
      </c>
      <c r="V263" s="37"/>
      <c r="W263" s="169">
        <f>V263*K263</f>
        <v>0</v>
      </c>
      <c r="X263" s="169">
        <v>0</v>
      </c>
      <c r="Y263" s="169">
        <f>X263*K263</f>
        <v>0</v>
      </c>
      <c r="Z263" s="169">
        <v>0</v>
      </c>
      <c r="AA263" s="170">
        <f>Z263*K263</f>
        <v>0</v>
      </c>
      <c r="AR263" s="19" t="s">
        <v>149</v>
      </c>
      <c r="AT263" s="19" t="s">
        <v>145</v>
      </c>
      <c r="AU263" s="19" t="s">
        <v>86</v>
      </c>
      <c r="AY263" s="19" t="s">
        <v>144</v>
      </c>
      <c r="BE263" s="111">
        <f>IF(U263="základní",N263,0)</f>
        <v>0</v>
      </c>
      <c r="BF263" s="111">
        <f>IF(U263="snížená",N263,0)</f>
        <v>0</v>
      </c>
      <c r="BG263" s="111">
        <f>IF(U263="zákl. přenesená",N263,0)</f>
        <v>0</v>
      </c>
      <c r="BH263" s="111">
        <f>IF(U263="sníž. přenesená",N263,0)</f>
        <v>0</v>
      </c>
      <c r="BI263" s="111">
        <f>IF(U263="nulová",N263,0)</f>
        <v>0</v>
      </c>
      <c r="BJ263" s="19" t="s">
        <v>86</v>
      </c>
      <c r="BK263" s="111">
        <f>ROUND(L263*K263,2)</f>
        <v>0</v>
      </c>
      <c r="BL263" s="19" t="s">
        <v>149</v>
      </c>
      <c r="BM263" s="19" t="s">
        <v>407</v>
      </c>
    </row>
    <row r="264" spans="2:65" s="1" customFormat="1" ht="31.5" customHeight="1">
      <c r="B264" s="36"/>
      <c r="C264" s="164" t="s">
        <v>163</v>
      </c>
      <c r="D264" s="164" t="s">
        <v>145</v>
      </c>
      <c r="E264" s="165" t="s">
        <v>408</v>
      </c>
      <c r="F264" s="272" t="s">
        <v>409</v>
      </c>
      <c r="G264" s="272"/>
      <c r="H264" s="272"/>
      <c r="I264" s="272"/>
      <c r="J264" s="166" t="s">
        <v>237</v>
      </c>
      <c r="K264" s="167">
        <v>1</v>
      </c>
      <c r="L264" s="273">
        <v>0</v>
      </c>
      <c r="M264" s="274"/>
      <c r="N264" s="275">
        <f>ROUND(L264*K264,2)</f>
        <v>0</v>
      </c>
      <c r="O264" s="275"/>
      <c r="P264" s="275"/>
      <c r="Q264" s="275"/>
      <c r="R264" s="38"/>
      <c r="T264" s="168" t="s">
        <v>22</v>
      </c>
      <c r="U264" s="45" t="s">
        <v>43</v>
      </c>
      <c r="V264" s="37"/>
      <c r="W264" s="169">
        <f>V264*K264</f>
        <v>0</v>
      </c>
      <c r="X264" s="169">
        <v>0</v>
      </c>
      <c r="Y264" s="169">
        <f>X264*K264</f>
        <v>0</v>
      </c>
      <c r="Z264" s="169">
        <v>0</v>
      </c>
      <c r="AA264" s="170">
        <f>Z264*K264</f>
        <v>0</v>
      </c>
      <c r="AR264" s="19" t="s">
        <v>149</v>
      </c>
      <c r="AT264" s="19" t="s">
        <v>145</v>
      </c>
      <c r="AU264" s="19" t="s">
        <v>86</v>
      </c>
      <c r="AY264" s="19" t="s">
        <v>144</v>
      </c>
      <c r="BE264" s="111">
        <f>IF(U264="základní",N264,0)</f>
        <v>0</v>
      </c>
      <c r="BF264" s="111">
        <f>IF(U264="snížená",N264,0)</f>
        <v>0</v>
      </c>
      <c r="BG264" s="111">
        <f>IF(U264="zákl. přenesená",N264,0)</f>
        <v>0</v>
      </c>
      <c r="BH264" s="111">
        <f>IF(U264="sníž. přenesená",N264,0)</f>
        <v>0</v>
      </c>
      <c r="BI264" s="111">
        <f>IF(U264="nulová",N264,0)</f>
        <v>0</v>
      </c>
      <c r="BJ264" s="19" t="s">
        <v>86</v>
      </c>
      <c r="BK264" s="111">
        <f>ROUND(L264*K264,2)</f>
        <v>0</v>
      </c>
      <c r="BL264" s="19" t="s">
        <v>149</v>
      </c>
      <c r="BM264" s="19" t="s">
        <v>410</v>
      </c>
    </row>
    <row r="265" spans="2:51" s="9" customFormat="1" ht="22.5" customHeight="1">
      <c r="B265" s="171"/>
      <c r="C265" s="172"/>
      <c r="D265" s="172"/>
      <c r="E265" s="173" t="s">
        <v>22</v>
      </c>
      <c r="F265" s="276" t="s">
        <v>86</v>
      </c>
      <c r="G265" s="277"/>
      <c r="H265" s="277"/>
      <c r="I265" s="277"/>
      <c r="J265" s="172"/>
      <c r="K265" s="174">
        <v>1</v>
      </c>
      <c r="L265" s="172"/>
      <c r="M265" s="172"/>
      <c r="N265" s="172"/>
      <c r="O265" s="172"/>
      <c r="P265" s="172"/>
      <c r="Q265" s="172"/>
      <c r="R265" s="175"/>
      <c r="T265" s="176"/>
      <c r="U265" s="172"/>
      <c r="V265" s="172"/>
      <c r="W265" s="172"/>
      <c r="X265" s="172"/>
      <c r="Y265" s="172"/>
      <c r="Z265" s="172"/>
      <c r="AA265" s="177"/>
      <c r="AT265" s="178" t="s">
        <v>151</v>
      </c>
      <c r="AU265" s="178" t="s">
        <v>86</v>
      </c>
      <c r="AV265" s="9" t="s">
        <v>108</v>
      </c>
      <c r="AW265" s="9" t="s">
        <v>35</v>
      </c>
      <c r="AX265" s="9" t="s">
        <v>78</v>
      </c>
      <c r="AY265" s="178" t="s">
        <v>144</v>
      </c>
    </row>
    <row r="266" spans="2:51" s="10" customFormat="1" ht="22.5" customHeight="1">
      <c r="B266" s="179"/>
      <c r="C266" s="180"/>
      <c r="D266" s="180"/>
      <c r="E266" s="181" t="s">
        <v>22</v>
      </c>
      <c r="F266" s="278" t="s">
        <v>152</v>
      </c>
      <c r="G266" s="279"/>
      <c r="H266" s="279"/>
      <c r="I266" s="279"/>
      <c r="J266" s="180"/>
      <c r="K266" s="182">
        <v>1</v>
      </c>
      <c r="L266" s="180"/>
      <c r="M266" s="180"/>
      <c r="N266" s="180"/>
      <c r="O266" s="180"/>
      <c r="P266" s="180"/>
      <c r="Q266" s="180"/>
      <c r="R266" s="183"/>
      <c r="T266" s="184"/>
      <c r="U266" s="180"/>
      <c r="V266" s="180"/>
      <c r="W266" s="180"/>
      <c r="X266" s="180"/>
      <c r="Y266" s="180"/>
      <c r="Z266" s="180"/>
      <c r="AA266" s="185"/>
      <c r="AT266" s="186" t="s">
        <v>151</v>
      </c>
      <c r="AU266" s="186" t="s">
        <v>86</v>
      </c>
      <c r="AV266" s="10" t="s">
        <v>149</v>
      </c>
      <c r="AW266" s="10" t="s">
        <v>35</v>
      </c>
      <c r="AX266" s="10" t="s">
        <v>86</v>
      </c>
      <c r="AY266" s="186" t="s">
        <v>144</v>
      </c>
    </row>
    <row r="267" spans="2:65" s="1" customFormat="1" ht="44.25" customHeight="1">
      <c r="B267" s="36"/>
      <c r="C267" s="164" t="s">
        <v>218</v>
      </c>
      <c r="D267" s="164" t="s">
        <v>145</v>
      </c>
      <c r="E267" s="165" t="s">
        <v>411</v>
      </c>
      <c r="F267" s="272" t="s">
        <v>412</v>
      </c>
      <c r="G267" s="272"/>
      <c r="H267" s="272"/>
      <c r="I267" s="272"/>
      <c r="J267" s="166" t="s">
        <v>232</v>
      </c>
      <c r="K267" s="167">
        <v>16</v>
      </c>
      <c r="L267" s="273">
        <v>0</v>
      </c>
      <c r="M267" s="274"/>
      <c r="N267" s="275">
        <f>ROUND(L267*K267,2)</f>
        <v>0</v>
      </c>
      <c r="O267" s="275"/>
      <c r="P267" s="275"/>
      <c r="Q267" s="275"/>
      <c r="R267" s="38"/>
      <c r="T267" s="168" t="s">
        <v>22</v>
      </c>
      <c r="U267" s="45" t="s">
        <v>43</v>
      </c>
      <c r="V267" s="37"/>
      <c r="W267" s="169">
        <f>V267*K267</f>
        <v>0</v>
      </c>
      <c r="X267" s="169">
        <v>0.8908</v>
      </c>
      <c r="Y267" s="169">
        <f>X267*K267</f>
        <v>14.2528</v>
      </c>
      <c r="Z267" s="169">
        <v>0</v>
      </c>
      <c r="AA267" s="170">
        <f>Z267*K267</f>
        <v>0</v>
      </c>
      <c r="AR267" s="19" t="s">
        <v>149</v>
      </c>
      <c r="AT267" s="19" t="s">
        <v>145</v>
      </c>
      <c r="AU267" s="19" t="s">
        <v>86</v>
      </c>
      <c r="AY267" s="19" t="s">
        <v>144</v>
      </c>
      <c r="BE267" s="111">
        <f>IF(U267="základní",N267,0)</f>
        <v>0</v>
      </c>
      <c r="BF267" s="111">
        <f>IF(U267="snížená",N267,0)</f>
        <v>0</v>
      </c>
      <c r="BG267" s="111">
        <f>IF(U267="zákl. přenesená",N267,0)</f>
        <v>0</v>
      </c>
      <c r="BH267" s="111">
        <f>IF(U267="sníž. přenesená",N267,0)</f>
        <v>0</v>
      </c>
      <c r="BI267" s="111">
        <f>IF(U267="nulová",N267,0)</f>
        <v>0</v>
      </c>
      <c r="BJ267" s="19" t="s">
        <v>86</v>
      </c>
      <c r="BK267" s="111">
        <f>ROUND(L267*K267,2)</f>
        <v>0</v>
      </c>
      <c r="BL267" s="19" t="s">
        <v>149</v>
      </c>
      <c r="BM267" s="19" t="s">
        <v>413</v>
      </c>
    </row>
    <row r="268" spans="2:65" s="1" customFormat="1" ht="31.5" customHeight="1">
      <c r="B268" s="36"/>
      <c r="C268" s="164" t="s">
        <v>224</v>
      </c>
      <c r="D268" s="164" t="s">
        <v>145</v>
      </c>
      <c r="E268" s="165" t="s">
        <v>414</v>
      </c>
      <c r="F268" s="272" t="s">
        <v>415</v>
      </c>
      <c r="G268" s="272"/>
      <c r="H268" s="272"/>
      <c r="I268" s="272"/>
      <c r="J268" s="166" t="s">
        <v>237</v>
      </c>
      <c r="K268" s="167">
        <v>2</v>
      </c>
      <c r="L268" s="273">
        <v>0</v>
      </c>
      <c r="M268" s="274"/>
      <c r="N268" s="275">
        <f>ROUND(L268*K268,2)</f>
        <v>0</v>
      </c>
      <c r="O268" s="275"/>
      <c r="P268" s="275"/>
      <c r="Q268" s="275"/>
      <c r="R268" s="38"/>
      <c r="T268" s="168" t="s">
        <v>22</v>
      </c>
      <c r="U268" s="45" t="s">
        <v>43</v>
      </c>
      <c r="V268" s="37"/>
      <c r="W268" s="169">
        <f>V268*K268</f>
        <v>0</v>
      </c>
      <c r="X268" s="169">
        <v>0</v>
      </c>
      <c r="Y268" s="169">
        <f>X268*K268</f>
        <v>0</v>
      </c>
      <c r="Z268" s="169">
        <v>0</v>
      </c>
      <c r="AA268" s="170">
        <f>Z268*K268</f>
        <v>0</v>
      </c>
      <c r="AR268" s="19" t="s">
        <v>149</v>
      </c>
      <c r="AT268" s="19" t="s">
        <v>145</v>
      </c>
      <c r="AU268" s="19" t="s">
        <v>86</v>
      </c>
      <c r="AY268" s="19" t="s">
        <v>144</v>
      </c>
      <c r="BE268" s="111">
        <f>IF(U268="základní",N268,0)</f>
        <v>0</v>
      </c>
      <c r="BF268" s="111">
        <f>IF(U268="snížená",N268,0)</f>
        <v>0</v>
      </c>
      <c r="BG268" s="111">
        <f>IF(U268="zákl. přenesená",N268,0)</f>
        <v>0</v>
      </c>
      <c r="BH268" s="111">
        <f>IF(U268="sníž. přenesená",N268,0)</f>
        <v>0</v>
      </c>
      <c r="BI268" s="111">
        <f>IF(U268="nulová",N268,0)</f>
        <v>0</v>
      </c>
      <c r="BJ268" s="19" t="s">
        <v>86</v>
      </c>
      <c r="BK268" s="111">
        <f>ROUND(L268*K268,2)</f>
        <v>0</v>
      </c>
      <c r="BL268" s="19" t="s">
        <v>149</v>
      </c>
      <c r="BM268" s="19" t="s">
        <v>416</v>
      </c>
    </row>
    <row r="269" spans="2:51" s="9" customFormat="1" ht="22.5" customHeight="1">
      <c r="B269" s="171"/>
      <c r="C269" s="172"/>
      <c r="D269" s="172"/>
      <c r="E269" s="173" t="s">
        <v>22</v>
      </c>
      <c r="F269" s="276" t="s">
        <v>108</v>
      </c>
      <c r="G269" s="277"/>
      <c r="H269" s="277"/>
      <c r="I269" s="277"/>
      <c r="J269" s="172"/>
      <c r="K269" s="174">
        <v>2</v>
      </c>
      <c r="L269" s="172"/>
      <c r="M269" s="172"/>
      <c r="N269" s="172"/>
      <c r="O269" s="172"/>
      <c r="P269" s="172"/>
      <c r="Q269" s="172"/>
      <c r="R269" s="175"/>
      <c r="T269" s="176"/>
      <c r="U269" s="172"/>
      <c r="V269" s="172"/>
      <c r="W269" s="172"/>
      <c r="X269" s="172"/>
      <c r="Y269" s="172"/>
      <c r="Z269" s="172"/>
      <c r="AA269" s="177"/>
      <c r="AT269" s="178" t="s">
        <v>151</v>
      </c>
      <c r="AU269" s="178" t="s">
        <v>86</v>
      </c>
      <c r="AV269" s="9" t="s">
        <v>108</v>
      </c>
      <c r="AW269" s="9" t="s">
        <v>35</v>
      </c>
      <c r="AX269" s="9" t="s">
        <v>78</v>
      </c>
      <c r="AY269" s="178" t="s">
        <v>144</v>
      </c>
    </row>
    <row r="270" spans="2:51" s="10" customFormat="1" ht="22.5" customHeight="1">
      <c r="B270" s="179"/>
      <c r="C270" s="180"/>
      <c r="D270" s="180"/>
      <c r="E270" s="181" t="s">
        <v>22</v>
      </c>
      <c r="F270" s="278" t="s">
        <v>152</v>
      </c>
      <c r="G270" s="279"/>
      <c r="H270" s="279"/>
      <c r="I270" s="279"/>
      <c r="J270" s="180"/>
      <c r="K270" s="182">
        <v>2</v>
      </c>
      <c r="L270" s="180"/>
      <c r="M270" s="180"/>
      <c r="N270" s="180"/>
      <c r="O270" s="180"/>
      <c r="P270" s="180"/>
      <c r="Q270" s="180"/>
      <c r="R270" s="183"/>
      <c r="T270" s="184"/>
      <c r="U270" s="180"/>
      <c r="V270" s="180"/>
      <c r="W270" s="180"/>
      <c r="X270" s="180"/>
      <c r="Y270" s="180"/>
      <c r="Z270" s="180"/>
      <c r="AA270" s="185"/>
      <c r="AT270" s="186" t="s">
        <v>151</v>
      </c>
      <c r="AU270" s="186" t="s">
        <v>86</v>
      </c>
      <c r="AV270" s="10" t="s">
        <v>149</v>
      </c>
      <c r="AW270" s="10" t="s">
        <v>35</v>
      </c>
      <c r="AX270" s="10" t="s">
        <v>86</v>
      </c>
      <c r="AY270" s="186" t="s">
        <v>144</v>
      </c>
    </row>
    <row r="271" spans="2:65" s="1" customFormat="1" ht="31.5" customHeight="1">
      <c r="B271" s="36"/>
      <c r="C271" s="164" t="s">
        <v>229</v>
      </c>
      <c r="D271" s="164" t="s">
        <v>145</v>
      </c>
      <c r="E271" s="165" t="s">
        <v>417</v>
      </c>
      <c r="F271" s="272" t="s">
        <v>418</v>
      </c>
      <c r="G271" s="272"/>
      <c r="H271" s="272"/>
      <c r="I271" s="272"/>
      <c r="J271" s="166" t="s">
        <v>232</v>
      </c>
      <c r="K271" s="167">
        <v>1</v>
      </c>
      <c r="L271" s="273">
        <v>0</v>
      </c>
      <c r="M271" s="274"/>
      <c r="N271" s="275">
        <f>ROUND(L271*K271,2)</f>
        <v>0</v>
      </c>
      <c r="O271" s="275"/>
      <c r="P271" s="275"/>
      <c r="Q271" s="275"/>
      <c r="R271" s="38"/>
      <c r="T271" s="168" t="s">
        <v>22</v>
      </c>
      <c r="U271" s="45" t="s">
        <v>43</v>
      </c>
      <c r="V271" s="37"/>
      <c r="W271" s="169">
        <f>V271*K271</f>
        <v>0</v>
      </c>
      <c r="X271" s="169">
        <v>0</v>
      </c>
      <c r="Y271" s="169">
        <f>X271*K271</f>
        <v>0</v>
      </c>
      <c r="Z271" s="169">
        <v>0</v>
      </c>
      <c r="AA271" s="170">
        <f>Z271*K271</f>
        <v>0</v>
      </c>
      <c r="AR271" s="19" t="s">
        <v>149</v>
      </c>
      <c r="AT271" s="19" t="s">
        <v>145</v>
      </c>
      <c r="AU271" s="19" t="s">
        <v>86</v>
      </c>
      <c r="AY271" s="19" t="s">
        <v>144</v>
      </c>
      <c r="BE271" s="111">
        <f>IF(U271="základní",N271,0)</f>
        <v>0</v>
      </c>
      <c r="BF271" s="111">
        <f>IF(U271="snížená",N271,0)</f>
        <v>0</v>
      </c>
      <c r="BG271" s="111">
        <f>IF(U271="zákl. přenesená",N271,0)</f>
        <v>0</v>
      </c>
      <c r="BH271" s="111">
        <f>IF(U271="sníž. přenesená",N271,0)</f>
        <v>0</v>
      </c>
      <c r="BI271" s="111">
        <f>IF(U271="nulová",N271,0)</f>
        <v>0</v>
      </c>
      <c r="BJ271" s="19" t="s">
        <v>86</v>
      </c>
      <c r="BK271" s="111">
        <f>ROUND(L271*K271,2)</f>
        <v>0</v>
      </c>
      <c r="BL271" s="19" t="s">
        <v>149</v>
      </c>
      <c r="BM271" s="19" t="s">
        <v>419</v>
      </c>
    </row>
    <row r="272" spans="2:65" s="1" customFormat="1" ht="31.5" customHeight="1">
      <c r="B272" s="36"/>
      <c r="C272" s="164" t="s">
        <v>229</v>
      </c>
      <c r="D272" s="164" t="s">
        <v>145</v>
      </c>
      <c r="E272" s="165" t="s">
        <v>420</v>
      </c>
      <c r="F272" s="272" t="s">
        <v>421</v>
      </c>
      <c r="G272" s="272"/>
      <c r="H272" s="272"/>
      <c r="I272" s="272"/>
      <c r="J272" s="166" t="s">
        <v>237</v>
      </c>
      <c r="K272" s="167">
        <v>7</v>
      </c>
      <c r="L272" s="273">
        <v>0</v>
      </c>
      <c r="M272" s="274"/>
      <c r="N272" s="275">
        <f>ROUND(L272*K272,2)</f>
        <v>0</v>
      </c>
      <c r="O272" s="275"/>
      <c r="P272" s="275"/>
      <c r="Q272" s="275"/>
      <c r="R272" s="38"/>
      <c r="T272" s="168" t="s">
        <v>22</v>
      </c>
      <c r="U272" s="45" t="s">
        <v>43</v>
      </c>
      <c r="V272" s="37"/>
      <c r="W272" s="169">
        <f>V272*K272</f>
        <v>0</v>
      </c>
      <c r="X272" s="169">
        <v>0</v>
      </c>
      <c r="Y272" s="169">
        <f>X272*K272</f>
        <v>0</v>
      </c>
      <c r="Z272" s="169">
        <v>0</v>
      </c>
      <c r="AA272" s="170">
        <f>Z272*K272</f>
        <v>0</v>
      </c>
      <c r="AR272" s="19" t="s">
        <v>149</v>
      </c>
      <c r="AT272" s="19" t="s">
        <v>145</v>
      </c>
      <c r="AU272" s="19" t="s">
        <v>86</v>
      </c>
      <c r="AY272" s="19" t="s">
        <v>144</v>
      </c>
      <c r="BE272" s="111">
        <f>IF(U272="základní",N272,0)</f>
        <v>0</v>
      </c>
      <c r="BF272" s="111">
        <f>IF(U272="snížená",N272,0)</f>
        <v>0</v>
      </c>
      <c r="BG272" s="111">
        <f>IF(U272="zákl. přenesená",N272,0)</f>
        <v>0</v>
      </c>
      <c r="BH272" s="111">
        <f>IF(U272="sníž. přenesená",N272,0)</f>
        <v>0</v>
      </c>
      <c r="BI272" s="111">
        <f>IF(U272="nulová",N272,0)</f>
        <v>0</v>
      </c>
      <c r="BJ272" s="19" t="s">
        <v>86</v>
      </c>
      <c r="BK272" s="111">
        <f>ROUND(L272*K272,2)</f>
        <v>0</v>
      </c>
      <c r="BL272" s="19" t="s">
        <v>149</v>
      </c>
      <c r="BM272" s="19" t="s">
        <v>422</v>
      </c>
    </row>
    <row r="273" spans="2:51" s="9" customFormat="1" ht="22.5" customHeight="1">
      <c r="B273" s="171"/>
      <c r="C273" s="172"/>
      <c r="D273" s="172"/>
      <c r="E273" s="173" t="s">
        <v>22</v>
      </c>
      <c r="F273" s="276" t="s">
        <v>224</v>
      </c>
      <c r="G273" s="277"/>
      <c r="H273" s="277"/>
      <c r="I273" s="277"/>
      <c r="J273" s="172"/>
      <c r="K273" s="174">
        <v>7</v>
      </c>
      <c r="L273" s="172"/>
      <c r="M273" s="172"/>
      <c r="N273" s="172"/>
      <c r="O273" s="172"/>
      <c r="P273" s="172"/>
      <c r="Q273" s="172"/>
      <c r="R273" s="175"/>
      <c r="T273" s="176"/>
      <c r="U273" s="172"/>
      <c r="V273" s="172"/>
      <c r="W273" s="172"/>
      <c r="X273" s="172"/>
      <c r="Y273" s="172"/>
      <c r="Z273" s="172"/>
      <c r="AA273" s="177"/>
      <c r="AT273" s="178" t="s">
        <v>151</v>
      </c>
      <c r="AU273" s="178" t="s">
        <v>86</v>
      </c>
      <c r="AV273" s="9" t="s">
        <v>108</v>
      </c>
      <c r="AW273" s="9" t="s">
        <v>35</v>
      </c>
      <c r="AX273" s="9" t="s">
        <v>78</v>
      </c>
      <c r="AY273" s="178" t="s">
        <v>144</v>
      </c>
    </row>
    <row r="274" spans="2:51" s="10" customFormat="1" ht="22.5" customHeight="1">
      <c r="B274" s="179"/>
      <c r="C274" s="180"/>
      <c r="D274" s="180"/>
      <c r="E274" s="181" t="s">
        <v>22</v>
      </c>
      <c r="F274" s="278" t="s">
        <v>152</v>
      </c>
      <c r="G274" s="279"/>
      <c r="H274" s="279"/>
      <c r="I274" s="279"/>
      <c r="J274" s="180"/>
      <c r="K274" s="182">
        <v>7</v>
      </c>
      <c r="L274" s="180"/>
      <c r="M274" s="180"/>
      <c r="N274" s="180"/>
      <c r="O274" s="180"/>
      <c r="P274" s="180"/>
      <c r="Q274" s="180"/>
      <c r="R274" s="183"/>
      <c r="T274" s="184"/>
      <c r="U274" s="180"/>
      <c r="V274" s="180"/>
      <c r="W274" s="180"/>
      <c r="X274" s="180"/>
      <c r="Y274" s="180"/>
      <c r="Z274" s="180"/>
      <c r="AA274" s="185"/>
      <c r="AT274" s="186" t="s">
        <v>151</v>
      </c>
      <c r="AU274" s="186" t="s">
        <v>86</v>
      </c>
      <c r="AV274" s="10" t="s">
        <v>149</v>
      </c>
      <c r="AW274" s="10" t="s">
        <v>35</v>
      </c>
      <c r="AX274" s="10" t="s">
        <v>86</v>
      </c>
      <c r="AY274" s="186" t="s">
        <v>144</v>
      </c>
    </row>
    <row r="275" spans="2:65" s="1" customFormat="1" ht="31.5" customHeight="1">
      <c r="B275" s="36"/>
      <c r="C275" s="164" t="s">
        <v>259</v>
      </c>
      <c r="D275" s="164" t="s">
        <v>145</v>
      </c>
      <c r="E275" s="165" t="s">
        <v>423</v>
      </c>
      <c r="F275" s="272" t="s">
        <v>424</v>
      </c>
      <c r="G275" s="272"/>
      <c r="H275" s="272"/>
      <c r="I275" s="272"/>
      <c r="J275" s="166" t="s">
        <v>318</v>
      </c>
      <c r="K275" s="167">
        <v>4</v>
      </c>
      <c r="L275" s="273">
        <v>0</v>
      </c>
      <c r="M275" s="274"/>
      <c r="N275" s="275">
        <f>ROUND(L275*K275,2)</f>
        <v>0</v>
      </c>
      <c r="O275" s="275"/>
      <c r="P275" s="275"/>
      <c r="Q275" s="275"/>
      <c r="R275" s="38"/>
      <c r="T275" s="168" t="s">
        <v>22</v>
      </c>
      <c r="U275" s="45" t="s">
        <v>43</v>
      </c>
      <c r="V275" s="37"/>
      <c r="W275" s="169">
        <f>V275*K275</f>
        <v>0</v>
      </c>
      <c r="X275" s="169">
        <v>0.3574</v>
      </c>
      <c r="Y275" s="169">
        <f>X275*K275</f>
        <v>1.4296</v>
      </c>
      <c r="Z275" s="169">
        <v>0</v>
      </c>
      <c r="AA275" s="170">
        <f>Z275*K275</f>
        <v>0</v>
      </c>
      <c r="AR275" s="19" t="s">
        <v>149</v>
      </c>
      <c r="AT275" s="19" t="s">
        <v>145</v>
      </c>
      <c r="AU275" s="19" t="s">
        <v>86</v>
      </c>
      <c r="AY275" s="19" t="s">
        <v>144</v>
      </c>
      <c r="BE275" s="111">
        <f>IF(U275="základní",N275,0)</f>
        <v>0</v>
      </c>
      <c r="BF275" s="111">
        <f>IF(U275="snížená",N275,0)</f>
        <v>0</v>
      </c>
      <c r="BG275" s="111">
        <f>IF(U275="zákl. přenesená",N275,0)</f>
        <v>0</v>
      </c>
      <c r="BH275" s="111">
        <f>IF(U275="sníž. přenesená",N275,0)</f>
        <v>0</v>
      </c>
      <c r="BI275" s="111">
        <f>IF(U275="nulová",N275,0)</f>
        <v>0</v>
      </c>
      <c r="BJ275" s="19" t="s">
        <v>86</v>
      </c>
      <c r="BK275" s="111">
        <f>ROUND(L275*K275,2)</f>
        <v>0</v>
      </c>
      <c r="BL275" s="19" t="s">
        <v>149</v>
      </c>
      <c r="BM275" s="19" t="s">
        <v>425</v>
      </c>
    </row>
    <row r="276" spans="2:65" s="1" customFormat="1" ht="31.5" customHeight="1">
      <c r="B276" s="36"/>
      <c r="C276" s="164" t="s">
        <v>264</v>
      </c>
      <c r="D276" s="164" t="s">
        <v>145</v>
      </c>
      <c r="E276" s="165" t="s">
        <v>426</v>
      </c>
      <c r="F276" s="272" t="s">
        <v>427</v>
      </c>
      <c r="G276" s="272"/>
      <c r="H276" s="272"/>
      <c r="I276" s="272"/>
      <c r="J276" s="166" t="s">
        <v>318</v>
      </c>
      <c r="K276" s="167">
        <v>1</v>
      </c>
      <c r="L276" s="273">
        <v>0</v>
      </c>
      <c r="M276" s="274"/>
      <c r="N276" s="275">
        <f>ROUND(L276*K276,2)</f>
        <v>0</v>
      </c>
      <c r="O276" s="275"/>
      <c r="P276" s="275"/>
      <c r="Q276" s="275"/>
      <c r="R276" s="38"/>
      <c r="T276" s="168" t="s">
        <v>22</v>
      </c>
      <c r="U276" s="45" t="s">
        <v>43</v>
      </c>
      <c r="V276" s="37"/>
      <c r="W276" s="169">
        <f>V276*K276</f>
        <v>0</v>
      </c>
      <c r="X276" s="169">
        <v>0.0729</v>
      </c>
      <c r="Y276" s="169">
        <f>X276*K276</f>
        <v>0.0729</v>
      </c>
      <c r="Z276" s="169">
        <v>0</v>
      </c>
      <c r="AA276" s="170">
        <f>Z276*K276</f>
        <v>0</v>
      </c>
      <c r="AR276" s="19" t="s">
        <v>149</v>
      </c>
      <c r="AT276" s="19" t="s">
        <v>145</v>
      </c>
      <c r="AU276" s="19" t="s">
        <v>86</v>
      </c>
      <c r="AY276" s="19" t="s">
        <v>144</v>
      </c>
      <c r="BE276" s="111">
        <f>IF(U276="základní",N276,0)</f>
        <v>0</v>
      </c>
      <c r="BF276" s="111">
        <f>IF(U276="snížená",N276,0)</f>
        <v>0</v>
      </c>
      <c r="BG276" s="111">
        <f>IF(U276="zákl. přenesená",N276,0)</f>
        <v>0</v>
      </c>
      <c r="BH276" s="111">
        <f>IF(U276="sníž. přenesená",N276,0)</f>
        <v>0</v>
      </c>
      <c r="BI276" s="111">
        <f>IF(U276="nulová",N276,0)</f>
        <v>0</v>
      </c>
      <c r="BJ276" s="19" t="s">
        <v>86</v>
      </c>
      <c r="BK276" s="111">
        <f>ROUND(L276*K276,2)</f>
        <v>0</v>
      </c>
      <c r="BL276" s="19" t="s">
        <v>149</v>
      </c>
      <c r="BM276" s="19" t="s">
        <v>428</v>
      </c>
    </row>
    <row r="277" spans="2:51" s="9" customFormat="1" ht="22.5" customHeight="1">
      <c r="B277" s="171"/>
      <c r="C277" s="172"/>
      <c r="D277" s="172"/>
      <c r="E277" s="173" t="s">
        <v>22</v>
      </c>
      <c r="F277" s="276" t="s">
        <v>86</v>
      </c>
      <c r="G277" s="277"/>
      <c r="H277" s="277"/>
      <c r="I277" s="277"/>
      <c r="J277" s="172"/>
      <c r="K277" s="174">
        <v>1</v>
      </c>
      <c r="L277" s="172"/>
      <c r="M277" s="172"/>
      <c r="N277" s="172"/>
      <c r="O277" s="172"/>
      <c r="P277" s="172"/>
      <c r="Q277" s="172"/>
      <c r="R277" s="175"/>
      <c r="T277" s="176"/>
      <c r="U277" s="172"/>
      <c r="V277" s="172"/>
      <c r="W277" s="172"/>
      <c r="X277" s="172"/>
      <c r="Y277" s="172"/>
      <c r="Z277" s="172"/>
      <c r="AA277" s="177"/>
      <c r="AT277" s="178" t="s">
        <v>151</v>
      </c>
      <c r="AU277" s="178" t="s">
        <v>86</v>
      </c>
      <c r="AV277" s="9" t="s">
        <v>108</v>
      </c>
      <c r="AW277" s="9" t="s">
        <v>35</v>
      </c>
      <c r="AX277" s="9" t="s">
        <v>78</v>
      </c>
      <c r="AY277" s="178" t="s">
        <v>144</v>
      </c>
    </row>
    <row r="278" spans="2:51" s="10" customFormat="1" ht="22.5" customHeight="1">
      <c r="B278" s="179"/>
      <c r="C278" s="180"/>
      <c r="D278" s="180"/>
      <c r="E278" s="181" t="s">
        <v>22</v>
      </c>
      <c r="F278" s="278" t="s">
        <v>152</v>
      </c>
      <c r="G278" s="279"/>
      <c r="H278" s="279"/>
      <c r="I278" s="279"/>
      <c r="J278" s="180"/>
      <c r="K278" s="182">
        <v>1</v>
      </c>
      <c r="L278" s="180"/>
      <c r="M278" s="180"/>
      <c r="N278" s="180"/>
      <c r="O278" s="180"/>
      <c r="P278" s="180"/>
      <c r="Q278" s="180"/>
      <c r="R278" s="183"/>
      <c r="T278" s="184"/>
      <c r="U278" s="180"/>
      <c r="V278" s="180"/>
      <c r="W278" s="180"/>
      <c r="X278" s="180"/>
      <c r="Y278" s="180"/>
      <c r="Z278" s="180"/>
      <c r="AA278" s="185"/>
      <c r="AT278" s="186" t="s">
        <v>151</v>
      </c>
      <c r="AU278" s="186" t="s">
        <v>86</v>
      </c>
      <c r="AV278" s="10" t="s">
        <v>149</v>
      </c>
      <c r="AW278" s="10" t="s">
        <v>35</v>
      </c>
      <c r="AX278" s="10" t="s">
        <v>86</v>
      </c>
      <c r="AY278" s="186" t="s">
        <v>144</v>
      </c>
    </row>
    <row r="279" spans="2:63" s="8" customFormat="1" ht="37.35" customHeight="1">
      <c r="B279" s="154"/>
      <c r="C279" s="155"/>
      <c r="D279" s="156" t="s">
        <v>191</v>
      </c>
      <c r="E279" s="156"/>
      <c r="F279" s="156"/>
      <c r="G279" s="156"/>
      <c r="H279" s="156"/>
      <c r="I279" s="156"/>
      <c r="J279" s="156"/>
      <c r="K279" s="156"/>
      <c r="L279" s="156"/>
      <c r="M279" s="156"/>
      <c r="N279" s="283">
        <f>BK279</f>
        <v>0</v>
      </c>
      <c r="O279" s="284"/>
      <c r="P279" s="284"/>
      <c r="Q279" s="284"/>
      <c r="R279" s="157"/>
      <c r="T279" s="158"/>
      <c r="U279" s="155"/>
      <c r="V279" s="155"/>
      <c r="W279" s="159">
        <f>SUM(W280:W284)</f>
        <v>0</v>
      </c>
      <c r="X279" s="155"/>
      <c r="Y279" s="159">
        <f>SUM(Y280:Y284)</f>
        <v>12.786515999999999</v>
      </c>
      <c r="Z279" s="155"/>
      <c r="AA279" s="160">
        <f>SUM(AA280:AA284)</f>
        <v>0</v>
      </c>
      <c r="AR279" s="161" t="s">
        <v>86</v>
      </c>
      <c r="AT279" s="162" t="s">
        <v>77</v>
      </c>
      <c r="AU279" s="162" t="s">
        <v>78</v>
      </c>
      <c r="AY279" s="161" t="s">
        <v>144</v>
      </c>
      <c r="BK279" s="163">
        <f>SUM(BK280:BK284)</f>
        <v>0</v>
      </c>
    </row>
    <row r="280" spans="2:65" s="1" customFormat="1" ht="31.5" customHeight="1">
      <c r="B280" s="36"/>
      <c r="C280" s="164" t="s">
        <v>86</v>
      </c>
      <c r="D280" s="164" t="s">
        <v>145</v>
      </c>
      <c r="E280" s="165" t="s">
        <v>320</v>
      </c>
      <c r="F280" s="272" t="s">
        <v>321</v>
      </c>
      <c r="G280" s="272"/>
      <c r="H280" s="272"/>
      <c r="I280" s="272"/>
      <c r="J280" s="166" t="s">
        <v>195</v>
      </c>
      <c r="K280" s="167">
        <v>1.976</v>
      </c>
      <c r="L280" s="273">
        <v>0</v>
      </c>
      <c r="M280" s="274"/>
      <c r="N280" s="275">
        <f>ROUND(L280*K280,2)</f>
        <v>0</v>
      </c>
      <c r="O280" s="275"/>
      <c r="P280" s="275"/>
      <c r="Q280" s="275"/>
      <c r="R280" s="38"/>
      <c r="T280" s="168" t="s">
        <v>22</v>
      </c>
      <c r="U280" s="45" t="s">
        <v>43</v>
      </c>
      <c r="V280" s="37"/>
      <c r="W280" s="169">
        <f>V280*K280</f>
        <v>0</v>
      </c>
      <c r="X280" s="169">
        <v>2.16</v>
      </c>
      <c r="Y280" s="169">
        <f>X280*K280</f>
        <v>4.26816</v>
      </c>
      <c r="Z280" s="169">
        <v>0</v>
      </c>
      <c r="AA280" s="170">
        <f>Z280*K280</f>
        <v>0</v>
      </c>
      <c r="AR280" s="19" t="s">
        <v>149</v>
      </c>
      <c r="AT280" s="19" t="s">
        <v>145</v>
      </c>
      <c r="AU280" s="19" t="s">
        <v>86</v>
      </c>
      <c r="AY280" s="19" t="s">
        <v>144</v>
      </c>
      <c r="BE280" s="111">
        <f>IF(U280="základní",N280,0)</f>
        <v>0</v>
      </c>
      <c r="BF280" s="111">
        <f>IF(U280="snížená",N280,0)</f>
        <v>0</v>
      </c>
      <c r="BG280" s="111">
        <f>IF(U280="zákl. přenesená",N280,0)</f>
        <v>0</v>
      </c>
      <c r="BH280" s="111">
        <f>IF(U280="sníž. přenesená",N280,0)</f>
        <v>0</v>
      </c>
      <c r="BI280" s="111">
        <f>IF(U280="nulová",N280,0)</f>
        <v>0</v>
      </c>
      <c r="BJ280" s="19" t="s">
        <v>86</v>
      </c>
      <c r="BK280" s="111">
        <f>ROUND(L280*K280,2)</f>
        <v>0</v>
      </c>
      <c r="BL280" s="19" t="s">
        <v>149</v>
      </c>
      <c r="BM280" s="19" t="s">
        <v>429</v>
      </c>
    </row>
    <row r="281" spans="2:65" s="1" customFormat="1" ht="31.5" customHeight="1">
      <c r="B281" s="36"/>
      <c r="C281" s="164" t="s">
        <v>108</v>
      </c>
      <c r="D281" s="164" t="s">
        <v>145</v>
      </c>
      <c r="E281" s="165" t="s">
        <v>430</v>
      </c>
      <c r="F281" s="272" t="s">
        <v>431</v>
      </c>
      <c r="G281" s="272"/>
      <c r="H281" s="272"/>
      <c r="I281" s="272"/>
      <c r="J281" s="166" t="s">
        <v>250</v>
      </c>
      <c r="K281" s="167">
        <v>65.85</v>
      </c>
      <c r="L281" s="273">
        <v>0</v>
      </c>
      <c r="M281" s="274"/>
      <c r="N281" s="275">
        <f>ROUND(L281*K281,2)</f>
        <v>0</v>
      </c>
      <c r="O281" s="275"/>
      <c r="P281" s="275"/>
      <c r="Q281" s="275"/>
      <c r="R281" s="38"/>
      <c r="T281" s="168" t="s">
        <v>22</v>
      </c>
      <c r="U281" s="45" t="s">
        <v>43</v>
      </c>
      <c r="V281" s="37"/>
      <c r="W281" s="169">
        <f>V281*K281</f>
        <v>0</v>
      </c>
      <c r="X281" s="169">
        <v>0.10108</v>
      </c>
      <c r="Y281" s="169">
        <f>X281*K281</f>
        <v>6.656117999999999</v>
      </c>
      <c r="Z281" s="169">
        <v>0</v>
      </c>
      <c r="AA281" s="170">
        <f>Z281*K281</f>
        <v>0</v>
      </c>
      <c r="AR281" s="19" t="s">
        <v>149</v>
      </c>
      <c r="AT281" s="19" t="s">
        <v>145</v>
      </c>
      <c r="AU281" s="19" t="s">
        <v>86</v>
      </c>
      <c r="AY281" s="19" t="s">
        <v>144</v>
      </c>
      <c r="BE281" s="111">
        <f>IF(U281="základní",N281,0)</f>
        <v>0</v>
      </c>
      <c r="BF281" s="111">
        <f>IF(U281="snížená",N281,0)</f>
        <v>0</v>
      </c>
      <c r="BG281" s="111">
        <f>IF(U281="zákl. přenesená",N281,0)</f>
        <v>0</v>
      </c>
      <c r="BH281" s="111">
        <f>IF(U281="sníž. přenesená",N281,0)</f>
        <v>0</v>
      </c>
      <c r="BI281" s="111">
        <f>IF(U281="nulová",N281,0)</f>
        <v>0</v>
      </c>
      <c r="BJ281" s="19" t="s">
        <v>86</v>
      </c>
      <c r="BK281" s="111">
        <f>ROUND(L281*K281,2)</f>
        <v>0</v>
      </c>
      <c r="BL281" s="19" t="s">
        <v>149</v>
      </c>
      <c r="BM281" s="19" t="s">
        <v>432</v>
      </c>
    </row>
    <row r="282" spans="2:51" s="9" customFormat="1" ht="22.5" customHeight="1">
      <c r="B282" s="171"/>
      <c r="C282" s="172"/>
      <c r="D282" s="172"/>
      <c r="E282" s="173" t="s">
        <v>22</v>
      </c>
      <c r="F282" s="276" t="s">
        <v>433</v>
      </c>
      <c r="G282" s="277"/>
      <c r="H282" s="277"/>
      <c r="I282" s="277"/>
      <c r="J282" s="172"/>
      <c r="K282" s="174">
        <v>65.85</v>
      </c>
      <c r="L282" s="172"/>
      <c r="M282" s="172"/>
      <c r="N282" s="172"/>
      <c r="O282" s="172"/>
      <c r="P282" s="172"/>
      <c r="Q282" s="172"/>
      <c r="R282" s="175"/>
      <c r="T282" s="176"/>
      <c r="U282" s="172"/>
      <c r="V282" s="172"/>
      <c r="W282" s="172"/>
      <c r="X282" s="172"/>
      <c r="Y282" s="172"/>
      <c r="Z282" s="172"/>
      <c r="AA282" s="177"/>
      <c r="AT282" s="178" t="s">
        <v>151</v>
      </c>
      <c r="AU282" s="178" t="s">
        <v>86</v>
      </c>
      <c r="AV282" s="9" t="s">
        <v>108</v>
      </c>
      <c r="AW282" s="9" t="s">
        <v>35</v>
      </c>
      <c r="AX282" s="9" t="s">
        <v>78</v>
      </c>
      <c r="AY282" s="178" t="s">
        <v>144</v>
      </c>
    </row>
    <row r="283" spans="2:51" s="10" customFormat="1" ht="22.5" customHeight="1">
      <c r="B283" s="179"/>
      <c r="C283" s="180"/>
      <c r="D283" s="180"/>
      <c r="E283" s="181" t="s">
        <v>22</v>
      </c>
      <c r="F283" s="278" t="s">
        <v>152</v>
      </c>
      <c r="G283" s="279"/>
      <c r="H283" s="279"/>
      <c r="I283" s="279"/>
      <c r="J283" s="180"/>
      <c r="K283" s="182">
        <v>65.85</v>
      </c>
      <c r="L283" s="180"/>
      <c r="M283" s="180"/>
      <c r="N283" s="180"/>
      <c r="O283" s="180"/>
      <c r="P283" s="180"/>
      <c r="Q283" s="180"/>
      <c r="R283" s="183"/>
      <c r="T283" s="184"/>
      <c r="U283" s="180"/>
      <c r="V283" s="180"/>
      <c r="W283" s="180"/>
      <c r="X283" s="180"/>
      <c r="Y283" s="180"/>
      <c r="Z283" s="180"/>
      <c r="AA283" s="185"/>
      <c r="AT283" s="186" t="s">
        <v>151</v>
      </c>
      <c r="AU283" s="186" t="s">
        <v>86</v>
      </c>
      <c r="AV283" s="10" t="s">
        <v>149</v>
      </c>
      <c r="AW283" s="10" t="s">
        <v>35</v>
      </c>
      <c r="AX283" s="10" t="s">
        <v>86</v>
      </c>
      <c r="AY283" s="186" t="s">
        <v>144</v>
      </c>
    </row>
    <row r="284" spans="2:65" s="1" customFormat="1" ht="31.5" customHeight="1">
      <c r="B284" s="36"/>
      <c r="C284" s="200" t="s">
        <v>78</v>
      </c>
      <c r="D284" s="200" t="s">
        <v>308</v>
      </c>
      <c r="E284" s="201" t="s">
        <v>434</v>
      </c>
      <c r="F284" s="292" t="s">
        <v>435</v>
      </c>
      <c r="G284" s="292"/>
      <c r="H284" s="292"/>
      <c r="I284" s="292"/>
      <c r="J284" s="202" t="s">
        <v>318</v>
      </c>
      <c r="K284" s="203">
        <v>133.017</v>
      </c>
      <c r="L284" s="293">
        <v>0</v>
      </c>
      <c r="M284" s="294"/>
      <c r="N284" s="295">
        <f>ROUND(L284*K284,2)</f>
        <v>0</v>
      </c>
      <c r="O284" s="275"/>
      <c r="P284" s="275"/>
      <c r="Q284" s="275"/>
      <c r="R284" s="38"/>
      <c r="T284" s="168" t="s">
        <v>22</v>
      </c>
      <c r="U284" s="45" t="s">
        <v>43</v>
      </c>
      <c r="V284" s="37"/>
      <c r="W284" s="169">
        <f>V284*K284</f>
        <v>0</v>
      </c>
      <c r="X284" s="169">
        <v>0.014</v>
      </c>
      <c r="Y284" s="169">
        <f>X284*K284</f>
        <v>1.862238</v>
      </c>
      <c r="Z284" s="169">
        <v>0</v>
      </c>
      <c r="AA284" s="170">
        <f>Z284*K284</f>
        <v>0</v>
      </c>
      <c r="AR284" s="19" t="s">
        <v>229</v>
      </c>
      <c r="AT284" s="19" t="s">
        <v>308</v>
      </c>
      <c r="AU284" s="19" t="s">
        <v>86</v>
      </c>
      <c r="AY284" s="19" t="s">
        <v>144</v>
      </c>
      <c r="BE284" s="111">
        <f>IF(U284="základní",N284,0)</f>
        <v>0</v>
      </c>
      <c r="BF284" s="111">
        <f>IF(U284="snížená",N284,0)</f>
        <v>0</v>
      </c>
      <c r="BG284" s="111">
        <f>IF(U284="zákl. přenesená",N284,0)</f>
        <v>0</v>
      </c>
      <c r="BH284" s="111">
        <f>IF(U284="sníž. přenesená",N284,0)</f>
        <v>0</v>
      </c>
      <c r="BI284" s="111">
        <f>IF(U284="nulová",N284,0)</f>
        <v>0</v>
      </c>
      <c r="BJ284" s="19" t="s">
        <v>86</v>
      </c>
      <c r="BK284" s="111">
        <f>ROUND(L284*K284,2)</f>
        <v>0</v>
      </c>
      <c r="BL284" s="19" t="s">
        <v>149</v>
      </c>
      <c r="BM284" s="19" t="s">
        <v>436</v>
      </c>
    </row>
    <row r="285" spans="2:63" s="8" customFormat="1" ht="37.35" customHeight="1">
      <c r="B285" s="154"/>
      <c r="C285" s="155"/>
      <c r="D285" s="156" t="s">
        <v>192</v>
      </c>
      <c r="E285" s="156"/>
      <c r="F285" s="156"/>
      <c r="G285" s="156"/>
      <c r="H285" s="156"/>
      <c r="I285" s="156"/>
      <c r="J285" s="156"/>
      <c r="K285" s="156"/>
      <c r="L285" s="156"/>
      <c r="M285" s="156"/>
      <c r="N285" s="296">
        <f>BK285</f>
        <v>0</v>
      </c>
      <c r="O285" s="297"/>
      <c r="P285" s="297"/>
      <c r="Q285" s="297"/>
      <c r="R285" s="157"/>
      <c r="T285" s="158"/>
      <c r="U285" s="155"/>
      <c r="V285" s="155"/>
      <c r="W285" s="159">
        <f>W286</f>
        <v>0</v>
      </c>
      <c r="X285" s="155"/>
      <c r="Y285" s="159">
        <f>Y286</f>
        <v>0</v>
      </c>
      <c r="Z285" s="155"/>
      <c r="AA285" s="160">
        <f>AA286</f>
        <v>0</v>
      </c>
      <c r="AR285" s="161" t="s">
        <v>86</v>
      </c>
      <c r="AT285" s="162" t="s">
        <v>77</v>
      </c>
      <c r="AU285" s="162" t="s">
        <v>78</v>
      </c>
      <c r="AY285" s="161" t="s">
        <v>144</v>
      </c>
      <c r="BK285" s="163">
        <f>BK286</f>
        <v>0</v>
      </c>
    </row>
    <row r="286" spans="2:65" s="1" customFormat="1" ht="31.5" customHeight="1">
      <c r="B286" s="36"/>
      <c r="C286" s="164" t="s">
        <v>86</v>
      </c>
      <c r="D286" s="164" t="s">
        <v>145</v>
      </c>
      <c r="E286" s="165" t="s">
        <v>437</v>
      </c>
      <c r="F286" s="272" t="s">
        <v>438</v>
      </c>
      <c r="G286" s="272"/>
      <c r="H286" s="272"/>
      <c r="I286" s="272"/>
      <c r="J286" s="166" t="s">
        <v>227</v>
      </c>
      <c r="K286" s="167">
        <v>43.66</v>
      </c>
      <c r="L286" s="273">
        <v>0</v>
      </c>
      <c r="M286" s="274"/>
      <c r="N286" s="275">
        <f>ROUND(L286*K286,2)</f>
        <v>0</v>
      </c>
      <c r="O286" s="275"/>
      <c r="P286" s="275"/>
      <c r="Q286" s="275"/>
      <c r="R286" s="38"/>
      <c r="T286" s="168" t="s">
        <v>22</v>
      </c>
      <c r="U286" s="45" t="s">
        <v>43</v>
      </c>
      <c r="V286" s="37"/>
      <c r="W286" s="169">
        <f>V286*K286</f>
        <v>0</v>
      </c>
      <c r="X286" s="169">
        <v>0</v>
      </c>
      <c r="Y286" s="169">
        <f>X286*K286</f>
        <v>0</v>
      </c>
      <c r="Z286" s="169">
        <v>0</v>
      </c>
      <c r="AA286" s="170">
        <f>Z286*K286</f>
        <v>0</v>
      </c>
      <c r="AR286" s="19" t="s">
        <v>149</v>
      </c>
      <c r="AT286" s="19" t="s">
        <v>145</v>
      </c>
      <c r="AU286" s="19" t="s">
        <v>86</v>
      </c>
      <c r="AY286" s="19" t="s">
        <v>144</v>
      </c>
      <c r="BE286" s="111">
        <f>IF(U286="základní",N286,0)</f>
        <v>0</v>
      </c>
      <c r="BF286" s="111">
        <f>IF(U286="snížená",N286,0)</f>
        <v>0</v>
      </c>
      <c r="BG286" s="111">
        <f>IF(U286="zákl. přenesená",N286,0)</f>
        <v>0</v>
      </c>
      <c r="BH286" s="111">
        <f>IF(U286="sníž. přenesená",N286,0)</f>
        <v>0</v>
      </c>
      <c r="BI286" s="111">
        <f>IF(U286="nulová",N286,0)</f>
        <v>0</v>
      </c>
      <c r="BJ286" s="19" t="s">
        <v>86</v>
      </c>
      <c r="BK286" s="111">
        <f>ROUND(L286*K286,2)</f>
        <v>0</v>
      </c>
      <c r="BL286" s="19" t="s">
        <v>149</v>
      </c>
      <c r="BM286" s="19" t="s">
        <v>439</v>
      </c>
    </row>
    <row r="287" spans="2:63" s="1" customFormat="1" ht="49.95" customHeight="1">
      <c r="B287" s="36"/>
      <c r="C287" s="37"/>
      <c r="D287" s="156" t="s">
        <v>179</v>
      </c>
      <c r="E287" s="37"/>
      <c r="F287" s="37"/>
      <c r="G287" s="37"/>
      <c r="H287" s="37"/>
      <c r="I287" s="37"/>
      <c r="J287" s="37"/>
      <c r="K287" s="37"/>
      <c r="L287" s="37"/>
      <c r="M287" s="37"/>
      <c r="N287" s="296">
        <f aca="true" t="shared" si="5" ref="N287:N292">BK287</f>
        <v>0</v>
      </c>
      <c r="O287" s="297"/>
      <c r="P287" s="297"/>
      <c r="Q287" s="297"/>
      <c r="R287" s="38"/>
      <c r="T287" s="140"/>
      <c r="U287" s="37"/>
      <c r="V287" s="37"/>
      <c r="W287" s="37"/>
      <c r="X287" s="37"/>
      <c r="Y287" s="37"/>
      <c r="Z287" s="37"/>
      <c r="AA287" s="79"/>
      <c r="AT287" s="19" t="s">
        <v>77</v>
      </c>
      <c r="AU287" s="19" t="s">
        <v>78</v>
      </c>
      <c r="AY287" s="19" t="s">
        <v>180</v>
      </c>
      <c r="BK287" s="111">
        <f>SUM(BK288:BK292)</f>
        <v>0</v>
      </c>
    </row>
    <row r="288" spans="2:63" s="1" customFormat="1" ht="22.35" customHeight="1">
      <c r="B288" s="36"/>
      <c r="C288" s="187" t="s">
        <v>22</v>
      </c>
      <c r="D288" s="187" t="s">
        <v>145</v>
      </c>
      <c r="E288" s="188" t="s">
        <v>22</v>
      </c>
      <c r="F288" s="280" t="s">
        <v>22</v>
      </c>
      <c r="G288" s="280"/>
      <c r="H288" s="280"/>
      <c r="I288" s="280"/>
      <c r="J288" s="189" t="s">
        <v>22</v>
      </c>
      <c r="K288" s="190"/>
      <c r="L288" s="273"/>
      <c r="M288" s="275"/>
      <c r="N288" s="275">
        <f t="shared" si="5"/>
        <v>0</v>
      </c>
      <c r="O288" s="275"/>
      <c r="P288" s="275"/>
      <c r="Q288" s="275"/>
      <c r="R288" s="38"/>
      <c r="T288" s="168" t="s">
        <v>22</v>
      </c>
      <c r="U288" s="191" t="s">
        <v>43</v>
      </c>
      <c r="V288" s="37"/>
      <c r="W288" s="37"/>
      <c r="X288" s="37"/>
      <c r="Y288" s="37"/>
      <c r="Z288" s="37"/>
      <c r="AA288" s="79"/>
      <c r="AT288" s="19" t="s">
        <v>180</v>
      </c>
      <c r="AU288" s="19" t="s">
        <v>86</v>
      </c>
      <c r="AY288" s="19" t="s">
        <v>180</v>
      </c>
      <c r="BE288" s="111">
        <f>IF(U288="základní",N288,0)</f>
        <v>0</v>
      </c>
      <c r="BF288" s="111">
        <f>IF(U288="snížená",N288,0)</f>
        <v>0</v>
      </c>
      <c r="BG288" s="111">
        <f>IF(U288="zákl. přenesená",N288,0)</f>
        <v>0</v>
      </c>
      <c r="BH288" s="111">
        <f>IF(U288="sníž. přenesená",N288,0)</f>
        <v>0</v>
      </c>
      <c r="BI288" s="111">
        <f>IF(U288="nulová",N288,0)</f>
        <v>0</v>
      </c>
      <c r="BJ288" s="19" t="s">
        <v>86</v>
      </c>
      <c r="BK288" s="111">
        <f>L288*K288</f>
        <v>0</v>
      </c>
    </row>
    <row r="289" spans="2:63" s="1" customFormat="1" ht="22.35" customHeight="1">
      <c r="B289" s="36"/>
      <c r="C289" s="187" t="s">
        <v>22</v>
      </c>
      <c r="D289" s="187" t="s">
        <v>145</v>
      </c>
      <c r="E289" s="188" t="s">
        <v>22</v>
      </c>
      <c r="F289" s="280" t="s">
        <v>22</v>
      </c>
      <c r="G289" s="280"/>
      <c r="H289" s="280"/>
      <c r="I289" s="280"/>
      <c r="J289" s="189" t="s">
        <v>22</v>
      </c>
      <c r="K289" s="190"/>
      <c r="L289" s="273"/>
      <c r="M289" s="275"/>
      <c r="N289" s="275">
        <f t="shared" si="5"/>
        <v>0</v>
      </c>
      <c r="O289" s="275"/>
      <c r="P289" s="275"/>
      <c r="Q289" s="275"/>
      <c r="R289" s="38"/>
      <c r="T289" s="168" t="s">
        <v>22</v>
      </c>
      <c r="U289" s="191" t="s">
        <v>43</v>
      </c>
      <c r="V289" s="37"/>
      <c r="W289" s="37"/>
      <c r="X289" s="37"/>
      <c r="Y289" s="37"/>
      <c r="Z289" s="37"/>
      <c r="AA289" s="79"/>
      <c r="AT289" s="19" t="s">
        <v>180</v>
      </c>
      <c r="AU289" s="19" t="s">
        <v>86</v>
      </c>
      <c r="AY289" s="19" t="s">
        <v>180</v>
      </c>
      <c r="BE289" s="111">
        <f>IF(U289="základní",N289,0)</f>
        <v>0</v>
      </c>
      <c r="BF289" s="111">
        <f>IF(U289="snížená",N289,0)</f>
        <v>0</v>
      </c>
      <c r="BG289" s="111">
        <f>IF(U289="zákl. přenesená",N289,0)</f>
        <v>0</v>
      </c>
      <c r="BH289" s="111">
        <f>IF(U289="sníž. přenesená",N289,0)</f>
        <v>0</v>
      </c>
      <c r="BI289" s="111">
        <f>IF(U289="nulová",N289,0)</f>
        <v>0</v>
      </c>
      <c r="BJ289" s="19" t="s">
        <v>86</v>
      </c>
      <c r="BK289" s="111">
        <f>L289*K289</f>
        <v>0</v>
      </c>
    </row>
    <row r="290" spans="2:63" s="1" customFormat="1" ht="22.35" customHeight="1">
      <c r="B290" s="36"/>
      <c r="C290" s="187" t="s">
        <v>22</v>
      </c>
      <c r="D290" s="187" t="s">
        <v>145</v>
      </c>
      <c r="E290" s="188" t="s">
        <v>22</v>
      </c>
      <c r="F290" s="280" t="s">
        <v>22</v>
      </c>
      <c r="G290" s="280"/>
      <c r="H290" s="280"/>
      <c r="I290" s="280"/>
      <c r="J290" s="189" t="s">
        <v>22</v>
      </c>
      <c r="K290" s="190"/>
      <c r="L290" s="273"/>
      <c r="M290" s="275"/>
      <c r="N290" s="275">
        <f t="shared" si="5"/>
        <v>0</v>
      </c>
      <c r="O290" s="275"/>
      <c r="P290" s="275"/>
      <c r="Q290" s="275"/>
      <c r="R290" s="38"/>
      <c r="T290" s="168" t="s">
        <v>22</v>
      </c>
      <c r="U290" s="191" t="s">
        <v>43</v>
      </c>
      <c r="V290" s="37"/>
      <c r="W290" s="37"/>
      <c r="X290" s="37"/>
      <c r="Y290" s="37"/>
      <c r="Z290" s="37"/>
      <c r="AA290" s="79"/>
      <c r="AT290" s="19" t="s">
        <v>180</v>
      </c>
      <c r="AU290" s="19" t="s">
        <v>86</v>
      </c>
      <c r="AY290" s="19" t="s">
        <v>180</v>
      </c>
      <c r="BE290" s="111">
        <f>IF(U290="základní",N290,0)</f>
        <v>0</v>
      </c>
      <c r="BF290" s="111">
        <f>IF(U290="snížená",N290,0)</f>
        <v>0</v>
      </c>
      <c r="BG290" s="111">
        <f>IF(U290="zákl. přenesená",N290,0)</f>
        <v>0</v>
      </c>
      <c r="BH290" s="111">
        <f>IF(U290="sníž. přenesená",N290,0)</f>
        <v>0</v>
      </c>
      <c r="BI290" s="111">
        <f>IF(U290="nulová",N290,0)</f>
        <v>0</v>
      </c>
      <c r="BJ290" s="19" t="s">
        <v>86</v>
      </c>
      <c r="BK290" s="111">
        <f>L290*K290</f>
        <v>0</v>
      </c>
    </row>
    <row r="291" spans="2:63" s="1" customFormat="1" ht="22.35" customHeight="1">
      <c r="B291" s="36"/>
      <c r="C291" s="187" t="s">
        <v>22</v>
      </c>
      <c r="D291" s="187" t="s">
        <v>145</v>
      </c>
      <c r="E291" s="188" t="s">
        <v>22</v>
      </c>
      <c r="F291" s="280" t="s">
        <v>22</v>
      </c>
      <c r="G291" s="280"/>
      <c r="H291" s="280"/>
      <c r="I291" s="280"/>
      <c r="J291" s="189" t="s">
        <v>22</v>
      </c>
      <c r="K291" s="190"/>
      <c r="L291" s="273"/>
      <c r="M291" s="275"/>
      <c r="N291" s="275">
        <f t="shared" si="5"/>
        <v>0</v>
      </c>
      <c r="O291" s="275"/>
      <c r="P291" s="275"/>
      <c r="Q291" s="275"/>
      <c r="R291" s="38"/>
      <c r="T291" s="168" t="s">
        <v>22</v>
      </c>
      <c r="U291" s="191" t="s">
        <v>43</v>
      </c>
      <c r="V291" s="37"/>
      <c r="W291" s="37"/>
      <c r="X291" s="37"/>
      <c r="Y291" s="37"/>
      <c r="Z291" s="37"/>
      <c r="AA291" s="79"/>
      <c r="AT291" s="19" t="s">
        <v>180</v>
      </c>
      <c r="AU291" s="19" t="s">
        <v>86</v>
      </c>
      <c r="AY291" s="19" t="s">
        <v>180</v>
      </c>
      <c r="BE291" s="111">
        <f>IF(U291="základní",N291,0)</f>
        <v>0</v>
      </c>
      <c r="BF291" s="111">
        <f>IF(U291="snížená",N291,0)</f>
        <v>0</v>
      </c>
      <c r="BG291" s="111">
        <f>IF(U291="zákl. přenesená",N291,0)</f>
        <v>0</v>
      </c>
      <c r="BH291" s="111">
        <f>IF(U291="sníž. přenesená",N291,0)</f>
        <v>0</v>
      </c>
      <c r="BI291" s="111">
        <f>IF(U291="nulová",N291,0)</f>
        <v>0</v>
      </c>
      <c r="BJ291" s="19" t="s">
        <v>86</v>
      </c>
      <c r="BK291" s="111">
        <f>L291*K291</f>
        <v>0</v>
      </c>
    </row>
    <row r="292" spans="2:63" s="1" customFormat="1" ht="22.35" customHeight="1">
      <c r="B292" s="36"/>
      <c r="C292" s="187" t="s">
        <v>22</v>
      </c>
      <c r="D292" s="187" t="s">
        <v>145</v>
      </c>
      <c r="E292" s="188" t="s">
        <v>22</v>
      </c>
      <c r="F292" s="280" t="s">
        <v>22</v>
      </c>
      <c r="G292" s="280"/>
      <c r="H292" s="280"/>
      <c r="I292" s="280"/>
      <c r="J292" s="189" t="s">
        <v>22</v>
      </c>
      <c r="K292" s="190"/>
      <c r="L292" s="273"/>
      <c r="M292" s="275"/>
      <c r="N292" s="275">
        <f t="shared" si="5"/>
        <v>0</v>
      </c>
      <c r="O292" s="275"/>
      <c r="P292" s="275"/>
      <c r="Q292" s="275"/>
      <c r="R292" s="38"/>
      <c r="T292" s="168" t="s">
        <v>22</v>
      </c>
      <c r="U292" s="191" t="s">
        <v>43</v>
      </c>
      <c r="V292" s="57"/>
      <c r="W292" s="57"/>
      <c r="X292" s="57"/>
      <c r="Y292" s="57"/>
      <c r="Z292" s="57"/>
      <c r="AA292" s="59"/>
      <c r="AT292" s="19" t="s">
        <v>180</v>
      </c>
      <c r="AU292" s="19" t="s">
        <v>86</v>
      </c>
      <c r="AY292" s="19" t="s">
        <v>180</v>
      </c>
      <c r="BE292" s="111">
        <f>IF(U292="základní",N292,0)</f>
        <v>0</v>
      </c>
      <c r="BF292" s="111">
        <f>IF(U292="snížená",N292,0)</f>
        <v>0</v>
      </c>
      <c r="BG292" s="111">
        <f>IF(U292="zákl. přenesená",N292,0)</f>
        <v>0</v>
      </c>
      <c r="BH292" s="111">
        <f>IF(U292="sníž. přenesená",N292,0)</f>
        <v>0</v>
      </c>
      <c r="BI292" s="111">
        <f>IF(U292="nulová",N292,0)</f>
        <v>0</v>
      </c>
      <c r="BJ292" s="19" t="s">
        <v>86</v>
      </c>
      <c r="BK292" s="111">
        <f>L292*K292</f>
        <v>0</v>
      </c>
    </row>
    <row r="293" spans="2:18" s="1" customFormat="1" ht="6.9" customHeight="1">
      <c r="B293" s="60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2"/>
    </row>
  </sheetData>
  <sheetProtection algorithmName="SHA-512" hashValue="fKOZPdKvEW78JBCO1q8z7ciQfBTksqv99zbrpx3RkoZ7zfKPWAhZGDnxz6b5Bn2ut5S7X8jjzcgnDxPUL88aig==" saltValue="gQ4inmyWaR5dRZEzDQIwDA==" spinCount="100000" sheet="1" objects="1" scenarios="1" formatCells="0" formatColumns="0" formatRows="0" sort="0" autoFilter="0"/>
  <mergeCells count="384">
    <mergeCell ref="N285:Q285"/>
    <mergeCell ref="N287:Q287"/>
    <mergeCell ref="H1:K1"/>
    <mergeCell ref="S2:AC2"/>
    <mergeCell ref="N153:Q153"/>
    <mergeCell ref="N187:Q187"/>
    <mergeCell ref="N201:Q201"/>
    <mergeCell ref="N219:Q219"/>
    <mergeCell ref="N232:Q232"/>
    <mergeCell ref="N240:Q240"/>
    <mergeCell ref="N246:Q246"/>
    <mergeCell ref="N252:Q252"/>
    <mergeCell ref="N279:Q27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86:I286"/>
    <mergeCell ref="L286:M286"/>
    <mergeCell ref="N286:Q286"/>
    <mergeCell ref="F288:I288"/>
    <mergeCell ref="L288:M288"/>
    <mergeCell ref="N288:Q288"/>
    <mergeCell ref="F289:I289"/>
    <mergeCell ref="L289:M289"/>
    <mergeCell ref="N289:Q289"/>
    <mergeCell ref="F280:I280"/>
    <mergeCell ref="L280:M280"/>
    <mergeCell ref="N280:Q280"/>
    <mergeCell ref="F281:I281"/>
    <mergeCell ref="L281:M281"/>
    <mergeCell ref="N281:Q281"/>
    <mergeCell ref="F282:I282"/>
    <mergeCell ref="F283:I283"/>
    <mergeCell ref="F284:I284"/>
    <mergeCell ref="L284:M284"/>
    <mergeCell ref="N284:Q284"/>
    <mergeCell ref="F274:I274"/>
    <mergeCell ref="F275:I275"/>
    <mergeCell ref="L275:M275"/>
    <mergeCell ref="N275:Q275"/>
    <mergeCell ref="F276:I276"/>
    <mergeCell ref="L276:M276"/>
    <mergeCell ref="N276:Q276"/>
    <mergeCell ref="F277:I277"/>
    <mergeCell ref="F278:I278"/>
    <mergeCell ref="F269:I269"/>
    <mergeCell ref="F270:I270"/>
    <mergeCell ref="F271:I271"/>
    <mergeCell ref="L271:M271"/>
    <mergeCell ref="N271:Q271"/>
    <mergeCell ref="F272:I272"/>
    <mergeCell ref="L272:M272"/>
    <mergeCell ref="N272:Q272"/>
    <mergeCell ref="F273:I273"/>
    <mergeCell ref="F264:I264"/>
    <mergeCell ref="L264:M264"/>
    <mergeCell ref="N264:Q264"/>
    <mergeCell ref="F265:I265"/>
    <mergeCell ref="F266:I266"/>
    <mergeCell ref="F267:I267"/>
    <mergeCell ref="L267:M267"/>
    <mergeCell ref="N267:Q267"/>
    <mergeCell ref="F268:I268"/>
    <mergeCell ref="L268:M268"/>
    <mergeCell ref="N268:Q268"/>
    <mergeCell ref="F259:I259"/>
    <mergeCell ref="F260:I260"/>
    <mergeCell ref="L260:M260"/>
    <mergeCell ref="N260:Q260"/>
    <mergeCell ref="F261:I261"/>
    <mergeCell ref="F262:I262"/>
    <mergeCell ref="F263:I263"/>
    <mergeCell ref="L263:M263"/>
    <mergeCell ref="N263:Q263"/>
    <mergeCell ref="F254:I254"/>
    <mergeCell ref="F255:I255"/>
    <mergeCell ref="F256:I256"/>
    <mergeCell ref="L256:M256"/>
    <mergeCell ref="N256:Q256"/>
    <mergeCell ref="F257:I257"/>
    <mergeCell ref="L257:M257"/>
    <mergeCell ref="N257:Q257"/>
    <mergeCell ref="F258:I258"/>
    <mergeCell ref="F248:I248"/>
    <mergeCell ref="F249:I249"/>
    <mergeCell ref="F250:I250"/>
    <mergeCell ref="F251:I251"/>
    <mergeCell ref="L251:M251"/>
    <mergeCell ref="N251:Q251"/>
    <mergeCell ref="F253:I253"/>
    <mergeCell ref="L253:M253"/>
    <mergeCell ref="N253:Q253"/>
    <mergeCell ref="F244:I244"/>
    <mergeCell ref="L244:M244"/>
    <mergeCell ref="N244:Q244"/>
    <mergeCell ref="F245:I245"/>
    <mergeCell ref="L245:M245"/>
    <mergeCell ref="N245:Q245"/>
    <mergeCell ref="F247:I247"/>
    <mergeCell ref="L247:M247"/>
    <mergeCell ref="N247:Q247"/>
    <mergeCell ref="F238:I238"/>
    <mergeCell ref="F239:I239"/>
    <mergeCell ref="L239:M239"/>
    <mergeCell ref="N239:Q239"/>
    <mergeCell ref="F241:I241"/>
    <mergeCell ref="L241:M241"/>
    <mergeCell ref="N241:Q241"/>
    <mergeCell ref="F242:I242"/>
    <mergeCell ref="F243:I243"/>
    <mergeCell ref="F233:I233"/>
    <mergeCell ref="L233:M233"/>
    <mergeCell ref="N233:Q233"/>
    <mergeCell ref="F234:I234"/>
    <mergeCell ref="L234:M234"/>
    <mergeCell ref="N234:Q234"/>
    <mergeCell ref="F235:I235"/>
    <mergeCell ref="F236:I236"/>
    <mergeCell ref="F237:I237"/>
    <mergeCell ref="F227:I227"/>
    <mergeCell ref="L227:M227"/>
    <mergeCell ref="N227:Q227"/>
    <mergeCell ref="F228:I228"/>
    <mergeCell ref="L228:M228"/>
    <mergeCell ref="N228:Q228"/>
    <mergeCell ref="F229:I229"/>
    <mergeCell ref="F230:I230"/>
    <mergeCell ref="F231:I231"/>
    <mergeCell ref="L231:M231"/>
    <mergeCell ref="N231:Q231"/>
    <mergeCell ref="F222:I222"/>
    <mergeCell ref="L222:M222"/>
    <mergeCell ref="N222:Q222"/>
    <mergeCell ref="F223:I223"/>
    <mergeCell ref="F224:I224"/>
    <mergeCell ref="F225:I225"/>
    <mergeCell ref="L225:M225"/>
    <mergeCell ref="N225:Q225"/>
    <mergeCell ref="F226:I226"/>
    <mergeCell ref="L226:M226"/>
    <mergeCell ref="N226:Q226"/>
    <mergeCell ref="F215:I215"/>
    <mergeCell ref="F216:I216"/>
    <mergeCell ref="F217:I217"/>
    <mergeCell ref="F218:I218"/>
    <mergeCell ref="F220:I220"/>
    <mergeCell ref="L220:M220"/>
    <mergeCell ref="N220:Q220"/>
    <mergeCell ref="F221:I221"/>
    <mergeCell ref="L221:M221"/>
    <mergeCell ref="N221:Q221"/>
    <mergeCell ref="F210:I210"/>
    <mergeCell ref="F211:I211"/>
    <mergeCell ref="L211:M211"/>
    <mergeCell ref="N211:Q211"/>
    <mergeCell ref="F212:I212"/>
    <mergeCell ref="L212:M212"/>
    <mergeCell ref="N212:Q212"/>
    <mergeCell ref="F213:I213"/>
    <mergeCell ref="F214:I214"/>
    <mergeCell ref="F205:I205"/>
    <mergeCell ref="F206:I206"/>
    <mergeCell ref="F207:I207"/>
    <mergeCell ref="L207:M207"/>
    <mergeCell ref="N207:Q207"/>
    <mergeCell ref="F208:I208"/>
    <mergeCell ref="L208:M208"/>
    <mergeCell ref="N208:Q208"/>
    <mergeCell ref="F209:I209"/>
    <mergeCell ref="F199:I199"/>
    <mergeCell ref="F200:I200"/>
    <mergeCell ref="F202:I202"/>
    <mergeCell ref="L202:M202"/>
    <mergeCell ref="N202:Q202"/>
    <mergeCell ref="F203:I203"/>
    <mergeCell ref="L203:M203"/>
    <mergeCell ref="N203:Q203"/>
    <mergeCell ref="F204:I204"/>
    <mergeCell ref="F195:I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0:I190"/>
    <mergeCell ref="F191:I191"/>
    <mergeCell ref="F192:I192"/>
    <mergeCell ref="L192:M192"/>
    <mergeCell ref="N192:Q192"/>
    <mergeCell ref="F193:I193"/>
    <mergeCell ref="L193:M193"/>
    <mergeCell ref="N193:Q193"/>
    <mergeCell ref="F194:I194"/>
    <mergeCell ref="F184:I184"/>
    <mergeCell ref="F185:I185"/>
    <mergeCell ref="F186:I186"/>
    <mergeCell ref="F188:I188"/>
    <mergeCell ref="L188:M188"/>
    <mergeCell ref="N188:Q188"/>
    <mergeCell ref="F189:I189"/>
    <mergeCell ref="L189:M189"/>
    <mergeCell ref="N189:Q189"/>
    <mergeCell ref="F179:I179"/>
    <mergeCell ref="F180:I180"/>
    <mergeCell ref="L180:M180"/>
    <mergeCell ref="N180:Q180"/>
    <mergeCell ref="F181:I181"/>
    <mergeCell ref="L181:M181"/>
    <mergeCell ref="N181:Q181"/>
    <mergeCell ref="F182:I182"/>
    <mergeCell ref="F183:I183"/>
    <mergeCell ref="F174:I174"/>
    <mergeCell ref="F175:I175"/>
    <mergeCell ref="F176:I176"/>
    <mergeCell ref="L176:M176"/>
    <mergeCell ref="N176:Q176"/>
    <mergeCell ref="F177:I177"/>
    <mergeCell ref="L177:M177"/>
    <mergeCell ref="N177:Q177"/>
    <mergeCell ref="F178:I178"/>
    <mergeCell ref="F169:I169"/>
    <mergeCell ref="F170:I170"/>
    <mergeCell ref="L170:M170"/>
    <mergeCell ref="N170:Q170"/>
    <mergeCell ref="F171:I171"/>
    <mergeCell ref="L171:M171"/>
    <mergeCell ref="N171:Q171"/>
    <mergeCell ref="F172:I172"/>
    <mergeCell ref="F173:I173"/>
    <mergeCell ref="F164:I164"/>
    <mergeCell ref="F165:I165"/>
    <mergeCell ref="F166:I166"/>
    <mergeCell ref="L166:M166"/>
    <mergeCell ref="N166:Q166"/>
    <mergeCell ref="F167:I167"/>
    <mergeCell ref="L167:M167"/>
    <mergeCell ref="N167:Q167"/>
    <mergeCell ref="F168:I168"/>
    <mergeCell ref="F159:I159"/>
    <mergeCell ref="L159:M159"/>
    <mergeCell ref="N159:Q159"/>
    <mergeCell ref="F160:I160"/>
    <mergeCell ref="F161:I161"/>
    <mergeCell ref="F162:I162"/>
    <mergeCell ref="L162:M162"/>
    <mergeCell ref="N162:Q162"/>
    <mergeCell ref="F163:I163"/>
    <mergeCell ref="L163:M163"/>
    <mergeCell ref="N163:Q163"/>
    <mergeCell ref="F154:I154"/>
    <mergeCell ref="L154:M154"/>
    <mergeCell ref="N154:Q154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48:I148"/>
    <mergeCell ref="F149:I149"/>
    <mergeCell ref="L149:M149"/>
    <mergeCell ref="N149:Q149"/>
    <mergeCell ref="F150:I150"/>
    <mergeCell ref="L150:M150"/>
    <mergeCell ref="N150:Q150"/>
    <mergeCell ref="F151:I151"/>
    <mergeCell ref="F152:I152"/>
    <mergeCell ref="F143:I143"/>
    <mergeCell ref="F144:I144"/>
    <mergeCell ref="L144:M144"/>
    <mergeCell ref="N144:Q144"/>
    <mergeCell ref="F145:I145"/>
    <mergeCell ref="L145:M145"/>
    <mergeCell ref="N145:Q145"/>
    <mergeCell ref="F146:I146"/>
    <mergeCell ref="F147:I147"/>
    <mergeCell ref="F136:I136"/>
    <mergeCell ref="L136:M136"/>
    <mergeCell ref="N136:Q136"/>
    <mergeCell ref="F137:I137"/>
    <mergeCell ref="F138:I138"/>
    <mergeCell ref="F139:I139"/>
    <mergeCell ref="F140:I140"/>
    <mergeCell ref="F141:I141"/>
    <mergeCell ref="F142:I142"/>
    <mergeCell ref="F130:I130"/>
    <mergeCell ref="L130:M130"/>
    <mergeCell ref="N130:Q130"/>
    <mergeCell ref="F131:I131"/>
    <mergeCell ref="F132:I132"/>
    <mergeCell ref="F133:I133"/>
    <mergeCell ref="F134:I134"/>
    <mergeCell ref="F135:I135"/>
    <mergeCell ref="L135:M135"/>
    <mergeCell ref="N135:Q135"/>
    <mergeCell ref="M121:P121"/>
    <mergeCell ref="M123:Q123"/>
    <mergeCell ref="M124:Q124"/>
    <mergeCell ref="F126:I126"/>
    <mergeCell ref="L126:M126"/>
    <mergeCell ref="N126:Q126"/>
    <mergeCell ref="F129:I129"/>
    <mergeCell ref="L129:M129"/>
    <mergeCell ref="N129:Q129"/>
    <mergeCell ref="N127:Q127"/>
    <mergeCell ref="N128:Q128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288:D293">
      <formula1>"K, M"</formula1>
    </dataValidation>
    <dataValidation type="list" allowBlank="1" showInputMessage="1" showErrorMessage="1" error="Povoleny jsou hodnoty základní, snížená, zákl. přenesená, sníž. přenesená, nulová." sqref="U288:U293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103</v>
      </c>
      <c r="G1" s="15"/>
      <c r="H1" s="285" t="s">
        <v>104</v>
      </c>
      <c r="I1" s="285"/>
      <c r="J1" s="285"/>
      <c r="K1" s="285"/>
      <c r="L1" s="15" t="s">
        <v>105</v>
      </c>
      <c r="M1" s="13"/>
      <c r="N1" s="13"/>
      <c r="O1" s="14" t="s">
        <v>106</v>
      </c>
      <c r="P1" s="13"/>
      <c r="Q1" s="13"/>
      <c r="R1" s="13"/>
      <c r="S1" s="15" t="s">
        <v>107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" customHeight="1">
      <c r="C2" s="204" t="s">
        <v>7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9" t="s">
        <v>8</v>
      </c>
      <c r="T2" s="250"/>
      <c r="U2" s="250"/>
      <c r="V2" s="250"/>
      <c r="W2" s="250"/>
      <c r="X2" s="250"/>
      <c r="Y2" s="250"/>
      <c r="Z2" s="250"/>
      <c r="AA2" s="250"/>
      <c r="AB2" s="250"/>
      <c r="AC2" s="250"/>
      <c r="AT2" s="19" t="s">
        <v>93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108</v>
      </c>
    </row>
    <row r="4" spans="2:46" ht="36.9" customHeight="1">
      <c r="B4" s="23"/>
      <c r="C4" s="206" t="s">
        <v>109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4"/>
      <c r="T4" s="25" t="s">
        <v>13</v>
      </c>
      <c r="AT4" s="19" t="s">
        <v>6</v>
      </c>
    </row>
    <row r="5" spans="2:18" ht="6.9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19</v>
      </c>
      <c r="E6" s="27"/>
      <c r="F6" s="251" t="str">
        <f>'Rekapitulace stavby'!K6</f>
        <v>DĚTSKÉ HŘIŠTĚ K HÁJKU_VV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4"/>
    </row>
    <row r="7" spans="2:18" s="1" customFormat="1" ht="32.85" customHeight="1">
      <c r="B7" s="36"/>
      <c r="C7" s="37"/>
      <c r="D7" s="30" t="s">
        <v>110</v>
      </c>
      <c r="E7" s="37"/>
      <c r="F7" s="212" t="s">
        <v>440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37"/>
      <c r="R7" s="38"/>
    </row>
    <row r="8" spans="2:18" s="1" customFormat="1" ht="14.4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2:18" s="1" customFormat="1" ht="14.4" customHeight="1">
      <c r="B9" s="36"/>
      <c r="C9" s="37"/>
      <c r="D9" s="31" t="s">
        <v>24</v>
      </c>
      <c r="E9" s="37"/>
      <c r="F9" s="29" t="s">
        <v>30</v>
      </c>
      <c r="G9" s="37"/>
      <c r="H9" s="37"/>
      <c r="I9" s="37"/>
      <c r="J9" s="37"/>
      <c r="K9" s="37"/>
      <c r="L9" s="37"/>
      <c r="M9" s="31" t="s">
        <v>26</v>
      </c>
      <c r="N9" s="37"/>
      <c r="O9" s="254" t="str">
        <f>'Rekapitulace stavby'!AN8</f>
        <v>23. 5. 2017</v>
      </c>
      <c r="P9" s="255"/>
      <c r="Q9" s="37"/>
      <c r="R9" s="38"/>
    </row>
    <row r="10" spans="2:18" s="1" customFormat="1" ht="10.8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210" t="s">
        <v>22</v>
      </c>
      <c r="P11" s="210"/>
      <c r="Q11" s="37"/>
      <c r="R11" s="38"/>
    </row>
    <row r="12" spans="2:18" s="1" customFormat="1" ht="18" customHeight="1">
      <c r="B12" s="36"/>
      <c r="C12" s="37"/>
      <c r="D12" s="37"/>
      <c r="E12" s="29" t="s">
        <v>30</v>
      </c>
      <c r="F12" s="37"/>
      <c r="G12" s="37"/>
      <c r="H12" s="37"/>
      <c r="I12" s="37"/>
      <c r="J12" s="37"/>
      <c r="K12" s="37"/>
      <c r="L12" s="37"/>
      <c r="M12" s="31" t="s">
        <v>31</v>
      </c>
      <c r="N12" s="37"/>
      <c r="O12" s="210" t="s">
        <v>22</v>
      </c>
      <c r="P12" s="210"/>
      <c r="Q12" s="37"/>
      <c r="R12" s="38"/>
    </row>
    <row r="13" spans="2:18" s="1" customFormat="1" ht="6.9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" customHeight="1">
      <c r="B14" s="36"/>
      <c r="C14" s="37"/>
      <c r="D14" s="31" t="s">
        <v>32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256" t="str">
        <f>IF('Rekapitulace stavby'!AN13="","",'Rekapitulace stavby'!AN13)</f>
        <v>Vyplň údaj</v>
      </c>
      <c r="P14" s="210"/>
      <c r="Q14" s="37"/>
      <c r="R14" s="38"/>
    </row>
    <row r="15" spans="2:18" s="1" customFormat="1" ht="18" customHeight="1">
      <c r="B15" s="36"/>
      <c r="C15" s="37"/>
      <c r="D15" s="37"/>
      <c r="E15" s="256" t="str">
        <f>IF('Rekapitulace stavby'!E14="","",'Rekapitulace stavby'!E14)</f>
        <v>Vyplň údaj</v>
      </c>
      <c r="F15" s="257"/>
      <c r="G15" s="257"/>
      <c r="H15" s="257"/>
      <c r="I15" s="257"/>
      <c r="J15" s="257"/>
      <c r="K15" s="257"/>
      <c r="L15" s="257"/>
      <c r="M15" s="31" t="s">
        <v>31</v>
      </c>
      <c r="N15" s="37"/>
      <c r="O15" s="256" t="str">
        <f>IF('Rekapitulace stavby'!AN14="","",'Rekapitulace stavby'!AN14)</f>
        <v>Vyplň údaj</v>
      </c>
      <c r="P15" s="210"/>
      <c r="Q15" s="37"/>
      <c r="R15" s="38"/>
    </row>
    <row r="16" spans="2:18" s="1" customFormat="1" ht="6.9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" customHeight="1">
      <c r="B17" s="36"/>
      <c r="C17" s="37"/>
      <c r="D17" s="31" t="s">
        <v>34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210" t="s">
        <v>22</v>
      </c>
      <c r="P17" s="210"/>
      <c r="Q17" s="37"/>
      <c r="R17" s="38"/>
    </row>
    <row r="18" spans="2:18" s="1" customFormat="1" ht="18" customHeight="1">
      <c r="B18" s="36"/>
      <c r="C18" s="37"/>
      <c r="D18" s="37"/>
      <c r="E18" s="29" t="s">
        <v>30</v>
      </c>
      <c r="F18" s="37"/>
      <c r="G18" s="37"/>
      <c r="H18" s="37"/>
      <c r="I18" s="37"/>
      <c r="J18" s="37"/>
      <c r="K18" s="37"/>
      <c r="L18" s="37"/>
      <c r="M18" s="31" t="s">
        <v>31</v>
      </c>
      <c r="N18" s="37"/>
      <c r="O18" s="210" t="s">
        <v>22</v>
      </c>
      <c r="P18" s="210"/>
      <c r="Q18" s="37"/>
      <c r="R18" s="38"/>
    </row>
    <row r="19" spans="2:18" s="1" customFormat="1" ht="6.9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" customHeight="1">
      <c r="B20" s="36"/>
      <c r="C20" s="37"/>
      <c r="D20" s="31" t="s">
        <v>36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210" t="s">
        <v>22</v>
      </c>
      <c r="P20" s="210"/>
      <c r="Q20" s="37"/>
      <c r="R20" s="38"/>
    </row>
    <row r="21" spans="2:18" s="1" customFormat="1" ht="18" customHeight="1">
      <c r="B21" s="36"/>
      <c r="C21" s="37"/>
      <c r="D21" s="37"/>
      <c r="E21" s="29" t="s">
        <v>30</v>
      </c>
      <c r="F21" s="37"/>
      <c r="G21" s="37"/>
      <c r="H21" s="37"/>
      <c r="I21" s="37"/>
      <c r="J21" s="37"/>
      <c r="K21" s="37"/>
      <c r="L21" s="37"/>
      <c r="M21" s="31" t="s">
        <v>31</v>
      </c>
      <c r="N21" s="37"/>
      <c r="O21" s="210" t="s">
        <v>22</v>
      </c>
      <c r="P21" s="210"/>
      <c r="Q21" s="37"/>
      <c r="R21" s="38"/>
    </row>
    <row r="22" spans="2:18" s="1" customFormat="1" ht="6.9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" customHeight="1">
      <c r="B23" s="36"/>
      <c r="C23" s="37"/>
      <c r="D23" s="31" t="s">
        <v>37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15" t="s">
        <v>22</v>
      </c>
      <c r="F24" s="215"/>
      <c r="G24" s="215"/>
      <c r="H24" s="215"/>
      <c r="I24" s="215"/>
      <c r="J24" s="215"/>
      <c r="K24" s="215"/>
      <c r="L24" s="215"/>
      <c r="M24" s="37"/>
      <c r="N24" s="37"/>
      <c r="O24" s="37"/>
      <c r="P24" s="37"/>
      <c r="Q24" s="37"/>
      <c r="R24" s="38"/>
    </row>
    <row r="25" spans="2:18" s="1" customFormat="1" ht="6.9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" customHeight="1">
      <c r="B27" s="36"/>
      <c r="C27" s="37"/>
      <c r="D27" s="121" t="s">
        <v>112</v>
      </c>
      <c r="E27" s="37"/>
      <c r="F27" s="37"/>
      <c r="G27" s="37"/>
      <c r="H27" s="37"/>
      <c r="I27" s="37"/>
      <c r="J27" s="37"/>
      <c r="K27" s="37"/>
      <c r="L27" s="37"/>
      <c r="M27" s="216">
        <f>N88</f>
        <v>0</v>
      </c>
      <c r="N27" s="216"/>
      <c r="O27" s="216"/>
      <c r="P27" s="216"/>
      <c r="Q27" s="37"/>
      <c r="R27" s="38"/>
    </row>
    <row r="28" spans="2:18" s="1" customFormat="1" ht="14.4" customHeight="1">
      <c r="B28" s="36"/>
      <c r="C28" s="37"/>
      <c r="D28" s="35" t="s">
        <v>97</v>
      </c>
      <c r="E28" s="37"/>
      <c r="F28" s="37"/>
      <c r="G28" s="37"/>
      <c r="H28" s="37"/>
      <c r="I28" s="37"/>
      <c r="J28" s="37"/>
      <c r="K28" s="37"/>
      <c r="L28" s="37"/>
      <c r="M28" s="216">
        <f>N102</f>
        <v>0</v>
      </c>
      <c r="N28" s="216"/>
      <c r="O28" s="216"/>
      <c r="P28" s="216"/>
      <c r="Q28" s="37"/>
      <c r="R28" s="38"/>
    </row>
    <row r="29" spans="2:18" s="1" customFormat="1" ht="6.9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41</v>
      </c>
      <c r="E30" s="37"/>
      <c r="F30" s="37"/>
      <c r="G30" s="37"/>
      <c r="H30" s="37"/>
      <c r="I30" s="37"/>
      <c r="J30" s="37"/>
      <c r="K30" s="37"/>
      <c r="L30" s="37"/>
      <c r="M30" s="258">
        <f>ROUND(M27+M28,2)</f>
        <v>0</v>
      </c>
      <c r="N30" s="253"/>
      <c r="O30" s="253"/>
      <c r="P30" s="253"/>
      <c r="Q30" s="37"/>
      <c r="R30" s="38"/>
    </row>
    <row r="31" spans="2:18" s="1" customFormat="1" ht="6.9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" customHeight="1">
      <c r="B32" s="36"/>
      <c r="C32" s="37"/>
      <c r="D32" s="43" t="s">
        <v>42</v>
      </c>
      <c r="E32" s="43" t="s">
        <v>43</v>
      </c>
      <c r="F32" s="44">
        <v>0.21</v>
      </c>
      <c r="G32" s="123" t="s">
        <v>44</v>
      </c>
      <c r="H32" s="259">
        <f>ROUND((((SUM(BE102:BE109)+SUM(BE127:BE260))+SUM(BE262:BE266))),2)</f>
        <v>0</v>
      </c>
      <c r="I32" s="253"/>
      <c r="J32" s="253"/>
      <c r="K32" s="37"/>
      <c r="L32" s="37"/>
      <c r="M32" s="259">
        <f>ROUND(((ROUND((SUM(BE102:BE109)+SUM(BE127:BE260)),2)*F32)+SUM(BE262:BE266)*F32),2)</f>
        <v>0</v>
      </c>
      <c r="N32" s="253"/>
      <c r="O32" s="253"/>
      <c r="P32" s="253"/>
      <c r="Q32" s="37"/>
      <c r="R32" s="38"/>
    </row>
    <row r="33" spans="2:18" s="1" customFormat="1" ht="14.4" customHeight="1">
      <c r="B33" s="36"/>
      <c r="C33" s="37"/>
      <c r="D33" s="37"/>
      <c r="E33" s="43" t="s">
        <v>45</v>
      </c>
      <c r="F33" s="44">
        <v>0.15</v>
      </c>
      <c r="G33" s="123" t="s">
        <v>44</v>
      </c>
      <c r="H33" s="259">
        <f>ROUND((((SUM(BF102:BF109)+SUM(BF127:BF260))+SUM(BF262:BF266))),2)</f>
        <v>0</v>
      </c>
      <c r="I33" s="253"/>
      <c r="J33" s="253"/>
      <c r="K33" s="37"/>
      <c r="L33" s="37"/>
      <c r="M33" s="259">
        <f>ROUND(((ROUND((SUM(BF102:BF109)+SUM(BF127:BF260)),2)*F33)+SUM(BF262:BF266)*F33),2)</f>
        <v>0</v>
      </c>
      <c r="N33" s="253"/>
      <c r="O33" s="253"/>
      <c r="P33" s="253"/>
      <c r="Q33" s="37"/>
      <c r="R33" s="38"/>
    </row>
    <row r="34" spans="2:18" s="1" customFormat="1" ht="14.4" customHeight="1" hidden="1">
      <c r="B34" s="36"/>
      <c r="C34" s="37"/>
      <c r="D34" s="37"/>
      <c r="E34" s="43" t="s">
        <v>46</v>
      </c>
      <c r="F34" s="44">
        <v>0.21</v>
      </c>
      <c r="G34" s="123" t="s">
        <v>44</v>
      </c>
      <c r="H34" s="259">
        <f>ROUND((((SUM(BG102:BG109)+SUM(BG127:BG260))+SUM(BG262:BG266))),2)</f>
        <v>0</v>
      </c>
      <c r="I34" s="253"/>
      <c r="J34" s="253"/>
      <c r="K34" s="37"/>
      <c r="L34" s="37"/>
      <c r="M34" s="259">
        <v>0</v>
      </c>
      <c r="N34" s="253"/>
      <c r="O34" s="253"/>
      <c r="P34" s="253"/>
      <c r="Q34" s="37"/>
      <c r="R34" s="38"/>
    </row>
    <row r="35" spans="2:18" s="1" customFormat="1" ht="14.4" customHeight="1" hidden="1">
      <c r="B35" s="36"/>
      <c r="C35" s="37"/>
      <c r="D35" s="37"/>
      <c r="E35" s="43" t="s">
        <v>47</v>
      </c>
      <c r="F35" s="44">
        <v>0.15</v>
      </c>
      <c r="G35" s="123" t="s">
        <v>44</v>
      </c>
      <c r="H35" s="259">
        <f>ROUND((((SUM(BH102:BH109)+SUM(BH127:BH260))+SUM(BH262:BH266))),2)</f>
        <v>0</v>
      </c>
      <c r="I35" s="253"/>
      <c r="J35" s="253"/>
      <c r="K35" s="37"/>
      <c r="L35" s="37"/>
      <c r="M35" s="259">
        <v>0</v>
      </c>
      <c r="N35" s="253"/>
      <c r="O35" s="253"/>
      <c r="P35" s="253"/>
      <c r="Q35" s="37"/>
      <c r="R35" s="38"/>
    </row>
    <row r="36" spans="2:18" s="1" customFormat="1" ht="14.4" customHeight="1" hidden="1">
      <c r="B36" s="36"/>
      <c r="C36" s="37"/>
      <c r="D36" s="37"/>
      <c r="E36" s="43" t="s">
        <v>48</v>
      </c>
      <c r="F36" s="44">
        <v>0</v>
      </c>
      <c r="G36" s="123" t="s">
        <v>44</v>
      </c>
      <c r="H36" s="259">
        <f>ROUND((((SUM(BI102:BI109)+SUM(BI127:BI260))+SUM(BI262:BI266))),2)</f>
        <v>0</v>
      </c>
      <c r="I36" s="253"/>
      <c r="J36" s="253"/>
      <c r="K36" s="37"/>
      <c r="L36" s="37"/>
      <c r="M36" s="259">
        <v>0</v>
      </c>
      <c r="N36" s="253"/>
      <c r="O36" s="253"/>
      <c r="P36" s="253"/>
      <c r="Q36" s="37"/>
      <c r="R36" s="38"/>
    </row>
    <row r="37" spans="2:18" s="1" customFormat="1" ht="6.9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49</v>
      </c>
      <c r="E38" s="80"/>
      <c r="F38" s="80"/>
      <c r="G38" s="125" t="s">
        <v>50</v>
      </c>
      <c r="H38" s="126" t="s">
        <v>51</v>
      </c>
      <c r="I38" s="80"/>
      <c r="J38" s="80"/>
      <c r="K38" s="80"/>
      <c r="L38" s="260">
        <f>SUM(M30:M36)</f>
        <v>0</v>
      </c>
      <c r="M38" s="260"/>
      <c r="N38" s="260"/>
      <c r="O38" s="260"/>
      <c r="P38" s="261"/>
      <c r="Q38" s="119"/>
      <c r="R38" s="38"/>
    </row>
    <row r="39" spans="2:18" s="1" customFormat="1" ht="14.4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2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2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2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2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2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2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2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2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2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3.5">
      <c r="B50" s="36"/>
      <c r="C50" s="37"/>
      <c r="D50" s="51" t="s">
        <v>52</v>
      </c>
      <c r="E50" s="52"/>
      <c r="F50" s="52"/>
      <c r="G50" s="52"/>
      <c r="H50" s="53"/>
      <c r="I50" s="37"/>
      <c r="J50" s="51" t="s">
        <v>53</v>
      </c>
      <c r="K50" s="52"/>
      <c r="L50" s="52"/>
      <c r="M50" s="52"/>
      <c r="N50" s="52"/>
      <c r="O50" s="52"/>
      <c r="P50" s="53"/>
      <c r="Q50" s="37"/>
      <c r="R50" s="38"/>
    </row>
    <row r="51" spans="2:18" ht="12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2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2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2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2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2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2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2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3.5">
      <c r="B59" s="36"/>
      <c r="C59" s="37"/>
      <c r="D59" s="56" t="s">
        <v>54</v>
      </c>
      <c r="E59" s="57"/>
      <c r="F59" s="57"/>
      <c r="G59" s="58" t="s">
        <v>55</v>
      </c>
      <c r="H59" s="59"/>
      <c r="I59" s="37"/>
      <c r="J59" s="56" t="s">
        <v>54</v>
      </c>
      <c r="K59" s="57"/>
      <c r="L59" s="57"/>
      <c r="M59" s="57"/>
      <c r="N59" s="58" t="s">
        <v>55</v>
      </c>
      <c r="O59" s="57"/>
      <c r="P59" s="59"/>
      <c r="Q59" s="37"/>
      <c r="R59" s="38"/>
    </row>
    <row r="60" spans="2:18" ht="12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3.5">
      <c r="B61" s="36"/>
      <c r="C61" s="37"/>
      <c r="D61" s="51" t="s">
        <v>56</v>
      </c>
      <c r="E61" s="52"/>
      <c r="F61" s="52"/>
      <c r="G61" s="52"/>
      <c r="H61" s="53"/>
      <c r="I61" s="37"/>
      <c r="J61" s="51" t="s">
        <v>57</v>
      </c>
      <c r="K61" s="52"/>
      <c r="L61" s="52"/>
      <c r="M61" s="52"/>
      <c r="N61" s="52"/>
      <c r="O61" s="52"/>
      <c r="P61" s="53"/>
      <c r="Q61" s="37"/>
      <c r="R61" s="38"/>
    </row>
    <row r="62" spans="2:18" ht="12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2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2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2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2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2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2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2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3.5">
      <c r="B70" s="36"/>
      <c r="C70" s="37"/>
      <c r="D70" s="56" t="s">
        <v>54</v>
      </c>
      <c r="E70" s="57"/>
      <c r="F70" s="57"/>
      <c r="G70" s="58" t="s">
        <v>55</v>
      </c>
      <c r="H70" s="59"/>
      <c r="I70" s="37"/>
      <c r="J70" s="56" t="s">
        <v>54</v>
      </c>
      <c r="K70" s="57"/>
      <c r="L70" s="57"/>
      <c r="M70" s="57"/>
      <c r="N70" s="58" t="s">
        <v>55</v>
      </c>
      <c r="O70" s="57"/>
      <c r="P70" s="59"/>
      <c r="Q70" s="37"/>
      <c r="R70" s="38"/>
    </row>
    <row r="71" spans="2:18" s="1" customFormat="1" ht="14.4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" customHeight="1">
      <c r="B76" s="36"/>
      <c r="C76" s="206" t="s">
        <v>113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8"/>
      <c r="T76" s="130"/>
      <c r="U76" s="130"/>
    </row>
    <row r="77" spans="2:21" s="1" customFormat="1" ht="6.9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51" t="str">
        <f>F6</f>
        <v>DĚTSKÉ HŘIŠTĚ K HÁJKU_VV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7"/>
      <c r="R78" s="38"/>
      <c r="T78" s="130"/>
      <c r="U78" s="130"/>
    </row>
    <row r="79" spans="2:21" s="1" customFormat="1" ht="36.9" customHeight="1">
      <c r="B79" s="36"/>
      <c r="C79" s="70" t="s">
        <v>110</v>
      </c>
      <c r="D79" s="37"/>
      <c r="E79" s="37"/>
      <c r="F79" s="226" t="str">
        <f>F7</f>
        <v>SO 01B - Hřiště B</v>
      </c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37"/>
      <c r="R79" s="38"/>
      <c r="T79" s="130"/>
      <c r="U79" s="130"/>
    </row>
    <row r="80" spans="2:21" s="1" customFormat="1" ht="6.9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21" s="1" customFormat="1" ht="18" customHeight="1">
      <c r="B81" s="36"/>
      <c r="C81" s="31" t="s">
        <v>24</v>
      </c>
      <c r="D81" s="37"/>
      <c r="E81" s="37"/>
      <c r="F81" s="29" t="str">
        <f>F9</f>
        <v xml:space="preserve"> </v>
      </c>
      <c r="G81" s="37"/>
      <c r="H81" s="37"/>
      <c r="I81" s="37"/>
      <c r="J81" s="37"/>
      <c r="K81" s="31" t="s">
        <v>26</v>
      </c>
      <c r="L81" s="37"/>
      <c r="M81" s="255" t="str">
        <f>IF(O9="","",O9)</f>
        <v>23. 5. 2017</v>
      </c>
      <c r="N81" s="255"/>
      <c r="O81" s="255"/>
      <c r="P81" s="255"/>
      <c r="Q81" s="37"/>
      <c r="R81" s="38"/>
      <c r="T81" s="130"/>
      <c r="U81" s="130"/>
    </row>
    <row r="82" spans="2:21" s="1" customFormat="1" ht="6.9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21" s="1" customFormat="1" ht="13.2">
      <c r="B83" s="36"/>
      <c r="C83" s="31" t="s">
        <v>28</v>
      </c>
      <c r="D83" s="37"/>
      <c r="E83" s="37"/>
      <c r="F83" s="29" t="str">
        <f>E12</f>
        <v xml:space="preserve"> </v>
      </c>
      <c r="G83" s="37"/>
      <c r="H83" s="37"/>
      <c r="I83" s="37"/>
      <c r="J83" s="37"/>
      <c r="K83" s="31" t="s">
        <v>34</v>
      </c>
      <c r="L83" s="37"/>
      <c r="M83" s="210" t="str">
        <f>E18</f>
        <v xml:space="preserve"> </v>
      </c>
      <c r="N83" s="210"/>
      <c r="O83" s="210"/>
      <c r="P83" s="210"/>
      <c r="Q83" s="210"/>
      <c r="R83" s="38"/>
      <c r="T83" s="130"/>
      <c r="U83" s="130"/>
    </row>
    <row r="84" spans="2:21" s="1" customFormat="1" ht="14.4" customHeight="1">
      <c r="B84" s="36"/>
      <c r="C84" s="31" t="s">
        <v>32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36</v>
      </c>
      <c r="L84" s="37"/>
      <c r="M84" s="210" t="str">
        <f>E21</f>
        <v xml:space="preserve"> </v>
      </c>
      <c r="N84" s="210"/>
      <c r="O84" s="210"/>
      <c r="P84" s="210"/>
      <c r="Q84" s="210"/>
      <c r="R84" s="38"/>
      <c r="T84" s="130"/>
      <c r="U84" s="130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21" s="1" customFormat="1" ht="29.25" customHeight="1">
      <c r="B86" s="36"/>
      <c r="C86" s="262" t="s">
        <v>114</v>
      </c>
      <c r="D86" s="263"/>
      <c r="E86" s="263"/>
      <c r="F86" s="263"/>
      <c r="G86" s="263"/>
      <c r="H86" s="119"/>
      <c r="I86" s="119"/>
      <c r="J86" s="119"/>
      <c r="K86" s="119"/>
      <c r="L86" s="119"/>
      <c r="M86" s="119"/>
      <c r="N86" s="262" t="s">
        <v>115</v>
      </c>
      <c r="O86" s="263"/>
      <c r="P86" s="263"/>
      <c r="Q86" s="263"/>
      <c r="R86" s="38"/>
      <c r="T86" s="130"/>
      <c r="U86" s="130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47" s="1" customFormat="1" ht="29.25" customHeight="1">
      <c r="B88" s="36"/>
      <c r="C88" s="131" t="s">
        <v>116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47">
        <f>N127</f>
        <v>0</v>
      </c>
      <c r="O88" s="264"/>
      <c r="P88" s="264"/>
      <c r="Q88" s="264"/>
      <c r="R88" s="38"/>
      <c r="T88" s="130"/>
      <c r="U88" s="130"/>
      <c r="AU88" s="19" t="s">
        <v>117</v>
      </c>
    </row>
    <row r="89" spans="2:21" s="6" customFormat="1" ht="24.9" customHeight="1">
      <c r="B89" s="132"/>
      <c r="C89" s="133"/>
      <c r="D89" s="134" t="s">
        <v>182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65">
        <f>N128</f>
        <v>0</v>
      </c>
      <c r="O89" s="266"/>
      <c r="P89" s="266"/>
      <c r="Q89" s="266"/>
      <c r="R89" s="135"/>
      <c r="T89" s="136"/>
      <c r="U89" s="136"/>
    </row>
    <row r="90" spans="2:21" s="6" customFormat="1" ht="24.9" customHeight="1">
      <c r="B90" s="132"/>
      <c r="C90" s="133"/>
      <c r="D90" s="134" t="s">
        <v>183</v>
      </c>
      <c r="E90" s="133"/>
      <c r="F90" s="133"/>
      <c r="G90" s="133"/>
      <c r="H90" s="133"/>
      <c r="I90" s="133"/>
      <c r="J90" s="133"/>
      <c r="K90" s="133"/>
      <c r="L90" s="133"/>
      <c r="M90" s="133"/>
      <c r="N90" s="265">
        <f>N152</f>
        <v>0</v>
      </c>
      <c r="O90" s="266"/>
      <c r="P90" s="266"/>
      <c r="Q90" s="266"/>
      <c r="R90" s="135"/>
      <c r="T90" s="136"/>
      <c r="U90" s="136"/>
    </row>
    <row r="91" spans="2:21" s="6" customFormat="1" ht="24.9" customHeight="1">
      <c r="B91" s="132"/>
      <c r="C91" s="133"/>
      <c r="D91" s="134" t="s">
        <v>184</v>
      </c>
      <c r="E91" s="133"/>
      <c r="F91" s="133"/>
      <c r="G91" s="133"/>
      <c r="H91" s="133"/>
      <c r="I91" s="133"/>
      <c r="J91" s="133"/>
      <c r="K91" s="133"/>
      <c r="L91" s="133"/>
      <c r="M91" s="133"/>
      <c r="N91" s="265">
        <f>N186</f>
        <v>0</v>
      </c>
      <c r="O91" s="266"/>
      <c r="P91" s="266"/>
      <c r="Q91" s="266"/>
      <c r="R91" s="135"/>
      <c r="T91" s="136"/>
      <c r="U91" s="136"/>
    </row>
    <row r="92" spans="2:21" s="6" customFormat="1" ht="24.9" customHeight="1">
      <c r="B92" s="132"/>
      <c r="C92" s="133"/>
      <c r="D92" s="134" t="s">
        <v>185</v>
      </c>
      <c r="E92" s="133"/>
      <c r="F92" s="133"/>
      <c r="G92" s="133"/>
      <c r="H92" s="133"/>
      <c r="I92" s="133"/>
      <c r="J92" s="133"/>
      <c r="K92" s="133"/>
      <c r="L92" s="133"/>
      <c r="M92" s="133"/>
      <c r="N92" s="265">
        <f>N201</f>
        <v>0</v>
      </c>
      <c r="O92" s="266"/>
      <c r="P92" s="266"/>
      <c r="Q92" s="266"/>
      <c r="R92" s="135"/>
      <c r="T92" s="136"/>
      <c r="U92" s="136"/>
    </row>
    <row r="93" spans="2:21" s="6" customFormat="1" ht="24.9" customHeight="1">
      <c r="B93" s="132"/>
      <c r="C93" s="133"/>
      <c r="D93" s="134" t="s">
        <v>186</v>
      </c>
      <c r="E93" s="133"/>
      <c r="F93" s="133"/>
      <c r="G93" s="133"/>
      <c r="H93" s="133"/>
      <c r="I93" s="133"/>
      <c r="J93" s="133"/>
      <c r="K93" s="133"/>
      <c r="L93" s="133"/>
      <c r="M93" s="133"/>
      <c r="N93" s="265">
        <f>N217</f>
        <v>0</v>
      </c>
      <c r="O93" s="266"/>
      <c r="P93" s="266"/>
      <c r="Q93" s="266"/>
      <c r="R93" s="135"/>
      <c r="T93" s="136"/>
      <c r="U93" s="136"/>
    </row>
    <row r="94" spans="2:21" s="6" customFormat="1" ht="24.9" customHeight="1">
      <c r="B94" s="132"/>
      <c r="C94" s="133"/>
      <c r="D94" s="134" t="s">
        <v>187</v>
      </c>
      <c r="E94" s="133"/>
      <c r="F94" s="133"/>
      <c r="G94" s="133"/>
      <c r="H94" s="133"/>
      <c r="I94" s="133"/>
      <c r="J94" s="133"/>
      <c r="K94" s="133"/>
      <c r="L94" s="133"/>
      <c r="M94" s="133"/>
      <c r="N94" s="265">
        <f>N229</f>
        <v>0</v>
      </c>
      <c r="O94" s="266"/>
      <c r="P94" s="266"/>
      <c r="Q94" s="266"/>
      <c r="R94" s="135"/>
      <c r="T94" s="136"/>
      <c r="U94" s="136"/>
    </row>
    <row r="95" spans="2:21" s="6" customFormat="1" ht="24.9" customHeight="1">
      <c r="B95" s="132"/>
      <c r="C95" s="133"/>
      <c r="D95" s="134" t="s">
        <v>188</v>
      </c>
      <c r="E95" s="133"/>
      <c r="F95" s="133"/>
      <c r="G95" s="133"/>
      <c r="H95" s="133"/>
      <c r="I95" s="133"/>
      <c r="J95" s="133"/>
      <c r="K95" s="133"/>
      <c r="L95" s="133"/>
      <c r="M95" s="133"/>
      <c r="N95" s="265">
        <f>N237</f>
        <v>0</v>
      </c>
      <c r="O95" s="266"/>
      <c r="P95" s="266"/>
      <c r="Q95" s="266"/>
      <c r="R95" s="135"/>
      <c r="T95" s="136"/>
      <c r="U95" s="136"/>
    </row>
    <row r="96" spans="2:21" s="6" customFormat="1" ht="24.9" customHeight="1">
      <c r="B96" s="132"/>
      <c r="C96" s="133"/>
      <c r="D96" s="134" t="s">
        <v>189</v>
      </c>
      <c r="E96" s="133"/>
      <c r="F96" s="133"/>
      <c r="G96" s="133"/>
      <c r="H96" s="133"/>
      <c r="I96" s="133"/>
      <c r="J96" s="133"/>
      <c r="K96" s="133"/>
      <c r="L96" s="133"/>
      <c r="M96" s="133"/>
      <c r="N96" s="265">
        <f>N243</f>
        <v>0</v>
      </c>
      <c r="O96" s="266"/>
      <c r="P96" s="266"/>
      <c r="Q96" s="266"/>
      <c r="R96" s="135"/>
      <c r="T96" s="136"/>
      <c r="U96" s="136"/>
    </row>
    <row r="97" spans="2:21" s="6" customFormat="1" ht="24.9" customHeight="1">
      <c r="B97" s="132"/>
      <c r="C97" s="133"/>
      <c r="D97" s="134" t="s">
        <v>441</v>
      </c>
      <c r="E97" s="133"/>
      <c r="F97" s="133"/>
      <c r="G97" s="133"/>
      <c r="H97" s="133"/>
      <c r="I97" s="133"/>
      <c r="J97" s="133"/>
      <c r="K97" s="133"/>
      <c r="L97" s="133"/>
      <c r="M97" s="133"/>
      <c r="N97" s="265">
        <f>N248</f>
        <v>0</v>
      </c>
      <c r="O97" s="266"/>
      <c r="P97" s="266"/>
      <c r="Q97" s="266"/>
      <c r="R97" s="135"/>
      <c r="T97" s="136"/>
      <c r="U97" s="136"/>
    </row>
    <row r="98" spans="2:21" s="6" customFormat="1" ht="24.9" customHeight="1">
      <c r="B98" s="132"/>
      <c r="C98" s="133"/>
      <c r="D98" s="134" t="s">
        <v>191</v>
      </c>
      <c r="E98" s="133"/>
      <c r="F98" s="133"/>
      <c r="G98" s="133"/>
      <c r="H98" s="133"/>
      <c r="I98" s="133"/>
      <c r="J98" s="133"/>
      <c r="K98" s="133"/>
      <c r="L98" s="133"/>
      <c r="M98" s="133"/>
      <c r="N98" s="265">
        <f>N253</f>
        <v>0</v>
      </c>
      <c r="O98" s="266"/>
      <c r="P98" s="266"/>
      <c r="Q98" s="266"/>
      <c r="R98" s="135"/>
      <c r="T98" s="136"/>
      <c r="U98" s="136"/>
    </row>
    <row r="99" spans="2:21" s="6" customFormat="1" ht="24.9" customHeight="1">
      <c r="B99" s="132"/>
      <c r="C99" s="133"/>
      <c r="D99" s="134" t="s">
        <v>192</v>
      </c>
      <c r="E99" s="133"/>
      <c r="F99" s="133"/>
      <c r="G99" s="133"/>
      <c r="H99" s="133"/>
      <c r="I99" s="133"/>
      <c r="J99" s="133"/>
      <c r="K99" s="133"/>
      <c r="L99" s="133"/>
      <c r="M99" s="133"/>
      <c r="N99" s="265">
        <f>N259</f>
        <v>0</v>
      </c>
      <c r="O99" s="266"/>
      <c r="P99" s="266"/>
      <c r="Q99" s="266"/>
      <c r="R99" s="135"/>
      <c r="T99" s="136"/>
      <c r="U99" s="136"/>
    </row>
    <row r="100" spans="2:21" s="6" customFormat="1" ht="21.75" customHeight="1">
      <c r="B100" s="132"/>
      <c r="C100" s="133"/>
      <c r="D100" s="134" t="s">
        <v>120</v>
      </c>
      <c r="E100" s="133"/>
      <c r="F100" s="133"/>
      <c r="G100" s="133"/>
      <c r="H100" s="133"/>
      <c r="I100" s="133"/>
      <c r="J100" s="133"/>
      <c r="K100" s="133"/>
      <c r="L100" s="133"/>
      <c r="M100" s="133"/>
      <c r="N100" s="267">
        <f>N261</f>
        <v>0</v>
      </c>
      <c r="O100" s="266"/>
      <c r="P100" s="266"/>
      <c r="Q100" s="266"/>
      <c r="R100" s="135"/>
      <c r="T100" s="136"/>
      <c r="U100" s="136"/>
    </row>
    <row r="101" spans="2:21" s="1" customFormat="1" ht="21.75" customHeight="1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8"/>
      <c r="T101" s="130"/>
      <c r="U101" s="130"/>
    </row>
    <row r="102" spans="2:21" s="1" customFormat="1" ht="29.25" customHeight="1">
      <c r="B102" s="36"/>
      <c r="C102" s="131" t="s">
        <v>121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264">
        <f>ROUND(N103+N104+N105+N106+N107+N108,2)</f>
        <v>0</v>
      </c>
      <c r="O102" s="268"/>
      <c r="P102" s="268"/>
      <c r="Q102" s="268"/>
      <c r="R102" s="38"/>
      <c r="T102" s="137"/>
      <c r="U102" s="138" t="s">
        <v>42</v>
      </c>
    </row>
    <row r="103" spans="2:65" s="1" customFormat="1" ht="18" customHeight="1">
      <c r="B103" s="36"/>
      <c r="C103" s="37"/>
      <c r="D103" s="244" t="s">
        <v>122</v>
      </c>
      <c r="E103" s="245"/>
      <c r="F103" s="245"/>
      <c r="G103" s="245"/>
      <c r="H103" s="245"/>
      <c r="I103" s="37"/>
      <c r="J103" s="37"/>
      <c r="K103" s="37"/>
      <c r="L103" s="37"/>
      <c r="M103" s="37"/>
      <c r="N103" s="242">
        <f>ROUND(N88*T103,2)</f>
        <v>0</v>
      </c>
      <c r="O103" s="243"/>
      <c r="P103" s="243"/>
      <c r="Q103" s="243"/>
      <c r="R103" s="38"/>
      <c r="S103" s="139"/>
      <c r="T103" s="140"/>
      <c r="U103" s="141" t="s">
        <v>43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123</v>
      </c>
      <c r="AZ103" s="142"/>
      <c r="BA103" s="142"/>
      <c r="BB103" s="142"/>
      <c r="BC103" s="142"/>
      <c r="BD103" s="142"/>
      <c r="BE103" s="144">
        <f aca="true" t="shared" si="0" ref="BE103:BE108">IF(U103="základní",N103,0)</f>
        <v>0</v>
      </c>
      <c r="BF103" s="144">
        <f aca="true" t="shared" si="1" ref="BF103:BF108">IF(U103="snížená",N103,0)</f>
        <v>0</v>
      </c>
      <c r="BG103" s="144">
        <f aca="true" t="shared" si="2" ref="BG103:BG108">IF(U103="zákl. přenesená",N103,0)</f>
        <v>0</v>
      </c>
      <c r="BH103" s="144">
        <f aca="true" t="shared" si="3" ref="BH103:BH108">IF(U103="sníž. přenesená",N103,0)</f>
        <v>0</v>
      </c>
      <c r="BI103" s="144">
        <f aca="true" t="shared" si="4" ref="BI103:BI108">IF(U103="nulová",N103,0)</f>
        <v>0</v>
      </c>
      <c r="BJ103" s="143" t="s">
        <v>86</v>
      </c>
      <c r="BK103" s="142"/>
      <c r="BL103" s="142"/>
      <c r="BM103" s="142"/>
    </row>
    <row r="104" spans="2:65" s="1" customFormat="1" ht="18" customHeight="1">
      <c r="B104" s="36"/>
      <c r="C104" s="37"/>
      <c r="D104" s="244" t="s">
        <v>124</v>
      </c>
      <c r="E104" s="245"/>
      <c r="F104" s="245"/>
      <c r="G104" s="245"/>
      <c r="H104" s="245"/>
      <c r="I104" s="37"/>
      <c r="J104" s="37"/>
      <c r="K104" s="37"/>
      <c r="L104" s="37"/>
      <c r="M104" s="37"/>
      <c r="N104" s="242">
        <f>ROUND(N88*T104,2)</f>
        <v>0</v>
      </c>
      <c r="O104" s="243"/>
      <c r="P104" s="243"/>
      <c r="Q104" s="243"/>
      <c r="R104" s="38"/>
      <c r="S104" s="139"/>
      <c r="T104" s="140"/>
      <c r="U104" s="141" t="s">
        <v>43</v>
      </c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3" t="s">
        <v>123</v>
      </c>
      <c r="AZ104" s="142"/>
      <c r="BA104" s="142"/>
      <c r="BB104" s="142"/>
      <c r="BC104" s="142"/>
      <c r="BD104" s="142"/>
      <c r="BE104" s="144">
        <f t="shared" si="0"/>
        <v>0</v>
      </c>
      <c r="BF104" s="144">
        <f t="shared" si="1"/>
        <v>0</v>
      </c>
      <c r="BG104" s="144">
        <f t="shared" si="2"/>
        <v>0</v>
      </c>
      <c r="BH104" s="144">
        <f t="shared" si="3"/>
        <v>0</v>
      </c>
      <c r="BI104" s="144">
        <f t="shared" si="4"/>
        <v>0</v>
      </c>
      <c r="BJ104" s="143" t="s">
        <v>86</v>
      </c>
      <c r="BK104" s="142"/>
      <c r="BL104" s="142"/>
      <c r="BM104" s="142"/>
    </row>
    <row r="105" spans="2:65" s="1" customFormat="1" ht="18" customHeight="1">
      <c r="B105" s="36"/>
      <c r="C105" s="37"/>
      <c r="D105" s="244" t="s">
        <v>125</v>
      </c>
      <c r="E105" s="245"/>
      <c r="F105" s="245"/>
      <c r="G105" s="245"/>
      <c r="H105" s="245"/>
      <c r="I105" s="37"/>
      <c r="J105" s="37"/>
      <c r="K105" s="37"/>
      <c r="L105" s="37"/>
      <c r="M105" s="37"/>
      <c r="N105" s="242">
        <f>ROUND(N88*T105,2)</f>
        <v>0</v>
      </c>
      <c r="O105" s="243"/>
      <c r="P105" s="243"/>
      <c r="Q105" s="243"/>
      <c r="R105" s="38"/>
      <c r="S105" s="139"/>
      <c r="T105" s="140"/>
      <c r="U105" s="141" t="s">
        <v>43</v>
      </c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3" t="s">
        <v>123</v>
      </c>
      <c r="AZ105" s="142"/>
      <c r="BA105" s="142"/>
      <c r="BB105" s="142"/>
      <c r="BC105" s="142"/>
      <c r="BD105" s="142"/>
      <c r="BE105" s="144">
        <f t="shared" si="0"/>
        <v>0</v>
      </c>
      <c r="BF105" s="144">
        <f t="shared" si="1"/>
        <v>0</v>
      </c>
      <c r="BG105" s="144">
        <f t="shared" si="2"/>
        <v>0</v>
      </c>
      <c r="BH105" s="144">
        <f t="shared" si="3"/>
        <v>0</v>
      </c>
      <c r="BI105" s="144">
        <f t="shared" si="4"/>
        <v>0</v>
      </c>
      <c r="BJ105" s="143" t="s">
        <v>86</v>
      </c>
      <c r="BK105" s="142"/>
      <c r="BL105" s="142"/>
      <c r="BM105" s="142"/>
    </row>
    <row r="106" spans="2:65" s="1" customFormat="1" ht="18" customHeight="1">
      <c r="B106" s="36"/>
      <c r="C106" s="37"/>
      <c r="D106" s="244" t="s">
        <v>126</v>
      </c>
      <c r="E106" s="245"/>
      <c r="F106" s="245"/>
      <c r="G106" s="245"/>
      <c r="H106" s="245"/>
      <c r="I106" s="37"/>
      <c r="J106" s="37"/>
      <c r="K106" s="37"/>
      <c r="L106" s="37"/>
      <c r="M106" s="37"/>
      <c r="N106" s="242">
        <f>ROUND(N88*T106,2)</f>
        <v>0</v>
      </c>
      <c r="O106" s="243"/>
      <c r="P106" s="243"/>
      <c r="Q106" s="243"/>
      <c r="R106" s="38"/>
      <c r="S106" s="139"/>
      <c r="T106" s="140"/>
      <c r="U106" s="141" t="s">
        <v>43</v>
      </c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3" t="s">
        <v>123</v>
      </c>
      <c r="AZ106" s="142"/>
      <c r="BA106" s="142"/>
      <c r="BB106" s="142"/>
      <c r="BC106" s="142"/>
      <c r="BD106" s="142"/>
      <c r="BE106" s="144">
        <f t="shared" si="0"/>
        <v>0</v>
      </c>
      <c r="BF106" s="144">
        <f t="shared" si="1"/>
        <v>0</v>
      </c>
      <c r="BG106" s="144">
        <f t="shared" si="2"/>
        <v>0</v>
      </c>
      <c r="BH106" s="144">
        <f t="shared" si="3"/>
        <v>0</v>
      </c>
      <c r="BI106" s="144">
        <f t="shared" si="4"/>
        <v>0</v>
      </c>
      <c r="BJ106" s="143" t="s">
        <v>86</v>
      </c>
      <c r="BK106" s="142"/>
      <c r="BL106" s="142"/>
      <c r="BM106" s="142"/>
    </row>
    <row r="107" spans="2:65" s="1" customFormat="1" ht="18" customHeight="1">
      <c r="B107" s="36"/>
      <c r="C107" s="37"/>
      <c r="D107" s="244" t="s">
        <v>127</v>
      </c>
      <c r="E107" s="245"/>
      <c r="F107" s="245"/>
      <c r="G107" s="245"/>
      <c r="H107" s="245"/>
      <c r="I107" s="37"/>
      <c r="J107" s="37"/>
      <c r="K107" s="37"/>
      <c r="L107" s="37"/>
      <c r="M107" s="37"/>
      <c r="N107" s="242">
        <f>ROUND(N88*T107,2)</f>
        <v>0</v>
      </c>
      <c r="O107" s="243"/>
      <c r="P107" s="243"/>
      <c r="Q107" s="243"/>
      <c r="R107" s="38"/>
      <c r="S107" s="139"/>
      <c r="T107" s="140"/>
      <c r="U107" s="141" t="s">
        <v>43</v>
      </c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3" t="s">
        <v>123</v>
      </c>
      <c r="AZ107" s="142"/>
      <c r="BA107" s="142"/>
      <c r="BB107" s="142"/>
      <c r="BC107" s="142"/>
      <c r="BD107" s="142"/>
      <c r="BE107" s="144">
        <f t="shared" si="0"/>
        <v>0</v>
      </c>
      <c r="BF107" s="144">
        <f t="shared" si="1"/>
        <v>0</v>
      </c>
      <c r="BG107" s="144">
        <f t="shared" si="2"/>
        <v>0</v>
      </c>
      <c r="BH107" s="144">
        <f t="shared" si="3"/>
        <v>0</v>
      </c>
      <c r="BI107" s="144">
        <f t="shared" si="4"/>
        <v>0</v>
      </c>
      <c r="BJ107" s="143" t="s">
        <v>86</v>
      </c>
      <c r="BK107" s="142"/>
      <c r="BL107" s="142"/>
      <c r="BM107" s="142"/>
    </row>
    <row r="108" spans="2:65" s="1" customFormat="1" ht="18" customHeight="1">
      <c r="B108" s="36"/>
      <c r="C108" s="37"/>
      <c r="D108" s="107" t="s">
        <v>128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242">
        <f>ROUND(N88*T108,2)</f>
        <v>0</v>
      </c>
      <c r="O108" s="243"/>
      <c r="P108" s="243"/>
      <c r="Q108" s="243"/>
      <c r="R108" s="38"/>
      <c r="S108" s="139"/>
      <c r="T108" s="145"/>
      <c r="U108" s="146" t="s">
        <v>43</v>
      </c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3" t="s">
        <v>129</v>
      </c>
      <c r="AZ108" s="142"/>
      <c r="BA108" s="142"/>
      <c r="BB108" s="142"/>
      <c r="BC108" s="142"/>
      <c r="BD108" s="142"/>
      <c r="BE108" s="144">
        <f t="shared" si="0"/>
        <v>0</v>
      </c>
      <c r="BF108" s="144">
        <f t="shared" si="1"/>
        <v>0</v>
      </c>
      <c r="BG108" s="144">
        <f t="shared" si="2"/>
        <v>0</v>
      </c>
      <c r="BH108" s="144">
        <f t="shared" si="3"/>
        <v>0</v>
      </c>
      <c r="BI108" s="144">
        <f t="shared" si="4"/>
        <v>0</v>
      </c>
      <c r="BJ108" s="143" t="s">
        <v>86</v>
      </c>
      <c r="BK108" s="142"/>
      <c r="BL108" s="142"/>
      <c r="BM108" s="142"/>
    </row>
    <row r="109" spans="2:21" s="1" customFormat="1" ht="12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  <c r="T109" s="130"/>
      <c r="U109" s="130"/>
    </row>
    <row r="110" spans="2:21" s="1" customFormat="1" ht="29.25" customHeight="1">
      <c r="B110" s="36"/>
      <c r="C110" s="118" t="s">
        <v>102</v>
      </c>
      <c r="D110" s="119"/>
      <c r="E110" s="119"/>
      <c r="F110" s="119"/>
      <c r="G110" s="119"/>
      <c r="H110" s="119"/>
      <c r="I110" s="119"/>
      <c r="J110" s="119"/>
      <c r="K110" s="119"/>
      <c r="L110" s="248">
        <f>ROUND(SUM(N88+N102),2)</f>
        <v>0</v>
      </c>
      <c r="M110" s="248"/>
      <c r="N110" s="248"/>
      <c r="O110" s="248"/>
      <c r="P110" s="248"/>
      <c r="Q110" s="248"/>
      <c r="R110" s="38"/>
      <c r="T110" s="130"/>
      <c r="U110" s="130"/>
    </row>
    <row r="111" spans="2:21" s="1" customFormat="1" ht="6.9" customHeight="1"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2"/>
      <c r="T111" s="130"/>
      <c r="U111" s="130"/>
    </row>
    <row r="115" spans="2:18" s="1" customFormat="1" ht="6.9" customHeight="1"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5"/>
    </row>
    <row r="116" spans="2:18" s="1" customFormat="1" ht="36.9" customHeight="1">
      <c r="B116" s="36"/>
      <c r="C116" s="206" t="s">
        <v>130</v>
      </c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38"/>
    </row>
    <row r="117" spans="2:18" s="1" customFormat="1" ht="6.9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18" s="1" customFormat="1" ht="30" customHeight="1">
      <c r="B118" s="36"/>
      <c r="C118" s="31" t="s">
        <v>19</v>
      </c>
      <c r="D118" s="37"/>
      <c r="E118" s="37"/>
      <c r="F118" s="251" t="str">
        <f>F6</f>
        <v>DĚTSKÉ HŘIŠTĚ K HÁJKU_VV</v>
      </c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37"/>
      <c r="R118" s="38"/>
    </row>
    <row r="119" spans="2:18" s="1" customFormat="1" ht="36.9" customHeight="1">
      <c r="B119" s="36"/>
      <c r="C119" s="70" t="s">
        <v>110</v>
      </c>
      <c r="D119" s="37"/>
      <c r="E119" s="37"/>
      <c r="F119" s="226" t="str">
        <f>F7</f>
        <v>SO 01B - Hřiště B</v>
      </c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37"/>
      <c r="R119" s="38"/>
    </row>
    <row r="120" spans="2:18" s="1" customFormat="1" ht="6.9" customHeight="1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8"/>
    </row>
    <row r="121" spans="2:18" s="1" customFormat="1" ht="18" customHeight="1">
      <c r="B121" s="36"/>
      <c r="C121" s="31" t="s">
        <v>24</v>
      </c>
      <c r="D121" s="37"/>
      <c r="E121" s="37"/>
      <c r="F121" s="29" t="str">
        <f>F9</f>
        <v xml:space="preserve"> </v>
      </c>
      <c r="G121" s="37"/>
      <c r="H121" s="37"/>
      <c r="I121" s="37"/>
      <c r="J121" s="37"/>
      <c r="K121" s="31" t="s">
        <v>26</v>
      </c>
      <c r="L121" s="37"/>
      <c r="M121" s="255" t="str">
        <f>IF(O9="","",O9)</f>
        <v>23. 5. 2017</v>
      </c>
      <c r="N121" s="255"/>
      <c r="O121" s="255"/>
      <c r="P121" s="255"/>
      <c r="Q121" s="37"/>
      <c r="R121" s="38"/>
    </row>
    <row r="122" spans="2:18" s="1" customFormat="1" ht="6.9" customHeight="1"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8"/>
    </row>
    <row r="123" spans="2:18" s="1" customFormat="1" ht="13.2">
      <c r="B123" s="36"/>
      <c r="C123" s="31" t="s">
        <v>28</v>
      </c>
      <c r="D123" s="37"/>
      <c r="E123" s="37"/>
      <c r="F123" s="29" t="str">
        <f>E12</f>
        <v xml:space="preserve"> </v>
      </c>
      <c r="G123" s="37"/>
      <c r="H123" s="37"/>
      <c r="I123" s="37"/>
      <c r="J123" s="37"/>
      <c r="K123" s="31" t="s">
        <v>34</v>
      </c>
      <c r="L123" s="37"/>
      <c r="M123" s="210" t="str">
        <f>E18</f>
        <v xml:space="preserve"> </v>
      </c>
      <c r="N123" s="210"/>
      <c r="O123" s="210"/>
      <c r="P123" s="210"/>
      <c r="Q123" s="210"/>
      <c r="R123" s="38"/>
    </row>
    <row r="124" spans="2:18" s="1" customFormat="1" ht="14.4" customHeight="1">
      <c r="B124" s="36"/>
      <c r="C124" s="31" t="s">
        <v>32</v>
      </c>
      <c r="D124" s="37"/>
      <c r="E124" s="37"/>
      <c r="F124" s="29" t="str">
        <f>IF(E15="","",E15)</f>
        <v>Vyplň údaj</v>
      </c>
      <c r="G124" s="37"/>
      <c r="H124" s="37"/>
      <c r="I124" s="37"/>
      <c r="J124" s="37"/>
      <c r="K124" s="31" t="s">
        <v>36</v>
      </c>
      <c r="L124" s="37"/>
      <c r="M124" s="210" t="str">
        <f>E21</f>
        <v xml:space="preserve"> </v>
      </c>
      <c r="N124" s="210"/>
      <c r="O124" s="210"/>
      <c r="P124" s="210"/>
      <c r="Q124" s="210"/>
      <c r="R124" s="38"/>
    </row>
    <row r="125" spans="2:18" s="1" customFormat="1" ht="10.35" customHeight="1"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8"/>
    </row>
    <row r="126" spans="2:27" s="7" customFormat="1" ht="29.25" customHeight="1">
      <c r="B126" s="147"/>
      <c r="C126" s="148" t="s">
        <v>131</v>
      </c>
      <c r="D126" s="149" t="s">
        <v>132</v>
      </c>
      <c r="E126" s="149" t="s">
        <v>60</v>
      </c>
      <c r="F126" s="269" t="s">
        <v>133</v>
      </c>
      <c r="G126" s="269"/>
      <c r="H126" s="269"/>
      <c r="I126" s="269"/>
      <c r="J126" s="149" t="s">
        <v>134</v>
      </c>
      <c r="K126" s="149" t="s">
        <v>135</v>
      </c>
      <c r="L126" s="270" t="s">
        <v>136</v>
      </c>
      <c r="M126" s="270"/>
      <c r="N126" s="269" t="s">
        <v>115</v>
      </c>
      <c r="O126" s="269"/>
      <c r="P126" s="269"/>
      <c r="Q126" s="271"/>
      <c r="R126" s="150"/>
      <c r="T126" s="81" t="s">
        <v>137</v>
      </c>
      <c r="U126" s="82" t="s">
        <v>42</v>
      </c>
      <c r="V126" s="82" t="s">
        <v>138</v>
      </c>
      <c r="W126" s="82" t="s">
        <v>139</v>
      </c>
      <c r="X126" s="82" t="s">
        <v>140</v>
      </c>
      <c r="Y126" s="82" t="s">
        <v>141</v>
      </c>
      <c r="Z126" s="82" t="s">
        <v>142</v>
      </c>
      <c r="AA126" s="83" t="s">
        <v>143</v>
      </c>
    </row>
    <row r="127" spans="2:63" s="1" customFormat="1" ht="29.25" customHeight="1">
      <c r="B127" s="36"/>
      <c r="C127" s="85" t="s">
        <v>112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281">
        <f>BK127</f>
        <v>0</v>
      </c>
      <c r="O127" s="282"/>
      <c r="P127" s="282"/>
      <c r="Q127" s="282"/>
      <c r="R127" s="38"/>
      <c r="T127" s="84"/>
      <c r="U127" s="52"/>
      <c r="V127" s="52"/>
      <c r="W127" s="151">
        <f>W128+W152+W186+W201+W217+W229+W237+W243+W248+W253+W259+W261</f>
        <v>0</v>
      </c>
      <c r="X127" s="52"/>
      <c r="Y127" s="151">
        <f>Y128+Y152+Y186+Y201+Y217+Y229+Y237+Y243+Y248+Y253+Y259+Y261</f>
        <v>18.9761682</v>
      </c>
      <c r="Z127" s="52"/>
      <c r="AA127" s="152">
        <f>AA128+AA152+AA186+AA201+AA217+AA229+AA237+AA243+AA248+AA253+AA259+AA261</f>
        <v>0</v>
      </c>
      <c r="AT127" s="19" t="s">
        <v>77</v>
      </c>
      <c r="AU127" s="19" t="s">
        <v>117</v>
      </c>
      <c r="BK127" s="153">
        <f>BK128+BK152+BK186+BK201+BK217+BK229+BK237+BK243+BK248+BK253+BK259+BK261</f>
        <v>0</v>
      </c>
    </row>
    <row r="128" spans="2:63" s="8" customFormat="1" ht="37.35" customHeight="1">
      <c r="B128" s="154"/>
      <c r="C128" s="155"/>
      <c r="D128" s="156" t="s">
        <v>182</v>
      </c>
      <c r="E128" s="156"/>
      <c r="F128" s="156"/>
      <c r="G128" s="156"/>
      <c r="H128" s="156"/>
      <c r="I128" s="156"/>
      <c r="J128" s="156"/>
      <c r="K128" s="156"/>
      <c r="L128" s="156"/>
      <c r="M128" s="156"/>
      <c r="N128" s="283">
        <f>BK128</f>
        <v>0</v>
      </c>
      <c r="O128" s="284"/>
      <c r="P128" s="284"/>
      <c r="Q128" s="284"/>
      <c r="R128" s="157"/>
      <c r="T128" s="158"/>
      <c r="U128" s="155"/>
      <c r="V128" s="155"/>
      <c r="W128" s="159">
        <f>SUM(W129:W151)</f>
        <v>0</v>
      </c>
      <c r="X128" s="155"/>
      <c r="Y128" s="159">
        <f>SUM(Y129:Y151)</f>
        <v>0</v>
      </c>
      <c r="Z128" s="155"/>
      <c r="AA128" s="160">
        <f>SUM(AA129:AA151)</f>
        <v>0</v>
      </c>
      <c r="AR128" s="161" t="s">
        <v>86</v>
      </c>
      <c r="AT128" s="162" t="s">
        <v>77</v>
      </c>
      <c r="AU128" s="162" t="s">
        <v>78</v>
      </c>
      <c r="AY128" s="161" t="s">
        <v>144</v>
      </c>
      <c r="BK128" s="163">
        <f>SUM(BK129:BK151)</f>
        <v>0</v>
      </c>
    </row>
    <row r="129" spans="2:65" s="1" customFormat="1" ht="31.5" customHeight="1">
      <c r="B129" s="36"/>
      <c r="C129" s="164" t="s">
        <v>86</v>
      </c>
      <c r="D129" s="164" t="s">
        <v>145</v>
      </c>
      <c r="E129" s="165" t="s">
        <v>193</v>
      </c>
      <c r="F129" s="272" t="s">
        <v>194</v>
      </c>
      <c r="G129" s="272"/>
      <c r="H129" s="272"/>
      <c r="I129" s="272"/>
      <c r="J129" s="166" t="s">
        <v>195</v>
      </c>
      <c r="K129" s="167">
        <v>1.75</v>
      </c>
      <c r="L129" s="273">
        <v>0</v>
      </c>
      <c r="M129" s="274"/>
      <c r="N129" s="275">
        <f>ROUND(L129*K129,2)</f>
        <v>0</v>
      </c>
      <c r="O129" s="275"/>
      <c r="P129" s="275"/>
      <c r="Q129" s="275"/>
      <c r="R129" s="38"/>
      <c r="T129" s="168" t="s">
        <v>22</v>
      </c>
      <c r="U129" s="45" t="s">
        <v>43</v>
      </c>
      <c r="V129" s="37"/>
      <c r="W129" s="169">
        <f>V129*K129</f>
        <v>0</v>
      </c>
      <c r="X129" s="169">
        <v>0</v>
      </c>
      <c r="Y129" s="169">
        <f>X129*K129</f>
        <v>0</v>
      </c>
      <c r="Z129" s="169">
        <v>0</v>
      </c>
      <c r="AA129" s="170">
        <f>Z129*K129</f>
        <v>0</v>
      </c>
      <c r="AR129" s="19" t="s">
        <v>149</v>
      </c>
      <c r="AT129" s="19" t="s">
        <v>145</v>
      </c>
      <c r="AU129" s="19" t="s">
        <v>86</v>
      </c>
      <c r="AY129" s="19" t="s">
        <v>144</v>
      </c>
      <c r="BE129" s="111">
        <f>IF(U129="základní",N129,0)</f>
        <v>0</v>
      </c>
      <c r="BF129" s="111">
        <f>IF(U129="snížená",N129,0)</f>
        <v>0</v>
      </c>
      <c r="BG129" s="111">
        <f>IF(U129="zákl. přenesená",N129,0)</f>
        <v>0</v>
      </c>
      <c r="BH129" s="111">
        <f>IF(U129="sníž. přenesená",N129,0)</f>
        <v>0</v>
      </c>
      <c r="BI129" s="111">
        <f>IF(U129="nulová",N129,0)</f>
        <v>0</v>
      </c>
      <c r="BJ129" s="19" t="s">
        <v>86</v>
      </c>
      <c r="BK129" s="111">
        <f>ROUND(L129*K129,2)</f>
        <v>0</v>
      </c>
      <c r="BL129" s="19" t="s">
        <v>149</v>
      </c>
      <c r="BM129" s="19" t="s">
        <v>442</v>
      </c>
    </row>
    <row r="130" spans="2:65" s="1" customFormat="1" ht="31.5" customHeight="1">
      <c r="B130" s="36"/>
      <c r="C130" s="164" t="s">
        <v>108</v>
      </c>
      <c r="D130" s="164" t="s">
        <v>145</v>
      </c>
      <c r="E130" s="165" t="s">
        <v>197</v>
      </c>
      <c r="F130" s="272" t="s">
        <v>198</v>
      </c>
      <c r="G130" s="272"/>
      <c r="H130" s="272"/>
      <c r="I130" s="272"/>
      <c r="J130" s="166" t="s">
        <v>195</v>
      </c>
      <c r="K130" s="167">
        <v>10.26</v>
      </c>
      <c r="L130" s="273">
        <v>0</v>
      </c>
      <c r="M130" s="274"/>
      <c r="N130" s="275">
        <f>ROUND(L130*K130,2)</f>
        <v>0</v>
      </c>
      <c r="O130" s="275"/>
      <c r="P130" s="275"/>
      <c r="Q130" s="275"/>
      <c r="R130" s="38"/>
      <c r="T130" s="168" t="s">
        <v>22</v>
      </c>
      <c r="U130" s="45" t="s">
        <v>43</v>
      </c>
      <c r="V130" s="37"/>
      <c r="W130" s="169">
        <f>V130*K130</f>
        <v>0</v>
      </c>
      <c r="X130" s="169">
        <v>0</v>
      </c>
      <c r="Y130" s="169">
        <f>X130*K130</f>
        <v>0</v>
      </c>
      <c r="Z130" s="169">
        <v>0</v>
      </c>
      <c r="AA130" s="170">
        <f>Z130*K130</f>
        <v>0</v>
      </c>
      <c r="AR130" s="19" t="s">
        <v>149</v>
      </c>
      <c r="AT130" s="19" t="s">
        <v>145</v>
      </c>
      <c r="AU130" s="19" t="s">
        <v>86</v>
      </c>
      <c r="AY130" s="19" t="s">
        <v>144</v>
      </c>
      <c r="BE130" s="111">
        <f>IF(U130="základní",N130,0)</f>
        <v>0</v>
      </c>
      <c r="BF130" s="111">
        <f>IF(U130="snížená",N130,0)</f>
        <v>0</v>
      </c>
      <c r="BG130" s="111">
        <f>IF(U130="zákl. přenesená",N130,0)</f>
        <v>0</v>
      </c>
      <c r="BH130" s="111">
        <f>IF(U130="sníž. přenesená",N130,0)</f>
        <v>0</v>
      </c>
      <c r="BI130" s="111">
        <f>IF(U130="nulová",N130,0)</f>
        <v>0</v>
      </c>
      <c r="BJ130" s="19" t="s">
        <v>86</v>
      </c>
      <c r="BK130" s="111">
        <f>ROUND(L130*K130,2)</f>
        <v>0</v>
      </c>
      <c r="BL130" s="19" t="s">
        <v>149</v>
      </c>
      <c r="BM130" s="19" t="s">
        <v>443</v>
      </c>
    </row>
    <row r="131" spans="2:51" s="9" customFormat="1" ht="22.5" customHeight="1">
      <c r="B131" s="171"/>
      <c r="C131" s="172"/>
      <c r="D131" s="172"/>
      <c r="E131" s="173" t="s">
        <v>22</v>
      </c>
      <c r="F131" s="276" t="s">
        <v>444</v>
      </c>
      <c r="G131" s="277"/>
      <c r="H131" s="277"/>
      <c r="I131" s="277"/>
      <c r="J131" s="172"/>
      <c r="K131" s="174">
        <v>8.16</v>
      </c>
      <c r="L131" s="172"/>
      <c r="M131" s="172"/>
      <c r="N131" s="172"/>
      <c r="O131" s="172"/>
      <c r="P131" s="172"/>
      <c r="Q131" s="172"/>
      <c r="R131" s="175"/>
      <c r="T131" s="176"/>
      <c r="U131" s="172"/>
      <c r="V131" s="172"/>
      <c r="W131" s="172"/>
      <c r="X131" s="172"/>
      <c r="Y131" s="172"/>
      <c r="Z131" s="172"/>
      <c r="AA131" s="177"/>
      <c r="AT131" s="178" t="s">
        <v>151</v>
      </c>
      <c r="AU131" s="178" t="s">
        <v>86</v>
      </c>
      <c r="AV131" s="9" t="s">
        <v>108</v>
      </c>
      <c r="AW131" s="9" t="s">
        <v>35</v>
      </c>
      <c r="AX131" s="9" t="s">
        <v>78</v>
      </c>
      <c r="AY131" s="178" t="s">
        <v>144</v>
      </c>
    </row>
    <row r="132" spans="2:51" s="11" customFormat="1" ht="22.5" customHeight="1">
      <c r="B132" s="192"/>
      <c r="C132" s="193"/>
      <c r="D132" s="193"/>
      <c r="E132" s="194" t="s">
        <v>22</v>
      </c>
      <c r="F132" s="286" t="s">
        <v>445</v>
      </c>
      <c r="G132" s="287"/>
      <c r="H132" s="287"/>
      <c r="I132" s="287"/>
      <c r="J132" s="193"/>
      <c r="K132" s="195" t="s">
        <v>22</v>
      </c>
      <c r="L132" s="193"/>
      <c r="M132" s="193"/>
      <c r="N132" s="193"/>
      <c r="O132" s="193"/>
      <c r="P132" s="193"/>
      <c r="Q132" s="193"/>
      <c r="R132" s="196"/>
      <c r="T132" s="197"/>
      <c r="U132" s="193"/>
      <c r="V132" s="193"/>
      <c r="W132" s="193"/>
      <c r="X132" s="193"/>
      <c r="Y132" s="193"/>
      <c r="Z132" s="193"/>
      <c r="AA132" s="198"/>
      <c r="AT132" s="199" t="s">
        <v>151</v>
      </c>
      <c r="AU132" s="199" t="s">
        <v>86</v>
      </c>
      <c r="AV132" s="11" t="s">
        <v>86</v>
      </c>
      <c r="AW132" s="11" t="s">
        <v>35</v>
      </c>
      <c r="AX132" s="11" t="s">
        <v>78</v>
      </c>
      <c r="AY132" s="199" t="s">
        <v>144</v>
      </c>
    </row>
    <row r="133" spans="2:51" s="9" customFormat="1" ht="22.5" customHeight="1">
      <c r="B133" s="171"/>
      <c r="C133" s="172"/>
      <c r="D133" s="172"/>
      <c r="E133" s="173" t="s">
        <v>22</v>
      </c>
      <c r="F133" s="288" t="s">
        <v>446</v>
      </c>
      <c r="G133" s="289"/>
      <c r="H133" s="289"/>
      <c r="I133" s="289"/>
      <c r="J133" s="172"/>
      <c r="K133" s="174">
        <v>2.1</v>
      </c>
      <c r="L133" s="172"/>
      <c r="M133" s="172"/>
      <c r="N133" s="172"/>
      <c r="O133" s="172"/>
      <c r="P133" s="172"/>
      <c r="Q133" s="172"/>
      <c r="R133" s="175"/>
      <c r="T133" s="176"/>
      <c r="U133" s="172"/>
      <c r="V133" s="172"/>
      <c r="W133" s="172"/>
      <c r="X133" s="172"/>
      <c r="Y133" s="172"/>
      <c r="Z133" s="172"/>
      <c r="AA133" s="177"/>
      <c r="AT133" s="178" t="s">
        <v>151</v>
      </c>
      <c r="AU133" s="178" t="s">
        <v>86</v>
      </c>
      <c r="AV133" s="9" t="s">
        <v>108</v>
      </c>
      <c r="AW133" s="9" t="s">
        <v>35</v>
      </c>
      <c r="AX133" s="9" t="s">
        <v>78</v>
      </c>
      <c r="AY133" s="178" t="s">
        <v>144</v>
      </c>
    </row>
    <row r="134" spans="2:51" s="10" customFormat="1" ht="22.5" customHeight="1">
      <c r="B134" s="179"/>
      <c r="C134" s="180"/>
      <c r="D134" s="180"/>
      <c r="E134" s="181" t="s">
        <v>22</v>
      </c>
      <c r="F134" s="278" t="s">
        <v>152</v>
      </c>
      <c r="G134" s="279"/>
      <c r="H134" s="279"/>
      <c r="I134" s="279"/>
      <c r="J134" s="180"/>
      <c r="K134" s="182">
        <v>10.26</v>
      </c>
      <c r="L134" s="180"/>
      <c r="M134" s="180"/>
      <c r="N134" s="180"/>
      <c r="O134" s="180"/>
      <c r="P134" s="180"/>
      <c r="Q134" s="180"/>
      <c r="R134" s="183"/>
      <c r="T134" s="184"/>
      <c r="U134" s="180"/>
      <c r="V134" s="180"/>
      <c r="W134" s="180"/>
      <c r="X134" s="180"/>
      <c r="Y134" s="180"/>
      <c r="Z134" s="180"/>
      <c r="AA134" s="185"/>
      <c r="AT134" s="186" t="s">
        <v>151</v>
      </c>
      <c r="AU134" s="186" t="s">
        <v>86</v>
      </c>
      <c r="AV134" s="10" t="s">
        <v>149</v>
      </c>
      <c r="AW134" s="10" t="s">
        <v>35</v>
      </c>
      <c r="AX134" s="10" t="s">
        <v>86</v>
      </c>
      <c r="AY134" s="186" t="s">
        <v>144</v>
      </c>
    </row>
    <row r="135" spans="2:65" s="1" customFormat="1" ht="31.5" customHeight="1">
      <c r="B135" s="36"/>
      <c r="C135" s="164" t="s">
        <v>156</v>
      </c>
      <c r="D135" s="164" t="s">
        <v>145</v>
      </c>
      <c r="E135" s="165" t="s">
        <v>203</v>
      </c>
      <c r="F135" s="272" t="s">
        <v>204</v>
      </c>
      <c r="G135" s="272"/>
      <c r="H135" s="272"/>
      <c r="I135" s="272"/>
      <c r="J135" s="166" t="s">
        <v>195</v>
      </c>
      <c r="K135" s="167">
        <v>10.26</v>
      </c>
      <c r="L135" s="273">
        <v>0</v>
      </c>
      <c r="M135" s="274"/>
      <c r="N135" s="275">
        <f>ROUND(L135*K135,2)</f>
        <v>0</v>
      </c>
      <c r="O135" s="275"/>
      <c r="P135" s="275"/>
      <c r="Q135" s="275"/>
      <c r="R135" s="38"/>
      <c r="T135" s="168" t="s">
        <v>22</v>
      </c>
      <c r="U135" s="45" t="s">
        <v>43</v>
      </c>
      <c r="V135" s="37"/>
      <c r="W135" s="169">
        <f>V135*K135</f>
        <v>0</v>
      </c>
      <c r="X135" s="169">
        <v>0</v>
      </c>
      <c r="Y135" s="169">
        <f>X135*K135</f>
        <v>0</v>
      </c>
      <c r="Z135" s="169">
        <v>0</v>
      </c>
      <c r="AA135" s="170">
        <f>Z135*K135</f>
        <v>0</v>
      </c>
      <c r="AR135" s="19" t="s">
        <v>149</v>
      </c>
      <c r="AT135" s="19" t="s">
        <v>145</v>
      </c>
      <c r="AU135" s="19" t="s">
        <v>86</v>
      </c>
      <c r="AY135" s="19" t="s">
        <v>144</v>
      </c>
      <c r="BE135" s="111">
        <f>IF(U135="základní",N135,0)</f>
        <v>0</v>
      </c>
      <c r="BF135" s="111">
        <f>IF(U135="snížená",N135,0)</f>
        <v>0</v>
      </c>
      <c r="BG135" s="111">
        <f>IF(U135="zákl. přenesená",N135,0)</f>
        <v>0</v>
      </c>
      <c r="BH135" s="111">
        <f>IF(U135="sníž. přenesená",N135,0)</f>
        <v>0</v>
      </c>
      <c r="BI135" s="111">
        <f>IF(U135="nulová",N135,0)</f>
        <v>0</v>
      </c>
      <c r="BJ135" s="19" t="s">
        <v>86</v>
      </c>
      <c r="BK135" s="111">
        <f>ROUND(L135*K135,2)</f>
        <v>0</v>
      </c>
      <c r="BL135" s="19" t="s">
        <v>149</v>
      </c>
      <c r="BM135" s="19" t="s">
        <v>447</v>
      </c>
    </row>
    <row r="136" spans="2:65" s="1" customFormat="1" ht="31.5" customHeight="1">
      <c r="B136" s="36"/>
      <c r="C136" s="164" t="s">
        <v>149</v>
      </c>
      <c r="D136" s="164" t="s">
        <v>145</v>
      </c>
      <c r="E136" s="165" t="s">
        <v>206</v>
      </c>
      <c r="F136" s="272" t="s">
        <v>207</v>
      </c>
      <c r="G136" s="272"/>
      <c r="H136" s="272"/>
      <c r="I136" s="272"/>
      <c r="J136" s="166" t="s">
        <v>195</v>
      </c>
      <c r="K136" s="167">
        <v>0.77</v>
      </c>
      <c r="L136" s="273">
        <v>0</v>
      </c>
      <c r="M136" s="274"/>
      <c r="N136" s="275">
        <f>ROUND(L136*K136,2)</f>
        <v>0</v>
      </c>
      <c r="O136" s="275"/>
      <c r="P136" s="275"/>
      <c r="Q136" s="275"/>
      <c r="R136" s="38"/>
      <c r="T136" s="168" t="s">
        <v>22</v>
      </c>
      <c r="U136" s="45" t="s">
        <v>43</v>
      </c>
      <c r="V136" s="37"/>
      <c r="W136" s="169">
        <f>V136*K136</f>
        <v>0</v>
      </c>
      <c r="X136" s="169">
        <v>0</v>
      </c>
      <c r="Y136" s="169">
        <f>X136*K136</f>
        <v>0</v>
      </c>
      <c r="Z136" s="169">
        <v>0</v>
      </c>
      <c r="AA136" s="170">
        <f>Z136*K136</f>
        <v>0</v>
      </c>
      <c r="AR136" s="19" t="s">
        <v>149</v>
      </c>
      <c r="AT136" s="19" t="s">
        <v>145</v>
      </c>
      <c r="AU136" s="19" t="s">
        <v>86</v>
      </c>
      <c r="AY136" s="19" t="s">
        <v>144</v>
      </c>
      <c r="BE136" s="111">
        <f>IF(U136="základní",N136,0)</f>
        <v>0</v>
      </c>
      <c r="BF136" s="111">
        <f>IF(U136="snížená",N136,0)</f>
        <v>0</v>
      </c>
      <c r="BG136" s="111">
        <f>IF(U136="zákl. přenesená",N136,0)</f>
        <v>0</v>
      </c>
      <c r="BH136" s="111">
        <f>IF(U136="sníž. přenesená",N136,0)</f>
        <v>0</v>
      </c>
      <c r="BI136" s="111">
        <f>IF(U136="nulová",N136,0)</f>
        <v>0</v>
      </c>
      <c r="BJ136" s="19" t="s">
        <v>86</v>
      </c>
      <c r="BK136" s="111">
        <f>ROUND(L136*K136,2)</f>
        <v>0</v>
      </c>
      <c r="BL136" s="19" t="s">
        <v>149</v>
      </c>
      <c r="BM136" s="19" t="s">
        <v>448</v>
      </c>
    </row>
    <row r="137" spans="2:51" s="11" customFormat="1" ht="22.5" customHeight="1">
      <c r="B137" s="192"/>
      <c r="C137" s="193"/>
      <c r="D137" s="193"/>
      <c r="E137" s="194" t="s">
        <v>22</v>
      </c>
      <c r="F137" s="290" t="s">
        <v>449</v>
      </c>
      <c r="G137" s="291"/>
      <c r="H137" s="291"/>
      <c r="I137" s="291"/>
      <c r="J137" s="193"/>
      <c r="K137" s="195" t="s">
        <v>22</v>
      </c>
      <c r="L137" s="193"/>
      <c r="M137" s="193"/>
      <c r="N137" s="193"/>
      <c r="O137" s="193"/>
      <c r="P137" s="193"/>
      <c r="Q137" s="193"/>
      <c r="R137" s="196"/>
      <c r="T137" s="197"/>
      <c r="U137" s="193"/>
      <c r="V137" s="193"/>
      <c r="W137" s="193"/>
      <c r="X137" s="193"/>
      <c r="Y137" s="193"/>
      <c r="Z137" s="193"/>
      <c r="AA137" s="198"/>
      <c r="AT137" s="199" t="s">
        <v>151</v>
      </c>
      <c r="AU137" s="199" t="s">
        <v>86</v>
      </c>
      <c r="AV137" s="11" t="s">
        <v>86</v>
      </c>
      <c r="AW137" s="11" t="s">
        <v>35</v>
      </c>
      <c r="AX137" s="11" t="s">
        <v>78</v>
      </c>
      <c r="AY137" s="199" t="s">
        <v>144</v>
      </c>
    </row>
    <row r="138" spans="2:51" s="9" customFormat="1" ht="22.5" customHeight="1">
      <c r="B138" s="171"/>
      <c r="C138" s="172"/>
      <c r="D138" s="172"/>
      <c r="E138" s="173" t="s">
        <v>22</v>
      </c>
      <c r="F138" s="288" t="s">
        <v>450</v>
      </c>
      <c r="G138" s="289"/>
      <c r="H138" s="289"/>
      <c r="I138" s="289"/>
      <c r="J138" s="172"/>
      <c r="K138" s="174">
        <v>0.51</v>
      </c>
      <c r="L138" s="172"/>
      <c r="M138" s="172"/>
      <c r="N138" s="172"/>
      <c r="O138" s="172"/>
      <c r="P138" s="172"/>
      <c r="Q138" s="172"/>
      <c r="R138" s="175"/>
      <c r="T138" s="176"/>
      <c r="U138" s="172"/>
      <c r="V138" s="172"/>
      <c r="W138" s="172"/>
      <c r="X138" s="172"/>
      <c r="Y138" s="172"/>
      <c r="Z138" s="172"/>
      <c r="AA138" s="177"/>
      <c r="AT138" s="178" t="s">
        <v>151</v>
      </c>
      <c r="AU138" s="178" t="s">
        <v>86</v>
      </c>
      <c r="AV138" s="9" t="s">
        <v>108</v>
      </c>
      <c r="AW138" s="9" t="s">
        <v>35</v>
      </c>
      <c r="AX138" s="9" t="s">
        <v>78</v>
      </c>
      <c r="AY138" s="178" t="s">
        <v>144</v>
      </c>
    </row>
    <row r="139" spans="2:51" s="11" customFormat="1" ht="22.5" customHeight="1">
      <c r="B139" s="192"/>
      <c r="C139" s="193"/>
      <c r="D139" s="193"/>
      <c r="E139" s="194" t="s">
        <v>22</v>
      </c>
      <c r="F139" s="286" t="s">
        <v>451</v>
      </c>
      <c r="G139" s="287"/>
      <c r="H139" s="287"/>
      <c r="I139" s="287"/>
      <c r="J139" s="193"/>
      <c r="K139" s="195" t="s">
        <v>22</v>
      </c>
      <c r="L139" s="193"/>
      <c r="M139" s="193"/>
      <c r="N139" s="193"/>
      <c r="O139" s="193"/>
      <c r="P139" s="193"/>
      <c r="Q139" s="193"/>
      <c r="R139" s="196"/>
      <c r="T139" s="197"/>
      <c r="U139" s="193"/>
      <c r="V139" s="193"/>
      <c r="W139" s="193"/>
      <c r="X139" s="193"/>
      <c r="Y139" s="193"/>
      <c r="Z139" s="193"/>
      <c r="AA139" s="198"/>
      <c r="AT139" s="199" t="s">
        <v>151</v>
      </c>
      <c r="AU139" s="199" t="s">
        <v>86</v>
      </c>
      <c r="AV139" s="11" t="s">
        <v>86</v>
      </c>
      <c r="AW139" s="11" t="s">
        <v>35</v>
      </c>
      <c r="AX139" s="11" t="s">
        <v>78</v>
      </c>
      <c r="AY139" s="199" t="s">
        <v>144</v>
      </c>
    </row>
    <row r="140" spans="2:51" s="9" customFormat="1" ht="22.5" customHeight="1">
      <c r="B140" s="171"/>
      <c r="C140" s="172"/>
      <c r="D140" s="172"/>
      <c r="E140" s="173" t="s">
        <v>22</v>
      </c>
      <c r="F140" s="288" t="s">
        <v>452</v>
      </c>
      <c r="G140" s="289"/>
      <c r="H140" s="289"/>
      <c r="I140" s="289"/>
      <c r="J140" s="172"/>
      <c r="K140" s="174">
        <v>0.26</v>
      </c>
      <c r="L140" s="172"/>
      <c r="M140" s="172"/>
      <c r="N140" s="172"/>
      <c r="O140" s="172"/>
      <c r="P140" s="172"/>
      <c r="Q140" s="172"/>
      <c r="R140" s="175"/>
      <c r="T140" s="176"/>
      <c r="U140" s="172"/>
      <c r="V140" s="172"/>
      <c r="W140" s="172"/>
      <c r="X140" s="172"/>
      <c r="Y140" s="172"/>
      <c r="Z140" s="172"/>
      <c r="AA140" s="177"/>
      <c r="AT140" s="178" t="s">
        <v>151</v>
      </c>
      <c r="AU140" s="178" t="s">
        <v>86</v>
      </c>
      <c r="AV140" s="9" t="s">
        <v>108</v>
      </c>
      <c r="AW140" s="9" t="s">
        <v>35</v>
      </c>
      <c r="AX140" s="9" t="s">
        <v>78</v>
      </c>
      <c r="AY140" s="178" t="s">
        <v>144</v>
      </c>
    </row>
    <row r="141" spans="2:51" s="10" customFormat="1" ht="22.5" customHeight="1">
      <c r="B141" s="179"/>
      <c r="C141" s="180"/>
      <c r="D141" s="180"/>
      <c r="E141" s="181" t="s">
        <v>22</v>
      </c>
      <c r="F141" s="278" t="s">
        <v>152</v>
      </c>
      <c r="G141" s="279"/>
      <c r="H141" s="279"/>
      <c r="I141" s="279"/>
      <c r="J141" s="180"/>
      <c r="K141" s="182">
        <v>0.77</v>
      </c>
      <c r="L141" s="180"/>
      <c r="M141" s="180"/>
      <c r="N141" s="180"/>
      <c r="O141" s="180"/>
      <c r="P141" s="180"/>
      <c r="Q141" s="180"/>
      <c r="R141" s="183"/>
      <c r="T141" s="184"/>
      <c r="U141" s="180"/>
      <c r="V141" s="180"/>
      <c r="W141" s="180"/>
      <c r="X141" s="180"/>
      <c r="Y141" s="180"/>
      <c r="Z141" s="180"/>
      <c r="AA141" s="185"/>
      <c r="AT141" s="186" t="s">
        <v>151</v>
      </c>
      <c r="AU141" s="186" t="s">
        <v>86</v>
      </c>
      <c r="AV141" s="10" t="s">
        <v>149</v>
      </c>
      <c r="AW141" s="10" t="s">
        <v>35</v>
      </c>
      <c r="AX141" s="10" t="s">
        <v>86</v>
      </c>
      <c r="AY141" s="186" t="s">
        <v>144</v>
      </c>
    </row>
    <row r="142" spans="2:65" s="1" customFormat="1" ht="31.5" customHeight="1">
      <c r="B142" s="36"/>
      <c r="C142" s="164" t="s">
        <v>163</v>
      </c>
      <c r="D142" s="164" t="s">
        <v>145</v>
      </c>
      <c r="E142" s="165" t="s">
        <v>215</v>
      </c>
      <c r="F142" s="272" t="s">
        <v>216</v>
      </c>
      <c r="G142" s="272"/>
      <c r="H142" s="272"/>
      <c r="I142" s="272"/>
      <c r="J142" s="166" t="s">
        <v>195</v>
      </c>
      <c r="K142" s="167">
        <v>0.77</v>
      </c>
      <c r="L142" s="273">
        <v>0</v>
      </c>
      <c r="M142" s="274"/>
      <c r="N142" s="275">
        <f>ROUND(L142*K142,2)</f>
        <v>0</v>
      </c>
      <c r="O142" s="275"/>
      <c r="P142" s="275"/>
      <c r="Q142" s="275"/>
      <c r="R142" s="38"/>
      <c r="T142" s="168" t="s">
        <v>22</v>
      </c>
      <c r="U142" s="45" t="s">
        <v>43</v>
      </c>
      <c r="V142" s="37"/>
      <c r="W142" s="169">
        <f>V142*K142</f>
        <v>0</v>
      </c>
      <c r="X142" s="169">
        <v>0</v>
      </c>
      <c r="Y142" s="169">
        <f>X142*K142</f>
        <v>0</v>
      </c>
      <c r="Z142" s="169">
        <v>0</v>
      </c>
      <c r="AA142" s="170">
        <f>Z142*K142</f>
        <v>0</v>
      </c>
      <c r="AR142" s="19" t="s">
        <v>149</v>
      </c>
      <c r="AT142" s="19" t="s">
        <v>145</v>
      </c>
      <c r="AU142" s="19" t="s">
        <v>86</v>
      </c>
      <c r="AY142" s="19" t="s">
        <v>144</v>
      </c>
      <c r="BE142" s="111">
        <f>IF(U142="základní",N142,0)</f>
        <v>0</v>
      </c>
      <c r="BF142" s="111">
        <f>IF(U142="snížená",N142,0)</f>
        <v>0</v>
      </c>
      <c r="BG142" s="111">
        <f>IF(U142="zákl. přenesená",N142,0)</f>
        <v>0</v>
      </c>
      <c r="BH142" s="111">
        <f>IF(U142="sníž. přenesená",N142,0)</f>
        <v>0</v>
      </c>
      <c r="BI142" s="111">
        <f>IF(U142="nulová",N142,0)</f>
        <v>0</v>
      </c>
      <c r="BJ142" s="19" t="s">
        <v>86</v>
      </c>
      <c r="BK142" s="111">
        <f>ROUND(L142*K142,2)</f>
        <v>0</v>
      </c>
      <c r="BL142" s="19" t="s">
        <v>149</v>
      </c>
      <c r="BM142" s="19" t="s">
        <v>453</v>
      </c>
    </row>
    <row r="143" spans="2:65" s="1" customFormat="1" ht="31.5" customHeight="1">
      <c r="B143" s="36"/>
      <c r="C143" s="164" t="s">
        <v>218</v>
      </c>
      <c r="D143" s="164" t="s">
        <v>145</v>
      </c>
      <c r="E143" s="165" t="s">
        <v>454</v>
      </c>
      <c r="F143" s="272" t="s">
        <v>455</v>
      </c>
      <c r="G143" s="272"/>
      <c r="H143" s="272"/>
      <c r="I143" s="272"/>
      <c r="J143" s="166" t="s">
        <v>195</v>
      </c>
      <c r="K143" s="167">
        <v>2.55</v>
      </c>
      <c r="L143" s="273">
        <v>0</v>
      </c>
      <c r="M143" s="274"/>
      <c r="N143" s="275">
        <f>ROUND(L143*K143,2)</f>
        <v>0</v>
      </c>
      <c r="O143" s="275"/>
      <c r="P143" s="275"/>
      <c r="Q143" s="275"/>
      <c r="R143" s="38"/>
      <c r="T143" s="168" t="s">
        <v>22</v>
      </c>
      <c r="U143" s="45" t="s">
        <v>43</v>
      </c>
      <c r="V143" s="37"/>
      <c r="W143" s="169">
        <f>V143*K143</f>
        <v>0</v>
      </c>
      <c r="X143" s="169">
        <v>0</v>
      </c>
      <c r="Y143" s="169">
        <f>X143*K143</f>
        <v>0</v>
      </c>
      <c r="Z143" s="169">
        <v>0</v>
      </c>
      <c r="AA143" s="170">
        <f>Z143*K143</f>
        <v>0</v>
      </c>
      <c r="AR143" s="19" t="s">
        <v>149</v>
      </c>
      <c r="AT143" s="19" t="s">
        <v>145</v>
      </c>
      <c r="AU143" s="19" t="s">
        <v>86</v>
      </c>
      <c r="AY143" s="19" t="s">
        <v>144</v>
      </c>
      <c r="BE143" s="111">
        <f>IF(U143="základní",N143,0)</f>
        <v>0</v>
      </c>
      <c r="BF143" s="111">
        <f>IF(U143="snížená",N143,0)</f>
        <v>0</v>
      </c>
      <c r="BG143" s="111">
        <f>IF(U143="zákl. přenesená",N143,0)</f>
        <v>0</v>
      </c>
      <c r="BH143" s="111">
        <f>IF(U143="sníž. přenesená",N143,0)</f>
        <v>0</v>
      </c>
      <c r="BI143" s="111">
        <f>IF(U143="nulová",N143,0)</f>
        <v>0</v>
      </c>
      <c r="BJ143" s="19" t="s">
        <v>86</v>
      </c>
      <c r="BK143" s="111">
        <f>ROUND(L143*K143,2)</f>
        <v>0</v>
      </c>
      <c r="BL143" s="19" t="s">
        <v>149</v>
      </c>
      <c r="BM143" s="19" t="s">
        <v>456</v>
      </c>
    </row>
    <row r="144" spans="2:51" s="11" customFormat="1" ht="22.5" customHeight="1">
      <c r="B144" s="192"/>
      <c r="C144" s="193"/>
      <c r="D144" s="193"/>
      <c r="E144" s="194" t="s">
        <v>22</v>
      </c>
      <c r="F144" s="290" t="s">
        <v>457</v>
      </c>
      <c r="G144" s="291"/>
      <c r="H144" s="291"/>
      <c r="I144" s="291"/>
      <c r="J144" s="193"/>
      <c r="K144" s="195" t="s">
        <v>22</v>
      </c>
      <c r="L144" s="193"/>
      <c r="M144" s="193"/>
      <c r="N144" s="193"/>
      <c r="O144" s="193"/>
      <c r="P144" s="193"/>
      <c r="Q144" s="193"/>
      <c r="R144" s="196"/>
      <c r="T144" s="197"/>
      <c r="U144" s="193"/>
      <c r="V144" s="193"/>
      <c r="W144" s="193"/>
      <c r="X144" s="193"/>
      <c r="Y144" s="193"/>
      <c r="Z144" s="193"/>
      <c r="AA144" s="198"/>
      <c r="AT144" s="199" t="s">
        <v>151</v>
      </c>
      <c r="AU144" s="199" t="s">
        <v>86</v>
      </c>
      <c r="AV144" s="11" t="s">
        <v>86</v>
      </c>
      <c r="AW144" s="11" t="s">
        <v>35</v>
      </c>
      <c r="AX144" s="11" t="s">
        <v>78</v>
      </c>
      <c r="AY144" s="199" t="s">
        <v>144</v>
      </c>
    </row>
    <row r="145" spans="2:51" s="9" customFormat="1" ht="22.5" customHeight="1">
      <c r="B145" s="171"/>
      <c r="C145" s="172"/>
      <c r="D145" s="172"/>
      <c r="E145" s="173" t="s">
        <v>22</v>
      </c>
      <c r="F145" s="288" t="s">
        <v>458</v>
      </c>
      <c r="G145" s="289"/>
      <c r="H145" s="289"/>
      <c r="I145" s="289"/>
      <c r="J145" s="172"/>
      <c r="K145" s="174">
        <v>2.55</v>
      </c>
      <c r="L145" s="172"/>
      <c r="M145" s="172"/>
      <c r="N145" s="172"/>
      <c r="O145" s="172"/>
      <c r="P145" s="172"/>
      <c r="Q145" s="172"/>
      <c r="R145" s="175"/>
      <c r="T145" s="176"/>
      <c r="U145" s="172"/>
      <c r="V145" s="172"/>
      <c r="W145" s="172"/>
      <c r="X145" s="172"/>
      <c r="Y145" s="172"/>
      <c r="Z145" s="172"/>
      <c r="AA145" s="177"/>
      <c r="AT145" s="178" t="s">
        <v>151</v>
      </c>
      <c r="AU145" s="178" t="s">
        <v>86</v>
      </c>
      <c r="AV145" s="9" t="s">
        <v>108</v>
      </c>
      <c r="AW145" s="9" t="s">
        <v>35</v>
      </c>
      <c r="AX145" s="9" t="s">
        <v>78</v>
      </c>
      <c r="AY145" s="178" t="s">
        <v>144</v>
      </c>
    </row>
    <row r="146" spans="2:51" s="10" customFormat="1" ht="22.5" customHeight="1">
      <c r="B146" s="179"/>
      <c r="C146" s="180"/>
      <c r="D146" s="180"/>
      <c r="E146" s="181" t="s">
        <v>22</v>
      </c>
      <c r="F146" s="278" t="s">
        <v>152</v>
      </c>
      <c r="G146" s="279"/>
      <c r="H146" s="279"/>
      <c r="I146" s="279"/>
      <c r="J146" s="180"/>
      <c r="K146" s="182">
        <v>2.55</v>
      </c>
      <c r="L146" s="180"/>
      <c r="M146" s="180"/>
      <c r="N146" s="180"/>
      <c r="O146" s="180"/>
      <c r="P146" s="180"/>
      <c r="Q146" s="180"/>
      <c r="R146" s="183"/>
      <c r="T146" s="184"/>
      <c r="U146" s="180"/>
      <c r="V146" s="180"/>
      <c r="W146" s="180"/>
      <c r="X146" s="180"/>
      <c r="Y146" s="180"/>
      <c r="Z146" s="180"/>
      <c r="AA146" s="185"/>
      <c r="AT146" s="186" t="s">
        <v>151</v>
      </c>
      <c r="AU146" s="186" t="s">
        <v>86</v>
      </c>
      <c r="AV146" s="10" t="s">
        <v>149</v>
      </c>
      <c r="AW146" s="10" t="s">
        <v>35</v>
      </c>
      <c r="AX146" s="10" t="s">
        <v>86</v>
      </c>
      <c r="AY146" s="186" t="s">
        <v>144</v>
      </c>
    </row>
    <row r="147" spans="2:65" s="1" customFormat="1" ht="31.5" customHeight="1">
      <c r="B147" s="36"/>
      <c r="C147" s="164" t="s">
        <v>224</v>
      </c>
      <c r="D147" s="164" t="s">
        <v>145</v>
      </c>
      <c r="E147" s="165" t="s">
        <v>219</v>
      </c>
      <c r="F147" s="272" t="s">
        <v>220</v>
      </c>
      <c r="G147" s="272"/>
      <c r="H147" s="272"/>
      <c r="I147" s="272"/>
      <c r="J147" s="166" t="s">
        <v>195</v>
      </c>
      <c r="K147" s="167">
        <v>8.48</v>
      </c>
      <c r="L147" s="273">
        <v>0</v>
      </c>
      <c r="M147" s="274"/>
      <c r="N147" s="275">
        <f>ROUND(L147*K147,2)</f>
        <v>0</v>
      </c>
      <c r="O147" s="275"/>
      <c r="P147" s="275"/>
      <c r="Q147" s="275"/>
      <c r="R147" s="38"/>
      <c r="T147" s="168" t="s">
        <v>22</v>
      </c>
      <c r="U147" s="45" t="s">
        <v>43</v>
      </c>
      <c r="V147" s="37"/>
      <c r="W147" s="169">
        <f>V147*K147</f>
        <v>0</v>
      </c>
      <c r="X147" s="169">
        <v>0</v>
      </c>
      <c r="Y147" s="169">
        <f>X147*K147</f>
        <v>0</v>
      </c>
      <c r="Z147" s="169">
        <v>0</v>
      </c>
      <c r="AA147" s="170">
        <f>Z147*K147</f>
        <v>0</v>
      </c>
      <c r="AR147" s="19" t="s">
        <v>149</v>
      </c>
      <c r="AT147" s="19" t="s">
        <v>145</v>
      </c>
      <c r="AU147" s="19" t="s">
        <v>86</v>
      </c>
      <c r="AY147" s="19" t="s">
        <v>144</v>
      </c>
      <c r="BE147" s="111">
        <f>IF(U147="základní",N147,0)</f>
        <v>0</v>
      </c>
      <c r="BF147" s="111">
        <f>IF(U147="snížená",N147,0)</f>
        <v>0</v>
      </c>
      <c r="BG147" s="111">
        <f>IF(U147="zákl. přenesená",N147,0)</f>
        <v>0</v>
      </c>
      <c r="BH147" s="111">
        <f>IF(U147="sníž. přenesená",N147,0)</f>
        <v>0</v>
      </c>
      <c r="BI147" s="111">
        <f>IF(U147="nulová",N147,0)</f>
        <v>0</v>
      </c>
      <c r="BJ147" s="19" t="s">
        <v>86</v>
      </c>
      <c r="BK147" s="111">
        <f>ROUND(L147*K147,2)</f>
        <v>0</v>
      </c>
      <c r="BL147" s="19" t="s">
        <v>149</v>
      </c>
      <c r="BM147" s="19" t="s">
        <v>459</v>
      </c>
    </row>
    <row r="148" spans="2:65" s="1" customFormat="1" ht="22.5" customHeight="1">
      <c r="B148" s="36"/>
      <c r="C148" s="164" t="s">
        <v>229</v>
      </c>
      <c r="D148" s="164" t="s">
        <v>145</v>
      </c>
      <c r="E148" s="165" t="s">
        <v>225</v>
      </c>
      <c r="F148" s="272" t="s">
        <v>226</v>
      </c>
      <c r="G148" s="272"/>
      <c r="H148" s="272"/>
      <c r="I148" s="272"/>
      <c r="J148" s="166" t="s">
        <v>227</v>
      </c>
      <c r="K148" s="167">
        <v>14.416</v>
      </c>
      <c r="L148" s="273">
        <v>0</v>
      </c>
      <c r="M148" s="274"/>
      <c r="N148" s="275">
        <f>ROUND(L148*K148,2)</f>
        <v>0</v>
      </c>
      <c r="O148" s="275"/>
      <c r="P148" s="275"/>
      <c r="Q148" s="275"/>
      <c r="R148" s="38"/>
      <c r="T148" s="168" t="s">
        <v>22</v>
      </c>
      <c r="U148" s="45" t="s">
        <v>43</v>
      </c>
      <c r="V148" s="37"/>
      <c r="W148" s="169">
        <f>V148*K148</f>
        <v>0</v>
      </c>
      <c r="X148" s="169">
        <v>0</v>
      </c>
      <c r="Y148" s="169">
        <f>X148*K148</f>
        <v>0</v>
      </c>
      <c r="Z148" s="169">
        <v>0</v>
      </c>
      <c r="AA148" s="170">
        <f>Z148*K148</f>
        <v>0</v>
      </c>
      <c r="AR148" s="19" t="s">
        <v>149</v>
      </c>
      <c r="AT148" s="19" t="s">
        <v>145</v>
      </c>
      <c r="AU148" s="19" t="s">
        <v>86</v>
      </c>
      <c r="AY148" s="19" t="s">
        <v>144</v>
      </c>
      <c r="BE148" s="111">
        <f>IF(U148="základní",N148,0)</f>
        <v>0</v>
      </c>
      <c r="BF148" s="111">
        <f>IF(U148="snížená",N148,0)</f>
        <v>0</v>
      </c>
      <c r="BG148" s="111">
        <f>IF(U148="zákl. přenesená",N148,0)</f>
        <v>0</v>
      </c>
      <c r="BH148" s="111">
        <f>IF(U148="sníž. přenesená",N148,0)</f>
        <v>0</v>
      </c>
      <c r="BI148" s="111">
        <f>IF(U148="nulová",N148,0)</f>
        <v>0</v>
      </c>
      <c r="BJ148" s="19" t="s">
        <v>86</v>
      </c>
      <c r="BK148" s="111">
        <f>ROUND(L148*K148,2)</f>
        <v>0</v>
      </c>
      <c r="BL148" s="19" t="s">
        <v>149</v>
      </c>
      <c r="BM148" s="19" t="s">
        <v>460</v>
      </c>
    </row>
    <row r="149" spans="2:51" s="9" customFormat="1" ht="22.5" customHeight="1">
      <c r="B149" s="171"/>
      <c r="C149" s="172"/>
      <c r="D149" s="172"/>
      <c r="E149" s="173" t="s">
        <v>22</v>
      </c>
      <c r="F149" s="276" t="s">
        <v>461</v>
      </c>
      <c r="G149" s="277"/>
      <c r="H149" s="277"/>
      <c r="I149" s="277"/>
      <c r="J149" s="172"/>
      <c r="K149" s="174">
        <v>14.416</v>
      </c>
      <c r="L149" s="172"/>
      <c r="M149" s="172"/>
      <c r="N149" s="172"/>
      <c r="O149" s="172"/>
      <c r="P149" s="172"/>
      <c r="Q149" s="172"/>
      <c r="R149" s="175"/>
      <c r="T149" s="176"/>
      <c r="U149" s="172"/>
      <c r="V149" s="172"/>
      <c r="W149" s="172"/>
      <c r="X149" s="172"/>
      <c r="Y149" s="172"/>
      <c r="Z149" s="172"/>
      <c r="AA149" s="177"/>
      <c r="AT149" s="178" t="s">
        <v>151</v>
      </c>
      <c r="AU149" s="178" t="s">
        <v>86</v>
      </c>
      <c r="AV149" s="9" t="s">
        <v>108</v>
      </c>
      <c r="AW149" s="9" t="s">
        <v>35</v>
      </c>
      <c r="AX149" s="9" t="s">
        <v>78</v>
      </c>
      <c r="AY149" s="178" t="s">
        <v>144</v>
      </c>
    </row>
    <row r="150" spans="2:51" s="10" customFormat="1" ht="22.5" customHeight="1">
      <c r="B150" s="179"/>
      <c r="C150" s="180"/>
      <c r="D150" s="180"/>
      <c r="E150" s="181" t="s">
        <v>22</v>
      </c>
      <c r="F150" s="278" t="s">
        <v>152</v>
      </c>
      <c r="G150" s="279"/>
      <c r="H150" s="279"/>
      <c r="I150" s="279"/>
      <c r="J150" s="180"/>
      <c r="K150" s="182">
        <v>14.416</v>
      </c>
      <c r="L150" s="180"/>
      <c r="M150" s="180"/>
      <c r="N150" s="180"/>
      <c r="O150" s="180"/>
      <c r="P150" s="180"/>
      <c r="Q150" s="180"/>
      <c r="R150" s="183"/>
      <c r="T150" s="184"/>
      <c r="U150" s="180"/>
      <c r="V150" s="180"/>
      <c r="W150" s="180"/>
      <c r="X150" s="180"/>
      <c r="Y150" s="180"/>
      <c r="Z150" s="180"/>
      <c r="AA150" s="185"/>
      <c r="AT150" s="186" t="s">
        <v>151</v>
      </c>
      <c r="AU150" s="186" t="s">
        <v>86</v>
      </c>
      <c r="AV150" s="10" t="s">
        <v>149</v>
      </c>
      <c r="AW150" s="10" t="s">
        <v>35</v>
      </c>
      <c r="AX150" s="10" t="s">
        <v>86</v>
      </c>
      <c r="AY150" s="186" t="s">
        <v>144</v>
      </c>
    </row>
    <row r="151" spans="2:65" s="1" customFormat="1" ht="31.5" customHeight="1">
      <c r="B151" s="36"/>
      <c r="C151" s="164" t="s">
        <v>259</v>
      </c>
      <c r="D151" s="164" t="s">
        <v>145</v>
      </c>
      <c r="E151" s="165" t="s">
        <v>230</v>
      </c>
      <c r="F151" s="272" t="s">
        <v>231</v>
      </c>
      <c r="G151" s="272"/>
      <c r="H151" s="272"/>
      <c r="I151" s="272"/>
      <c r="J151" s="166" t="s">
        <v>232</v>
      </c>
      <c r="K151" s="167">
        <v>85.4</v>
      </c>
      <c r="L151" s="273">
        <v>0</v>
      </c>
      <c r="M151" s="274"/>
      <c r="N151" s="275">
        <f>ROUND(L151*K151,2)</f>
        <v>0</v>
      </c>
      <c r="O151" s="275"/>
      <c r="P151" s="275"/>
      <c r="Q151" s="275"/>
      <c r="R151" s="38"/>
      <c r="T151" s="168" t="s">
        <v>22</v>
      </c>
      <c r="U151" s="45" t="s">
        <v>43</v>
      </c>
      <c r="V151" s="37"/>
      <c r="W151" s="169">
        <f>V151*K151</f>
        <v>0</v>
      </c>
      <c r="X151" s="169">
        <v>0</v>
      </c>
      <c r="Y151" s="169">
        <f>X151*K151</f>
        <v>0</v>
      </c>
      <c r="Z151" s="169">
        <v>0</v>
      </c>
      <c r="AA151" s="170">
        <f>Z151*K151</f>
        <v>0</v>
      </c>
      <c r="AR151" s="19" t="s">
        <v>149</v>
      </c>
      <c r="AT151" s="19" t="s">
        <v>145</v>
      </c>
      <c r="AU151" s="19" t="s">
        <v>86</v>
      </c>
      <c r="AY151" s="19" t="s">
        <v>144</v>
      </c>
      <c r="BE151" s="111">
        <f>IF(U151="základní",N151,0)</f>
        <v>0</v>
      </c>
      <c r="BF151" s="111">
        <f>IF(U151="snížená",N151,0)</f>
        <v>0</v>
      </c>
      <c r="BG151" s="111">
        <f>IF(U151="zákl. přenesená",N151,0)</f>
        <v>0</v>
      </c>
      <c r="BH151" s="111">
        <f>IF(U151="sníž. přenesená",N151,0)</f>
        <v>0</v>
      </c>
      <c r="BI151" s="111">
        <f>IF(U151="nulová",N151,0)</f>
        <v>0</v>
      </c>
      <c r="BJ151" s="19" t="s">
        <v>86</v>
      </c>
      <c r="BK151" s="111">
        <f>ROUND(L151*K151,2)</f>
        <v>0</v>
      </c>
      <c r="BL151" s="19" t="s">
        <v>149</v>
      </c>
      <c r="BM151" s="19" t="s">
        <v>462</v>
      </c>
    </row>
    <row r="152" spans="2:63" s="8" customFormat="1" ht="37.35" customHeight="1">
      <c r="B152" s="154"/>
      <c r="C152" s="155"/>
      <c r="D152" s="156" t="s">
        <v>183</v>
      </c>
      <c r="E152" s="156"/>
      <c r="F152" s="156"/>
      <c r="G152" s="156"/>
      <c r="H152" s="156"/>
      <c r="I152" s="156"/>
      <c r="J152" s="156"/>
      <c r="K152" s="156"/>
      <c r="L152" s="156"/>
      <c r="M152" s="156"/>
      <c r="N152" s="296">
        <f>BK152</f>
        <v>0</v>
      </c>
      <c r="O152" s="297"/>
      <c r="P152" s="297"/>
      <c r="Q152" s="297"/>
      <c r="R152" s="157"/>
      <c r="T152" s="158"/>
      <c r="U152" s="155"/>
      <c r="V152" s="155"/>
      <c r="W152" s="159">
        <f>SUM(W153:W185)</f>
        <v>0</v>
      </c>
      <c r="X152" s="155"/>
      <c r="Y152" s="159">
        <f>SUM(Y153:Y185)</f>
        <v>0.00027</v>
      </c>
      <c r="Z152" s="155"/>
      <c r="AA152" s="160">
        <f>SUM(AA153:AA185)</f>
        <v>0</v>
      </c>
      <c r="AR152" s="161" t="s">
        <v>86</v>
      </c>
      <c r="AT152" s="162" t="s">
        <v>77</v>
      </c>
      <c r="AU152" s="162" t="s">
        <v>78</v>
      </c>
      <c r="AY152" s="161" t="s">
        <v>144</v>
      </c>
      <c r="BK152" s="163">
        <f>SUM(BK153:BK185)</f>
        <v>0</v>
      </c>
    </row>
    <row r="153" spans="2:65" s="1" customFormat="1" ht="31.5" customHeight="1">
      <c r="B153" s="36"/>
      <c r="C153" s="164" t="s">
        <v>108</v>
      </c>
      <c r="D153" s="164" t="s">
        <v>145</v>
      </c>
      <c r="E153" s="165" t="s">
        <v>235</v>
      </c>
      <c r="F153" s="272" t="s">
        <v>236</v>
      </c>
      <c r="G153" s="272"/>
      <c r="H153" s="272"/>
      <c r="I153" s="272"/>
      <c r="J153" s="166" t="s">
        <v>237</v>
      </c>
      <c r="K153" s="167">
        <v>1</v>
      </c>
      <c r="L153" s="273">
        <v>0</v>
      </c>
      <c r="M153" s="274"/>
      <c r="N153" s="275">
        <f>ROUND(L153*K153,2)</f>
        <v>0</v>
      </c>
      <c r="O153" s="275"/>
      <c r="P153" s="275"/>
      <c r="Q153" s="275"/>
      <c r="R153" s="38"/>
      <c r="T153" s="168" t="s">
        <v>22</v>
      </c>
      <c r="U153" s="45" t="s">
        <v>43</v>
      </c>
      <c r="V153" s="37"/>
      <c r="W153" s="169">
        <f>V153*K153</f>
        <v>0</v>
      </c>
      <c r="X153" s="169">
        <v>0</v>
      </c>
      <c r="Y153" s="169">
        <f>X153*K153</f>
        <v>0</v>
      </c>
      <c r="Z153" s="169">
        <v>0</v>
      </c>
      <c r="AA153" s="170">
        <f>Z153*K153</f>
        <v>0</v>
      </c>
      <c r="AR153" s="19" t="s">
        <v>149</v>
      </c>
      <c r="AT153" s="19" t="s">
        <v>145</v>
      </c>
      <c r="AU153" s="19" t="s">
        <v>86</v>
      </c>
      <c r="AY153" s="19" t="s">
        <v>144</v>
      </c>
      <c r="BE153" s="111">
        <f>IF(U153="základní",N153,0)</f>
        <v>0</v>
      </c>
      <c r="BF153" s="111">
        <f>IF(U153="snížená",N153,0)</f>
        <v>0</v>
      </c>
      <c r="BG153" s="111">
        <f>IF(U153="zákl. přenesená",N153,0)</f>
        <v>0</v>
      </c>
      <c r="BH153" s="111">
        <f>IF(U153="sníž. přenesená",N153,0)</f>
        <v>0</v>
      </c>
      <c r="BI153" s="111">
        <f>IF(U153="nulová",N153,0)</f>
        <v>0</v>
      </c>
      <c r="BJ153" s="19" t="s">
        <v>86</v>
      </c>
      <c r="BK153" s="111">
        <f>ROUND(L153*K153,2)</f>
        <v>0</v>
      </c>
      <c r="BL153" s="19" t="s">
        <v>149</v>
      </c>
      <c r="BM153" s="19" t="s">
        <v>463</v>
      </c>
    </row>
    <row r="154" spans="2:51" s="9" customFormat="1" ht="22.5" customHeight="1">
      <c r="B154" s="171"/>
      <c r="C154" s="172"/>
      <c r="D154" s="172"/>
      <c r="E154" s="173" t="s">
        <v>22</v>
      </c>
      <c r="F154" s="276" t="s">
        <v>86</v>
      </c>
      <c r="G154" s="277"/>
      <c r="H154" s="277"/>
      <c r="I154" s="277"/>
      <c r="J154" s="172"/>
      <c r="K154" s="174">
        <v>1</v>
      </c>
      <c r="L154" s="172"/>
      <c r="M154" s="172"/>
      <c r="N154" s="172"/>
      <c r="O154" s="172"/>
      <c r="P154" s="172"/>
      <c r="Q154" s="172"/>
      <c r="R154" s="175"/>
      <c r="T154" s="176"/>
      <c r="U154" s="172"/>
      <c r="V154" s="172"/>
      <c r="W154" s="172"/>
      <c r="X154" s="172"/>
      <c r="Y154" s="172"/>
      <c r="Z154" s="172"/>
      <c r="AA154" s="177"/>
      <c r="AT154" s="178" t="s">
        <v>151</v>
      </c>
      <c r="AU154" s="178" t="s">
        <v>86</v>
      </c>
      <c r="AV154" s="9" t="s">
        <v>108</v>
      </c>
      <c r="AW154" s="9" t="s">
        <v>35</v>
      </c>
      <c r="AX154" s="9" t="s">
        <v>78</v>
      </c>
      <c r="AY154" s="178" t="s">
        <v>144</v>
      </c>
    </row>
    <row r="155" spans="2:51" s="10" customFormat="1" ht="22.5" customHeight="1">
      <c r="B155" s="179"/>
      <c r="C155" s="180"/>
      <c r="D155" s="180"/>
      <c r="E155" s="181" t="s">
        <v>22</v>
      </c>
      <c r="F155" s="278" t="s">
        <v>152</v>
      </c>
      <c r="G155" s="279"/>
      <c r="H155" s="279"/>
      <c r="I155" s="279"/>
      <c r="J155" s="180"/>
      <c r="K155" s="182">
        <v>1</v>
      </c>
      <c r="L155" s="180"/>
      <c r="M155" s="180"/>
      <c r="N155" s="180"/>
      <c r="O155" s="180"/>
      <c r="P155" s="180"/>
      <c r="Q155" s="180"/>
      <c r="R155" s="183"/>
      <c r="T155" s="184"/>
      <c r="U155" s="180"/>
      <c r="V155" s="180"/>
      <c r="W155" s="180"/>
      <c r="X155" s="180"/>
      <c r="Y155" s="180"/>
      <c r="Z155" s="180"/>
      <c r="AA155" s="185"/>
      <c r="AT155" s="186" t="s">
        <v>151</v>
      </c>
      <c r="AU155" s="186" t="s">
        <v>86</v>
      </c>
      <c r="AV155" s="10" t="s">
        <v>149</v>
      </c>
      <c r="AW155" s="10" t="s">
        <v>35</v>
      </c>
      <c r="AX155" s="10" t="s">
        <v>86</v>
      </c>
      <c r="AY155" s="186" t="s">
        <v>144</v>
      </c>
    </row>
    <row r="156" spans="2:65" s="1" customFormat="1" ht="31.5" customHeight="1">
      <c r="B156" s="36"/>
      <c r="C156" s="164" t="s">
        <v>156</v>
      </c>
      <c r="D156" s="164" t="s">
        <v>145</v>
      </c>
      <c r="E156" s="165" t="s">
        <v>239</v>
      </c>
      <c r="F156" s="272" t="s">
        <v>240</v>
      </c>
      <c r="G156" s="272"/>
      <c r="H156" s="272"/>
      <c r="I156" s="272"/>
      <c r="J156" s="166" t="s">
        <v>237</v>
      </c>
      <c r="K156" s="167">
        <v>1</v>
      </c>
      <c r="L156" s="273">
        <v>0</v>
      </c>
      <c r="M156" s="274"/>
      <c r="N156" s="275">
        <f>ROUND(L156*K156,2)</f>
        <v>0</v>
      </c>
      <c r="O156" s="275"/>
      <c r="P156" s="275"/>
      <c r="Q156" s="275"/>
      <c r="R156" s="38"/>
      <c r="T156" s="168" t="s">
        <v>22</v>
      </c>
      <c r="U156" s="45" t="s">
        <v>43</v>
      </c>
      <c r="V156" s="37"/>
      <c r="W156" s="169">
        <f>V156*K156</f>
        <v>0</v>
      </c>
      <c r="X156" s="169">
        <v>0</v>
      </c>
      <c r="Y156" s="169">
        <f>X156*K156</f>
        <v>0</v>
      </c>
      <c r="Z156" s="169">
        <v>0</v>
      </c>
      <c r="AA156" s="170">
        <f>Z156*K156</f>
        <v>0</v>
      </c>
      <c r="AR156" s="19" t="s">
        <v>149</v>
      </c>
      <c r="AT156" s="19" t="s">
        <v>145</v>
      </c>
      <c r="AU156" s="19" t="s">
        <v>86</v>
      </c>
      <c r="AY156" s="19" t="s">
        <v>144</v>
      </c>
      <c r="BE156" s="111">
        <f>IF(U156="základní",N156,0)</f>
        <v>0</v>
      </c>
      <c r="BF156" s="111">
        <f>IF(U156="snížená",N156,0)</f>
        <v>0</v>
      </c>
      <c r="BG156" s="111">
        <f>IF(U156="zákl. přenesená",N156,0)</f>
        <v>0</v>
      </c>
      <c r="BH156" s="111">
        <f>IF(U156="sníž. přenesená",N156,0)</f>
        <v>0</v>
      </c>
      <c r="BI156" s="111">
        <f>IF(U156="nulová",N156,0)</f>
        <v>0</v>
      </c>
      <c r="BJ156" s="19" t="s">
        <v>86</v>
      </c>
      <c r="BK156" s="111">
        <f>ROUND(L156*K156,2)</f>
        <v>0</v>
      </c>
      <c r="BL156" s="19" t="s">
        <v>149</v>
      </c>
      <c r="BM156" s="19" t="s">
        <v>464</v>
      </c>
    </row>
    <row r="157" spans="2:65" s="1" customFormat="1" ht="31.5" customHeight="1">
      <c r="B157" s="36"/>
      <c r="C157" s="164" t="s">
        <v>149</v>
      </c>
      <c r="D157" s="164" t="s">
        <v>145</v>
      </c>
      <c r="E157" s="165" t="s">
        <v>242</v>
      </c>
      <c r="F157" s="272" t="s">
        <v>465</v>
      </c>
      <c r="G157" s="272"/>
      <c r="H157" s="272"/>
      <c r="I157" s="272"/>
      <c r="J157" s="166" t="s">
        <v>237</v>
      </c>
      <c r="K157" s="167">
        <v>1</v>
      </c>
      <c r="L157" s="273">
        <v>0</v>
      </c>
      <c r="M157" s="274"/>
      <c r="N157" s="275">
        <f>ROUND(L157*K157,2)</f>
        <v>0</v>
      </c>
      <c r="O157" s="275"/>
      <c r="P157" s="275"/>
      <c r="Q157" s="275"/>
      <c r="R157" s="38"/>
      <c r="T157" s="168" t="s">
        <v>22</v>
      </c>
      <c r="U157" s="45" t="s">
        <v>43</v>
      </c>
      <c r="V157" s="37"/>
      <c r="W157" s="169">
        <f>V157*K157</f>
        <v>0</v>
      </c>
      <c r="X157" s="169">
        <v>0</v>
      </c>
      <c r="Y157" s="169">
        <f>X157*K157</f>
        <v>0</v>
      </c>
      <c r="Z157" s="169">
        <v>0</v>
      </c>
      <c r="AA157" s="170">
        <f>Z157*K157</f>
        <v>0</v>
      </c>
      <c r="AR157" s="19" t="s">
        <v>149</v>
      </c>
      <c r="AT157" s="19" t="s">
        <v>145</v>
      </c>
      <c r="AU157" s="19" t="s">
        <v>86</v>
      </c>
      <c r="AY157" s="19" t="s">
        <v>144</v>
      </c>
      <c r="BE157" s="111">
        <f>IF(U157="základní",N157,0)</f>
        <v>0</v>
      </c>
      <c r="BF157" s="111">
        <f>IF(U157="snížená",N157,0)</f>
        <v>0</v>
      </c>
      <c r="BG157" s="111">
        <f>IF(U157="zákl. přenesená",N157,0)</f>
        <v>0</v>
      </c>
      <c r="BH157" s="111">
        <f>IF(U157="sníž. přenesená",N157,0)</f>
        <v>0</v>
      </c>
      <c r="BI157" s="111">
        <f>IF(U157="nulová",N157,0)</f>
        <v>0</v>
      </c>
      <c r="BJ157" s="19" t="s">
        <v>86</v>
      </c>
      <c r="BK157" s="111">
        <f>ROUND(L157*K157,2)</f>
        <v>0</v>
      </c>
      <c r="BL157" s="19" t="s">
        <v>149</v>
      </c>
      <c r="BM157" s="19" t="s">
        <v>466</v>
      </c>
    </row>
    <row r="158" spans="2:51" s="9" customFormat="1" ht="22.5" customHeight="1">
      <c r="B158" s="171"/>
      <c r="C158" s="172"/>
      <c r="D158" s="172"/>
      <c r="E158" s="173" t="s">
        <v>22</v>
      </c>
      <c r="F158" s="276" t="s">
        <v>86</v>
      </c>
      <c r="G158" s="277"/>
      <c r="H158" s="277"/>
      <c r="I158" s="277"/>
      <c r="J158" s="172"/>
      <c r="K158" s="174">
        <v>1</v>
      </c>
      <c r="L158" s="172"/>
      <c r="M158" s="172"/>
      <c r="N158" s="172"/>
      <c r="O158" s="172"/>
      <c r="P158" s="172"/>
      <c r="Q158" s="172"/>
      <c r="R158" s="175"/>
      <c r="T158" s="176"/>
      <c r="U158" s="172"/>
      <c r="V158" s="172"/>
      <c r="W158" s="172"/>
      <c r="X158" s="172"/>
      <c r="Y158" s="172"/>
      <c r="Z158" s="172"/>
      <c r="AA158" s="177"/>
      <c r="AT158" s="178" t="s">
        <v>151</v>
      </c>
      <c r="AU158" s="178" t="s">
        <v>86</v>
      </c>
      <c r="AV158" s="9" t="s">
        <v>108</v>
      </c>
      <c r="AW158" s="9" t="s">
        <v>35</v>
      </c>
      <c r="AX158" s="9" t="s">
        <v>78</v>
      </c>
      <c r="AY158" s="178" t="s">
        <v>144</v>
      </c>
    </row>
    <row r="159" spans="2:51" s="10" customFormat="1" ht="22.5" customHeight="1">
      <c r="B159" s="179"/>
      <c r="C159" s="180"/>
      <c r="D159" s="180"/>
      <c r="E159" s="181" t="s">
        <v>22</v>
      </c>
      <c r="F159" s="278" t="s">
        <v>152</v>
      </c>
      <c r="G159" s="279"/>
      <c r="H159" s="279"/>
      <c r="I159" s="279"/>
      <c r="J159" s="180"/>
      <c r="K159" s="182">
        <v>1</v>
      </c>
      <c r="L159" s="180"/>
      <c r="M159" s="180"/>
      <c r="N159" s="180"/>
      <c r="O159" s="180"/>
      <c r="P159" s="180"/>
      <c r="Q159" s="180"/>
      <c r="R159" s="183"/>
      <c r="T159" s="184"/>
      <c r="U159" s="180"/>
      <c r="V159" s="180"/>
      <c r="W159" s="180"/>
      <c r="X159" s="180"/>
      <c r="Y159" s="180"/>
      <c r="Z159" s="180"/>
      <c r="AA159" s="185"/>
      <c r="AT159" s="186" t="s">
        <v>151</v>
      </c>
      <c r="AU159" s="186" t="s">
        <v>86</v>
      </c>
      <c r="AV159" s="10" t="s">
        <v>149</v>
      </c>
      <c r="AW159" s="10" t="s">
        <v>35</v>
      </c>
      <c r="AX159" s="10" t="s">
        <v>86</v>
      </c>
      <c r="AY159" s="186" t="s">
        <v>144</v>
      </c>
    </row>
    <row r="160" spans="2:65" s="1" customFormat="1" ht="31.5" customHeight="1">
      <c r="B160" s="36"/>
      <c r="C160" s="164" t="s">
        <v>163</v>
      </c>
      <c r="D160" s="164" t="s">
        <v>145</v>
      </c>
      <c r="E160" s="165" t="s">
        <v>245</v>
      </c>
      <c r="F160" s="272" t="s">
        <v>246</v>
      </c>
      <c r="G160" s="272"/>
      <c r="H160" s="272"/>
      <c r="I160" s="272"/>
      <c r="J160" s="166" t="s">
        <v>237</v>
      </c>
      <c r="K160" s="167">
        <v>1</v>
      </c>
      <c r="L160" s="273">
        <v>0</v>
      </c>
      <c r="M160" s="274"/>
      <c r="N160" s="275">
        <f>ROUND(L160*K160,2)</f>
        <v>0</v>
      </c>
      <c r="O160" s="275"/>
      <c r="P160" s="275"/>
      <c r="Q160" s="275"/>
      <c r="R160" s="38"/>
      <c r="T160" s="168" t="s">
        <v>22</v>
      </c>
      <c r="U160" s="45" t="s">
        <v>43</v>
      </c>
      <c r="V160" s="37"/>
      <c r="W160" s="169">
        <f>V160*K160</f>
        <v>0</v>
      </c>
      <c r="X160" s="169">
        <v>0</v>
      </c>
      <c r="Y160" s="169">
        <f>X160*K160</f>
        <v>0</v>
      </c>
      <c r="Z160" s="169">
        <v>0</v>
      </c>
      <c r="AA160" s="170">
        <f>Z160*K160</f>
        <v>0</v>
      </c>
      <c r="AR160" s="19" t="s">
        <v>149</v>
      </c>
      <c r="AT160" s="19" t="s">
        <v>145</v>
      </c>
      <c r="AU160" s="19" t="s">
        <v>86</v>
      </c>
      <c r="AY160" s="19" t="s">
        <v>144</v>
      </c>
      <c r="BE160" s="111">
        <f>IF(U160="základní",N160,0)</f>
        <v>0</v>
      </c>
      <c r="BF160" s="111">
        <f>IF(U160="snížená",N160,0)</f>
        <v>0</v>
      </c>
      <c r="BG160" s="111">
        <f>IF(U160="zákl. přenesená",N160,0)</f>
        <v>0</v>
      </c>
      <c r="BH160" s="111">
        <f>IF(U160="sníž. přenesená",N160,0)</f>
        <v>0</v>
      </c>
      <c r="BI160" s="111">
        <f>IF(U160="nulová",N160,0)</f>
        <v>0</v>
      </c>
      <c r="BJ160" s="19" t="s">
        <v>86</v>
      </c>
      <c r="BK160" s="111">
        <f>ROUND(L160*K160,2)</f>
        <v>0</v>
      </c>
      <c r="BL160" s="19" t="s">
        <v>149</v>
      </c>
      <c r="BM160" s="19" t="s">
        <v>467</v>
      </c>
    </row>
    <row r="161" spans="2:65" s="1" customFormat="1" ht="22.5" customHeight="1">
      <c r="B161" s="36"/>
      <c r="C161" s="164" t="s">
        <v>218</v>
      </c>
      <c r="D161" s="164" t="s">
        <v>145</v>
      </c>
      <c r="E161" s="165" t="s">
        <v>248</v>
      </c>
      <c r="F161" s="272" t="s">
        <v>249</v>
      </c>
      <c r="G161" s="272"/>
      <c r="H161" s="272"/>
      <c r="I161" s="272"/>
      <c r="J161" s="166" t="s">
        <v>250</v>
      </c>
      <c r="K161" s="167">
        <v>18.8</v>
      </c>
      <c r="L161" s="273">
        <v>0</v>
      </c>
      <c r="M161" s="274"/>
      <c r="N161" s="275">
        <f>ROUND(L161*K161,2)</f>
        <v>0</v>
      </c>
      <c r="O161" s="275"/>
      <c r="P161" s="275"/>
      <c r="Q161" s="275"/>
      <c r="R161" s="38"/>
      <c r="T161" s="168" t="s">
        <v>22</v>
      </c>
      <c r="U161" s="45" t="s">
        <v>43</v>
      </c>
      <c r="V161" s="37"/>
      <c r="W161" s="169">
        <f>V161*K161</f>
        <v>0</v>
      </c>
      <c r="X161" s="169">
        <v>0</v>
      </c>
      <c r="Y161" s="169">
        <f>X161*K161</f>
        <v>0</v>
      </c>
      <c r="Z161" s="169">
        <v>0</v>
      </c>
      <c r="AA161" s="170">
        <f>Z161*K161</f>
        <v>0</v>
      </c>
      <c r="AR161" s="19" t="s">
        <v>149</v>
      </c>
      <c r="AT161" s="19" t="s">
        <v>145</v>
      </c>
      <c r="AU161" s="19" t="s">
        <v>86</v>
      </c>
      <c r="AY161" s="19" t="s">
        <v>144</v>
      </c>
      <c r="BE161" s="111">
        <f>IF(U161="základní",N161,0)</f>
        <v>0</v>
      </c>
      <c r="BF161" s="111">
        <f>IF(U161="snížená",N161,0)</f>
        <v>0</v>
      </c>
      <c r="BG161" s="111">
        <f>IF(U161="zákl. přenesená",N161,0)</f>
        <v>0</v>
      </c>
      <c r="BH161" s="111">
        <f>IF(U161="sníž. přenesená",N161,0)</f>
        <v>0</v>
      </c>
      <c r="BI161" s="111">
        <f>IF(U161="nulová",N161,0)</f>
        <v>0</v>
      </c>
      <c r="BJ161" s="19" t="s">
        <v>86</v>
      </c>
      <c r="BK161" s="111">
        <f>ROUND(L161*K161,2)</f>
        <v>0</v>
      </c>
      <c r="BL161" s="19" t="s">
        <v>149</v>
      </c>
      <c r="BM161" s="19" t="s">
        <v>468</v>
      </c>
    </row>
    <row r="162" spans="2:51" s="11" customFormat="1" ht="22.5" customHeight="1">
      <c r="B162" s="192"/>
      <c r="C162" s="193"/>
      <c r="D162" s="193"/>
      <c r="E162" s="194" t="s">
        <v>22</v>
      </c>
      <c r="F162" s="290" t="s">
        <v>469</v>
      </c>
      <c r="G162" s="291"/>
      <c r="H162" s="291"/>
      <c r="I162" s="291"/>
      <c r="J162" s="193"/>
      <c r="K162" s="195" t="s">
        <v>22</v>
      </c>
      <c r="L162" s="193"/>
      <c r="M162" s="193"/>
      <c r="N162" s="193"/>
      <c r="O162" s="193"/>
      <c r="P162" s="193"/>
      <c r="Q162" s="193"/>
      <c r="R162" s="196"/>
      <c r="T162" s="197"/>
      <c r="U162" s="193"/>
      <c r="V162" s="193"/>
      <c r="W162" s="193"/>
      <c r="X162" s="193"/>
      <c r="Y162" s="193"/>
      <c r="Z162" s="193"/>
      <c r="AA162" s="198"/>
      <c r="AT162" s="199" t="s">
        <v>151</v>
      </c>
      <c r="AU162" s="199" t="s">
        <v>86</v>
      </c>
      <c r="AV162" s="11" t="s">
        <v>86</v>
      </c>
      <c r="AW162" s="11" t="s">
        <v>35</v>
      </c>
      <c r="AX162" s="11" t="s">
        <v>78</v>
      </c>
      <c r="AY162" s="199" t="s">
        <v>144</v>
      </c>
    </row>
    <row r="163" spans="2:51" s="9" customFormat="1" ht="22.5" customHeight="1">
      <c r="B163" s="171"/>
      <c r="C163" s="172"/>
      <c r="D163" s="172"/>
      <c r="E163" s="173" t="s">
        <v>22</v>
      </c>
      <c r="F163" s="288" t="s">
        <v>470</v>
      </c>
      <c r="G163" s="289"/>
      <c r="H163" s="289"/>
      <c r="I163" s="289"/>
      <c r="J163" s="172"/>
      <c r="K163" s="174">
        <v>18.8</v>
      </c>
      <c r="L163" s="172"/>
      <c r="M163" s="172"/>
      <c r="N163" s="172"/>
      <c r="O163" s="172"/>
      <c r="P163" s="172"/>
      <c r="Q163" s="172"/>
      <c r="R163" s="175"/>
      <c r="T163" s="176"/>
      <c r="U163" s="172"/>
      <c r="V163" s="172"/>
      <c r="W163" s="172"/>
      <c r="X163" s="172"/>
      <c r="Y163" s="172"/>
      <c r="Z163" s="172"/>
      <c r="AA163" s="177"/>
      <c r="AT163" s="178" t="s">
        <v>151</v>
      </c>
      <c r="AU163" s="178" t="s">
        <v>86</v>
      </c>
      <c r="AV163" s="9" t="s">
        <v>108</v>
      </c>
      <c r="AW163" s="9" t="s">
        <v>35</v>
      </c>
      <c r="AX163" s="9" t="s">
        <v>78</v>
      </c>
      <c r="AY163" s="178" t="s">
        <v>144</v>
      </c>
    </row>
    <row r="164" spans="2:51" s="10" customFormat="1" ht="22.5" customHeight="1">
      <c r="B164" s="179"/>
      <c r="C164" s="180"/>
      <c r="D164" s="180"/>
      <c r="E164" s="181" t="s">
        <v>22</v>
      </c>
      <c r="F164" s="278" t="s">
        <v>152</v>
      </c>
      <c r="G164" s="279"/>
      <c r="H164" s="279"/>
      <c r="I164" s="279"/>
      <c r="J164" s="180"/>
      <c r="K164" s="182">
        <v>18.8</v>
      </c>
      <c r="L164" s="180"/>
      <c r="M164" s="180"/>
      <c r="N164" s="180"/>
      <c r="O164" s="180"/>
      <c r="P164" s="180"/>
      <c r="Q164" s="180"/>
      <c r="R164" s="183"/>
      <c r="T164" s="184"/>
      <c r="U164" s="180"/>
      <c r="V164" s="180"/>
      <c r="W164" s="180"/>
      <c r="X164" s="180"/>
      <c r="Y164" s="180"/>
      <c r="Z164" s="180"/>
      <c r="AA164" s="185"/>
      <c r="AT164" s="186" t="s">
        <v>151</v>
      </c>
      <c r="AU164" s="186" t="s">
        <v>86</v>
      </c>
      <c r="AV164" s="10" t="s">
        <v>149</v>
      </c>
      <c r="AW164" s="10" t="s">
        <v>35</v>
      </c>
      <c r="AX164" s="10" t="s">
        <v>86</v>
      </c>
      <c r="AY164" s="186" t="s">
        <v>144</v>
      </c>
    </row>
    <row r="165" spans="2:65" s="1" customFormat="1" ht="31.5" customHeight="1">
      <c r="B165" s="36"/>
      <c r="C165" s="164" t="s">
        <v>224</v>
      </c>
      <c r="D165" s="164" t="s">
        <v>145</v>
      </c>
      <c r="E165" s="165" t="s">
        <v>252</v>
      </c>
      <c r="F165" s="272" t="s">
        <v>253</v>
      </c>
      <c r="G165" s="272"/>
      <c r="H165" s="272"/>
      <c r="I165" s="272"/>
      <c r="J165" s="166" t="s">
        <v>250</v>
      </c>
      <c r="K165" s="167">
        <v>9</v>
      </c>
      <c r="L165" s="273">
        <v>0</v>
      </c>
      <c r="M165" s="274"/>
      <c r="N165" s="275">
        <f>ROUND(L165*K165,2)</f>
        <v>0</v>
      </c>
      <c r="O165" s="275"/>
      <c r="P165" s="275"/>
      <c r="Q165" s="275"/>
      <c r="R165" s="38"/>
      <c r="T165" s="168" t="s">
        <v>22</v>
      </c>
      <c r="U165" s="45" t="s">
        <v>43</v>
      </c>
      <c r="V165" s="37"/>
      <c r="W165" s="169">
        <f>V165*K165</f>
        <v>0</v>
      </c>
      <c r="X165" s="169">
        <v>3E-05</v>
      </c>
      <c r="Y165" s="169">
        <f>X165*K165</f>
        <v>0.00027</v>
      </c>
      <c r="Z165" s="169">
        <v>0</v>
      </c>
      <c r="AA165" s="170">
        <f>Z165*K165</f>
        <v>0</v>
      </c>
      <c r="AR165" s="19" t="s">
        <v>149</v>
      </c>
      <c r="AT165" s="19" t="s">
        <v>145</v>
      </c>
      <c r="AU165" s="19" t="s">
        <v>86</v>
      </c>
      <c r="AY165" s="19" t="s">
        <v>144</v>
      </c>
      <c r="BE165" s="111">
        <f>IF(U165="základní",N165,0)</f>
        <v>0</v>
      </c>
      <c r="BF165" s="111">
        <f>IF(U165="snížená",N165,0)</f>
        <v>0</v>
      </c>
      <c r="BG165" s="111">
        <f>IF(U165="zákl. přenesená",N165,0)</f>
        <v>0</v>
      </c>
      <c r="BH165" s="111">
        <f>IF(U165="sníž. přenesená",N165,0)</f>
        <v>0</v>
      </c>
      <c r="BI165" s="111">
        <f>IF(U165="nulová",N165,0)</f>
        <v>0</v>
      </c>
      <c r="BJ165" s="19" t="s">
        <v>86</v>
      </c>
      <c r="BK165" s="111">
        <f>ROUND(L165*K165,2)</f>
        <v>0</v>
      </c>
      <c r="BL165" s="19" t="s">
        <v>149</v>
      </c>
      <c r="BM165" s="19" t="s">
        <v>471</v>
      </c>
    </row>
    <row r="166" spans="2:65" s="1" customFormat="1" ht="31.5" customHeight="1">
      <c r="B166" s="36"/>
      <c r="C166" s="164" t="s">
        <v>229</v>
      </c>
      <c r="D166" s="164" t="s">
        <v>145</v>
      </c>
      <c r="E166" s="165" t="s">
        <v>256</v>
      </c>
      <c r="F166" s="272" t="s">
        <v>257</v>
      </c>
      <c r="G166" s="272"/>
      <c r="H166" s="272"/>
      <c r="I166" s="272"/>
      <c r="J166" s="166" t="s">
        <v>232</v>
      </c>
      <c r="K166" s="167">
        <v>66</v>
      </c>
      <c r="L166" s="273">
        <v>0</v>
      </c>
      <c r="M166" s="274"/>
      <c r="N166" s="275">
        <f>ROUND(L166*K166,2)</f>
        <v>0</v>
      </c>
      <c r="O166" s="275"/>
      <c r="P166" s="275"/>
      <c r="Q166" s="275"/>
      <c r="R166" s="38"/>
      <c r="T166" s="168" t="s">
        <v>22</v>
      </c>
      <c r="U166" s="45" t="s">
        <v>43</v>
      </c>
      <c r="V166" s="37"/>
      <c r="W166" s="169">
        <f>V166*K166</f>
        <v>0</v>
      </c>
      <c r="X166" s="169">
        <v>0</v>
      </c>
      <c r="Y166" s="169">
        <f>X166*K166</f>
        <v>0</v>
      </c>
      <c r="Z166" s="169">
        <v>0</v>
      </c>
      <c r="AA166" s="170">
        <f>Z166*K166</f>
        <v>0</v>
      </c>
      <c r="AR166" s="19" t="s">
        <v>149</v>
      </c>
      <c r="AT166" s="19" t="s">
        <v>145</v>
      </c>
      <c r="AU166" s="19" t="s">
        <v>86</v>
      </c>
      <c r="AY166" s="19" t="s">
        <v>144</v>
      </c>
      <c r="BE166" s="111">
        <f>IF(U166="základní",N166,0)</f>
        <v>0</v>
      </c>
      <c r="BF166" s="111">
        <f>IF(U166="snížená",N166,0)</f>
        <v>0</v>
      </c>
      <c r="BG166" s="111">
        <f>IF(U166="zákl. přenesená",N166,0)</f>
        <v>0</v>
      </c>
      <c r="BH166" s="111">
        <f>IF(U166="sníž. přenesená",N166,0)</f>
        <v>0</v>
      </c>
      <c r="BI166" s="111">
        <f>IF(U166="nulová",N166,0)</f>
        <v>0</v>
      </c>
      <c r="BJ166" s="19" t="s">
        <v>86</v>
      </c>
      <c r="BK166" s="111">
        <f>ROUND(L166*K166,2)</f>
        <v>0</v>
      </c>
      <c r="BL166" s="19" t="s">
        <v>149</v>
      </c>
      <c r="BM166" s="19" t="s">
        <v>472</v>
      </c>
    </row>
    <row r="167" spans="2:51" s="9" customFormat="1" ht="22.5" customHeight="1">
      <c r="B167" s="171"/>
      <c r="C167" s="172"/>
      <c r="D167" s="172"/>
      <c r="E167" s="173" t="s">
        <v>22</v>
      </c>
      <c r="F167" s="276" t="s">
        <v>473</v>
      </c>
      <c r="G167" s="277"/>
      <c r="H167" s="277"/>
      <c r="I167" s="277"/>
      <c r="J167" s="172"/>
      <c r="K167" s="174">
        <v>66</v>
      </c>
      <c r="L167" s="172"/>
      <c r="M167" s="172"/>
      <c r="N167" s="172"/>
      <c r="O167" s="172"/>
      <c r="P167" s="172"/>
      <c r="Q167" s="172"/>
      <c r="R167" s="175"/>
      <c r="T167" s="176"/>
      <c r="U167" s="172"/>
      <c r="V167" s="172"/>
      <c r="W167" s="172"/>
      <c r="X167" s="172"/>
      <c r="Y167" s="172"/>
      <c r="Z167" s="172"/>
      <c r="AA167" s="177"/>
      <c r="AT167" s="178" t="s">
        <v>151</v>
      </c>
      <c r="AU167" s="178" t="s">
        <v>86</v>
      </c>
      <c r="AV167" s="9" t="s">
        <v>108</v>
      </c>
      <c r="AW167" s="9" t="s">
        <v>35</v>
      </c>
      <c r="AX167" s="9" t="s">
        <v>78</v>
      </c>
      <c r="AY167" s="178" t="s">
        <v>144</v>
      </c>
    </row>
    <row r="168" spans="2:51" s="10" customFormat="1" ht="22.5" customHeight="1">
      <c r="B168" s="179"/>
      <c r="C168" s="180"/>
      <c r="D168" s="180"/>
      <c r="E168" s="181" t="s">
        <v>22</v>
      </c>
      <c r="F168" s="278" t="s">
        <v>152</v>
      </c>
      <c r="G168" s="279"/>
      <c r="H168" s="279"/>
      <c r="I168" s="279"/>
      <c r="J168" s="180"/>
      <c r="K168" s="182">
        <v>66</v>
      </c>
      <c r="L168" s="180"/>
      <c r="M168" s="180"/>
      <c r="N168" s="180"/>
      <c r="O168" s="180"/>
      <c r="P168" s="180"/>
      <c r="Q168" s="180"/>
      <c r="R168" s="183"/>
      <c r="T168" s="184"/>
      <c r="U168" s="180"/>
      <c r="V168" s="180"/>
      <c r="W168" s="180"/>
      <c r="X168" s="180"/>
      <c r="Y168" s="180"/>
      <c r="Z168" s="180"/>
      <c r="AA168" s="185"/>
      <c r="AT168" s="186" t="s">
        <v>151</v>
      </c>
      <c r="AU168" s="186" t="s">
        <v>86</v>
      </c>
      <c r="AV168" s="10" t="s">
        <v>149</v>
      </c>
      <c r="AW168" s="10" t="s">
        <v>35</v>
      </c>
      <c r="AX168" s="10" t="s">
        <v>86</v>
      </c>
      <c r="AY168" s="186" t="s">
        <v>144</v>
      </c>
    </row>
    <row r="169" spans="2:65" s="1" customFormat="1" ht="31.5" customHeight="1">
      <c r="B169" s="36"/>
      <c r="C169" s="164" t="s">
        <v>259</v>
      </c>
      <c r="D169" s="164" t="s">
        <v>145</v>
      </c>
      <c r="E169" s="165" t="s">
        <v>260</v>
      </c>
      <c r="F169" s="272" t="s">
        <v>261</v>
      </c>
      <c r="G169" s="272"/>
      <c r="H169" s="272"/>
      <c r="I169" s="272"/>
      <c r="J169" s="166" t="s">
        <v>232</v>
      </c>
      <c r="K169" s="167">
        <v>66</v>
      </c>
      <c r="L169" s="273">
        <v>0</v>
      </c>
      <c r="M169" s="274"/>
      <c r="N169" s="275">
        <f>ROUND(L169*K169,2)</f>
        <v>0</v>
      </c>
      <c r="O169" s="275"/>
      <c r="P169" s="275"/>
      <c r="Q169" s="275"/>
      <c r="R169" s="38"/>
      <c r="T169" s="168" t="s">
        <v>22</v>
      </c>
      <c r="U169" s="45" t="s">
        <v>43</v>
      </c>
      <c r="V169" s="37"/>
      <c r="W169" s="169">
        <f>V169*K169</f>
        <v>0</v>
      </c>
      <c r="X169" s="169">
        <v>0</v>
      </c>
      <c r="Y169" s="169">
        <f>X169*K169</f>
        <v>0</v>
      </c>
      <c r="Z169" s="169">
        <v>0</v>
      </c>
      <c r="AA169" s="170">
        <f>Z169*K169</f>
        <v>0</v>
      </c>
      <c r="AR169" s="19" t="s">
        <v>149</v>
      </c>
      <c r="AT169" s="19" t="s">
        <v>145</v>
      </c>
      <c r="AU169" s="19" t="s">
        <v>86</v>
      </c>
      <c r="AY169" s="19" t="s">
        <v>144</v>
      </c>
      <c r="BE169" s="111">
        <f>IF(U169="základní",N169,0)</f>
        <v>0</v>
      </c>
      <c r="BF169" s="111">
        <f>IF(U169="snížená",N169,0)</f>
        <v>0</v>
      </c>
      <c r="BG169" s="111">
        <f>IF(U169="zákl. přenesená",N169,0)</f>
        <v>0</v>
      </c>
      <c r="BH169" s="111">
        <f>IF(U169="sníž. přenesená",N169,0)</f>
        <v>0</v>
      </c>
      <c r="BI169" s="111">
        <f>IF(U169="nulová",N169,0)</f>
        <v>0</v>
      </c>
      <c r="BJ169" s="19" t="s">
        <v>86</v>
      </c>
      <c r="BK169" s="111">
        <f>ROUND(L169*K169,2)</f>
        <v>0</v>
      </c>
      <c r="BL169" s="19" t="s">
        <v>149</v>
      </c>
      <c r="BM169" s="19" t="s">
        <v>474</v>
      </c>
    </row>
    <row r="170" spans="2:65" s="1" customFormat="1" ht="31.5" customHeight="1">
      <c r="B170" s="36"/>
      <c r="C170" s="164" t="s">
        <v>264</v>
      </c>
      <c r="D170" s="164" t="s">
        <v>145</v>
      </c>
      <c r="E170" s="165" t="s">
        <v>265</v>
      </c>
      <c r="F170" s="272" t="s">
        <v>266</v>
      </c>
      <c r="G170" s="272"/>
      <c r="H170" s="272"/>
      <c r="I170" s="272"/>
      <c r="J170" s="166" t="s">
        <v>232</v>
      </c>
      <c r="K170" s="167">
        <v>66</v>
      </c>
      <c r="L170" s="273">
        <v>0</v>
      </c>
      <c r="M170" s="274"/>
      <c r="N170" s="275">
        <f>ROUND(L170*K170,2)</f>
        <v>0</v>
      </c>
      <c r="O170" s="275"/>
      <c r="P170" s="275"/>
      <c r="Q170" s="275"/>
      <c r="R170" s="38"/>
      <c r="T170" s="168" t="s">
        <v>22</v>
      </c>
      <c r="U170" s="45" t="s">
        <v>43</v>
      </c>
      <c r="V170" s="37"/>
      <c r="W170" s="169">
        <f>V170*K170</f>
        <v>0</v>
      </c>
      <c r="X170" s="169">
        <v>0</v>
      </c>
      <c r="Y170" s="169">
        <f>X170*K170</f>
        <v>0</v>
      </c>
      <c r="Z170" s="169">
        <v>0</v>
      </c>
      <c r="AA170" s="170">
        <f>Z170*K170</f>
        <v>0</v>
      </c>
      <c r="AR170" s="19" t="s">
        <v>149</v>
      </c>
      <c r="AT170" s="19" t="s">
        <v>145</v>
      </c>
      <c r="AU170" s="19" t="s">
        <v>86</v>
      </c>
      <c r="AY170" s="19" t="s">
        <v>144</v>
      </c>
      <c r="BE170" s="111">
        <f>IF(U170="základní",N170,0)</f>
        <v>0</v>
      </c>
      <c r="BF170" s="111">
        <f>IF(U170="snížená",N170,0)</f>
        <v>0</v>
      </c>
      <c r="BG170" s="111">
        <f>IF(U170="zákl. přenesená",N170,0)</f>
        <v>0</v>
      </c>
      <c r="BH170" s="111">
        <f>IF(U170="sníž. přenesená",N170,0)</f>
        <v>0</v>
      </c>
      <c r="BI170" s="111">
        <f>IF(U170="nulová",N170,0)</f>
        <v>0</v>
      </c>
      <c r="BJ170" s="19" t="s">
        <v>86</v>
      </c>
      <c r="BK170" s="111">
        <f>ROUND(L170*K170,2)</f>
        <v>0</v>
      </c>
      <c r="BL170" s="19" t="s">
        <v>149</v>
      </c>
      <c r="BM170" s="19" t="s">
        <v>475</v>
      </c>
    </row>
    <row r="171" spans="2:51" s="9" customFormat="1" ht="22.5" customHeight="1">
      <c r="B171" s="171"/>
      <c r="C171" s="172"/>
      <c r="D171" s="172"/>
      <c r="E171" s="173" t="s">
        <v>22</v>
      </c>
      <c r="F171" s="276" t="s">
        <v>473</v>
      </c>
      <c r="G171" s="277"/>
      <c r="H171" s="277"/>
      <c r="I171" s="277"/>
      <c r="J171" s="172"/>
      <c r="K171" s="174">
        <v>66</v>
      </c>
      <c r="L171" s="172"/>
      <c r="M171" s="172"/>
      <c r="N171" s="172"/>
      <c r="O171" s="172"/>
      <c r="P171" s="172"/>
      <c r="Q171" s="172"/>
      <c r="R171" s="175"/>
      <c r="T171" s="176"/>
      <c r="U171" s="172"/>
      <c r="V171" s="172"/>
      <c r="W171" s="172"/>
      <c r="X171" s="172"/>
      <c r="Y171" s="172"/>
      <c r="Z171" s="172"/>
      <c r="AA171" s="177"/>
      <c r="AT171" s="178" t="s">
        <v>151</v>
      </c>
      <c r="AU171" s="178" t="s">
        <v>86</v>
      </c>
      <c r="AV171" s="9" t="s">
        <v>108</v>
      </c>
      <c r="AW171" s="9" t="s">
        <v>35</v>
      </c>
      <c r="AX171" s="9" t="s">
        <v>78</v>
      </c>
      <c r="AY171" s="178" t="s">
        <v>144</v>
      </c>
    </row>
    <row r="172" spans="2:51" s="10" customFormat="1" ht="22.5" customHeight="1">
      <c r="B172" s="179"/>
      <c r="C172" s="180"/>
      <c r="D172" s="180"/>
      <c r="E172" s="181" t="s">
        <v>22</v>
      </c>
      <c r="F172" s="278" t="s">
        <v>152</v>
      </c>
      <c r="G172" s="279"/>
      <c r="H172" s="279"/>
      <c r="I172" s="279"/>
      <c r="J172" s="180"/>
      <c r="K172" s="182">
        <v>66</v>
      </c>
      <c r="L172" s="180"/>
      <c r="M172" s="180"/>
      <c r="N172" s="180"/>
      <c r="O172" s="180"/>
      <c r="P172" s="180"/>
      <c r="Q172" s="180"/>
      <c r="R172" s="183"/>
      <c r="T172" s="184"/>
      <c r="U172" s="180"/>
      <c r="V172" s="180"/>
      <c r="W172" s="180"/>
      <c r="X172" s="180"/>
      <c r="Y172" s="180"/>
      <c r="Z172" s="180"/>
      <c r="AA172" s="185"/>
      <c r="AT172" s="186" t="s">
        <v>151</v>
      </c>
      <c r="AU172" s="186" t="s">
        <v>86</v>
      </c>
      <c r="AV172" s="10" t="s">
        <v>149</v>
      </c>
      <c r="AW172" s="10" t="s">
        <v>35</v>
      </c>
      <c r="AX172" s="10" t="s">
        <v>86</v>
      </c>
      <c r="AY172" s="186" t="s">
        <v>144</v>
      </c>
    </row>
    <row r="173" spans="2:65" s="1" customFormat="1" ht="31.5" customHeight="1">
      <c r="B173" s="36"/>
      <c r="C173" s="164" t="s">
        <v>255</v>
      </c>
      <c r="D173" s="164" t="s">
        <v>145</v>
      </c>
      <c r="E173" s="165" t="s">
        <v>268</v>
      </c>
      <c r="F173" s="272" t="s">
        <v>269</v>
      </c>
      <c r="G173" s="272"/>
      <c r="H173" s="272"/>
      <c r="I173" s="272"/>
      <c r="J173" s="166" t="s">
        <v>227</v>
      </c>
      <c r="K173" s="167">
        <v>44.09</v>
      </c>
      <c r="L173" s="273">
        <v>0</v>
      </c>
      <c r="M173" s="274"/>
      <c r="N173" s="275">
        <f>ROUND(L173*K173,2)</f>
        <v>0</v>
      </c>
      <c r="O173" s="275"/>
      <c r="P173" s="275"/>
      <c r="Q173" s="275"/>
      <c r="R173" s="38"/>
      <c r="T173" s="168" t="s">
        <v>22</v>
      </c>
      <c r="U173" s="45" t="s">
        <v>43</v>
      </c>
      <c r="V173" s="37"/>
      <c r="W173" s="169">
        <f>V173*K173</f>
        <v>0</v>
      </c>
      <c r="X173" s="169">
        <v>0</v>
      </c>
      <c r="Y173" s="169">
        <f>X173*K173</f>
        <v>0</v>
      </c>
      <c r="Z173" s="169">
        <v>0</v>
      </c>
      <c r="AA173" s="170">
        <f>Z173*K173</f>
        <v>0</v>
      </c>
      <c r="AR173" s="19" t="s">
        <v>149</v>
      </c>
      <c r="AT173" s="19" t="s">
        <v>145</v>
      </c>
      <c r="AU173" s="19" t="s">
        <v>86</v>
      </c>
      <c r="AY173" s="19" t="s">
        <v>144</v>
      </c>
      <c r="BE173" s="111">
        <f>IF(U173="základní",N173,0)</f>
        <v>0</v>
      </c>
      <c r="BF173" s="111">
        <f>IF(U173="snížená",N173,0)</f>
        <v>0</v>
      </c>
      <c r="BG173" s="111">
        <f>IF(U173="zákl. přenesená",N173,0)</f>
        <v>0</v>
      </c>
      <c r="BH173" s="111">
        <f>IF(U173="sníž. přenesená",N173,0)</f>
        <v>0</v>
      </c>
      <c r="BI173" s="111">
        <f>IF(U173="nulová",N173,0)</f>
        <v>0</v>
      </c>
      <c r="BJ173" s="19" t="s">
        <v>86</v>
      </c>
      <c r="BK173" s="111">
        <f>ROUND(L173*K173,2)</f>
        <v>0</v>
      </c>
      <c r="BL173" s="19" t="s">
        <v>149</v>
      </c>
      <c r="BM173" s="19" t="s">
        <v>476</v>
      </c>
    </row>
    <row r="174" spans="2:65" s="1" customFormat="1" ht="31.5" customHeight="1">
      <c r="B174" s="36"/>
      <c r="C174" s="164" t="s">
        <v>274</v>
      </c>
      <c r="D174" s="164" t="s">
        <v>145</v>
      </c>
      <c r="E174" s="165" t="s">
        <v>275</v>
      </c>
      <c r="F174" s="272" t="s">
        <v>276</v>
      </c>
      <c r="G174" s="272"/>
      <c r="H174" s="272"/>
      <c r="I174" s="272"/>
      <c r="J174" s="166" t="s">
        <v>227</v>
      </c>
      <c r="K174" s="167">
        <v>395.91</v>
      </c>
      <c r="L174" s="273">
        <v>0</v>
      </c>
      <c r="M174" s="274"/>
      <c r="N174" s="275">
        <f>ROUND(L174*K174,2)</f>
        <v>0</v>
      </c>
      <c r="O174" s="275"/>
      <c r="P174" s="275"/>
      <c r="Q174" s="275"/>
      <c r="R174" s="38"/>
      <c r="T174" s="168" t="s">
        <v>22</v>
      </c>
      <c r="U174" s="45" t="s">
        <v>43</v>
      </c>
      <c r="V174" s="37"/>
      <c r="W174" s="169">
        <f>V174*K174</f>
        <v>0</v>
      </c>
      <c r="X174" s="169">
        <v>0</v>
      </c>
      <c r="Y174" s="169">
        <f>X174*K174</f>
        <v>0</v>
      </c>
      <c r="Z174" s="169">
        <v>0</v>
      </c>
      <c r="AA174" s="170">
        <f>Z174*K174</f>
        <v>0</v>
      </c>
      <c r="AR174" s="19" t="s">
        <v>149</v>
      </c>
      <c r="AT174" s="19" t="s">
        <v>145</v>
      </c>
      <c r="AU174" s="19" t="s">
        <v>86</v>
      </c>
      <c r="AY174" s="19" t="s">
        <v>144</v>
      </c>
      <c r="BE174" s="111">
        <f>IF(U174="základní",N174,0)</f>
        <v>0</v>
      </c>
      <c r="BF174" s="111">
        <f>IF(U174="snížená",N174,0)</f>
        <v>0</v>
      </c>
      <c r="BG174" s="111">
        <f>IF(U174="zákl. přenesená",N174,0)</f>
        <v>0</v>
      </c>
      <c r="BH174" s="111">
        <f>IF(U174="sníž. přenesená",N174,0)</f>
        <v>0</v>
      </c>
      <c r="BI174" s="111">
        <f>IF(U174="nulová",N174,0)</f>
        <v>0</v>
      </c>
      <c r="BJ174" s="19" t="s">
        <v>86</v>
      </c>
      <c r="BK174" s="111">
        <f>ROUND(L174*K174,2)</f>
        <v>0</v>
      </c>
      <c r="BL174" s="19" t="s">
        <v>149</v>
      </c>
      <c r="BM174" s="19" t="s">
        <v>477</v>
      </c>
    </row>
    <row r="175" spans="2:51" s="9" customFormat="1" ht="22.5" customHeight="1">
      <c r="B175" s="171"/>
      <c r="C175" s="172"/>
      <c r="D175" s="172"/>
      <c r="E175" s="173" t="s">
        <v>22</v>
      </c>
      <c r="F175" s="276" t="s">
        <v>478</v>
      </c>
      <c r="G175" s="277"/>
      <c r="H175" s="277"/>
      <c r="I175" s="277"/>
      <c r="J175" s="172"/>
      <c r="K175" s="174">
        <v>395.91</v>
      </c>
      <c r="L175" s="172"/>
      <c r="M175" s="172"/>
      <c r="N175" s="172"/>
      <c r="O175" s="172"/>
      <c r="P175" s="172"/>
      <c r="Q175" s="172"/>
      <c r="R175" s="175"/>
      <c r="T175" s="176"/>
      <c r="U175" s="172"/>
      <c r="V175" s="172"/>
      <c r="W175" s="172"/>
      <c r="X175" s="172"/>
      <c r="Y175" s="172"/>
      <c r="Z175" s="172"/>
      <c r="AA175" s="177"/>
      <c r="AT175" s="178" t="s">
        <v>151</v>
      </c>
      <c r="AU175" s="178" t="s">
        <v>86</v>
      </c>
      <c r="AV175" s="9" t="s">
        <v>108</v>
      </c>
      <c r="AW175" s="9" t="s">
        <v>35</v>
      </c>
      <c r="AX175" s="9" t="s">
        <v>78</v>
      </c>
      <c r="AY175" s="178" t="s">
        <v>144</v>
      </c>
    </row>
    <row r="176" spans="2:51" s="10" customFormat="1" ht="22.5" customHeight="1">
      <c r="B176" s="179"/>
      <c r="C176" s="180"/>
      <c r="D176" s="180"/>
      <c r="E176" s="181" t="s">
        <v>22</v>
      </c>
      <c r="F176" s="278" t="s">
        <v>152</v>
      </c>
      <c r="G176" s="279"/>
      <c r="H176" s="279"/>
      <c r="I176" s="279"/>
      <c r="J176" s="180"/>
      <c r="K176" s="182">
        <v>395.91</v>
      </c>
      <c r="L176" s="180"/>
      <c r="M176" s="180"/>
      <c r="N176" s="180"/>
      <c r="O176" s="180"/>
      <c r="P176" s="180"/>
      <c r="Q176" s="180"/>
      <c r="R176" s="183"/>
      <c r="T176" s="184"/>
      <c r="U176" s="180"/>
      <c r="V176" s="180"/>
      <c r="W176" s="180"/>
      <c r="X176" s="180"/>
      <c r="Y176" s="180"/>
      <c r="Z176" s="180"/>
      <c r="AA176" s="185"/>
      <c r="AT176" s="186" t="s">
        <v>151</v>
      </c>
      <c r="AU176" s="186" t="s">
        <v>86</v>
      </c>
      <c r="AV176" s="10" t="s">
        <v>149</v>
      </c>
      <c r="AW176" s="10" t="s">
        <v>35</v>
      </c>
      <c r="AX176" s="10" t="s">
        <v>86</v>
      </c>
      <c r="AY176" s="186" t="s">
        <v>144</v>
      </c>
    </row>
    <row r="177" spans="2:65" s="1" customFormat="1" ht="22.5" customHeight="1">
      <c r="B177" s="36"/>
      <c r="C177" s="164" t="s">
        <v>278</v>
      </c>
      <c r="D177" s="164" t="s">
        <v>145</v>
      </c>
      <c r="E177" s="165" t="s">
        <v>279</v>
      </c>
      <c r="F177" s="272" t="s">
        <v>280</v>
      </c>
      <c r="G177" s="272"/>
      <c r="H177" s="272"/>
      <c r="I177" s="272"/>
      <c r="J177" s="166" t="s">
        <v>227</v>
      </c>
      <c r="K177" s="167">
        <v>18.942</v>
      </c>
      <c r="L177" s="273">
        <v>0</v>
      </c>
      <c r="M177" s="274"/>
      <c r="N177" s="275">
        <f>ROUND(L177*K177,2)</f>
        <v>0</v>
      </c>
      <c r="O177" s="275"/>
      <c r="P177" s="275"/>
      <c r="Q177" s="275"/>
      <c r="R177" s="38"/>
      <c r="T177" s="168" t="s">
        <v>22</v>
      </c>
      <c r="U177" s="45" t="s">
        <v>43</v>
      </c>
      <c r="V177" s="37"/>
      <c r="W177" s="169">
        <f>V177*K177</f>
        <v>0</v>
      </c>
      <c r="X177" s="169">
        <v>0</v>
      </c>
      <c r="Y177" s="169">
        <f>X177*K177</f>
        <v>0</v>
      </c>
      <c r="Z177" s="169">
        <v>0</v>
      </c>
      <c r="AA177" s="170">
        <f>Z177*K177</f>
        <v>0</v>
      </c>
      <c r="AR177" s="19" t="s">
        <v>149</v>
      </c>
      <c r="AT177" s="19" t="s">
        <v>145</v>
      </c>
      <c r="AU177" s="19" t="s">
        <v>86</v>
      </c>
      <c r="AY177" s="19" t="s">
        <v>144</v>
      </c>
      <c r="BE177" s="111">
        <f>IF(U177="základní",N177,0)</f>
        <v>0</v>
      </c>
      <c r="BF177" s="111">
        <f>IF(U177="snížená",N177,0)</f>
        <v>0</v>
      </c>
      <c r="BG177" s="111">
        <f>IF(U177="zákl. přenesená",N177,0)</f>
        <v>0</v>
      </c>
      <c r="BH177" s="111">
        <f>IF(U177="sníž. přenesená",N177,0)</f>
        <v>0</v>
      </c>
      <c r="BI177" s="111">
        <f>IF(U177="nulová",N177,0)</f>
        <v>0</v>
      </c>
      <c r="BJ177" s="19" t="s">
        <v>86</v>
      </c>
      <c r="BK177" s="111">
        <f>ROUND(L177*K177,2)</f>
        <v>0</v>
      </c>
      <c r="BL177" s="19" t="s">
        <v>149</v>
      </c>
      <c r="BM177" s="19" t="s">
        <v>479</v>
      </c>
    </row>
    <row r="178" spans="2:65" s="1" customFormat="1" ht="31.5" customHeight="1">
      <c r="B178" s="36"/>
      <c r="C178" s="164" t="s">
        <v>283</v>
      </c>
      <c r="D178" s="164" t="s">
        <v>145</v>
      </c>
      <c r="E178" s="165" t="s">
        <v>284</v>
      </c>
      <c r="F178" s="272" t="s">
        <v>285</v>
      </c>
      <c r="G178" s="272"/>
      <c r="H178" s="272"/>
      <c r="I178" s="272"/>
      <c r="J178" s="166" t="s">
        <v>227</v>
      </c>
      <c r="K178" s="167">
        <v>6.314</v>
      </c>
      <c r="L178" s="273">
        <v>0</v>
      </c>
      <c r="M178" s="274"/>
      <c r="N178" s="275">
        <f>ROUND(L178*K178,2)</f>
        <v>0</v>
      </c>
      <c r="O178" s="275"/>
      <c r="P178" s="275"/>
      <c r="Q178" s="275"/>
      <c r="R178" s="38"/>
      <c r="T178" s="168" t="s">
        <v>22</v>
      </c>
      <c r="U178" s="45" t="s">
        <v>43</v>
      </c>
      <c r="V178" s="37"/>
      <c r="W178" s="169">
        <f>V178*K178</f>
        <v>0</v>
      </c>
      <c r="X178" s="169">
        <v>0</v>
      </c>
      <c r="Y178" s="169">
        <f>X178*K178</f>
        <v>0</v>
      </c>
      <c r="Z178" s="169">
        <v>0</v>
      </c>
      <c r="AA178" s="170">
        <f>Z178*K178</f>
        <v>0</v>
      </c>
      <c r="AR178" s="19" t="s">
        <v>149</v>
      </c>
      <c r="AT178" s="19" t="s">
        <v>145</v>
      </c>
      <c r="AU178" s="19" t="s">
        <v>86</v>
      </c>
      <c r="AY178" s="19" t="s">
        <v>144</v>
      </c>
      <c r="BE178" s="111">
        <f>IF(U178="základní",N178,0)</f>
        <v>0</v>
      </c>
      <c r="BF178" s="111">
        <f>IF(U178="snížená",N178,0)</f>
        <v>0</v>
      </c>
      <c r="BG178" s="111">
        <f>IF(U178="zákl. přenesená",N178,0)</f>
        <v>0</v>
      </c>
      <c r="BH178" s="111">
        <f>IF(U178="sníž. přenesená",N178,0)</f>
        <v>0</v>
      </c>
      <c r="BI178" s="111">
        <f>IF(U178="nulová",N178,0)</f>
        <v>0</v>
      </c>
      <c r="BJ178" s="19" t="s">
        <v>86</v>
      </c>
      <c r="BK178" s="111">
        <f>ROUND(L178*K178,2)</f>
        <v>0</v>
      </c>
      <c r="BL178" s="19" t="s">
        <v>149</v>
      </c>
      <c r="BM178" s="19" t="s">
        <v>480</v>
      </c>
    </row>
    <row r="179" spans="2:51" s="11" customFormat="1" ht="22.5" customHeight="1">
      <c r="B179" s="192"/>
      <c r="C179" s="193"/>
      <c r="D179" s="193"/>
      <c r="E179" s="194" t="s">
        <v>22</v>
      </c>
      <c r="F179" s="290" t="s">
        <v>481</v>
      </c>
      <c r="G179" s="291"/>
      <c r="H179" s="291"/>
      <c r="I179" s="291"/>
      <c r="J179" s="193"/>
      <c r="K179" s="195" t="s">
        <v>22</v>
      </c>
      <c r="L179" s="193"/>
      <c r="M179" s="193"/>
      <c r="N179" s="193"/>
      <c r="O179" s="193"/>
      <c r="P179" s="193"/>
      <c r="Q179" s="193"/>
      <c r="R179" s="196"/>
      <c r="T179" s="197"/>
      <c r="U179" s="193"/>
      <c r="V179" s="193"/>
      <c r="W179" s="193"/>
      <c r="X179" s="193"/>
      <c r="Y179" s="193"/>
      <c r="Z179" s="193"/>
      <c r="AA179" s="198"/>
      <c r="AT179" s="199" t="s">
        <v>151</v>
      </c>
      <c r="AU179" s="199" t="s">
        <v>86</v>
      </c>
      <c r="AV179" s="11" t="s">
        <v>86</v>
      </c>
      <c r="AW179" s="11" t="s">
        <v>35</v>
      </c>
      <c r="AX179" s="11" t="s">
        <v>78</v>
      </c>
      <c r="AY179" s="199" t="s">
        <v>144</v>
      </c>
    </row>
    <row r="180" spans="2:51" s="9" customFormat="1" ht="22.5" customHeight="1">
      <c r="B180" s="171"/>
      <c r="C180" s="172"/>
      <c r="D180" s="172"/>
      <c r="E180" s="173" t="s">
        <v>22</v>
      </c>
      <c r="F180" s="288" t="s">
        <v>482</v>
      </c>
      <c r="G180" s="289"/>
      <c r="H180" s="289"/>
      <c r="I180" s="289"/>
      <c r="J180" s="172"/>
      <c r="K180" s="174">
        <v>6.314</v>
      </c>
      <c r="L180" s="172"/>
      <c r="M180" s="172"/>
      <c r="N180" s="172"/>
      <c r="O180" s="172"/>
      <c r="P180" s="172"/>
      <c r="Q180" s="172"/>
      <c r="R180" s="175"/>
      <c r="T180" s="176"/>
      <c r="U180" s="172"/>
      <c r="V180" s="172"/>
      <c r="W180" s="172"/>
      <c r="X180" s="172"/>
      <c r="Y180" s="172"/>
      <c r="Z180" s="172"/>
      <c r="AA180" s="177"/>
      <c r="AT180" s="178" t="s">
        <v>151</v>
      </c>
      <c r="AU180" s="178" t="s">
        <v>86</v>
      </c>
      <c r="AV180" s="9" t="s">
        <v>108</v>
      </c>
      <c r="AW180" s="9" t="s">
        <v>35</v>
      </c>
      <c r="AX180" s="9" t="s">
        <v>78</v>
      </c>
      <c r="AY180" s="178" t="s">
        <v>144</v>
      </c>
    </row>
    <row r="181" spans="2:51" s="10" customFormat="1" ht="22.5" customHeight="1">
      <c r="B181" s="179"/>
      <c r="C181" s="180"/>
      <c r="D181" s="180"/>
      <c r="E181" s="181" t="s">
        <v>22</v>
      </c>
      <c r="F181" s="278" t="s">
        <v>152</v>
      </c>
      <c r="G181" s="279"/>
      <c r="H181" s="279"/>
      <c r="I181" s="279"/>
      <c r="J181" s="180"/>
      <c r="K181" s="182">
        <v>6.314</v>
      </c>
      <c r="L181" s="180"/>
      <c r="M181" s="180"/>
      <c r="N181" s="180"/>
      <c r="O181" s="180"/>
      <c r="P181" s="180"/>
      <c r="Q181" s="180"/>
      <c r="R181" s="183"/>
      <c r="T181" s="184"/>
      <c r="U181" s="180"/>
      <c r="V181" s="180"/>
      <c r="W181" s="180"/>
      <c r="X181" s="180"/>
      <c r="Y181" s="180"/>
      <c r="Z181" s="180"/>
      <c r="AA181" s="185"/>
      <c r="AT181" s="186" t="s">
        <v>151</v>
      </c>
      <c r="AU181" s="186" t="s">
        <v>86</v>
      </c>
      <c r="AV181" s="10" t="s">
        <v>149</v>
      </c>
      <c r="AW181" s="10" t="s">
        <v>35</v>
      </c>
      <c r="AX181" s="10" t="s">
        <v>86</v>
      </c>
      <c r="AY181" s="186" t="s">
        <v>144</v>
      </c>
    </row>
    <row r="182" spans="2:65" s="1" customFormat="1" ht="22.5" customHeight="1">
      <c r="B182" s="36"/>
      <c r="C182" s="164" t="s">
        <v>11</v>
      </c>
      <c r="D182" s="164" t="s">
        <v>145</v>
      </c>
      <c r="E182" s="165" t="s">
        <v>287</v>
      </c>
      <c r="F182" s="272" t="s">
        <v>288</v>
      </c>
      <c r="G182" s="272"/>
      <c r="H182" s="272"/>
      <c r="I182" s="272"/>
      <c r="J182" s="166" t="s">
        <v>227</v>
      </c>
      <c r="K182" s="167">
        <v>18.852</v>
      </c>
      <c r="L182" s="273">
        <v>0</v>
      </c>
      <c r="M182" s="274"/>
      <c r="N182" s="275">
        <f>ROUND(L182*K182,2)</f>
        <v>0</v>
      </c>
      <c r="O182" s="275"/>
      <c r="P182" s="275"/>
      <c r="Q182" s="275"/>
      <c r="R182" s="38"/>
      <c r="T182" s="168" t="s">
        <v>22</v>
      </c>
      <c r="U182" s="45" t="s">
        <v>43</v>
      </c>
      <c r="V182" s="37"/>
      <c r="W182" s="169">
        <f>V182*K182</f>
        <v>0</v>
      </c>
      <c r="X182" s="169">
        <v>0</v>
      </c>
      <c r="Y182" s="169">
        <f>X182*K182</f>
        <v>0</v>
      </c>
      <c r="Z182" s="169">
        <v>0</v>
      </c>
      <c r="AA182" s="170">
        <f>Z182*K182</f>
        <v>0</v>
      </c>
      <c r="AR182" s="19" t="s">
        <v>149</v>
      </c>
      <c r="AT182" s="19" t="s">
        <v>145</v>
      </c>
      <c r="AU182" s="19" t="s">
        <v>86</v>
      </c>
      <c r="AY182" s="19" t="s">
        <v>144</v>
      </c>
      <c r="BE182" s="111">
        <f>IF(U182="základní",N182,0)</f>
        <v>0</v>
      </c>
      <c r="BF182" s="111">
        <f>IF(U182="snížená",N182,0)</f>
        <v>0</v>
      </c>
      <c r="BG182" s="111">
        <f>IF(U182="zákl. přenesená",N182,0)</f>
        <v>0</v>
      </c>
      <c r="BH182" s="111">
        <f>IF(U182="sníž. přenesená",N182,0)</f>
        <v>0</v>
      </c>
      <c r="BI182" s="111">
        <f>IF(U182="nulová",N182,0)</f>
        <v>0</v>
      </c>
      <c r="BJ182" s="19" t="s">
        <v>86</v>
      </c>
      <c r="BK182" s="111">
        <f>ROUND(L182*K182,2)</f>
        <v>0</v>
      </c>
      <c r="BL182" s="19" t="s">
        <v>149</v>
      </c>
      <c r="BM182" s="19" t="s">
        <v>483</v>
      </c>
    </row>
    <row r="183" spans="2:65" s="1" customFormat="1" ht="22.5" customHeight="1">
      <c r="B183" s="36"/>
      <c r="C183" s="164" t="s">
        <v>401</v>
      </c>
      <c r="D183" s="164" t="s">
        <v>145</v>
      </c>
      <c r="E183" s="165" t="s">
        <v>484</v>
      </c>
      <c r="F183" s="272" t="s">
        <v>485</v>
      </c>
      <c r="G183" s="272"/>
      <c r="H183" s="272"/>
      <c r="I183" s="272"/>
      <c r="J183" s="166" t="s">
        <v>250</v>
      </c>
      <c r="K183" s="167">
        <v>9</v>
      </c>
      <c r="L183" s="273">
        <v>0</v>
      </c>
      <c r="M183" s="274"/>
      <c r="N183" s="275">
        <f>ROUND(L183*K183,2)</f>
        <v>0</v>
      </c>
      <c r="O183" s="275"/>
      <c r="P183" s="275"/>
      <c r="Q183" s="275"/>
      <c r="R183" s="38"/>
      <c r="T183" s="168" t="s">
        <v>22</v>
      </c>
      <c r="U183" s="45" t="s">
        <v>43</v>
      </c>
      <c r="V183" s="37"/>
      <c r="W183" s="169">
        <f>V183*K183</f>
        <v>0</v>
      </c>
      <c r="X183" s="169">
        <v>0</v>
      </c>
      <c r="Y183" s="169">
        <f>X183*K183</f>
        <v>0</v>
      </c>
      <c r="Z183" s="169">
        <v>0</v>
      </c>
      <c r="AA183" s="170">
        <f>Z183*K183</f>
        <v>0</v>
      </c>
      <c r="AR183" s="19" t="s">
        <v>149</v>
      </c>
      <c r="AT183" s="19" t="s">
        <v>145</v>
      </c>
      <c r="AU183" s="19" t="s">
        <v>86</v>
      </c>
      <c r="AY183" s="19" t="s">
        <v>144</v>
      </c>
      <c r="BE183" s="111">
        <f>IF(U183="základní",N183,0)</f>
        <v>0</v>
      </c>
      <c r="BF183" s="111">
        <f>IF(U183="snížená",N183,0)</f>
        <v>0</v>
      </c>
      <c r="BG183" s="111">
        <f>IF(U183="zákl. přenesená",N183,0)</f>
        <v>0</v>
      </c>
      <c r="BH183" s="111">
        <f>IF(U183="sníž. přenesená",N183,0)</f>
        <v>0</v>
      </c>
      <c r="BI183" s="111">
        <f>IF(U183="nulová",N183,0)</f>
        <v>0</v>
      </c>
      <c r="BJ183" s="19" t="s">
        <v>86</v>
      </c>
      <c r="BK183" s="111">
        <f>ROUND(L183*K183,2)</f>
        <v>0</v>
      </c>
      <c r="BL183" s="19" t="s">
        <v>149</v>
      </c>
      <c r="BM183" s="19" t="s">
        <v>486</v>
      </c>
    </row>
    <row r="184" spans="2:51" s="9" customFormat="1" ht="22.5" customHeight="1">
      <c r="B184" s="171"/>
      <c r="C184" s="172"/>
      <c r="D184" s="172"/>
      <c r="E184" s="173" t="s">
        <v>22</v>
      </c>
      <c r="F184" s="276" t="s">
        <v>259</v>
      </c>
      <c r="G184" s="277"/>
      <c r="H184" s="277"/>
      <c r="I184" s="277"/>
      <c r="J184" s="172"/>
      <c r="K184" s="174">
        <v>9</v>
      </c>
      <c r="L184" s="172"/>
      <c r="M184" s="172"/>
      <c r="N184" s="172"/>
      <c r="O184" s="172"/>
      <c r="P184" s="172"/>
      <c r="Q184" s="172"/>
      <c r="R184" s="175"/>
      <c r="T184" s="176"/>
      <c r="U184" s="172"/>
      <c r="V184" s="172"/>
      <c r="W184" s="172"/>
      <c r="X184" s="172"/>
      <c r="Y184" s="172"/>
      <c r="Z184" s="172"/>
      <c r="AA184" s="177"/>
      <c r="AT184" s="178" t="s">
        <v>151</v>
      </c>
      <c r="AU184" s="178" t="s">
        <v>86</v>
      </c>
      <c r="AV184" s="9" t="s">
        <v>108</v>
      </c>
      <c r="AW184" s="9" t="s">
        <v>35</v>
      </c>
      <c r="AX184" s="9" t="s">
        <v>78</v>
      </c>
      <c r="AY184" s="178" t="s">
        <v>144</v>
      </c>
    </row>
    <row r="185" spans="2:51" s="10" customFormat="1" ht="22.5" customHeight="1">
      <c r="B185" s="179"/>
      <c r="C185" s="180"/>
      <c r="D185" s="180"/>
      <c r="E185" s="181" t="s">
        <v>22</v>
      </c>
      <c r="F185" s="278" t="s">
        <v>152</v>
      </c>
      <c r="G185" s="279"/>
      <c r="H185" s="279"/>
      <c r="I185" s="279"/>
      <c r="J185" s="180"/>
      <c r="K185" s="182">
        <v>9</v>
      </c>
      <c r="L185" s="180"/>
      <c r="M185" s="180"/>
      <c r="N185" s="180"/>
      <c r="O185" s="180"/>
      <c r="P185" s="180"/>
      <c r="Q185" s="180"/>
      <c r="R185" s="183"/>
      <c r="T185" s="184"/>
      <c r="U185" s="180"/>
      <c r="V185" s="180"/>
      <c r="W185" s="180"/>
      <c r="X185" s="180"/>
      <c r="Y185" s="180"/>
      <c r="Z185" s="180"/>
      <c r="AA185" s="185"/>
      <c r="AT185" s="186" t="s">
        <v>151</v>
      </c>
      <c r="AU185" s="186" t="s">
        <v>86</v>
      </c>
      <c r="AV185" s="10" t="s">
        <v>149</v>
      </c>
      <c r="AW185" s="10" t="s">
        <v>35</v>
      </c>
      <c r="AX185" s="10" t="s">
        <v>86</v>
      </c>
      <c r="AY185" s="186" t="s">
        <v>144</v>
      </c>
    </row>
    <row r="186" spans="2:63" s="8" customFormat="1" ht="37.35" customHeight="1">
      <c r="B186" s="154"/>
      <c r="C186" s="155"/>
      <c r="D186" s="156" t="s">
        <v>184</v>
      </c>
      <c r="E186" s="156"/>
      <c r="F186" s="156"/>
      <c r="G186" s="156"/>
      <c r="H186" s="156"/>
      <c r="I186" s="156"/>
      <c r="J186" s="156"/>
      <c r="K186" s="156"/>
      <c r="L186" s="156"/>
      <c r="M186" s="156"/>
      <c r="N186" s="283">
        <f>BK186</f>
        <v>0</v>
      </c>
      <c r="O186" s="284"/>
      <c r="P186" s="284"/>
      <c r="Q186" s="284"/>
      <c r="R186" s="157"/>
      <c r="T186" s="158"/>
      <c r="U186" s="155"/>
      <c r="V186" s="155"/>
      <c r="W186" s="159">
        <f>SUM(W187:W200)</f>
        <v>0</v>
      </c>
      <c r="X186" s="155"/>
      <c r="Y186" s="159">
        <f>SUM(Y187:Y200)</f>
        <v>0.0014039999999999999</v>
      </c>
      <c r="Z186" s="155"/>
      <c r="AA186" s="160">
        <f>SUM(AA187:AA200)</f>
        <v>0</v>
      </c>
      <c r="AR186" s="161" t="s">
        <v>86</v>
      </c>
      <c r="AT186" s="162" t="s">
        <v>77</v>
      </c>
      <c r="AU186" s="162" t="s">
        <v>78</v>
      </c>
      <c r="AY186" s="161" t="s">
        <v>144</v>
      </c>
      <c r="BK186" s="163">
        <f>SUM(BK187:BK200)</f>
        <v>0</v>
      </c>
    </row>
    <row r="187" spans="2:65" s="1" customFormat="1" ht="22.5" customHeight="1">
      <c r="B187" s="36"/>
      <c r="C187" s="164" t="s">
        <v>86</v>
      </c>
      <c r="D187" s="164" t="s">
        <v>145</v>
      </c>
      <c r="E187" s="165" t="s">
        <v>487</v>
      </c>
      <c r="F187" s="272" t="s">
        <v>488</v>
      </c>
      <c r="G187" s="272"/>
      <c r="H187" s="272"/>
      <c r="I187" s="272"/>
      <c r="J187" s="166" t="s">
        <v>195</v>
      </c>
      <c r="K187" s="167">
        <v>1.85</v>
      </c>
      <c r="L187" s="273">
        <v>0</v>
      </c>
      <c r="M187" s="274"/>
      <c r="N187" s="275">
        <f>ROUND(L187*K187,2)</f>
        <v>0</v>
      </c>
      <c r="O187" s="275"/>
      <c r="P187" s="275"/>
      <c r="Q187" s="275"/>
      <c r="R187" s="38"/>
      <c r="T187" s="168" t="s">
        <v>22</v>
      </c>
      <c r="U187" s="45" t="s">
        <v>43</v>
      </c>
      <c r="V187" s="37"/>
      <c r="W187" s="169">
        <f>V187*K187</f>
        <v>0</v>
      </c>
      <c r="X187" s="169">
        <v>0</v>
      </c>
      <c r="Y187" s="169">
        <f>X187*K187</f>
        <v>0</v>
      </c>
      <c r="Z187" s="169">
        <v>0</v>
      </c>
      <c r="AA187" s="170">
        <f>Z187*K187</f>
        <v>0</v>
      </c>
      <c r="AR187" s="19" t="s">
        <v>149</v>
      </c>
      <c r="AT187" s="19" t="s">
        <v>145</v>
      </c>
      <c r="AU187" s="19" t="s">
        <v>86</v>
      </c>
      <c r="AY187" s="19" t="s">
        <v>144</v>
      </c>
      <c r="BE187" s="111">
        <f>IF(U187="základní",N187,0)</f>
        <v>0</v>
      </c>
      <c r="BF187" s="111">
        <f>IF(U187="snížená",N187,0)</f>
        <v>0</v>
      </c>
      <c r="BG187" s="111">
        <f>IF(U187="zákl. přenesená",N187,0)</f>
        <v>0</v>
      </c>
      <c r="BH187" s="111">
        <f>IF(U187="sníž. přenesená",N187,0)</f>
        <v>0</v>
      </c>
      <c r="BI187" s="111">
        <f>IF(U187="nulová",N187,0)</f>
        <v>0</v>
      </c>
      <c r="BJ187" s="19" t="s">
        <v>86</v>
      </c>
      <c r="BK187" s="111">
        <f>ROUND(L187*K187,2)</f>
        <v>0</v>
      </c>
      <c r="BL187" s="19" t="s">
        <v>149</v>
      </c>
      <c r="BM187" s="19" t="s">
        <v>489</v>
      </c>
    </row>
    <row r="188" spans="2:65" s="1" customFormat="1" ht="22.5" customHeight="1">
      <c r="B188" s="36"/>
      <c r="C188" s="164" t="s">
        <v>108</v>
      </c>
      <c r="D188" s="164" t="s">
        <v>145</v>
      </c>
      <c r="E188" s="165" t="s">
        <v>297</v>
      </c>
      <c r="F188" s="272" t="s">
        <v>298</v>
      </c>
      <c r="G188" s="272"/>
      <c r="H188" s="272"/>
      <c r="I188" s="272"/>
      <c r="J188" s="166" t="s">
        <v>195</v>
      </c>
      <c r="K188" s="167">
        <v>3.6</v>
      </c>
      <c r="L188" s="273">
        <v>0</v>
      </c>
      <c r="M188" s="274"/>
      <c r="N188" s="275">
        <f>ROUND(L188*K188,2)</f>
        <v>0</v>
      </c>
      <c r="O188" s="275"/>
      <c r="P188" s="275"/>
      <c r="Q188" s="275"/>
      <c r="R188" s="38"/>
      <c r="T188" s="168" t="s">
        <v>22</v>
      </c>
      <c r="U188" s="45" t="s">
        <v>43</v>
      </c>
      <c r="V188" s="37"/>
      <c r="W188" s="169">
        <f>V188*K188</f>
        <v>0</v>
      </c>
      <c r="X188" s="169">
        <v>0</v>
      </c>
      <c r="Y188" s="169">
        <f>X188*K188</f>
        <v>0</v>
      </c>
      <c r="Z188" s="169">
        <v>0</v>
      </c>
      <c r="AA188" s="170">
        <f>Z188*K188</f>
        <v>0</v>
      </c>
      <c r="AR188" s="19" t="s">
        <v>149</v>
      </c>
      <c r="AT188" s="19" t="s">
        <v>145</v>
      </c>
      <c r="AU188" s="19" t="s">
        <v>86</v>
      </c>
      <c r="AY188" s="19" t="s">
        <v>144</v>
      </c>
      <c r="BE188" s="111">
        <f>IF(U188="základní",N188,0)</f>
        <v>0</v>
      </c>
      <c r="BF188" s="111">
        <f>IF(U188="snížená",N188,0)</f>
        <v>0</v>
      </c>
      <c r="BG188" s="111">
        <f>IF(U188="zákl. přenesená",N188,0)</f>
        <v>0</v>
      </c>
      <c r="BH188" s="111">
        <f>IF(U188="sníž. přenesená",N188,0)</f>
        <v>0</v>
      </c>
      <c r="BI188" s="111">
        <f>IF(U188="nulová",N188,0)</f>
        <v>0</v>
      </c>
      <c r="BJ188" s="19" t="s">
        <v>86</v>
      </c>
      <c r="BK188" s="111">
        <f>ROUND(L188*K188,2)</f>
        <v>0</v>
      </c>
      <c r="BL188" s="19" t="s">
        <v>149</v>
      </c>
      <c r="BM188" s="19" t="s">
        <v>490</v>
      </c>
    </row>
    <row r="189" spans="2:51" s="9" customFormat="1" ht="22.5" customHeight="1">
      <c r="B189" s="171"/>
      <c r="C189" s="172"/>
      <c r="D189" s="172"/>
      <c r="E189" s="173" t="s">
        <v>22</v>
      </c>
      <c r="F189" s="276" t="s">
        <v>491</v>
      </c>
      <c r="G189" s="277"/>
      <c r="H189" s="277"/>
      <c r="I189" s="277"/>
      <c r="J189" s="172"/>
      <c r="K189" s="174">
        <v>3.6</v>
      </c>
      <c r="L189" s="172"/>
      <c r="M189" s="172"/>
      <c r="N189" s="172"/>
      <c r="O189" s="172"/>
      <c r="P189" s="172"/>
      <c r="Q189" s="172"/>
      <c r="R189" s="175"/>
      <c r="T189" s="176"/>
      <c r="U189" s="172"/>
      <c r="V189" s="172"/>
      <c r="W189" s="172"/>
      <c r="X189" s="172"/>
      <c r="Y189" s="172"/>
      <c r="Z189" s="172"/>
      <c r="AA189" s="177"/>
      <c r="AT189" s="178" t="s">
        <v>151</v>
      </c>
      <c r="AU189" s="178" t="s">
        <v>86</v>
      </c>
      <c r="AV189" s="9" t="s">
        <v>108</v>
      </c>
      <c r="AW189" s="9" t="s">
        <v>35</v>
      </c>
      <c r="AX189" s="9" t="s">
        <v>78</v>
      </c>
      <c r="AY189" s="178" t="s">
        <v>144</v>
      </c>
    </row>
    <row r="190" spans="2:51" s="10" customFormat="1" ht="22.5" customHeight="1">
      <c r="B190" s="179"/>
      <c r="C190" s="180"/>
      <c r="D190" s="180"/>
      <c r="E190" s="181" t="s">
        <v>22</v>
      </c>
      <c r="F190" s="278" t="s">
        <v>152</v>
      </c>
      <c r="G190" s="279"/>
      <c r="H190" s="279"/>
      <c r="I190" s="279"/>
      <c r="J190" s="180"/>
      <c r="K190" s="182">
        <v>3.6</v>
      </c>
      <c r="L190" s="180"/>
      <c r="M190" s="180"/>
      <c r="N190" s="180"/>
      <c r="O190" s="180"/>
      <c r="P190" s="180"/>
      <c r="Q190" s="180"/>
      <c r="R190" s="183"/>
      <c r="T190" s="184"/>
      <c r="U190" s="180"/>
      <c r="V190" s="180"/>
      <c r="W190" s="180"/>
      <c r="X190" s="180"/>
      <c r="Y190" s="180"/>
      <c r="Z190" s="180"/>
      <c r="AA190" s="185"/>
      <c r="AT190" s="186" t="s">
        <v>151</v>
      </c>
      <c r="AU190" s="186" t="s">
        <v>86</v>
      </c>
      <c r="AV190" s="10" t="s">
        <v>149</v>
      </c>
      <c r="AW190" s="10" t="s">
        <v>35</v>
      </c>
      <c r="AX190" s="10" t="s">
        <v>86</v>
      </c>
      <c r="AY190" s="186" t="s">
        <v>144</v>
      </c>
    </row>
    <row r="191" spans="2:65" s="1" customFormat="1" ht="31.5" customHeight="1">
      <c r="B191" s="36"/>
      <c r="C191" s="164" t="s">
        <v>156</v>
      </c>
      <c r="D191" s="164" t="s">
        <v>145</v>
      </c>
      <c r="E191" s="165" t="s">
        <v>301</v>
      </c>
      <c r="F191" s="272" t="s">
        <v>302</v>
      </c>
      <c r="G191" s="272"/>
      <c r="H191" s="272"/>
      <c r="I191" s="272"/>
      <c r="J191" s="166" t="s">
        <v>195</v>
      </c>
      <c r="K191" s="167">
        <v>1.75</v>
      </c>
      <c r="L191" s="273">
        <v>0</v>
      </c>
      <c r="M191" s="274"/>
      <c r="N191" s="275">
        <f>ROUND(L191*K191,2)</f>
        <v>0</v>
      </c>
      <c r="O191" s="275"/>
      <c r="P191" s="275"/>
      <c r="Q191" s="275"/>
      <c r="R191" s="38"/>
      <c r="T191" s="168" t="s">
        <v>22</v>
      </c>
      <c r="U191" s="45" t="s">
        <v>43</v>
      </c>
      <c r="V191" s="37"/>
      <c r="W191" s="169">
        <f>V191*K191</f>
        <v>0</v>
      </c>
      <c r="X191" s="169">
        <v>0</v>
      </c>
      <c r="Y191" s="169">
        <f>X191*K191</f>
        <v>0</v>
      </c>
      <c r="Z191" s="169">
        <v>0</v>
      </c>
      <c r="AA191" s="170">
        <f>Z191*K191</f>
        <v>0</v>
      </c>
      <c r="AR191" s="19" t="s">
        <v>149</v>
      </c>
      <c r="AT191" s="19" t="s">
        <v>145</v>
      </c>
      <c r="AU191" s="19" t="s">
        <v>86</v>
      </c>
      <c r="AY191" s="19" t="s">
        <v>144</v>
      </c>
      <c r="BE191" s="111">
        <f>IF(U191="základní",N191,0)</f>
        <v>0</v>
      </c>
      <c r="BF191" s="111">
        <f>IF(U191="snížená",N191,0)</f>
        <v>0</v>
      </c>
      <c r="BG191" s="111">
        <f>IF(U191="zákl. přenesená",N191,0)</f>
        <v>0</v>
      </c>
      <c r="BH191" s="111">
        <f>IF(U191="sníž. přenesená",N191,0)</f>
        <v>0</v>
      </c>
      <c r="BI191" s="111">
        <f>IF(U191="nulová",N191,0)</f>
        <v>0</v>
      </c>
      <c r="BJ191" s="19" t="s">
        <v>86</v>
      </c>
      <c r="BK191" s="111">
        <f>ROUND(L191*K191,2)</f>
        <v>0</v>
      </c>
      <c r="BL191" s="19" t="s">
        <v>149</v>
      </c>
      <c r="BM191" s="19" t="s">
        <v>492</v>
      </c>
    </row>
    <row r="192" spans="2:65" s="1" customFormat="1" ht="31.5" customHeight="1">
      <c r="B192" s="36"/>
      <c r="C192" s="164" t="s">
        <v>149</v>
      </c>
      <c r="D192" s="164" t="s">
        <v>145</v>
      </c>
      <c r="E192" s="165" t="s">
        <v>219</v>
      </c>
      <c r="F192" s="272" t="s">
        <v>220</v>
      </c>
      <c r="G192" s="272"/>
      <c r="H192" s="272"/>
      <c r="I192" s="272"/>
      <c r="J192" s="166" t="s">
        <v>195</v>
      </c>
      <c r="K192" s="167">
        <v>1.85</v>
      </c>
      <c r="L192" s="273">
        <v>0</v>
      </c>
      <c r="M192" s="274"/>
      <c r="N192" s="275">
        <f>ROUND(L192*K192,2)</f>
        <v>0</v>
      </c>
      <c r="O192" s="275"/>
      <c r="P192" s="275"/>
      <c r="Q192" s="275"/>
      <c r="R192" s="38"/>
      <c r="T192" s="168" t="s">
        <v>22</v>
      </c>
      <c r="U192" s="45" t="s">
        <v>43</v>
      </c>
      <c r="V192" s="37"/>
      <c r="W192" s="169">
        <f>V192*K192</f>
        <v>0</v>
      </c>
      <c r="X192" s="169">
        <v>0</v>
      </c>
      <c r="Y192" s="169">
        <f>X192*K192</f>
        <v>0</v>
      </c>
      <c r="Z192" s="169">
        <v>0</v>
      </c>
      <c r="AA192" s="170">
        <f>Z192*K192</f>
        <v>0</v>
      </c>
      <c r="AR192" s="19" t="s">
        <v>149</v>
      </c>
      <c r="AT192" s="19" t="s">
        <v>145</v>
      </c>
      <c r="AU192" s="19" t="s">
        <v>86</v>
      </c>
      <c r="AY192" s="19" t="s">
        <v>144</v>
      </c>
      <c r="BE192" s="111">
        <f>IF(U192="základní",N192,0)</f>
        <v>0</v>
      </c>
      <c r="BF192" s="111">
        <f>IF(U192="snížená",N192,0)</f>
        <v>0</v>
      </c>
      <c r="BG192" s="111">
        <f>IF(U192="zákl. přenesená",N192,0)</f>
        <v>0</v>
      </c>
      <c r="BH192" s="111">
        <f>IF(U192="sníž. přenesená",N192,0)</f>
        <v>0</v>
      </c>
      <c r="BI192" s="111">
        <f>IF(U192="nulová",N192,0)</f>
        <v>0</v>
      </c>
      <c r="BJ192" s="19" t="s">
        <v>86</v>
      </c>
      <c r="BK192" s="111">
        <f>ROUND(L192*K192,2)</f>
        <v>0</v>
      </c>
      <c r="BL192" s="19" t="s">
        <v>149</v>
      </c>
      <c r="BM192" s="19" t="s">
        <v>493</v>
      </c>
    </row>
    <row r="193" spans="2:51" s="9" customFormat="1" ht="22.5" customHeight="1">
      <c r="B193" s="171"/>
      <c r="C193" s="172"/>
      <c r="D193" s="172"/>
      <c r="E193" s="173" t="s">
        <v>22</v>
      </c>
      <c r="F193" s="276" t="s">
        <v>494</v>
      </c>
      <c r="G193" s="277"/>
      <c r="H193" s="277"/>
      <c r="I193" s="277"/>
      <c r="J193" s="172"/>
      <c r="K193" s="174">
        <v>1.85</v>
      </c>
      <c r="L193" s="172"/>
      <c r="M193" s="172"/>
      <c r="N193" s="172"/>
      <c r="O193" s="172"/>
      <c r="P193" s="172"/>
      <c r="Q193" s="172"/>
      <c r="R193" s="175"/>
      <c r="T193" s="176"/>
      <c r="U193" s="172"/>
      <c r="V193" s="172"/>
      <c r="W193" s="172"/>
      <c r="X193" s="172"/>
      <c r="Y193" s="172"/>
      <c r="Z193" s="172"/>
      <c r="AA193" s="177"/>
      <c r="AT193" s="178" t="s">
        <v>151</v>
      </c>
      <c r="AU193" s="178" t="s">
        <v>86</v>
      </c>
      <c r="AV193" s="9" t="s">
        <v>108</v>
      </c>
      <c r="AW193" s="9" t="s">
        <v>35</v>
      </c>
      <c r="AX193" s="9" t="s">
        <v>78</v>
      </c>
      <c r="AY193" s="178" t="s">
        <v>144</v>
      </c>
    </row>
    <row r="194" spans="2:51" s="10" customFormat="1" ht="22.5" customHeight="1">
      <c r="B194" s="179"/>
      <c r="C194" s="180"/>
      <c r="D194" s="180"/>
      <c r="E194" s="181" t="s">
        <v>22</v>
      </c>
      <c r="F194" s="278" t="s">
        <v>152</v>
      </c>
      <c r="G194" s="279"/>
      <c r="H194" s="279"/>
      <c r="I194" s="279"/>
      <c r="J194" s="180"/>
      <c r="K194" s="182">
        <v>1.85</v>
      </c>
      <c r="L194" s="180"/>
      <c r="M194" s="180"/>
      <c r="N194" s="180"/>
      <c r="O194" s="180"/>
      <c r="P194" s="180"/>
      <c r="Q194" s="180"/>
      <c r="R194" s="183"/>
      <c r="T194" s="184"/>
      <c r="U194" s="180"/>
      <c r="V194" s="180"/>
      <c r="W194" s="180"/>
      <c r="X194" s="180"/>
      <c r="Y194" s="180"/>
      <c r="Z194" s="180"/>
      <c r="AA194" s="185"/>
      <c r="AT194" s="186" t="s">
        <v>151</v>
      </c>
      <c r="AU194" s="186" t="s">
        <v>86</v>
      </c>
      <c r="AV194" s="10" t="s">
        <v>149</v>
      </c>
      <c r="AW194" s="10" t="s">
        <v>35</v>
      </c>
      <c r="AX194" s="10" t="s">
        <v>86</v>
      </c>
      <c r="AY194" s="186" t="s">
        <v>144</v>
      </c>
    </row>
    <row r="195" spans="2:65" s="1" customFormat="1" ht="31.5" customHeight="1">
      <c r="B195" s="36"/>
      <c r="C195" s="164" t="s">
        <v>163</v>
      </c>
      <c r="D195" s="164" t="s">
        <v>145</v>
      </c>
      <c r="E195" s="165" t="s">
        <v>294</v>
      </c>
      <c r="F195" s="272" t="s">
        <v>295</v>
      </c>
      <c r="G195" s="272"/>
      <c r="H195" s="272"/>
      <c r="I195" s="272"/>
      <c r="J195" s="166" t="s">
        <v>232</v>
      </c>
      <c r="K195" s="167">
        <v>36</v>
      </c>
      <c r="L195" s="273">
        <v>0</v>
      </c>
      <c r="M195" s="274"/>
      <c r="N195" s="275">
        <f>ROUND(L195*K195,2)</f>
        <v>0</v>
      </c>
      <c r="O195" s="275"/>
      <c r="P195" s="275"/>
      <c r="Q195" s="275"/>
      <c r="R195" s="38"/>
      <c r="T195" s="168" t="s">
        <v>22</v>
      </c>
      <c r="U195" s="45" t="s">
        <v>43</v>
      </c>
      <c r="V195" s="37"/>
      <c r="W195" s="169">
        <f>V195*K195</f>
        <v>0</v>
      </c>
      <c r="X195" s="169">
        <v>0</v>
      </c>
      <c r="Y195" s="169">
        <f>X195*K195</f>
        <v>0</v>
      </c>
      <c r="Z195" s="169">
        <v>0</v>
      </c>
      <c r="AA195" s="170">
        <f>Z195*K195</f>
        <v>0</v>
      </c>
      <c r="AR195" s="19" t="s">
        <v>149</v>
      </c>
      <c r="AT195" s="19" t="s">
        <v>145</v>
      </c>
      <c r="AU195" s="19" t="s">
        <v>86</v>
      </c>
      <c r="AY195" s="19" t="s">
        <v>144</v>
      </c>
      <c r="BE195" s="111">
        <f>IF(U195="základní",N195,0)</f>
        <v>0</v>
      </c>
      <c r="BF195" s="111">
        <f>IF(U195="snížená",N195,0)</f>
        <v>0</v>
      </c>
      <c r="BG195" s="111">
        <f>IF(U195="zákl. přenesená",N195,0)</f>
        <v>0</v>
      </c>
      <c r="BH195" s="111">
        <f>IF(U195="sníž. přenesená",N195,0)</f>
        <v>0</v>
      </c>
      <c r="BI195" s="111">
        <f>IF(U195="nulová",N195,0)</f>
        <v>0</v>
      </c>
      <c r="BJ195" s="19" t="s">
        <v>86</v>
      </c>
      <c r="BK195" s="111">
        <f>ROUND(L195*K195,2)</f>
        <v>0</v>
      </c>
      <c r="BL195" s="19" t="s">
        <v>149</v>
      </c>
      <c r="BM195" s="19" t="s">
        <v>495</v>
      </c>
    </row>
    <row r="196" spans="2:65" s="1" customFormat="1" ht="31.5" customHeight="1">
      <c r="B196" s="36"/>
      <c r="C196" s="164" t="s">
        <v>218</v>
      </c>
      <c r="D196" s="164" t="s">
        <v>145</v>
      </c>
      <c r="E196" s="165" t="s">
        <v>304</v>
      </c>
      <c r="F196" s="272" t="s">
        <v>305</v>
      </c>
      <c r="G196" s="272"/>
      <c r="H196" s="272"/>
      <c r="I196" s="272"/>
      <c r="J196" s="166" t="s">
        <v>232</v>
      </c>
      <c r="K196" s="167">
        <v>36</v>
      </c>
      <c r="L196" s="273">
        <v>0</v>
      </c>
      <c r="M196" s="274"/>
      <c r="N196" s="275">
        <f>ROUND(L196*K196,2)</f>
        <v>0</v>
      </c>
      <c r="O196" s="275"/>
      <c r="P196" s="275"/>
      <c r="Q196" s="275"/>
      <c r="R196" s="38"/>
      <c r="T196" s="168" t="s">
        <v>22</v>
      </c>
      <c r="U196" s="45" t="s">
        <v>43</v>
      </c>
      <c r="V196" s="37"/>
      <c r="W196" s="169">
        <f>V196*K196</f>
        <v>0</v>
      </c>
      <c r="X196" s="169">
        <v>0</v>
      </c>
      <c r="Y196" s="169">
        <f>X196*K196</f>
        <v>0</v>
      </c>
      <c r="Z196" s="169">
        <v>0</v>
      </c>
      <c r="AA196" s="170">
        <f>Z196*K196</f>
        <v>0</v>
      </c>
      <c r="AR196" s="19" t="s">
        <v>149</v>
      </c>
      <c r="AT196" s="19" t="s">
        <v>145</v>
      </c>
      <c r="AU196" s="19" t="s">
        <v>86</v>
      </c>
      <c r="AY196" s="19" t="s">
        <v>144</v>
      </c>
      <c r="BE196" s="111">
        <f>IF(U196="základní",N196,0)</f>
        <v>0</v>
      </c>
      <c r="BF196" s="111">
        <f>IF(U196="snížená",N196,0)</f>
        <v>0</v>
      </c>
      <c r="BG196" s="111">
        <f>IF(U196="zákl. přenesená",N196,0)</f>
        <v>0</v>
      </c>
      <c r="BH196" s="111">
        <f>IF(U196="sníž. přenesená",N196,0)</f>
        <v>0</v>
      </c>
      <c r="BI196" s="111">
        <f>IF(U196="nulová",N196,0)</f>
        <v>0</v>
      </c>
      <c r="BJ196" s="19" t="s">
        <v>86</v>
      </c>
      <c r="BK196" s="111">
        <f>ROUND(L196*K196,2)</f>
        <v>0</v>
      </c>
      <c r="BL196" s="19" t="s">
        <v>149</v>
      </c>
      <c r="BM196" s="19" t="s">
        <v>496</v>
      </c>
    </row>
    <row r="197" spans="2:51" s="9" customFormat="1" ht="22.5" customHeight="1">
      <c r="B197" s="171"/>
      <c r="C197" s="172"/>
      <c r="D197" s="172"/>
      <c r="E197" s="173" t="s">
        <v>22</v>
      </c>
      <c r="F197" s="276" t="s">
        <v>497</v>
      </c>
      <c r="G197" s="277"/>
      <c r="H197" s="277"/>
      <c r="I197" s="277"/>
      <c r="J197" s="172"/>
      <c r="K197" s="174">
        <v>36</v>
      </c>
      <c r="L197" s="172"/>
      <c r="M197" s="172"/>
      <c r="N197" s="172"/>
      <c r="O197" s="172"/>
      <c r="P197" s="172"/>
      <c r="Q197" s="172"/>
      <c r="R197" s="175"/>
      <c r="T197" s="176"/>
      <c r="U197" s="172"/>
      <c r="V197" s="172"/>
      <c r="W197" s="172"/>
      <c r="X197" s="172"/>
      <c r="Y197" s="172"/>
      <c r="Z197" s="172"/>
      <c r="AA197" s="177"/>
      <c r="AT197" s="178" t="s">
        <v>151</v>
      </c>
      <c r="AU197" s="178" t="s">
        <v>86</v>
      </c>
      <c r="AV197" s="9" t="s">
        <v>108</v>
      </c>
      <c r="AW197" s="9" t="s">
        <v>35</v>
      </c>
      <c r="AX197" s="9" t="s">
        <v>78</v>
      </c>
      <c r="AY197" s="178" t="s">
        <v>144</v>
      </c>
    </row>
    <row r="198" spans="2:51" s="10" customFormat="1" ht="22.5" customHeight="1">
      <c r="B198" s="179"/>
      <c r="C198" s="180"/>
      <c r="D198" s="180"/>
      <c r="E198" s="181" t="s">
        <v>22</v>
      </c>
      <c r="F198" s="278" t="s">
        <v>152</v>
      </c>
      <c r="G198" s="279"/>
      <c r="H198" s="279"/>
      <c r="I198" s="279"/>
      <c r="J198" s="180"/>
      <c r="K198" s="182">
        <v>36</v>
      </c>
      <c r="L198" s="180"/>
      <c r="M198" s="180"/>
      <c r="N198" s="180"/>
      <c r="O198" s="180"/>
      <c r="P198" s="180"/>
      <c r="Q198" s="180"/>
      <c r="R198" s="183"/>
      <c r="T198" s="184"/>
      <c r="U198" s="180"/>
      <c r="V198" s="180"/>
      <c r="W198" s="180"/>
      <c r="X198" s="180"/>
      <c r="Y198" s="180"/>
      <c r="Z198" s="180"/>
      <c r="AA198" s="185"/>
      <c r="AT198" s="186" t="s">
        <v>151</v>
      </c>
      <c r="AU198" s="186" t="s">
        <v>86</v>
      </c>
      <c r="AV198" s="10" t="s">
        <v>149</v>
      </c>
      <c r="AW198" s="10" t="s">
        <v>35</v>
      </c>
      <c r="AX198" s="10" t="s">
        <v>86</v>
      </c>
      <c r="AY198" s="186" t="s">
        <v>144</v>
      </c>
    </row>
    <row r="199" spans="2:65" s="1" customFormat="1" ht="22.5" customHeight="1">
      <c r="B199" s="36"/>
      <c r="C199" s="200" t="s">
        <v>78</v>
      </c>
      <c r="D199" s="200" t="s">
        <v>308</v>
      </c>
      <c r="E199" s="201" t="s">
        <v>309</v>
      </c>
      <c r="F199" s="292" t="s">
        <v>310</v>
      </c>
      <c r="G199" s="292"/>
      <c r="H199" s="292"/>
      <c r="I199" s="292"/>
      <c r="J199" s="202" t="s">
        <v>311</v>
      </c>
      <c r="K199" s="203">
        <v>1.404</v>
      </c>
      <c r="L199" s="293">
        <v>0</v>
      </c>
      <c r="M199" s="294"/>
      <c r="N199" s="295">
        <f>ROUND(L199*K199,2)</f>
        <v>0</v>
      </c>
      <c r="O199" s="275"/>
      <c r="P199" s="275"/>
      <c r="Q199" s="275"/>
      <c r="R199" s="38"/>
      <c r="T199" s="168" t="s">
        <v>22</v>
      </c>
      <c r="U199" s="45" t="s">
        <v>43</v>
      </c>
      <c r="V199" s="37"/>
      <c r="W199" s="169">
        <f>V199*K199</f>
        <v>0</v>
      </c>
      <c r="X199" s="169">
        <v>0.001</v>
      </c>
      <c r="Y199" s="169">
        <f>X199*K199</f>
        <v>0.0014039999999999999</v>
      </c>
      <c r="Z199" s="169">
        <v>0</v>
      </c>
      <c r="AA199" s="170">
        <f>Z199*K199</f>
        <v>0</v>
      </c>
      <c r="AR199" s="19" t="s">
        <v>229</v>
      </c>
      <c r="AT199" s="19" t="s">
        <v>308</v>
      </c>
      <c r="AU199" s="19" t="s">
        <v>86</v>
      </c>
      <c r="AY199" s="19" t="s">
        <v>144</v>
      </c>
      <c r="BE199" s="111">
        <f>IF(U199="základní",N199,0)</f>
        <v>0</v>
      </c>
      <c r="BF199" s="111">
        <f>IF(U199="snížená",N199,0)</f>
        <v>0</v>
      </c>
      <c r="BG199" s="111">
        <f>IF(U199="zákl. přenesená",N199,0)</f>
        <v>0</v>
      </c>
      <c r="BH199" s="111">
        <f>IF(U199="sníž. přenesená",N199,0)</f>
        <v>0</v>
      </c>
      <c r="BI199" s="111">
        <f>IF(U199="nulová",N199,0)</f>
        <v>0</v>
      </c>
      <c r="BJ199" s="19" t="s">
        <v>86</v>
      </c>
      <c r="BK199" s="111">
        <f>ROUND(L199*K199,2)</f>
        <v>0</v>
      </c>
      <c r="BL199" s="19" t="s">
        <v>149</v>
      </c>
      <c r="BM199" s="19" t="s">
        <v>498</v>
      </c>
    </row>
    <row r="200" spans="2:65" s="1" customFormat="1" ht="31.5" customHeight="1">
      <c r="B200" s="36"/>
      <c r="C200" s="164" t="s">
        <v>224</v>
      </c>
      <c r="D200" s="164" t="s">
        <v>145</v>
      </c>
      <c r="E200" s="165" t="s">
        <v>313</v>
      </c>
      <c r="F200" s="272" t="s">
        <v>314</v>
      </c>
      <c r="G200" s="272"/>
      <c r="H200" s="272"/>
      <c r="I200" s="272"/>
      <c r="J200" s="166" t="s">
        <v>232</v>
      </c>
      <c r="K200" s="167">
        <v>30</v>
      </c>
      <c r="L200" s="273">
        <v>0</v>
      </c>
      <c r="M200" s="274"/>
      <c r="N200" s="275">
        <f>ROUND(L200*K200,2)</f>
        <v>0</v>
      </c>
      <c r="O200" s="275"/>
      <c r="P200" s="275"/>
      <c r="Q200" s="275"/>
      <c r="R200" s="38"/>
      <c r="T200" s="168" t="s">
        <v>22</v>
      </c>
      <c r="U200" s="45" t="s">
        <v>43</v>
      </c>
      <c r="V200" s="37"/>
      <c r="W200" s="169">
        <f>V200*K200</f>
        <v>0</v>
      </c>
      <c r="X200" s="169">
        <v>0</v>
      </c>
      <c r="Y200" s="169">
        <f>X200*K200</f>
        <v>0</v>
      </c>
      <c r="Z200" s="169">
        <v>0</v>
      </c>
      <c r="AA200" s="170">
        <f>Z200*K200</f>
        <v>0</v>
      </c>
      <c r="AR200" s="19" t="s">
        <v>149</v>
      </c>
      <c r="AT200" s="19" t="s">
        <v>145</v>
      </c>
      <c r="AU200" s="19" t="s">
        <v>86</v>
      </c>
      <c r="AY200" s="19" t="s">
        <v>144</v>
      </c>
      <c r="BE200" s="111">
        <f>IF(U200="základní",N200,0)</f>
        <v>0</v>
      </c>
      <c r="BF200" s="111">
        <f>IF(U200="snížená",N200,0)</f>
        <v>0</v>
      </c>
      <c r="BG200" s="111">
        <f>IF(U200="zákl. přenesená",N200,0)</f>
        <v>0</v>
      </c>
      <c r="BH200" s="111">
        <f>IF(U200="sníž. přenesená",N200,0)</f>
        <v>0</v>
      </c>
      <c r="BI200" s="111">
        <f>IF(U200="nulová",N200,0)</f>
        <v>0</v>
      </c>
      <c r="BJ200" s="19" t="s">
        <v>86</v>
      </c>
      <c r="BK200" s="111">
        <f>ROUND(L200*K200,2)</f>
        <v>0</v>
      </c>
      <c r="BL200" s="19" t="s">
        <v>149</v>
      </c>
      <c r="BM200" s="19" t="s">
        <v>499</v>
      </c>
    </row>
    <row r="201" spans="2:63" s="8" customFormat="1" ht="37.35" customHeight="1">
      <c r="B201" s="154"/>
      <c r="C201" s="155"/>
      <c r="D201" s="156" t="s">
        <v>185</v>
      </c>
      <c r="E201" s="156"/>
      <c r="F201" s="156"/>
      <c r="G201" s="156"/>
      <c r="H201" s="156"/>
      <c r="I201" s="156"/>
      <c r="J201" s="156"/>
      <c r="K201" s="156"/>
      <c r="L201" s="156"/>
      <c r="M201" s="156"/>
      <c r="N201" s="296">
        <f>BK201</f>
        <v>0</v>
      </c>
      <c r="O201" s="297"/>
      <c r="P201" s="297"/>
      <c r="Q201" s="297"/>
      <c r="R201" s="157"/>
      <c r="T201" s="158"/>
      <c r="U201" s="155"/>
      <c r="V201" s="155"/>
      <c r="W201" s="159">
        <f>SUM(W202:W216)</f>
        <v>0</v>
      </c>
      <c r="X201" s="155"/>
      <c r="Y201" s="159">
        <f>SUM(Y202:Y216)</f>
        <v>2.0465071999999997</v>
      </c>
      <c r="Z201" s="155"/>
      <c r="AA201" s="160">
        <f>SUM(AA202:AA216)</f>
        <v>0</v>
      </c>
      <c r="AR201" s="161" t="s">
        <v>86</v>
      </c>
      <c r="AT201" s="162" t="s">
        <v>77</v>
      </c>
      <c r="AU201" s="162" t="s">
        <v>78</v>
      </c>
      <c r="AY201" s="161" t="s">
        <v>144</v>
      </c>
      <c r="BK201" s="163">
        <f>SUM(BK202:BK216)</f>
        <v>0</v>
      </c>
    </row>
    <row r="202" spans="2:65" s="1" customFormat="1" ht="31.5" customHeight="1">
      <c r="B202" s="36"/>
      <c r="C202" s="164" t="s">
        <v>86</v>
      </c>
      <c r="D202" s="164" t="s">
        <v>145</v>
      </c>
      <c r="E202" s="165" t="s">
        <v>320</v>
      </c>
      <c r="F202" s="272" t="s">
        <v>321</v>
      </c>
      <c r="G202" s="272"/>
      <c r="H202" s="272"/>
      <c r="I202" s="272"/>
      <c r="J202" s="166" t="s">
        <v>195</v>
      </c>
      <c r="K202" s="167">
        <v>0.09</v>
      </c>
      <c r="L202" s="273">
        <v>0</v>
      </c>
      <c r="M202" s="274"/>
      <c r="N202" s="275">
        <f>ROUND(L202*K202,2)</f>
        <v>0</v>
      </c>
      <c r="O202" s="275"/>
      <c r="P202" s="275"/>
      <c r="Q202" s="275"/>
      <c r="R202" s="38"/>
      <c r="T202" s="168" t="s">
        <v>22</v>
      </c>
      <c r="U202" s="45" t="s">
        <v>43</v>
      </c>
      <c r="V202" s="37"/>
      <c r="W202" s="169">
        <f>V202*K202</f>
        <v>0</v>
      </c>
      <c r="X202" s="169">
        <v>2.16</v>
      </c>
      <c r="Y202" s="169">
        <f>X202*K202</f>
        <v>0.19440000000000002</v>
      </c>
      <c r="Z202" s="169">
        <v>0</v>
      </c>
      <c r="AA202" s="170">
        <f>Z202*K202</f>
        <v>0</v>
      </c>
      <c r="AR202" s="19" t="s">
        <v>149</v>
      </c>
      <c r="AT202" s="19" t="s">
        <v>145</v>
      </c>
      <c r="AU202" s="19" t="s">
        <v>86</v>
      </c>
      <c r="AY202" s="19" t="s">
        <v>144</v>
      </c>
      <c r="BE202" s="111">
        <f>IF(U202="základní",N202,0)</f>
        <v>0</v>
      </c>
      <c r="BF202" s="111">
        <f>IF(U202="snížená",N202,0)</f>
        <v>0</v>
      </c>
      <c r="BG202" s="111">
        <f>IF(U202="zákl. přenesená",N202,0)</f>
        <v>0</v>
      </c>
      <c r="BH202" s="111">
        <f>IF(U202="sníž. přenesená",N202,0)</f>
        <v>0</v>
      </c>
      <c r="BI202" s="111">
        <f>IF(U202="nulová",N202,0)</f>
        <v>0</v>
      </c>
      <c r="BJ202" s="19" t="s">
        <v>86</v>
      </c>
      <c r="BK202" s="111">
        <f>ROUND(L202*K202,2)</f>
        <v>0</v>
      </c>
      <c r="BL202" s="19" t="s">
        <v>149</v>
      </c>
      <c r="BM202" s="19" t="s">
        <v>500</v>
      </c>
    </row>
    <row r="203" spans="2:51" s="11" customFormat="1" ht="22.5" customHeight="1">
      <c r="B203" s="192"/>
      <c r="C203" s="193"/>
      <c r="D203" s="193"/>
      <c r="E203" s="194" t="s">
        <v>22</v>
      </c>
      <c r="F203" s="290" t="s">
        <v>211</v>
      </c>
      <c r="G203" s="291"/>
      <c r="H203" s="291"/>
      <c r="I203" s="291"/>
      <c r="J203" s="193"/>
      <c r="K203" s="195" t="s">
        <v>22</v>
      </c>
      <c r="L203" s="193"/>
      <c r="M203" s="193"/>
      <c r="N203" s="193"/>
      <c r="O203" s="193"/>
      <c r="P203" s="193"/>
      <c r="Q203" s="193"/>
      <c r="R203" s="196"/>
      <c r="T203" s="197"/>
      <c r="U203" s="193"/>
      <c r="V203" s="193"/>
      <c r="W203" s="193"/>
      <c r="X203" s="193"/>
      <c r="Y203" s="193"/>
      <c r="Z203" s="193"/>
      <c r="AA203" s="198"/>
      <c r="AT203" s="199" t="s">
        <v>151</v>
      </c>
      <c r="AU203" s="199" t="s">
        <v>86</v>
      </c>
      <c r="AV203" s="11" t="s">
        <v>86</v>
      </c>
      <c r="AW203" s="11" t="s">
        <v>35</v>
      </c>
      <c r="AX203" s="11" t="s">
        <v>78</v>
      </c>
      <c r="AY203" s="199" t="s">
        <v>144</v>
      </c>
    </row>
    <row r="204" spans="2:51" s="9" customFormat="1" ht="22.5" customHeight="1">
      <c r="B204" s="171"/>
      <c r="C204" s="172"/>
      <c r="D204" s="172"/>
      <c r="E204" s="173" t="s">
        <v>22</v>
      </c>
      <c r="F204" s="288" t="s">
        <v>501</v>
      </c>
      <c r="G204" s="289"/>
      <c r="H204" s="289"/>
      <c r="I204" s="289"/>
      <c r="J204" s="172"/>
      <c r="K204" s="174">
        <v>0.09</v>
      </c>
      <c r="L204" s="172"/>
      <c r="M204" s="172"/>
      <c r="N204" s="172"/>
      <c r="O204" s="172"/>
      <c r="P204" s="172"/>
      <c r="Q204" s="172"/>
      <c r="R204" s="175"/>
      <c r="T204" s="176"/>
      <c r="U204" s="172"/>
      <c r="V204" s="172"/>
      <c r="W204" s="172"/>
      <c r="X204" s="172"/>
      <c r="Y204" s="172"/>
      <c r="Z204" s="172"/>
      <c r="AA204" s="177"/>
      <c r="AT204" s="178" t="s">
        <v>151</v>
      </c>
      <c r="AU204" s="178" t="s">
        <v>86</v>
      </c>
      <c r="AV204" s="9" t="s">
        <v>108</v>
      </c>
      <c r="AW204" s="9" t="s">
        <v>35</v>
      </c>
      <c r="AX204" s="9" t="s">
        <v>78</v>
      </c>
      <c r="AY204" s="178" t="s">
        <v>144</v>
      </c>
    </row>
    <row r="205" spans="2:51" s="10" customFormat="1" ht="22.5" customHeight="1">
      <c r="B205" s="179"/>
      <c r="C205" s="180"/>
      <c r="D205" s="180"/>
      <c r="E205" s="181" t="s">
        <v>22</v>
      </c>
      <c r="F205" s="278" t="s">
        <v>152</v>
      </c>
      <c r="G205" s="279"/>
      <c r="H205" s="279"/>
      <c r="I205" s="279"/>
      <c r="J205" s="180"/>
      <c r="K205" s="182">
        <v>0.09</v>
      </c>
      <c r="L205" s="180"/>
      <c r="M205" s="180"/>
      <c r="N205" s="180"/>
      <c r="O205" s="180"/>
      <c r="P205" s="180"/>
      <c r="Q205" s="180"/>
      <c r="R205" s="183"/>
      <c r="T205" s="184"/>
      <c r="U205" s="180"/>
      <c r="V205" s="180"/>
      <c r="W205" s="180"/>
      <c r="X205" s="180"/>
      <c r="Y205" s="180"/>
      <c r="Z205" s="180"/>
      <c r="AA205" s="185"/>
      <c r="AT205" s="186" t="s">
        <v>151</v>
      </c>
      <c r="AU205" s="186" t="s">
        <v>86</v>
      </c>
      <c r="AV205" s="10" t="s">
        <v>149</v>
      </c>
      <c r="AW205" s="10" t="s">
        <v>35</v>
      </c>
      <c r="AX205" s="10" t="s">
        <v>86</v>
      </c>
      <c r="AY205" s="186" t="s">
        <v>144</v>
      </c>
    </row>
    <row r="206" spans="2:65" s="1" customFormat="1" ht="22.5" customHeight="1">
      <c r="B206" s="36"/>
      <c r="C206" s="164" t="s">
        <v>108</v>
      </c>
      <c r="D206" s="164" t="s">
        <v>145</v>
      </c>
      <c r="E206" s="165" t="s">
        <v>323</v>
      </c>
      <c r="F206" s="272" t="s">
        <v>324</v>
      </c>
      <c r="G206" s="272"/>
      <c r="H206" s="272"/>
      <c r="I206" s="272"/>
      <c r="J206" s="166" t="s">
        <v>195</v>
      </c>
      <c r="K206" s="167">
        <v>2.1</v>
      </c>
      <c r="L206" s="273">
        <v>0</v>
      </c>
      <c r="M206" s="274"/>
      <c r="N206" s="275">
        <f>ROUND(L206*K206,2)</f>
        <v>0</v>
      </c>
      <c r="O206" s="275"/>
      <c r="P206" s="275"/>
      <c r="Q206" s="275"/>
      <c r="R206" s="38"/>
      <c r="T206" s="168" t="s">
        <v>22</v>
      </c>
      <c r="U206" s="45" t="s">
        <v>43</v>
      </c>
      <c r="V206" s="37"/>
      <c r="W206" s="169">
        <f>V206*K206</f>
        <v>0</v>
      </c>
      <c r="X206" s="169">
        <v>0</v>
      </c>
      <c r="Y206" s="169">
        <f>X206*K206</f>
        <v>0</v>
      </c>
      <c r="Z206" s="169">
        <v>0</v>
      </c>
      <c r="AA206" s="170">
        <f>Z206*K206</f>
        <v>0</v>
      </c>
      <c r="AR206" s="19" t="s">
        <v>149</v>
      </c>
      <c r="AT206" s="19" t="s">
        <v>145</v>
      </c>
      <c r="AU206" s="19" t="s">
        <v>86</v>
      </c>
      <c r="AY206" s="19" t="s">
        <v>144</v>
      </c>
      <c r="BE206" s="111">
        <f>IF(U206="základní",N206,0)</f>
        <v>0</v>
      </c>
      <c r="BF206" s="111">
        <f>IF(U206="snížená",N206,0)</f>
        <v>0</v>
      </c>
      <c r="BG206" s="111">
        <f>IF(U206="zákl. přenesená",N206,0)</f>
        <v>0</v>
      </c>
      <c r="BH206" s="111">
        <f>IF(U206="sníž. přenesená",N206,0)</f>
        <v>0</v>
      </c>
      <c r="BI206" s="111">
        <f>IF(U206="nulová",N206,0)</f>
        <v>0</v>
      </c>
      <c r="BJ206" s="19" t="s">
        <v>86</v>
      </c>
      <c r="BK206" s="111">
        <f>ROUND(L206*K206,2)</f>
        <v>0</v>
      </c>
      <c r="BL206" s="19" t="s">
        <v>149</v>
      </c>
      <c r="BM206" s="19" t="s">
        <v>502</v>
      </c>
    </row>
    <row r="207" spans="2:65" s="1" customFormat="1" ht="22.5" customHeight="1">
      <c r="B207" s="36"/>
      <c r="C207" s="164" t="s">
        <v>156</v>
      </c>
      <c r="D207" s="164" t="s">
        <v>145</v>
      </c>
      <c r="E207" s="165" t="s">
        <v>327</v>
      </c>
      <c r="F207" s="272" t="s">
        <v>328</v>
      </c>
      <c r="G207" s="272"/>
      <c r="H207" s="272"/>
      <c r="I207" s="272"/>
      <c r="J207" s="166" t="s">
        <v>232</v>
      </c>
      <c r="K207" s="167">
        <v>3.45</v>
      </c>
      <c r="L207" s="273">
        <v>0</v>
      </c>
      <c r="M207" s="274"/>
      <c r="N207" s="275">
        <f>ROUND(L207*K207,2)</f>
        <v>0</v>
      </c>
      <c r="O207" s="275"/>
      <c r="P207" s="275"/>
      <c r="Q207" s="275"/>
      <c r="R207" s="38"/>
      <c r="T207" s="168" t="s">
        <v>22</v>
      </c>
      <c r="U207" s="45" t="s">
        <v>43</v>
      </c>
      <c r="V207" s="37"/>
      <c r="W207" s="169">
        <f>V207*K207</f>
        <v>0</v>
      </c>
      <c r="X207" s="169">
        <v>0.00103</v>
      </c>
      <c r="Y207" s="169">
        <f>X207*K207</f>
        <v>0.0035535000000000007</v>
      </c>
      <c r="Z207" s="169">
        <v>0</v>
      </c>
      <c r="AA207" s="170">
        <f>Z207*K207</f>
        <v>0</v>
      </c>
      <c r="AR207" s="19" t="s">
        <v>149</v>
      </c>
      <c r="AT207" s="19" t="s">
        <v>145</v>
      </c>
      <c r="AU207" s="19" t="s">
        <v>86</v>
      </c>
      <c r="AY207" s="19" t="s">
        <v>144</v>
      </c>
      <c r="BE207" s="111">
        <f>IF(U207="základní",N207,0)</f>
        <v>0</v>
      </c>
      <c r="BF207" s="111">
        <f>IF(U207="snížená",N207,0)</f>
        <v>0</v>
      </c>
      <c r="BG207" s="111">
        <f>IF(U207="zákl. přenesená",N207,0)</f>
        <v>0</v>
      </c>
      <c r="BH207" s="111">
        <f>IF(U207="sníž. přenesená",N207,0)</f>
        <v>0</v>
      </c>
      <c r="BI207" s="111">
        <f>IF(U207="nulová",N207,0)</f>
        <v>0</v>
      </c>
      <c r="BJ207" s="19" t="s">
        <v>86</v>
      </c>
      <c r="BK207" s="111">
        <f>ROUND(L207*K207,2)</f>
        <v>0</v>
      </c>
      <c r="BL207" s="19" t="s">
        <v>149</v>
      </c>
      <c r="BM207" s="19" t="s">
        <v>503</v>
      </c>
    </row>
    <row r="208" spans="2:51" s="11" customFormat="1" ht="22.5" customHeight="1">
      <c r="B208" s="192"/>
      <c r="C208" s="193"/>
      <c r="D208" s="193"/>
      <c r="E208" s="194" t="s">
        <v>22</v>
      </c>
      <c r="F208" s="290" t="s">
        <v>211</v>
      </c>
      <c r="G208" s="291"/>
      <c r="H208" s="291"/>
      <c r="I208" s="291"/>
      <c r="J208" s="193"/>
      <c r="K208" s="195" t="s">
        <v>22</v>
      </c>
      <c r="L208" s="193"/>
      <c r="M208" s="193"/>
      <c r="N208" s="193"/>
      <c r="O208" s="193"/>
      <c r="P208" s="193"/>
      <c r="Q208" s="193"/>
      <c r="R208" s="196"/>
      <c r="T208" s="197"/>
      <c r="U208" s="193"/>
      <c r="V208" s="193"/>
      <c r="W208" s="193"/>
      <c r="X208" s="193"/>
      <c r="Y208" s="193"/>
      <c r="Z208" s="193"/>
      <c r="AA208" s="198"/>
      <c r="AT208" s="199" t="s">
        <v>151</v>
      </c>
      <c r="AU208" s="199" t="s">
        <v>86</v>
      </c>
      <c r="AV208" s="11" t="s">
        <v>86</v>
      </c>
      <c r="AW208" s="11" t="s">
        <v>35</v>
      </c>
      <c r="AX208" s="11" t="s">
        <v>78</v>
      </c>
      <c r="AY208" s="199" t="s">
        <v>144</v>
      </c>
    </row>
    <row r="209" spans="2:51" s="9" customFormat="1" ht="22.5" customHeight="1">
      <c r="B209" s="171"/>
      <c r="C209" s="172"/>
      <c r="D209" s="172"/>
      <c r="E209" s="173" t="s">
        <v>22</v>
      </c>
      <c r="F209" s="288" t="s">
        <v>504</v>
      </c>
      <c r="G209" s="289"/>
      <c r="H209" s="289"/>
      <c r="I209" s="289"/>
      <c r="J209" s="172"/>
      <c r="K209" s="174">
        <v>3.45</v>
      </c>
      <c r="L209" s="172"/>
      <c r="M209" s="172"/>
      <c r="N209" s="172"/>
      <c r="O209" s="172"/>
      <c r="P209" s="172"/>
      <c r="Q209" s="172"/>
      <c r="R209" s="175"/>
      <c r="T209" s="176"/>
      <c r="U209" s="172"/>
      <c r="V209" s="172"/>
      <c r="W209" s="172"/>
      <c r="X209" s="172"/>
      <c r="Y209" s="172"/>
      <c r="Z209" s="172"/>
      <c r="AA209" s="177"/>
      <c r="AT209" s="178" t="s">
        <v>151</v>
      </c>
      <c r="AU209" s="178" t="s">
        <v>86</v>
      </c>
      <c r="AV209" s="9" t="s">
        <v>108</v>
      </c>
      <c r="AW209" s="9" t="s">
        <v>35</v>
      </c>
      <c r="AX209" s="9" t="s">
        <v>78</v>
      </c>
      <c r="AY209" s="178" t="s">
        <v>144</v>
      </c>
    </row>
    <row r="210" spans="2:51" s="10" customFormat="1" ht="22.5" customHeight="1">
      <c r="B210" s="179"/>
      <c r="C210" s="180"/>
      <c r="D210" s="180"/>
      <c r="E210" s="181" t="s">
        <v>22</v>
      </c>
      <c r="F210" s="278" t="s">
        <v>152</v>
      </c>
      <c r="G210" s="279"/>
      <c r="H210" s="279"/>
      <c r="I210" s="279"/>
      <c r="J210" s="180"/>
      <c r="K210" s="182">
        <v>3.45</v>
      </c>
      <c r="L210" s="180"/>
      <c r="M210" s="180"/>
      <c r="N210" s="180"/>
      <c r="O210" s="180"/>
      <c r="P210" s="180"/>
      <c r="Q210" s="180"/>
      <c r="R210" s="183"/>
      <c r="T210" s="184"/>
      <c r="U210" s="180"/>
      <c r="V210" s="180"/>
      <c r="W210" s="180"/>
      <c r="X210" s="180"/>
      <c r="Y210" s="180"/>
      <c r="Z210" s="180"/>
      <c r="AA210" s="185"/>
      <c r="AT210" s="186" t="s">
        <v>151</v>
      </c>
      <c r="AU210" s="186" t="s">
        <v>86</v>
      </c>
      <c r="AV210" s="10" t="s">
        <v>149</v>
      </c>
      <c r="AW210" s="10" t="s">
        <v>35</v>
      </c>
      <c r="AX210" s="10" t="s">
        <v>86</v>
      </c>
      <c r="AY210" s="186" t="s">
        <v>144</v>
      </c>
    </row>
    <row r="211" spans="2:65" s="1" customFormat="1" ht="22.5" customHeight="1">
      <c r="B211" s="36"/>
      <c r="C211" s="164" t="s">
        <v>149</v>
      </c>
      <c r="D211" s="164" t="s">
        <v>145</v>
      </c>
      <c r="E211" s="165" t="s">
        <v>330</v>
      </c>
      <c r="F211" s="272" t="s">
        <v>331</v>
      </c>
      <c r="G211" s="272"/>
      <c r="H211" s="272"/>
      <c r="I211" s="272"/>
      <c r="J211" s="166" t="s">
        <v>232</v>
      </c>
      <c r="K211" s="167">
        <v>3.45</v>
      </c>
      <c r="L211" s="273">
        <v>0</v>
      </c>
      <c r="M211" s="274"/>
      <c r="N211" s="275">
        <f>ROUND(L211*K211,2)</f>
        <v>0</v>
      </c>
      <c r="O211" s="275"/>
      <c r="P211" s="275"/>
      <c r="Q211" s="275"/>
      <c r="R211" s="38"/>
      <c r="T211" s="168" t="s">
        <v>22</v>
      </c>
      <c r="U211" s="45" t="s">
        <v>43</v>
      </c>
      <c r="V211" s="37"/>
      <c r="W211" s="169">
        <f>V211*K211</f>
        <v>0</v>
      </c>
      <c r="X211" s="169">
        <v>0</v>
      </c>
      <c r="Y211" s="169">
        <f>X211*K211</f>
        <v>0</v>
      </c>
      <c r="Z211" s="169">
        <v>0</v>
      </c>
      <c r="AA211" s="170">
        <f>Z211*K211</f>
        <v>0</v>
      </c>
      <c r="AR211" s="19" t="s">
        <v>149</v>
      </c>
      <c r="AT211" s="19" t="s">
        <v>145</v>
      </c>
      <c r="AU211" s="19" t="s">
        <v>86</v>
      </c>
      <c r="AY211" s="19" t="s">
        <v>144</v>
      </c>
      <c r="BE211" s="111">
        <f>IF(U211="základní",N211,0)</f>
        <v>0</v>
      </c>
      <c r="BF211" s="111">
        <f>IF(U211="snížená",N211,0)</f>
        <v>0</v>
      </c>
      <c r="BG211" s="111">
        <f>IF(U211="zákl. přenesená",N211,0)</f>
        <v>0</v>
      </c>
      <c r="BH211" s="111">
        <f>IF(U211="sníž. přenesená",N211,0)</f>
        <v>0</v>
      </c>
      <c r="BI211" s="111">
        <f>IF(U211="nulová",N211,0)</f>
        <v>0</v>
      </c>
      <c r="BJ211" s="19" t="s">
        <v>86</v>
      </c>
      <c r="BK211" s="111">
        <f>ROUND(L211*K211,2)</f>
        <v>0</v>
      </c>
      <c r="BL211" s="19" t="s">
        <v>149</v>
      </c>
      <c r="BM211" s="19" t="s">
        <v>505</v>
      </c>
    </row>
    <row r="212" spans="2:65" s="1" customFormat="1" ht="22.5" customHeight="1">
      <c r="B212" s="36"/>
      <c r="C212" s="164" t="s">
        <v>163</v>
      </c>
      <c r="D212" s="164" t="s">
        <v>145</v>
      </c>
      <c r="E212" s="165" t="s">
        <v>334</v>
      </c>
      <c r="F212" s="272" t="s">
        <v>335</v>
      </c>
      <c r="G212" s="272"/>
      <c r="H212" s="272"/>
      <c r="I212" s="272"/>
      <c r="J212" s="166" t="s">
        <v>227</v>
      </c>
      <c r="K212" s="167">
        <v>0.105</v>
      </c>
      <c r="L212" s="273">
        <v>0</v>
      </c>
      <c r="M212" s="274"/>
      <c r="N212" s="275">
        <f>ROUND(L212*K212,2)</f>
        <v>0</v>
      </c>
      <c r="O212" s="275"/>
      <c r="P212" s="275"/>
      <c r="Q212" s="275"/>
      <c r="R212" s="38"/>
      <c r="T212" s="168" t="s">
        <v>22</v>
      </c>
      <c r="U212" s="45" t="s">
        <v>43</v>
      </c>
      <c r="V212" s="37"/>
      <c r="W212" s="169">
        <f>V212*K212</f>
        <v>0</v>
      </c>
      <c r="X212" s="169">
        <v>1.05878</v>
      </c>
      <c r="Y212" s="169">
        <f>X212*K212</f>
        <v>0.1111719</v>
      </c>
      <c r="Z212" s="169">
        <v>0</v>
      </c>
      <c r="AA212" s="170">
        <f>Z212*K212</f>
        <v>0</v>
      </c>
      <c r="AR212" s="19" t="s">
        <v>149</v>
      </c>
      <c r="AT212" s="19" t="s">
        <v>145</v>
      </c>
      <c r="AU212" s="19" t="s">
        <v>86</v>
      </c>
      <c r="AY212" s="19" t="s">
        <v>144</v>
      </c>
      <c r="BE212" s="111">
        <f>IF(U212="základní",N212,0)</f>
        <v>0</v>
      </c>
      <c r="BF212" s="111">
        <f>IF(U212="snížená",N212,0)</f>
        <v>0</v>
      </c>
      <c r="BG212" s="111">
        <f>IF(U212="zákl. přenesená",N212,0)</f>
        <v>0</v>
      </c>
      <c r="BH212" s="111">
        <f>IF(U212="sníž. přenesená",N212,0)</f>
        <v>0</v>
      </c>
      <c r="BI212" s="111">
        <f>IF(U212="nulová",N212,0)</f>
        <v>0</v>
      </c>
      <c r="BJ212" s="19" t="s">
        <v>86</v>
      </c>
      <c r="BK212" s="111">
        <f>ROUND(L212*K212,2)</f>
        <v>0</v>
      </c>
      <c r="BL212" s="19" t="s">
        <v>149</v>
      </c>
      <c r="BM212" s="19" t="s">
        <v>506</v>
      </c>
    </row>
    <row r="213" spans="2:51" s="11" customFormat="1" ht="22.5" customHeight="1">
      <c r="B213" s="192"/>
      <c r="C213" s="193"/>
      <c r="D213" s="193"/>
      <c r="E213" s="194" t="s">
        <v>22</v>
      </c>
      <c r="F213" s="290" t="s">
        <v>507</v>
      </c>
      <c r="G213" s="291"/>
      <c r="H213" s="291"/>
      <c r="I213" s="291"/>
      <c r="J213" s="193"/>
      <c r="K213" s="195" t="s">
        <v>22</v>
      </c>
      <c r="L213" s="193"/>
      <c r="M213" s="193"/>
      <c r="N213" s="193"/>
      <c r="O213" s="193"/>
      <c r="P213" s="193"/>
      <c r="Q213" s="193"/>
      <c r="R213" s="196"/>
      <c r="T213" s="197"/>
      <c r="U213" s="193"/>
      <c r="V213" s="193"/>
      <c r="W213" s="193"/>
      <c r="X213" s="193"/>
      <c r="Y213" s="193"/>
      <c r="Z213" s="193"/>
      <c r="AA213" s="198"/>
      <c r="AT213" s="199" t="s">
        <v>151</v>
      </c>
      <c r="AU213" s="199" t="s">
        <v>86</v>
      </c>
      <c r="AV213" s="11" t="s">
        <v>86</v>
      </c>
      <c r="AW213" s="11" t="s">
        <v>35</v>
      </c>
      <c r="AX213" s="11" t="s">
        <v>78</v>
      </c>
      <c r="AY213" s="199" t="s">
        <v>144</v>
      </c>
    </row>
    <row r="214" spans="2:51" s="9" customFormat="1" ht="22.5" customHeight="1">
      <c r="B214" s="171"/>
      <c r="C214" s="172"/>
      <c r="D214" s="172"/>
      <c r="E214" s="173" t="s">
        <v>22</v>
      </c>
      <c r="F214" s="288" t="s">
        <v>508</v>
      </c>
      <c r="G214" s="289"/>
      <c r="H214" s="289"/>
      <c r="I214" s="289"/>
      <c r="J214" s="172"/>
      <c r="K214" s="174">
        <v>0.105</v>
      </c>
      <c r="L214" s="172"/>
      <c r="M214" s="172"/>
      <c r="N214" s="172"/>
      <c r="O214" s="172"/>
      <c r="P214" s="172"/>
      <c r="Q214" s="172"/>
      <c r="R214" s="175"/>
      <c r="T214" s="176"/>
      <c r="U214" s="172"/>
      <c r="V214" s="172"/>
      <c r="W214" s="172"/>
      <c r="X214" s="172"/>
      <c r="Y214" s="172"/>
      <c r="Z214" s="172"/>
      <c r="AA214" s="177"/>
      <c r="AT214" s="178" t="s">
        <v>151</v>
      </c>
      <c r="AU214" s="178" t="s">
        <v>86</v>
      </c>
      <c r="AV214" s="9" t="s">
        <v>108</v>
      </c>
      <c r="AW214" s="9" t="s">
        <v>35</v>
      </c>
      <c r="AX214" s="9" t="s">
        <v>78</v>
      </c>
      <c r="AY214" s="178" t="s">
        <v>144</v>
      </c>
    </row>
    <row r="215" spans="2:51" s="10" customFormat="1" ht="22.5" customHeight="1">
      <c r="B215" s="179"/>
      <c r="C215" s="180"/>
      <c r="D215" s="180"/>
      <c r="E215" s="181" t="s">
        <v>22</v>
      </c>
      <c r="F215" s="278" t="s">
        <v>152</v>
      </c>
      <c r="G215" s="279"/>
      <c r="H215" s="279"/>
      <c r="I215" s="279"/>
      <c r="J215" s="180"/>
      <c r="K215" s="182">
        <v>0.105</v>
      </c>
      <c r="L215" s="180"/>
      <c r="M215" s="180"/>
      <c r="N215" s="180"/>
      <c r="O215" s="180"/>
      <c r="P215" s="180"/>
      <c r="Q215" s="180"/>
      <c r="R215" s="183"/>
      <c r="T215" s="184"/>
      <c r="U215" s="180"/>
      <c r="V215" s="180"/>
      <c r="W215" s="180"/>
      <c r="X215" s="180"/>
      <c r="Y215" s="180"/>
      <c r="Z215" s="180"/>
      <c r="AA215" s="185"/>
      <c r="AT215" s="186" t="s">
        <v>151</v>
      </c>
      <c r="AU215" s="186" t="s">
        <v>86</v>
      </c>
      <c r="AV215" s="10" t="s">
        <v>149</v>
      </c>
      <c r="AW215" s="10" t="s">
        <v>35</v>
      </c>
      <c r="AX215" s="10" t="s">
        <v>86</v>
      </c>
      <c r="AY215" s="186" t="s">
        <v>144</v>
      </c>
    </row>
    <row r="216" spans="2:65" s="1" customFormat="1" ht="22.5" customHeight="1">
      <c r="B216" s="36"/>
      <c r="C216" s="164" t="s">
        <v>218</v>
      </c>
      <c r="D216" s="164" t="s">
        <v>145</v>
      </c>
      <c r="E216" s="165" t="s">
        <v>337</v>
      </c>
      <c r="F216" s="272" t="s">
        <v>338</v>
      </c>
      <c r="G216" s="272"/>
      <c r="H216" s="272"/>
      <c r="I216" s="272"/>
      <c r="J216" s="166" t="s">
        <v>195</v>
      </c>
      <c r="K216" s="167">
        <v>0.77</v>
      </c>
      <c r="L216" s="273">
        <v>0</v>
      </c>
      <c r="M216" s="274"/>
      <c r="N216" s="275">
        <f>ROUND(L216*K216,2)</f>
        <v>0</v>
      </c>
      <c r="O216" s="275"/>
      <c r="P216" s="275"/>
      <c r="Q216" s="275"/>
      <c r="R216" s="38"/>
      <c r="T216" s="168" t="s">
        <v>22</v>
      </c>
      <c r="U216" s="45" t="s">
        <v>43</v>
      </c>
      <c r="V216" s="37"/>
      <c r="W216" s="169">
        <f>V216*K216</f>
        <v>0</v>
      </c>
      <c r="X216" s="169">
        <v>2.25634</v>
      </c>
      <c r="Y216" s="169">
        <f>X216*K216</f>
        <v>1.7373817999999999</v>
      </c>
      <c r="Z216" s="169">
        <v>0</v>
      </c>
      <c r="AA216" s="170">
        <f>Z216*K216</f>
        <v>0</v>
      </c>
      <c r="AR216" s="19" t="s">
        <v>149</v>
      </c>
      <c r="AT216" s="19" t="s">
        <v>145</v>
      </c>
      <c r="AU216" s="19" t="s">
        <v>86</v>
      </c>
      <c r="AY216" s="19" t="s">
        <v>144</v>
      </c>
      <c r="BE216" s="111">
        <f>IF(U216="základní",N216,0)</f>
        <v>0</v>
      </c>
      <c r="BF216" s="111">
        <f>IF(U216="snížená",N216,0)</f>
        <v>0</v>
      </c>
      <c r="BG216" s="111">
        <f>IF(U216="zákl. přenesená",N216,0)</f>
        <v>0</v>
      </c>
      <c r="BH216" s="111">
        <f>IF(U216="sníž. přenesená",N216,0)</f>
        <v>0</v>
      </c>
      <c r="BI216" s="111">
        <f>IF(U216="nulová",N216,0)</f>
        <v>0</v>
      </c>
      <c r="BJ216" s="19" t="s">
        <v>86</v>
      </c>
      <c r="BK216" s="111">
        <f>ROUND(L216*K216,2)</f>
        <v>0</v>
      </c>
      <c r="BL216" s="19" t="s">
        <v>149</v>
      </c>
      <c r="BM216" s="19" t="s">
        <v>509</v>
      </c>
    </row>
    <row r="217" spans="2:63" s="8" customFormat="1" ht="37.35" customHeight="1">
      <c r="B217" s="154"/>
      <c r="C217" s="155"/>
      <c r="D217" s="156" t="s">
        <v>186</v>
      </c>
      <c r="E217" s="156"/>
      <c r="F217" s="156"/>
      <c r="G217" s="156"/>
      <c r="H217" s="156"/>
      <c r="I217" s="156"/>
      <c r="J217" s="156"/>
      <c r="K217" s="156"/>
      <c r="L217" s="156"/>
      <c r="M217" s="156"/>
      <c r="N217" s="296">
        <f>BK217</f>
        <v>0</v>
      </c>
      <c r="O217" s="297"/>
      <c r="P217" s="297"/>
      <c r="Q217" s="297"/>
      <c r="R217" s="157"/>
      <c r="T217" s="158"/>
      <c r="U217" s="155"/>
      <c r="V217" s="155"/>
      <c r="W217" s="159">
        <f>SUM(W218:W228)</f>
        <v>0</v>
      </c>
      <c r="X217" s="155"/>
      <c r="Y217" s="159">
        <f>SUM(Y218:Y228)</f>
        <v>3.6313099999999996</v>
      </c>
      <c r="Z217" s="155"/>
      <c r="AA217" s="160">
        <f>SUM(AA218:AA228)</f>
        <v>0</v>
      </c>
      <c r="AR217" s="161" t="s">
        <v>86</v>
      </c>
      <c r="AT217" s="162" t="s">
        <v>77</v>
      </c>
      <c r="AU217" s="162" t="s">
        <v>78</v>
      </c>
      <c r="AY217" s="161" t="s">
        <v>144</v>
      </c>
      <c r="BK217" s="163">
        <f>SUM(BK218:BK228)</f>
        <v>0</v>
      </c>
    </row>
    <row r="218" spans="2:65" s="1" customFormat="1" ht="31.5" customHeight="1">
      <c r="B218" s="36"/>
      <c r="C218" s="164" t="s">
        <v>86</v>
      </c>
      <c r="D218" s="164" t="s">
        <v>145</v>
      </c>
      <c r="E218" s="165" t="s">
        <v>340</v>
      </c>
      <c r="F218" s="272" t="s">
        <v>341</v>
      </c>
      <c r="G218" s="272"/>
      <c r="H218" s="272"/>
      <c r="I218" s="272"/>
      <c r="J218" s="166" t="s">
        <v>318</v>
      </c>
      <c r="K218" s="167">
        <v>19</v>
      </c>
      <c r="L218" s="273">
        <v>0</v>
      </c>
      <c r="M218" s="274"/>
      <c r="N218" s="275">
        <f>ROUND(L218*K218,2)</f>
        <v>0</v>
      </c>
      <c r="O218" s="275"/>
      <c r="P218" s="275"/>
      <c r="Q218" s="275"/>
      <c r="R218" s="38"/>
      <c r="T218" s="168" t="s">
        <v>22</v>
      </c>
      <c r="U218" s="45" t="s">
        <v>43</v>
      </c>
      <c r="V218" s="37"/>
      <c r="W218" s="169">
        <f>V218*K218</f>
        <v>0</v>
      </c>
      <c r="X218" s="169">
        <v>0.17489</v>
      </c>
      <c r="Y218" s="169">
        <f>X218*K218</f>
        <v>3.32291</v>
      </c>
      <c r="Z218" s="169">
        <v>0</v>
      </c>
      <c r="AA218" s="170">
        <f>Z218*K218</f>
        <v>0</v>
      </c>
      <c r="AR218" s="19" t="s">
        <v>149</v>
      </c>
      <c r="AT218" s="19" t="s">
        <v>145</v>
      </c>
      <c r="AU218" s="19" t="s">
        <v>86</v>
      </c>
      <c r="AY218" s="19" t="s">
        <v>144</v>
      </c>
      <c r="BE218" s="111">
        <f>IF(U218="základní",N218,0)</f>
        <v>0</v>
      </c>
      <c r="BF218" s="111">
        <f>IF(U218="snížená",N218,0)</f>
        <v>0</v>
      </c>
      <c r="BG218" s="111">
        <f>IF(U218="zákl. přenesená",N218,0)</f>
        <v>0</v>
      </c>
      <c r="BH218" s="111">
        <f>IF(U218="sníž. přenesená",N218,0)</f>
        <v>0</v>
      </c>
      <c r="BI218" s="111">
        <f>IF(U218="nulová",N218,0)</f>
        <v>0</v>
      </c>
      <c r="BJ218" s="19" t="s">
        <v>86</v>
      </c>
      <c r="BK218" s="111">
        <f>ROUND(L218*K218,2)</f>
        <v>0</v>
      </c>
      <c r="BL218" s="19" t="s">
        <v>149</v>
      </c>
      <c r="BM218" s="19" t="s">
        <v>510</v>
      </c>
    </row>
    <row r="219" spans="2:51" s="11" customFormat="1" ht="22.5" customHeight="1">
      <c r="B219" s="192"/>
      <c r="C219" s="193"/>
      <c r="D219" s="193"/>
      <c r="E219" s="194" t="s">
        <v>22</v>
      </c>
      <c r="F219" s="290" t="s">
        <v>511</v>
      </c>
      <c r="G219" s="291"/>
      <c r="H219" s="291"/>
      <c r="I219" s="291"/>
      <c r="J219" s="193"/>
      <c r="K219" s="195" t="s">
        <v>22</v>
      </c>
      <c r="L219" s="193"/>
      <c r="M219" s="193"/>
      <c r="N219" s="193"/>
      <c r="O219" s="193"/>
      <c r="P219" s="193"/>
      <c r="Q219" s="193"/>
      <c r="R219" s="196"/>
      <c r="T219" s="197"/>
      <c r="U219" s="193"/>
      <c r="V219" s="193"/>
      <c r="W219" s="193"/>
      <c r="X219" s="193"/>
      <c r="Y219" s="193"/>
      <c r="Z219" s="193"/>
      <c r="AA219" s="198"/>
      <c r="AT219" s="199" t="s">
        <v>151</v>
      </c>
      <c r="AU219" s="199" t="s">
        <v>86</v>
      </c>
      <c r="AV219" s="11" t="s">
        <v>86</v>
      </c>
      <c r="AW219" s="11" t="s">
        <v>35</v>
      </c>
      <c r="AX219" s="11" t="s">
        <v>78</v>
      </c>
      <c r="AY219" s="199" t="s">
        <v>144</v>
      </c>
    </row>
    <row r="220" spans="2:51" s="9" customFormat="1" ht="22.5" customHeight="1">
      <c r="B220" s="171"/>
      <c r="C220" s="172"/>
      <c r="D220" s="172"/>
      <c r="E220" s="173" t="s">
        <v>22</v>
      </c>
      <c r="F220" s="288" t="s">
        <v>512</v>
      </c>
      <c r="G220" s="289"/>
      <c r="H220" s="289"/>
      <c r="I220" s="289"/>
      <c r="J220" s="172"/>
      <c r="K220" s="174">
        <v>19</v>
      </c>
      <c r="L220" s="172"/>
      <c r="M220" s="172"/>
      <c r="N220" s="172"/>
      <c r="O220" s="172"/>
      <c r="P220" s="172"/>
      <c r="Q220" s="172"/>
      <c r="R220" s="175"/>
      <c r="T220" s="176"/>
      <c r="U220" s="172"/>
      <c r="V220" s="172"/>
      <c r="W220" s="172"/>
      <c r="X220" s="172"/>
      <c r="Y220" s="172"/>
      <c r="Z220" s="172"/>
      <c r="AA220" s="177"/>
      <c r="AT220" s="178" t="s">
        <v>151</v>
      </c>
      <c r="AU220" s="178" t="s">
        <v>86</v>
      </c>
      <c r="AV220" s="9" t="s">
        <v>108</v>
      </c>
      <c r="AW220" s="9" t="s">
        <v>35</v>
      </c>
      <c r="AX220" s="9" t="s">
        <v>78</v>
      </c>
      <c r="AY220" s="178" t="s">
        <v>144</v>
      </c>
    </row>
    <row r="221" spans="2:51" s="10" customFormat="1" ht="22.5" customHeight="1">
      <c r="B221" s="179"/>
      <c r="C221" s="180"/>
      <c r="D221" s="180"/>
      <c r="E221" s="181" t="s">
        <v>22</v>
      </c>
      <c r="F221" s="278" t="s">
        <v>152</v>
      </c>
      <c r="G221" s="279"/>
      <c r="H221" s="279"/>
      <c r="I221" s="279"/>
      <c r="J221" s="180"/>
      <c r="K221" s="182">
        <v>19</v>
      </c>
      <c r="L221" s="180"/>
      <c r="M221" s="180"/>
      <c r="N221" s="180"/>
      <c r="O221" s="180"/>
      <c r="P221" s="180"/>
      <c r="Q221" s="180"/>
      <c r="R221" s="183"/>
      <c r="T221" s="184"/>
      <c r="U221" s="180"/>
      <c r="V221" s="180"/>
      <c r="W221" s="180"/>
      <c r="X221" s="180"/>
      <c r="Y221" s="180"/>
      <c r="Z221" s="180"/>
      <c r="AA221" s="185"/>
      <c r="AT221" s="186" t="s">
        <v>151</v>
      </c>
      <c r="AU221" s="186" t="s">
        <v>86</v>
      </c>
      <c r="AV221" s="10" t="s">
        <v>149</v>
      </c>
      <c r="AW221" s="10" t="s">
        <v>35</v>
      </c>
      <c r="AX221" s="10" t="s">
        <v>86</v>
      </c>
      <c r="AY221" s="186" t="s">
        <v>144</v>
      </c>
    </row>
    <row r="222" spans="2:65" s="1" customFormat="1" ht="31.5" customHeight="1">
      <c r="B222" s="36"/>
      <c r="C222" s="200" t="s">
        <v>78</v>
      </c>
      <c r="D222" s="200" t="s">
        <v>308</v>
      </c>
      <c r="E222" s="201" t="s">
        <v>343</v>
      </c>
      <c r="F222" s="292" t="s">
        <v>344</v>
      </c>
      <c r="G222" s="292"/>
      <c r="H222" s="292"/>
      <c r="I222" s="292"/>
      <c r="J222" s="202" t="s">
        <v>318</v>
      </c>
      <c r="K222" s="203">
        <v>19</v>
      </c>
      <c r="L222" s="293">
        <v>0</v>
      </c>
      <c r="M222" s="294"/>
      <c r="N222" s="295">
        <f>ROUND(L222*K222,2)</f>
        <v>0</v>
      </c>
      <c r="O222" s="275"/>
      <c r="P222" s="275"/>
      <c r="Q222" s="275"/>
      <c r="R222" s="38"/>
      <c r="T222" s="168" t="s">
        <v>22</v>
      </c>
      <c r="U222" s="45" t="s">
        <v>43</v>
      </c>
      <c r="V222" s="37"/>
      <c r="W222" s="169">
        <f>V222*K222</f>
        <v>0</v>
      </c>
      <c r="X222" s="169">
        <v>0.0065</v>
      </c>
      <c r="Y222" s="169">
        <f>X222*K222</f>
        <v>0.1235</v>
      </c>
      <c r="Z222" s="169">
        <v>0</v>
      </c>
      <c r="AA222" s="170">
        <f>Z222*K222</f>
        <v>0</v>
      </c>
      <c r="AR222" s="19" t="s">
        <v>229</v>
      </c>
      <c r="AT222" s="19" t="s">
        <v>308</v>
      </c>
      <c r="AU222" s="19" t="s">
        <v>86</v>
      </c>
      <c r="AY222" s="19" t="s">
        <v>144</v>
      </c>
      <c r="BE222" s="111">
        <f>IF(U222="základní",N222,0)</f>
        <v>0</v>
      </c>
      <c r="BF222" s="111">
        <f>IF(U222="snížená",N222,0)</f>
        <v>0</v>
      </c>
      <c r="BG222" s="111">
        <f>IF(U222="zákl. přenesená",N222,0)</f>
        <v>0</v>
      </c>
      <c r="BH222" s="111">
        <f>IF(U222="sníž. přenesená",N222,0)</f>
        <v>0</v>
      </c>
      <c r="BI222" s="111">
        <f>IF(U222="nulová",N222,0)</f>
        <v>0</v>
      </c>
      <c r="BJ222" s="19" t="s">
        <v>86</v>
      </c>
      <c r="BK222" s="111">
        <f>ROUND(L222*K222,2)</f>
        <v>0</v>
      </c>
      <c r="BL222" s="19" t="s">
        <v>149</v>
      </c>
      <c r="BM222" s="19" t="s">
        <v>513</v>
      </c>
    </row>
    <row r="223" spans="2:65" s="1" customFormat="1" ht="31.5" customHeight="1">
      <c r="B223" s="36"/>
      <c r="C223" s="164" t="s">
        <v>108</v>
      </c>
      <c r="D223" s="164" t="s">
        <v>145</v>
      </c>
      <c r="E223" s="165" t="s">
        <v>346</v>
      </c>
      <c r="F223" s="272" t="s">
        <v>347</v>
      </c>
      <c r="G223" s="272"/>
      <c r="H223" s="272"/>
      <c r="I223" s="272"/>
      <c r="J223" s="166" t="s">
        <v>250</v>
      </c>
      <c r="K223" s="167">
        <v>39</v>
      </c>
      <c r="L223" s="273">
        <v>0</v>
      </c>
      <c r="M223" s="274"/>
      <c r="N223" s="275">
        <f>ROUND(L223*K223,2)</f>
        <v>0</v>
      </c>
      <c r="O223" s="275"/>
      <c r="P223" s="275"/>
      <c r="Q223" s="275"/>
      <c r="R223" s="38"/>
      <c r="T223" s="168" t="s">
        <v>22</v>
      </c>
      <c r="U223" s="45" t="s">
        <v>43</v>
      </c>
      <c r="V223" s="37"/>
      <c r="W223" s="169">
        <f>V223*K223</f>
        <v>0</v>
      </c>
      <c r="X223" s="169">
        <v>0</v>
      </c>
      <c r="Y223" s="169">
        <f>X223*K223</f>
        <v>0</v>
      </c>
      <c r="Z223" s="169">
        <v>0</v>
      </c>
      <c r="AA223" s="170">
        <f>Z223*K223</f>
        <v>0</v>
      </c>
      <c r="AR223" s="19" t="s">
        <v>149</v>
      </c>
      <c r="AT223" s="19" t="s">
        <v>145</v>
      </c>
      <c r="AU223" s="19" t="s">
        <v>86</v>
      </c>
      <c r="AY223" s="19" t="s">
        <v>144</v>
      </c>
      <c r="BE223" s="111">
        <f>IF(U223="základní",N223,0)</f>
        <v>0</v>
      </c>
      <c r="BF223" s="111">
        <f>IF(U223="snížená",N223,0)</f>
        <v>0</v>
      </c>
      <c r="BG223" s="111">
        <f>IF(U223="zákl. přenesená",N223,0)</f>
        <v>0</v>
      </c>
      <c r="BH223" s="111">
        <f>IF(U223="sníž. přenesená",N223,0)</f>
        <v>0</v>
      </c>
      <c r="BI223" s="111">
        <f>IF(U223="nulová",N223,0)</f>
        <v>0</v>
      </c>
      <c r="BJ223" s="19" t="s">
        <v>86</v>
      </c>
      <c r="BK223" s="111">
        <f>ROUND(L223*K223,2)</f>
        <v>0</v>
      </c>
      <c r="BL223" s="19" t="s">
        <v>149</v>
      </c>
      <c r="BM223" s="19" t="s">
        <v>514</v>
      </c>
    </row>
    <row r="224" spans="2:65" s="1" customFormat="1" ht="44.25" customHeight="1">
      <c r="B224" s="36"/>
      <c r="C224" s="200" t="s">
        <v>78</v>
      </c>
      <c r="D224" s="200" t="s">
        <v>308</v>
      </c>
      <c r="E224" s="201" t="s">
        <v>350</v>
      </c>
      <c r="F224" s="292" t="s">
        <v>351</v>
      </c>
      <c r="G224" s="292"/>
      <c r="H224" s="292"/>
      <c r="I224" s="292"/>
      <c r="J224" s="202" t="s">
        <v>352</v>
      </c>
      <c r="K224" s="203">
        <v>39</v>
      </c>
      <c r="L224" s="293">
        <v>0</v>
      </c>
      <c r="M224" s="294"/>
      <c r="N224" s="295">
        <f>ROUND(L224*K224,2)</f>
        <v>0</v>
      </c>
      <c r="O224" s="275"/>
      <c r="P224" s="275"/>
      <c r="Q224" s="275"/>
      <c r="R224" s="38"/>
      <c r="T224" s="168" t="s">
        <v>22</v>
      </c>
      <c r="U224" s="45" t="s">
        <v>43</v>
      </c>
      <c r="V224" s="37"/>
      <c r="W224" s="169">
        <f>V224*K224</f>
        <v>0</v>
      </c>
      <c r="X224" s="169">
        <v>0.0041</v>
      </c>
      <c r="Y224" s="169">
        <f>X224*K224</f>
        <v>0.15990000000000001</v>
      </c>
      <c r="Z224" s="169">
        <v>0</v>
      </c>
      <c r="AA224" s="170">
        <f>Z224*K224</f>
        <v>0</v>
      </c>
      <c r="AR224" s="19" t="s">
        <v>229</v>
      </c>
      <c r="AT224" s="19" t="s">
        <v>308</v>
      </c>
      <c r="AU224" s="19" t="s">
        <v>86</v>
      </c>
      <c r="AY224" s="19" t="s">
        <v>144</v>
      </c>
      <c r="BE224" s="111">
        <f>IF(U224="základní",N224,0)</f>
        <v>0</v>
      </c>
      <c r="BF224" s="111">
        <f>IF(U224="snížená",N224,0)</f>
        <v>0</v>
      </c>
      <c r="BG224" s="111">
        <f>IF(U224="zákl. přenesená",N224,0)</f>
        <v>0</v>
      </c>
      <c r="BH224" s="111">
        <f>IF(U224="sníž. přenesená",N224,0)</f>
        <v>0</v>
      </c>
      <c r="BI224" s="111">
        <f>IF(U224="nulová",N224,0)</f>
        <v>0</v>
      </c>
      <c r="BJ224" s="19" t="s">
        <v>86</v>
      </c>
      <c r="BK224" s="111">
        <f>ROUND(L224*K224,2)</f>
        <v>0</v>
      </c>
      <c r="BL224" s="19" t="s">
        <v>149</v>
      </c>
      <c r="BM224" s="19" t="s">
        <v>515</v>
      </c>
    </row>
    <row r="225" spans="2:65" s="1" customFormat="1" ht="31.5" customHeight="1">
      <c r="B225" s="36"/>
      <c r="C225" s="164" t="s">
        <v>156</v>
      </c>
      <c r="D225" s="164" t="s">
        <v>145</v>
      </c>
      <c r="E225" s="165" t="s">
        <v>354</v>
      </c>
      <c r="F225" s="272" t="s">
        <v>355</v>
      </c>
      <c r="G225" s="272"/>
      <c r="H225" s="272"/>
      <c r="I225" s="272"/>
      <c r="J225" s="166" t="s">
        <v>318</v>
      </c>
      <c r="K225" s="167">
        <v>1</v>
      </c>
      <c r="L225" s="273">
        <v>0</v>
      </c>
      <c r="M225" s="274"/>
      <c r="N225" s="275">
        <f>ROUND(L225*K225,2)</f>
        <v>0</v>
      </c>
      <c r="O225" s="275"/>
      <c r="P225" s="275"/>
      <c r="Q225" s="275"/>
      <c r="R225" s="38"/>
      <c r="T225" s="168" t="s">
        <v>22</v>
      </c>
      <c r="U225" s="45" t="s">
        <v>43</v>
      </c>
      <c r="V225" s="37"/>
      <c r="W225" s="169">
        <f>V225*K225</f>
        <v>0</v>
      </c>
      <c r="X225" s="169">
        <v>0</v>
      </c>
      <c r="Y225" s="169">
        <f>X225*K225</f>
        <v>0</v>
      </c>
      <c r="Z225" s="169">
        <v>0</v>
      </c>
      <c r="AA225" s="170">
        <f>Z225*K225</f>
        <v>0</v>
      </c>
      <c r="AR225" s="19" t="s">
        <v>149</v>
      </c>
      <c r="AT225" s="19" t="s">
        <v>145</v>
      </c>
      <c r="AU225" s="19" t="s">
        <v>86</v>
      </c>
      <c r="AY225" s="19" t="s">
        <v>144</v>
      </c>
      <c r="BE225" s="111">
        <f>IF(U225="základní",N225,0)</f>
        <v>0</v>
      </c>
      <c r="BF225" s="111">
        <f>IF(U225="snížená",N225,0)</f>
        <v>0</v>
      </c>
      <c r="BG225" s="111">
        <f>IF(U225="zákl. přenesená",N225,0)</f>
        <v>0</v>
      </c>
      <c r="BH225" s="111">
        <f>IF(U225="sníž. přenesená",N225,0)</f>
        <v>0</v>
      </c>
      <c r="BI225" s="111">
        <f>IF(U225="nulová",N225,0)</f>
        <v>0</v>
      </c>
      <c r="BJ225" s="19" t="s">
        <v>86</v>
      </c>
      <c r="BK225" s="111">
        <f>ROUND(L225*K225,2)</f>
        <v>0</v>
      </c>
      <c r="BL225" s="19" t="s">
        <v>149</v>
      </c>
      <c r="BM225" s="19" t="s">
        <v>516</v>
      </c>
    </row>
    <row r="226" spans="2:51" s="9" customFormat="1" ht="22.5" customHeight="1">
      <c r="B226" s="171"/>
      <c r="C226" s="172"/>
      <c r="D226" s="172"/>
      <c r="E226" s="173" t="s">
        <v>22</v>
      </c>
      <c r="F226" s="276" t="s">
        <v>86</v>
      </c>
      <c r="G226" s="277"/>
      <c r="H226" s="277"/>
      <c r="I226" s="277"/>
      <c r="J226" s="172"/>
      <c r="K226" s="174">
        <v>1</v>
      </c>
      <c r="L226" s="172"/>
      <c r="M226" s="172"/>
      <c r="N226" s="172"/>
      <c r="O226" s="172"/>
      <c r="P226" s="172"/>
      <c r="Q226" s="172"/>
      <c r="R226" s="175"/>
      <c r="T226" s="176"/>
      <c r="U226" s="172"/>
      <c r="V226" s="172"/>
      <c r="W226" s="172"/>
      <c r="X226" s="172"/>
      <c r="Y226" s="172"/>
      <c r="Z226" s="172"/>
      <c r="AA226" s="177"/>
      <c r="AT226" s="178" t="s">
        <v>151</v>
      </c>
      <c r="AU226" s="178" t="s">
        <v>86</v>
      </c>
      <c r="AV226" s="9" t="s">
        <v>108</v>
      </c>
      <c r="AW226" s="9" t="s">
        <v>35</v>
      </c>
      <c r="AX226" s="9" t="s">
        <v>78</v>
      </c>
      <c r="AY226" s="178" t="s">
        <v>144</v>
      </c>
    </row>
    <row r="227" spans="2:51" s="10" customFormat="1" ht="22.5" customHeight="1">
      <c r="B227" s="179"/>
      <c r="C227" s="180"/>
      <c r="D227" s="180"/>
      <c r="E227" s="181" t="s">
        <v>22</v>
      </c>
      <c r="F227" s="278" t="s">
        <v>152</v>
      </c>
      <c r="G227" s="279"/>
      <c r="H227" s="279"/>
      <c r="I227" s="279"/>
      <c r="J227" s="180"/>
      <c r="K227" s="182">
        <v>1</v>
      </c>
      <c r="L227" s="180"/>
      <c r="M227" s="180"/>
      <c r="N227" s="180"/>
      <c r="O227" s="180"/>
      <c r="P227" s="180"/>
      <c r="Q227" s="180"/>
      <c r="R227" s="183"/>
      <c r="T227" s="184"/>
      <c r="U227" s="180"/>
      <c r="V227" s="180"/>
      <c r="W227" s="180"/>
      <c r="X227" s="180"/>
      <c r="Y227" s="180"/>
      <c r="Z227" s="180"/>
      <c r="AA227" s="185"/>
      <c r="AT227" s="186" t="s">
        <v>151</v>
      </c>
      <c r="AU227" s="186" t="s">
        <v>86</v>
      </c>
      <c r="AV227" s="10" t="s">
        <v>149</v>
      </c>
      <c r="AW227" s="10" t="s">
        <v>35</v>
      </c>
      <c r="AX227" s="10" t="s">
        <v>86</v>
      </c>
      <c r="AY227" s="186" t="s">
        <v>144</v>
      </c>
    </row>
    <row r="228" spans="2:65" s="1" customFormat="1" ht="31.5" customHeight="1">
      <c r="B228" s="36"/>
      <c r="C228" s="200" t="s">
        <v>78</v>
      </c>
      <c r="D228" s="200" t="s">
        <v>308</v>
      </c>
      <c r="E228" s="201" t="s">
        <v>357</v>
      </c>
      <c r="F228" s="292" t="s">
        <v>358</v>
      </c>
      <c r="G228" s="292"/>
      <c r="H228" s="292"/>
      <c r="I228" s="292"/>
      <c r="J228" s="202" t="s">
        <v>318</v>
      </c>
      <c r="K228" s="203">
        <v>1</v>
      </c>
      <c r="L228" s="293">
        <v>0</v>
      </c>
      <c r="M228" s="294"/>
      <c r="N228" s="295">
        <f>ROUND(L228*K228,2)</f>
        <v>0</v>
      </c>
      <c r="O228" s="275"/>
      <c r="P228" s="275"/>
      <c r="Q228" s="275"/>
      <c r="R228" s="38"/>
      <c r="T228" s="168" t="s">
        <v>22</v>
      </c>
      <c r="U228" s="45" t="s">
        <v>43</v>
      </c>
      <c r="V228" s="37"/>
      <c r="W228" s="169">
        <f>V228*K228</f>
        <v>0</v>
      </c>
      <c r="X228" s="169">
        <v>0.025</v>
      </c>
      <c r="Y228" s="169">
        <f>X228*K228</f>
        <v>0.025</v>
      </c>
      <c r="Z228" s="169">
        <v>0</v>
      </c>
      <c r="AA228" s="170">
        <f>Z228*K228</f>
        <v>0</v>
      </c>
      <c r="AR228" s="19" t="s">
        <v>229</v>
      </c>
      <c r="AT228" s="19" t="s">
        <v>308</v>
      </c>
      <c r="AU228" s="19" t="s">
        <v>86</v>
      </c>
      <c r="AY228" s="19" t="s">
        <v>144</v>
      </c>
      <c r="BE228" s="111">
        <f>IF(U228="základní",N228,0)</f>
        <v>0</v>
      </c>
      <c r="BF228" s="111">
        <f>IF(U228="snížená",N228,0)</f>
        <v>0</v>
      </c>
      <c r="BG228" s="111">
        <f>IF(U228="zákl. přenesená",N228,0)</f>
        <v>0</v>
      </c>
      <c r="BH228" s="111">
        <f>IF(U228="sníž. přenesená",N228,0)</f>
        <v>0</v>
      </c>
      <c r="BI228" s="111">
        <f>IF(U228="nulová",N228,0)</f>
        <v>0</v>
      </c>
      <c r="BJ228" s="19" t="s">
        <v>86</v>
      </c>
      <c r="BK228" s="111">
        <f>ROUND(L228*K228,2)</f>
        <v>0</v>
      </c>
      <c r="BL228" s="19" t="s">
        <v>149</v>
      </c>
      <c r="BM228" s="19" t="s">
        <v>517</v>
      </c>
    </row>
    <row r="229" spans="2:63" s="8" customFormat="1" ht="37.35" customHeight="1">
      <c r="B229" s="154"/>
      <c r="C229" s="155"/>
      <c r="D229" s="156" t="s">
        <v>187</v>
      </c>
      <c r="E229" s="156"/>
      <c r="F229" s="156"/>
      <c r="G229" s="156"/>
      <c r="H229" s="156"/>
      <c r="I229" s="156"/>
      <c r="J229" s="156"/>
      <c r="K229" s="156"/>
      <c r="L229" s="156"/>
      <c r="M229" s="156"/>
      <c r="N229" s="296">
        <f>BK229</f>
        <v>0</v>
      </c>
      <c r="O229" s="297"/>
      <c r="P229" s="297"/>
      <c r="Q229" s="297"/>
      <c r="R229" s="157"/>
      <c r="T229" s="158"/>
      <c r="U229" s="155"/>
      <c r="V229" s="155"/>
      <c r="W229" s="159">
        <f>SUM(W230:W236)</f>
        <v>0</v>
      </c>
      <c r="X229" s="155"/>
      <c r="Y229" s="159">
        <f>SUM(Y230:Y236)</f>
        <v>0</v>
      </c>
      <c r="Z229" s="155"/>
      <c r="AA229" s="160">
        <f>SUM(AA230:AA236)</f>
        <v>0</v>
      </c>
      <c r="AR229" s="161" t="s">
        <v>86</v>
      </c>
      <c r="AT229" s="162" t="s">
        <v>77</v>
      </c>
      <c r="AU229" s="162" t="s">
        <v>78</v>
      </c>
      <c r="AY229" s="161" t="s">
        <v>144</v>
      </c>
      <c r="BK229" s="163">
        <f>SUM(BK230:BK236)</f>
        <v>0</v>
      </c>
    </row>
    <row r="230" spans="2:65" s="1" customFormat="1" ht="31.5" customHeight="1">
      <c r="B230" s="36"/>
      <c r="C230" s="164" t="s">
        <v>86</v>
      </c>
      <c r="D230" s="164" t="s">
        <v>145</v>
      </c>
      <c r="E230" s="165" t="s">
        <v>366</v>
      </c>
      <c r="F230" s="272" t="s">
        <v>367</v>
      </c>
      <c r="G230" s="272"/>
      <c r="H230" s="272"/>
      <c r="I230" s="272"/>
      <c r="J230" s="166" t="s">
        <v>232</v>
      </c>
      <c r="K230" s="167">
        <v>68.9</v>
      </c>
      <c r="L230" s="273">
        <v>0</v>
      </c>
      <c r="M230" s="274"/>
      <c r="N230" s="275">
        <f>ROUND(L230*K230,2)</f>
        <v>0</v>
      </c>
      <c r="O230" s="275"/>
      <c r="P230" s="275"/>
      <c r="Q230" s="275"/>
      <c r="R230" s="38"/>
      <c r="T230" s="168" t="s">
        <v>22</v>
      </c>
      <c r="U230" s="45" t="s">
        <v>43</v>
      </c>
      <c r="V230" s="37"/>
      <c r="W230" s="169">
        <f>V230*K230</f>
        <v>0</v>
      </c>
      <c r="X230" s="169">
        <v>0</v>
      </c>
      <c r="Y230" s="169">
        <f>X230*K230</f>
        <v>0</v>
      </c>
      <c r="Z230" s="169">
        <v>0</v>
      </c>
      <c r="AA230" s="170">
        <f>Z230*K230</f>
        <v>0</v>
      </c>
      <c r="AR230" s="19" t="s">
        <v>149</v>
      </c>
      <c r="AT230" s="19" t="s">
        <v>145</v>
      </c>
      <c r="AU230" s="19" t="s">
        <v>86</v>
      </c>
      <c r="AY230" s="19" t="s">
        <v>144</v>
      </c>
      <c r="BE230" s="111">
        <f>IF(U230="základní",N230,0)</f>
        <v>0</v>
      </c>
      <c r="BF230" s="111">
        <f>IF(U230="snížená",N230,0)</f>
        <v>0</v>
      </c>
      <c r="BG230" s="111">
        <f>IF(U230="zákl. přenesená",N230,0)</f>
        <v>0</v>
      </c>
      <c r="BH230" s="111">
        <f>IF(U230="sníž. přenesená",N230,0)</f>
        <v>0</v>
      </c>
      <c r="BI230" s="111">
        <f>IF(U230="nulová",N230,0)</f>
        <v>0</v>
      </c>
      <c r="BJ230" s="19" t="s">
        <v>86</v>
      </c>
      <c r="BK230" s="111">
        <f>ROUND(L230*K230,2)</f>
        <v>0</v>
      </c>
      <c r="BL230" s="19" t="s">
        <v>149</v>
      </c>
      <c r="BM230" s="19" t="s">
        <v>518</v>
      </c>
    </row>
    <row r="231" spans="2:65" s="1" customFormat="1" ht="31.5" customHeight="1">
      <c r="B231" s="36"/>
      <c r="C231" s="164" t="s">
        <v>108</v>
      </c>
      <c r="D231" s="164" t="s">
        <v>145</v>
      </c>
      <c r="E231" s="165" t="s">
        <v>369</v>
      </c>
      <c r="F231" s="272" t="s">
        <v>370</v>
      </c>
      <c r="G231" s="272"/>
      <c r="H231" s="272"/>
      <c r="I231" s="272"/>
      <c r="J231" s="166" t="s">
        <v>232</v>
      </c>
      <c r="K231" s="167">
        <v>68.9</v>
      </c>
      <c r="L231" s="273">
        <v>0</v>
      </c>
      <c r="M231" s="274"/>
      <c r="N231" s="275">
        <f>ROUND(L231*K231,2)</f>
        <v>0</v>
      </c>
      <c r="O231" s="275"/>
      <c r="P231" s="275"/>
      <c r="Q231" s="275"/>
      <c r="R231" s="38"/>
      <c r="T231" s="168" t="s">
        <v>22</v>
      </c>
      <c r="U231" s="45" t="s">
        <v>43</v>
      </c>
      <c r="V231" s="37"/>
      <c r="W231" s="169">
        <f>V231*K231</f>
        <v>0</v>
      </c>
      <c r="X231" s="169">
        <v>0</v>
      </c>
      <c r="Y231" s="169">
        <f>X231*K231</f>
        <v>0</v>
      </c>
      <c r="Z231" s="169">
        <v>0</v>
      </c>
      <c r="AA231" s="170">
        <f>Z231*K231</f>
        <v>0</v>
      </c>
      <c r="AR231" s="19" t="s">
        <v>149</v>
      </c>
      <c r="AT231" s="19" t="s">
        <v>145</v>
      </c>
      <c r="AU231" s="19" t="s">
        <v>86</v>
      </c>
      <c r="AY231" s="19" t="s">
        <v>144</v>
      </c>
      <c r="BE231" s="111">
        <f>IF(U231="základní",N231,0)</f>
        <v>0</v>
      </c>
      <c r="BF231" s="111">
        <f>IF(U231="snížená",N231,0)</f>
        <v>0</v>
      </c>
      <c r="BG231" s="111">
        <f>IF(U231="zákl. přenesená",N231,0)</f>
        <v>0</v>
      </c>
      <c r="BH231" s="111">
        <f>IF(U231="sníž. přenesená",N231,0)</f>
        <v>0</v>
      </c>
      <c r="BI231" s="111">
        <f>IF(U231="nulová",N231,0)</f>
        <v>0</v>
      </c>
      <c r="BJ231" s="19" t="s">
        <v>86</v>
      </c>
      <c r="BK231" s="111">
        <f>ROUND(L231*K231,2)</f>
        <v>0</v>
      </c>
      <c r="BL231" s="19" t="s">
        <v>149</v>
      </c>
      <c r="BM231" s="19" t="s">
        <v>519</v>
      </c>
    </row>
    <row r="232" spans="2:51" s="11" customFormat="1" ht="22.5" customHeight="1">
      <c r="B232" s="192"/>
      <c r="C232" s="193"/>
      <c r="D232" s="193"/>
      <c r="E232" s="194" t="s">
        <v>22</v>
      </c>
      <c r="F232" s="290" t="s">
        <v>372</v>
      </c>
      <c r="G232" s="291"/>
      <c r="H232" s="291"/>
      <c r="I232" s="291"/>
      <c r="J232" s="193"/>
      <c r="K232" s="195" t="s">
        <v>22</v>
      </c>
      <c r="L232" s="193"/>
      <c r="M232" s="193"/>
      <c r="N232" s="193"/>
      <c r="O232" s="193"/>
      <c r="P232" s="193"/>
      <c r="Q232" s="193"/>
      <c r="R232" s="196"/>
      <c r="T232" s="197"/>
      <c r="U232" s="193"/>
      <c r="V232" s="193"/>
      <c r="W232" s="193"/>
      <c r="X232" s="193"/>
      <c r="Y232" s="193"/>
      <c r="Z232" s="193"/>
      <c r="AA232" s="198"/>
      <c r="AT232" s="199" t="s">
        <v>151</v>
      </c>
      <c r="AU232" s="199" t="s">
        <v>86</v>
      </c>
      <c r="AV232" s="11" t="s">
        <v>86</v>
      </c>
      <c r="AW232" s="11" t="s">
        <v>35</v>
      </c>
      <c r="AX232" s="11" t="s">
        <v>78</v>
      </c>
      <c r="AY232" s="199" t="s">
        <v>144</v>
      </c>
    </row>
    <row r="233" spans="2:51" s="11" customFormat="1" ht="22.5" customHeight="1">
      <c r="B233" s="192"/>
      <c r="C233" s="193"/>
      <c r="D233" s="193"/>
      <c r="E233" s="194" t="s">
        <v>22</v>
      </c>
      <c r="F233" s="286" t="s">
        <v>373</v>
      </c>
      <c r="G233" s="287"/>
      <c r="H233" s="287"/>
      <c r="I233" s="287"/>
      <c r="J233" s="193"/>
      <c r="K233" s="195" t="s">
        <v>22</v>
      </c>
      <c r="L233" s="193"/>
      <c r="M233" s="193"/>
      <c r="N233" s="193"/>
      <c r="O233" s="193"/>
      <c r="P233" s="193"/>
      <c r="Q233" s="193"/>
      <c r="R233" s="196"/>
      <c r="T233" s="197"/>
      <c r="U233" s="193"/>
      <c r="V233" s="193"/>
      <c r="W233" s="193"/>
      <c r="X233" s="193"/>
      <c r="Y233" s="193"/>
      <c r="Z233" s="193"/>
      <c r="AA233" s="198"/>
      <c r="AT233" s="199" t="s">
        <v>151</v>
      </c>
      <c r="AU233" s="199" t="s">
        <v>86</v>
      </c>
      <c r="AV233" s="11" t="s">
        <v>86</v>
      </c>
      <c r="AW233" s="11" t="s">
        <v>35</v>
      </c>
      <c r="AX233" s="11" t="s">
        <v>78</v>
      </c>
      <c r="AY233" s="199" t="s">
        <v>144</v>
      </c>
    </row>
    <row r="234" spans="2:51" s="9" customFormat="1" ht="22.5" customHeight="1">
      <c r="B234" s="171"/>
      <c r="C234" s="172"/>
      <c r="D234" s="172"/>
      <c r="E234" s="173" t="s">
        <v>22</v>
      </c>
      <c r="F234" s="288" t="s">
        <v>520</v>
      </c>
      <c r="G234" s="289"/>
      <c r="H234" s="289"/>
      <c r="I234" s="289"/>
      <c r="J234" s="172"/>
      <c r="K234" s="174">
        <v>68.9</v>
      </c>
      <c r="L234" s="172"/>
      <c r="M234" s="172"/>
      <c r="N234" s="172"/>
      <c r="O234" s="172"/>
      <c r="P234" s="172"/>
      <c r="Q234" s="172"/>
      <c r="R234" s="175"/>
      <c r="T234" s="176"/>
      <c r="U234" s="172"/>
      <c r="V234" s="172"/>
      <c r="W234" s="172"/>
      <c r="X234" s="172"/>
      <c r="Y234" s="172"/>
      <c r="Z234" s="172"/>
      <c r="AA234" s="177"/>
      <c r="AT234" s="178" t="s">
        <v>151</v>
      </c>
      <c r="AU234" s="178" t="s">
        <v>86</v>
      </c>
      <c r="AV234" s="9" t="s">
        <v>108</v>
      </c>
      <c r="AW234" s="9" t="s">
        <v>35</v>
      </c>
      <c r="AX234" s="9" t="s">
        <v>78</v>
      </c>
      <c r="AY234" s="178" t="s">
        <v>144</v>
      </c>
    </row>
    <row r="235" spans="2:51" s="10" customFormat="1" ht="22.5" customHeight="1">
      <c r="B235" s="179"/>
      <c r="C235" s="180"/>
      <c r="D235" s="180"/>
      <c r="E235" s="181" t="s">
        <v>22</v>
      </c>
      <c r="F235" s="278" t="s">
        <v>152</v>
      </c>
      <c r="G235" s="279"/>
      <c r="H235" s="279"/>
      <c r="I235" s="279"/>
      <c r="J235" s="180"/>
      <c r="K235" s="182">
        <v>68.9</v>
      </c>
      <c r="L235" s="180"/>
      <c r="M235" s="180"/>
      <c r="N235" s="180"/>
      <c r="O235" s="180"/>
      <c r="P235" s="180"/>
      <c r="Q235" s="180"/>
      <c r="R235" s="183"/>
      <c r="T235" s="184"/>
      <c r="U235" s="180"/>
      <c r="V235" s="180"/>
      <c r="W235" s="180"/>
      <c r="X235" s="180"/>
      <c r="Y235" s="180"/>
      <c r="Z235" s="180"/>
      <c r="AA235" s="185"/>
      <c r="AT235" s="186" t="s">
        <v>151</v>
      </c>
      <c r="AU235" s="186" t="s">
        <v>86</v>
      </c>
      <c r="AV235" s="10" t="s">
        <v>149</v>
      </c>
      <c r="AW235" s="10" t="s">
        <v>35</v>
      </c>
      <c r="AX235" s="10" t="s">
        <v>86</v>
      </c>
      <c r="AY235" s="186" t="s">
        <v>144</v>
      </c>
    </row>
    <row r="236" spans="2:65" s="1" customFormat="1" ht="22.5" customHeight="1">
      <c r="B236" s="36"/>
      <c r="C236" s="164" t="s">
        <v>156</v>
      </c>
      <c r="D236" s="164" t="s">
        <v>145</v>
      </c>
      <c r="E236" s="165" t="s">
        <v>521</v>
      </c>
      <c r="F236" s="272" t="s">
        <v>522</v>
      </c>
      <c r="G236" s="272"/>
      <c r="H236" s="272"/>
      <c r="I236" s="272"/>
      <c r="J236" s="166" t="s">
        <v>232</v>
      </c>
      <c r="K236" s="167">
        <v>68.95</v>
      </c>
      <c r="L236" s="273">
        <v>0</v>
      </c>
      <c r="M236" s="274"/>
      <c r="N236" s="275">
        <f>ROUND(L236*K236,2)</f>
        <v>0</v>
      </c>
      <c r="O236" s="275"/>
      <c r="P236" s="275"/>
      <c r="Q236" s="275"/>
      <c r="R236" s="38"/>
      <c r="T236" s="168" t="s">
        <v>22</v>
      </c>
      <c r="U236" s="45" t="s">
        <v>43</v>
      </c>
      <c r="V236" s="37"/>
      <c r="W236" s="169">
        <f>V236*K236</f>
        <v>0</v>
      </c>
      <c r="X236" s="169">
        <v>0</v>
      </c>
      <c r="Y236" s="169">
        <f>X236*K236</f>
        <v>0</v>
      </c>
      <c r="Z236" s="169">
        <v>0</v>
      </c>
      <c r="AA236" s="170">
        <f>Z236*K236</f>
        <v>0</v>
      </c>
      <c r="AR236" s="19" t="s">
        <v>149</v>
      </c>
      <c r="AT236" s="19" t="s">
        <v>145</v>
      </c>
      <c r="AU236" s="19" t="s">
        <v>86</v>
      </c>
      <c r="AY236" s="19" t="s">
        <v>144</v>
      </c>
      <c r="BE236" s="111">
        <f>IF(U236="základní",N236,0)</f>
        <v>0</v>
      </c>
      <c r="BF236" s="111">
        <f>IF(U236="snížená",N236,0)</f>
        <v>0</v>
      </c>
      <c r="BG236" s="111">
        <f>IF(U236="zákl. přenesená",N236,0)</f>
        <v>0</v>
      </c>
      <c r="BH236" s="111">
        <f>IF(U236="sníž. přenesená",N236,0)</f>
        <v>0</v>
      </c>
      <c r="BI236" s="111">
        <f>IF(U236="nulová",N236,0)</f>
        <v>0</v>
      </c>
      <c r="BJ236" s="19" t="s">
        <v>86</v>
      </c>
      <c r="BK236" s="111">
        <f>ROUND(L236*K236,2)</f>
        <v>0</v>
      </c>
      <c r="BL236" s="19" t="s">
        <v>149</v>
      </c>
      <c r="BM236" s="19" t="s">
        <v>523</v>
      </c>
    </row>
    <row r="237" spans="2:63" s="8" customFormat="1" ht="37.35" customHeight="1">
      <c r="B237" s="154"/>
      <c r="C237" s="155"/>
      <c r="D237" s="156" t="s">
        <v>188</v>
      </c>
      <c r="E237" s="156"/>
      <c r="F237" s="156"/>
      <c r="G237" s="156"/>
      <c r="H237" s="156"/>
      <c r="I237" s="156"/>
      <c r="J237" s="156"/>
      <c r="K237" s="156"/>
      <c r="L237" s="156"/>
      <c r="M237" s="156"/>
      <c r="N237" s="296">
        <f>BK237</f>
        <v>0</v>
      </c>
      <c r="O237" s="297"/>
      <c r="P237" s="297"/>
      <c r="Q237" s="297"/>
      <c r="R237" s="157"/>
      <c r="T237" s="158"/>
      <c r="U237" s="155"/>
      <c r="V237" s="155"/>
      <c r="W237" s="159">
        <f>SUM(W238:W242)</f>
        <v>0</v>
      </c>
      <c r="X237" s="155"/>
      <c r="Y237" s="159">
        <f>SUM(Y238:Y242)</f>
        <v>3.6116849999999996</v>
      </c>
      <c r="Z237" s="155"/>
      <c r="AA237" s="160">
        <f>SUM(AA238:AA242)</f>
        <v>0</v>
      </c>
      <c r="AR237" s="161" t="s">
        <v>86</v>
      </c>
      <c r="AT237" s="162" t="s">
        <v>77</v>
      </c>
      <c r="AU237" s="162" t="s">
        <v>78</v>
      </c>
      <c r="AY237" s="161" t="s">
        <v>144</v>
      </c>
      <c r="BK237" s="163">
        <f>SUM(BK238:BK242)</f>
        <v>0</v>
      </c>
    </row>
    <row r="238" spans="2:65" s="1" customFormat="1" ht="31.5" customHeight="1">
      <c r="B238" s="36"/>
      <c r="C238" s="164" t="s">
        <v>86</v>
      </c>
      <c r="D238" s="164" t="s">
        <v>145</v>
      </c>
      <c r="E238" s="165" t="s">
        <v>378</v>
      </c>
      <c r="F238" s="272" t="s">
        <v>379</v>
      </c>
      <c r="G238" s="272"/>
      <c r="H238" s="272"/>
      <c r="I238" s="272"/>
      <c r="J238" s="166" t="s">
        <v>232</v>
      </c>
      <c r="K238" s="167">
        <v>16.5</v>
      </c>
      <c r="L238" s="273">
        <v>0</v>
      </c>
      <c r="M238" s="274"/>
      <c r="N238" s="275">
        <f>ROUND(L238*K238,2)</f>
        <v>0</v>
      </c>
      <c r="O238" s="275"/>
      <c r="P238" s="275"/>
      <c r="Q238" s="275"/>
      <c r="R238" s="38"/>
      <c r="T238" s="168" t="s">
        <v>22</v>
      </c>
      <c r="U238" s="45" t="s">
        <v>43</v>
      </c>
      <c r="V238" s="37"/>
      <c r="W238" s="169">
        <f>V238*K238</f>
        <v>0</v>
      </c>
      <c r="X238" s="169">
        <v>0.08425</v>
      </c>
      <c r="Y238" s="169">
        <f>X238*K238</f>
        <v>1.390125</v>
      </c>
      <c r="Z238" s="169">
        <v>0</v>
      </c>
      <c r="AA238" s="170">
        <f>Z238*K238</f>
        <v>0</v>
      </c>
      <c r="AR238" s="19" t="s">
        <v>149</v>
      </c>
      <c r="AT238" s="19" t="s">
        <v>145</v>
      </c>
      <c r="AU238" s="19" t="s">
        <v>86</v>
      </c>
      <c r="AY238" s="19" t="s">
        <v>144</v>
      </c>
      <c r="BE238" s="111">
        <f>IF(U238="základní",N238,0)</f>
        <v>0</v>
      </c>
      <c r="BF238" s="111">
        <f>IF(U238="snížená",N238,0)</f>
        <v>0</v>
      </c>
      <c r="BG238" s="111">
        <f>IF(U238="zákl. přenesená",N238,0)</f>
        <v>0</v>
      </c>
      <c r="BH238" s="111">
        <f>IF(U238="sníž. přenesená",N238,0)</f>
        <v>0</v>
      </c>
      <c r="BI238" s="111">
        <f>IF(U238="nulová",N238,0)</f>
        <v>0</v>
      </c>
      <c r="BJ238" s="19" t="s">
        <v>86</v>
      </c>
      <c r="BK238" s="111">
        <f>ROUND(L238*K238,2)</f>
        <v>0</v>
      </c>
      <c r="BL238" s="19" t="s">
        <v>149</v>
      </c>
      <c r="BM238" s="19" t="s">
        <v>524</v>
      </c>
    </row>
    <row r="239" spans="2:51" s="9" customFormat="1" ht="22.5" customHeight="1">
      <c r="B239" s="171"/>
      <c r="C239" s="172"/>
      <c r="D239" s="172"/>
      <c r="E239" s="173" t="s">
        <v>22</v>
      </c>
      <c r="F239" s="276" t="s">
        <v>525</v>
      </c>
      <c r="G239" s="277"/>
      <c r="H239" s="277"/>
      <c r="I239" s="277"/>
      <c r="J239" s="172"/>
      <c r="K239" s="174">
        <v>16.5</v>
      </c>
      <c r="L239" s="172"/>
      <c r="M239" s="172"/>
      <c r="N239" s="172"/>
      <c r="O239" s="172"/>
      <c r="P239" s="172"/>
      <c r="Q239" s="172"/>
      <c r="R239" s="175"/>
      <c r="T239" s="176"/>
      <c r="U239" s="172"/>
      <c r="V239" s="172"/>
      <c r="W239" s="172"/>
      <c r="X239" s="172"/>
      <c r="Y239" s="172"/>
      <c r="Z239" s="172"/>
      <c r="AA239" s="177"/>
      <c r="AT239" s="178" t="s">
        <v>151</v>
      </c>
      <c r="AU239" s="178" t="s">
        <v>86</v>
      </c>
      <c r="AV239" s="9" t="s">
        <v>108</v>
      </c>
      <c r="AW239" s="9" t="s">
        <v>35</v>
      </c>
      <c r="AX239" s="9" t="s">
        <v>78</v>
      </c>
      <c r="AY239" s="178" t="s">
        <v>144</v>
      </c>
    </row>
    <row r="240" spans="2:51" s="10" customFormat="1" ht="22.5" customHeight="1">
      <c r="B240" s="179"/>
      <c r="C240" s="180"/>
      <c r="D240" s="180"/>
      <c r="E240" s="181" t="s">
        <v>22</v>
      </c>
      <c r="F240" s="278" t="s">
        <v>152</v>
      </c>
      <c r="G240" s="279"/>
      <c r="H240" s="279"/>
      <c r="I240" s="279"/>
      <c r="J240" s="180"/>
      <c r="K240" s="182">
        <v>16.5</v>
      </c>
      <c r="L240" s="180"/>
      <c r="M240" s="180"/>
      <c r="N240" s="180"/>
      <c r="O240" s="180"/>
      <c r="P240" s="180"/>
      <c r="Q240" s="180"/>
      <c r="R240" s="183"/>
      <c r="T240" s="184"/>
      <c r="U240" s="180"/>
      <c r="V240" s="180"/>
      <c r="W240" s="180"/>
      <c r="X240" s="180"/>
      <c r="Y240" s="180"/>
      <c r="Z240" s="180"/>
      <c r="AA240" s="185"/>
      <c r="AT240" s="186" t="s">
        <v>151</v>
      </c>
      <c r="AU240" s="186" t="s">
        <v>86</v>
      </c>
      <c r="AV240" s="10" t="s">
        <v>149</v>
      </c>
      <c r="AW240" s="10" t="s">
        <v>35</v>
      </c>
      <c r="AX240" s="10" t="s">
        <v>86</v>
      </c>
      <c r="AY240" s="186" t="s">
        <v>144</v>
      </c>
    </row>
    <row r="241" spans="2:65" s="1" customFormat="1" ht="22.5" customHeight="1">
      <c r="B241" s="36"/>
      <c r="C241" s="200" t="s">
        <v>78</v>
      </c>
      <c r="D241" s="200" t="s">
        <v>308</v>
      </c>
      <c r="E241" s="201" t="s">
        <v>382</v>
      </c>
      <c r="F241" s="292" t="s">
        <v>383</v>
      </c>
      <c r="G241" s="292"/>
      <c r="H241" s="292"/>
      <c r="I241" s="292"/>
      <c r="J241" s="202" t="s">
        <v>232</v>
      </c>
      <c r="K241" s="203">
        <v>16.83</v>
      </c>
      <c r="L241" s="293">
        <v>0</v>
      </c>
      <c r="M241" s="294"/>
      <c r="N241" s="295">
        <f>ROUND(L241*K241,2)</f>
        <v>0</v>
      </c>
      <c r="O241" s="275"/>
      <c r="P241" s="275"/>
      <c r="Q241" s="275"/>
      <c r="R241" s="38"/>
      <c r="T241" s="168" t="s">
        <v>22</v>
      </c>
      <c r="U241" s="45" t="s">
        <v>43</v>
      </c>
      <c r="V241" s="37"/>
      <c r="W241" s="169">
        <f>V241*K241</f>
        <v>0</v>
      </c>
      <c r="X241" s="169">
        <v>0.132</v>
      </c>
      <c r="Y241" s="169">
        <f>X241*K241</f>
        <v>2.2215599999999998</v>
      </c>
      <c r="Z241" s="169">
        <v>0</v>
      </c>
      <c r="AA241" s="170">
        <f>Z241*K241</f>
        <v>0</v>
      </c>
      <c r="AR241" s="19" t="s">
        <v>229</v>
      </c>
      <c r="AT241" s="19" t="s">
        <v>308</v>
      </c>
      <c r="AU241" s="19" t="s">
        <v>86</v>
      </c>
      <c r="AY241" s="19" t="s">
        <v>144</v>
      </c>
      <c r="BE241" s="111">
        <f>IF(U241="základní",N241,0)</f>
        <v>0</v>
      </c>
      <c r="BF241" s="111">
        <f>IF(U241="snížená",N241,0)</f>
        <v>0</v>
      </c>
      <c r="BG241" s="111">
        <f>IF(U241="zákl. přenesená",N241,0)</f>
        <v>0</v>
      </c>
      <c r="BH241" s="111">
        <f>IF(U241="sníž. přenesená",N241,0)</f>
        <v>0</v>
      </c>
      <c r="BI241" s="111">
        <f>IF(U241="nulová",N241,0)</f>
        <v>0</v>
      </c>
      <c r="BJ241" s="19" t="s">
        <v>86</v>
      </c>
      <c r="BK241" s="111">
        <f>ROUND(L241*K241,2)</f>
        <v>0</v>
      </c>
      <c r="BL241" s="19" t="s">
        <v>149</v>
      </c>
      <c r="BM241" s="19" t="s">
        <v>526</v>
      </c>
    </row>
    <row r="242" spans="2:65" s="1" customFormat="1" ht="22.5" customHeight="1">
      <c r="B242" s="36"/>
      <c r="C242" s="164" t="s">
        <v>108</v>
      </c>
      <c r="D242" s="164" t="s">
        <v>145</v>
      </c>
      <c r="E242" s="165" t="s">
        <v>375</v>
      </c>
      <c r="F242" s="272" t="s">
        <v>376</v>
      </c>
      <c r="G242" s="272"/>
      <c r="H242" s="272"/>
      <c r="I242" s="272"/>
      <c r="J242" s="166" t="s">
        <v>232</v>
      </c>
      <c r="K242" s="167">
        <v>16.5</v>
      </c>
      <c r="L242" s="273">
        <v>0</v>
      </c>
      <c r="M242" s="274"/>
      <c r="N242" s="275">
        <f>ROUND(L242*K242,2)</f>
        <v>0</v>
      </c>
      <c r="O242" s="275"/>
      <c r="P242" s="275"/>
      <c r="Q242" s="275"/>
      <c r="R242" s="38"/>
      <c r="T242" s="168" t="s">
        <v>22</v>
      </c>
      <c r="U242" s="45" t="s">
        <v>43</v>
      </c>
      <c r="V242" s="37"/>
      <c r="W242" s="169">
        <f>V242*K242</f>
        <v>0</v>
      </c>
      <c r="X242" s="169">
        <v>0</v>
      </c>
      <c r="Y242" s="169">
        <f>X242*K242</f>
        <v>0</v>
      </c>
      <c r="Z242" s="169">
        <v>0</v>
      </c>
      <c r="AA242" s="170">
        <f>Z242*K242</f>
        <v>0</v>
      </c>
      <c r="AR242" s="19" t="s">
        <v>149</v>
      </c>
      <c r="AT242" s="19" t="s">
        <v>145</v>
      </c>
      <c r="AU242" s="19" t="s">
        <v>86</v>
      </c>
      <c r="AY242" s="19" t="s">
        <v>144</v>
      </c>
      <c r="BE242" s="111">
        <f>IF(U242="základní",N242,0)</f>
        <v>0</v>
      </c>
      <c r="BF242" s="111">
        <f>IF(U242="snížená",N242,0)</f>
        <v>0</v>
      </c>
      <c r="BG242" s="111">
        <f>IF(U242="zákl. přenesená",N242,0)</f>
        <v>0</v>
      </c>
      <c r="BH242" s="111">
        <f>IF(U242="sníž. přenesená",N242,0)</f>
        <v>0</v>
      </c>
      <c r="BI242" s="111">
        <f>IF(U242="nulová",N242,0)</f>
        <v>0</v>
      </c>
      <c r="BJ242" s="19" t="s">
        <v>86</v>
      </c>
      <c r="BK242" s="111">
        <f>ROUND(L242*K242,2)</f>
        <v>0</v>
      </c>
      <c r="BL242" s="19" t="s">
        <v>149</v>
      </c>
      <c r="BM242" s="19" t="s">
        <v>527</v>
      </c>
    </row>
    <row r="243" spans="2:63" s="8" customFormat="1" ht="37.35" customHeight="1">
      <c r="B243" s="154"/>
      <c r="C243" s="155"/>
      <c r="D243" s="156" t="s">
        <v>189</v>
      </c>
      <c r="E243" s="156"/>
      <c r="F243" s="156"/>
      <c r="G243" s="156"/>
      <c r="H243" s="156"/>
      <c r="I243" s="156"/>
      <c r="J243" s="156"/>
      <c r="K243" s="156"/>
      <c r="L243" s="156"/>
      <c r="M243" s="156"/>
      <c r="N243" s="296">
        <f>BK243</f>
        <v>0</v>
      </c>
      <c r="O243" s="297"/>
      <c r="P243" s="297"/>
      <c r="Q243" s="297"/>
      <c r="R243" s="157"/>
      <c r="T243" s="158"/>
      <c r="U243" s="155"/>
      <c r="V243" s="155"/>
      <c r="W243" s="159">
        <f>SUM(W244:W247)</f>
        <v>0</v>
      </c>
      <c r="X243" s="155"/>
      <c r="Y243" s="159">
        <f>SUM(Y244:Y247)</f>
        <v>0</v>
      </c>
      <c r="Z243" s="155"/>
      <c r="AA243" s="160">
        <f>SUM(AA244:AA247)</f>
        <v>0</v>
      </c>
      <c r="AR243" s="161" t="s">
        <v>86</v>
      </c>
      <c r="AT243" s="162" t="s">
        <v>77</v>
      </c>
      <c r="AU243" s="162" t="s">
        <v>78</v>
      </c>
      <c r="AY243" s="161" t="s">
        <v>144</v>
      </c>
      <c r="BK243" s="163">
        <f>SUM(BK244:BK247)</f>
        <v>0</v>
      </c>
    </row>
    <row r="244" spans="2:65" s="1" customFormat="1" ht="31.5" customHeight="1">
      <c r="B244" s="36"/>
      <c r="C244" s="164" t="s">
        <v>86</v>
      </c>
      <c r="D244" s="164" t="s">
        <v>145</v>
      </c>
      <c r="E244" s="165" t="s">
        <v>386</v>
      </c>
      <c r="F244" s="272" t="s">
        <v>528</v>
      </c>
      <c r="G244" s="272"/>
      <c r="H244" s="272"/>
      <c r="I244" s="272"/>
      <c r="J244" s="166" t="s">
        <v>232</v>
      </c>
      <c r="K244" s="167">
        <v>68.9</v>
      </c>
      <c r="L244" s="273">
        <v>0</v>
      </c>
      <c r="M244" s="274"/>
      <c r="N244" s="275">
        <f>ROUND(L244*K244,2)</f>
        <v>0</v>
      </c>
      <c r="O244" s="275"/>
      <c r="P244" s="275"/>
      <c r="Q244" s="275"/>
      <c r="R244" s="38"/>
      <c r="T244" s="168" t="s">
        <v>22</v>
      </c>
      <c r="U244" s="45" t="s">
        <v>43</v>
      </c>
      <c r="V244" s="37"/>
      <c r="W244" s="169">
        <f>V244*K244</f>
        <v>0</v>
      </c>
      <c r="X244" s="169">
        <v>0</v>
      </c>
      <c r="Y244" s="169">
        <f>X244*K244</f>
        <v>0</v>
      </c>
      <c r="Z244" s="169">
        <v>0</v>
      </c>
      <c r="AA244" s="170">
        <f>Z244*K244</f>
        <v>0</v>
      </c>
      <c r="AR244" s="19" t="s">
        <v>149</v>
      </c>
      <c r="AT244" s="19" t="s">
        <v>145</v>
      </c>
      <c r="AU244" s="19" t="s">
        <v>86</v>
      </c>
      <c r="AY244" s="19" t="s">
        <v>144</v>
      </c>
      <c r="BE244" s="111">
        <f>IF(U244="základní",N244,0)</f>
        <v>0</v>
      </c>
      <c r="BF244" s="111">
        <f>IF(U244="snížená",N244,0)</f>
        <v>0</v>
      </c>
      <c r="BG244" s="111">
        <f>IF(U244="zákl. přenesená",N244,0)</f>
        <v>0</v>
      </c>
      <c r="BH244" s="111">
        <f>IF(U244="sníž. přenesená",N244,0)</f>
        <v>0</v>
      </c>
      <c r="BI244" s="111">
        <f>IF(U244="nulová",N244,0)</f>
        <v>0</v>
      </c>
      <c r="BJ244" s="19" t="s">
        <v>86</v>
      </c>
      <c r="BK244" s="111">
        <f>ROUND(L244*K244,2)</f>
        <v>0</v>
      </c>
      <c r="BL244" s="19" t="s">
        <v>149</v>
      </c>
      <c r="BM244" s="19" t="s">
        <v>529</v>
      </c>
    </row>
    <row r="245" spans="2:51" s="11" customFormat="1" ht="22.5" customHeight="1">
      <c r="B245" s="192"/>
      <c r="C245" s="193"/>
      <c r="D245" s="193"/>
      <c r="E245" s="194" t="s">
        <v>22</v>
      </c>
      <c r="F245" s="290" t="s">
        <v>373</v>
      </c>
      <c r="G245" s="291"/>
      <c r="H245" s="291"/>
      <c r="I245" s="291"/>
      <c r="J245" s="193"/>
      <c r="K245" s="195" t="s">
        <v>22</v>
      </c>
      <c r="L245" s="193"/>
      <c r="M245" s="193"/>
      <c r="N245" s="193"/>
      <c r="O245" s="193"/>
      <c r="P245" s="193"/>
      <c r="Q245" s="193"/>
      <c r="R245" s="196"/>
      <c r="T245" s="197"/>
      <c r="U245" s="193"/>
      <c r="V245" s="193"/>
      <c r="W245" s="193"/>
      <c r="X245" s="193"/>
      <c r="Y245" s="193"/>
      <c r="Z245" s="193"/>
      <c r="AA245" s="198"/>
      <c r="AT245" s="199" t="s">
        <v>151</v>
      </c>
      <c r="AU245" s="199" t="s">
        <v>86</v>
      </c>
      <c r="AV245" s="11" t="s">
        <v>86</v>
      </c>
      <c r="AW245" s="11" t="s">
        <v>35</v>
      </c>
      <c r="AX245" s="11" t="s">
        <v>78</v>
      </c>
      <c r="AY245" s="199" t="s">
        <v>144</v>
      </c>
    </row>
    <row r="246" spans="2:51" s="9" customFormat="1" ht="22.5" customHeight="1">
      <c r="B246" s="171"/>
      <c r="C246" s="172"/>
      <c r="D246" s="172"/>
      <c r="E246" s="173" t="s">
        <v>22</v>
      </c>
      <c r="F246" s="288" t="s">
        <v>520</v>
      </c>
      <c r="G246" s="289"/>
      <c r="H246" s="289"/>
      <c r="I246" s="289"/>
      <c r="J246" s="172"/>
      <c r="K246" s="174">
        <v>68.9</v>
      </c>
      <c r="L246" s="172"/>
      <c r="M246" s="172"/>
      <c r="N246" s="172"/>
      <c r="O246" s="172"/>
      <c r="P246" s="172"/>
      <c r="Q246" s="172"/>
      <c r="R246" s="175"/>
      <c r="T246" s="176"/>
      <c r="U246" s="172"/>
      <c r="V246" s="172"/>
      <c r="W246" s="172"/>
      <c r="X246" s="172"/>
      <c r="Y246" s="172"/>
      <c r="Z246" s="172"/>
      <c r="AA246" s="177"/>
      <c r="AT246" s="178" t="s">
        <v>151</v>
      </c>
      <c r="AU246" s="178" t="s">
        <v>86</v>
      </c>
      <c r="AV246" s="9" t="s">
        <v>108</v>
      </c>
      <c r="AW246" s="9" t="s">
        <v>35</v>
      </c>
      <c r="AX246" s="9" t="s">
        <v>78</v>
      </c>
      <c r="AY246" s="178" t="s">
        <v>144</v>
      </c>
    </row>
    <row r="247" spans="2:51" s="10" customFormat="1" ht="22.5" customHeight="1">
      <c r="B247" s="179"/>
      <c r="C247" s="180"/>
      <c r="D247" s="180"/>
      <c r="E247" s="181" t="s">
        <v>22</v>
      </c>
      <c r="F247" s="278" t="s">
        <v>152</v>
      </c>
      <c r="G247" s="279"/>
      <c r="H247" s="279"/>
      <c r="I247" s="279"/>
      <c r="J247" s="180"/>
      <c r="K247" s="182">
        <v>68.9</v>
      </c>
      <c r="L247" s="180"/>
      <c r="M247" s="180"/>
      <c r="N247" s="180"/>
      <c r="O247" s="180"/>
      <c r="P247" s="180"/>
      <c r="Q247" s="180"/>
      <c r="R247" s="183"/>
      <c r="T247" s="184"/>
      <c r="U247" s="180"/>
      <c r="V247" s="180"/>
      <c r="W247" s="180"/>
      <c r="X247" s="180"/>
      <c r="Y247" s="180"/>
      <c r="Z247" s="180"/>
      <c r="AA247" s="185"/>
      <c r="AT247" s="186" t="s">
        <v>151</v>
      </c>
      <c r="AU247" s="186" t="s">
        <v>86</v>
      </c>
      <c r="AV247" s="10" t="s">
        <v>149</v>
      </c>
      <c r="AW247" s="10" t="s">
        <v>35</v>
      </c>
      <c r="AX247" s="10" t="s">
        <v>86</v>
      </c>
      <c r="AY247" s="186" t="s">
        <v>144</v>
      </c>
    </row>
    <row r="248" spans="2:63" s="8" customFormat="1" ht="37.35" customHeight="1">
      <c r="B248" s="154"/>
      <c r="C248" s="155"/>
      <c r="D248" s="156" t="s">
        <v>441</v>
      </c>
      <c r="E248" s="156"/>
      <c r="F248" s="156"/>
      <c r="G248" s="156"/>
      <c r="H248" s="156"/>
      <c r="I248" s="156"/>
      <c r="J248" s="156"/>
      <c r="K248" s="156"/>
      <c r="L248" s="156"/>
      <c r="M248" s="156"/>
      <c r="N248" s="283">
        <f>BK248</f>
        <v>0</v>
      </c>
      <c r="O248" s="284"/>
      <c r="P248" s="284"/>
      <c r="Q248" s="284"/>
      <c r="R248" s="157"/>
      <c r="T248" s="158"/>
      <c r="U248" s="155"/>
      <c r="V248" s="155"/>
      <c r="W248" s="159">
        <f>SUM(W249:W252)</f>
        <v>0</v>
      </c>
      <c r="X248" s="155"/>
      <c r="Y248" s="159">
        <f>SUM(Y249:Y252)</f>
        <v>0.7148</v>
      </c>
      <c r="Z248" s="155"/>
      <c r="AA248" s="160">
        <f>SUM(AA249:AA252)</f>
        <v>0</v>
      </c>
      <c r="AR248" s="161" t="s">
        <v>86</v>
      </c>
      <c r="AT248" s="162" t="s">
        <v>77</v>
      </c>
      <c r="AU248" s="162" t="s">
        <v>78</v>
      </c>
      <c r="AY248" s="161" t="s">
        <v>144</v>
      </c>
      <c r="BK248" s="163">
        <f>SUM(BK249:BK252)</f>
        <v>0</v>
      </c>
    </row>
    <row r="249" spans="2:65" s="1" customFormat="1" ht="31.5" customHeight="1">
      <c r="B249" s="36"/>
      <c r="C249" s="164" t="s">
        <v>86</v>
      </c>
      <c r="D249" s="164" t="s">
        <v>145</v>
      </c>
      <c r="E249" s="165" t="s">
        <v>392</v>
      </c>
      <c r="F249" s="272" t="s">
        <v>530</v>
      </c>
      <c r="G249" s="272"/>
      <c r="H249" s="272"/>
      <c r="I249" s="272"/>
      <c r="J249" s="166" t="s">
        <v>237</v>
      </c>
      <c r="K249" s="167">
        <v>1</v>
      </c>
      <c r="L249" s="273">
        <v>0</v>
      </c>
      <c r="M249" s="274"/>
      <c r="N249" s="275">
        <f>ROUND(L249*K249,2)</f>
        <v>0</v>
      </c>
      <c r="O249" s="275"/>
      <c r="P249" s="275"/>
      <c r="Q249" s="275"/>
      <c r="R249" s="38"/>
      <c r="T249" s="168" t="s">
        <v>22</v>
      </c>
      <c r="U249" s="45" t="s">
        <v>43</v>
      </c>
      <c r="V249" s="37"/>
      <c r="W249" s="169">
        <f>V249*K249</f>
        <v>0</v>
      </c>
      <c r="X249" s="169">
        <v>0</v>
      </c>
      <c r="Y249" s="169">
        <f>X249*K249</f>
        <v>0</v>
      </c>
      <c r="Z249" s="169">
        <v>0</v>
      </c>
      <c r="AA249" s="170">
        <f>Z249*K249</f>
        <v>0</v>
      </c>
      <c r="AR249" s="19" t="s">
        <v>149</v>
      </c>
      <c r="AT249" s="19" t="s">
        <v>145</v>
      </c>
      <c r="AU249" s="19" t="s">
        <v>86</v>
      </c>
      <c r="AY249" s="19" t="s">
        <v>144</v>
      </c>
      <c r="BE249" s="111">
        <f>IF(U249="základní",N249,0)</f>
        <v>0</v>
      </c>
      <c r="BF249" s="111">
        <f>IF(U249="snížená",N249,0)</f>
        <v>0</v>
      </c>
      <c r="BG249" s="111">
        <f>IF(U249="zákl. přenesená",N249,0)</f>
        <v>0</v>
      </c>
      <c r="BH249" s="111">
        <f>IF(U249="sníž. přenesená",N249,0)</f>
        <v>0</v>
      </c>
      <c r="BI249" s="111">
        <f>IF(U249="nulová",N249,0)</f>
        <v>0</v>
      </c>
      <c r="BJ249" s="19" t="s">
        <v>86</v>
      </c>
      <c r="BK249" s="111">
        <f>ROUND(L249*K249,2)</f>
        <v>0</v>
      </c>
      <c r="BL249" s="19" t="s">
        <v>149</v>
      </c>
      <c r="BM249" s="19" t="s">
        <v>531</v>
      </c>
    </row>
    <row r="250" spans="2:65" s="1" customFormat="1" ht="31.5" customHeight="1">
      <c r="B250" s="36"/>
      <c r="C250" s="164" t="s">
        <v>108</v>
      </c>
      <c r="D250" s="164" t="s">
        <v>145</v>
      </c>
      <c r="E250" s="165" t="s">
        <v>423</v>
      </c>
      <c r="F250" s="272" t="s">
        <v>424</v>
      </c>
      <c r="G250" s="272"/>
      <c r="H250" s="272"/>
      <c r="I250" s="272"/>
      <c r="J250" s="166" t="s">
        <v>318</v>
      </c>
      <c r="K250" s="167">
        <v>2</v>
      </c>
      <c r="L250" s="273">
        <v>0</v>
      </c>
      <c r="M250" s="274"/>
      <c r="N250" s="275">
        <f>ROUND(L250*K250,2)</f>
        <v>0</v>
      </c>
      <c r="O250" s="275"/>
      <c r="P250" s="275"/>
      <c r="Q250" s="275"/>
      <c r="R250" s="38"/>
      <c r="T250" s="168" t="s">
        <v>22</v>
      </c>
      <c r="U250" s="45" t="s">
        <v>43</v>
      </c>
      <c r="V250" s="37"/>
      <c r="W250" s="169">
        <f>V250*K250</f>
        <v>0</v>
      </c>
      <c r="X250" s="169">
        <v>0.3574</v>
      </c>
      <c r="Y250" s="169">
        <f>X250*K250</f>
        <v>0.7148</v>
      </c>
      <c r="Z250" s="169">
        <v>0</v>
      </c>
      <c r="AA250" s="170">
        <f>Z250*K250</f>
        <v>0</v>
      </c>
      <c r="AR250" s="19" t="s">
        <v>149</v>
      </c>
      <c r="AT250" s="19" t="s">
        <v>145</v>
      </c>
      <c r="AU250" s="19" t="s">
        <v>86</v>
      </c>
      <c r="AY250" s="19" t="s">
        <v>144</v>
      </c>
      <c r="BE250" s="111">
        <f>IF(U250="základní",N250,0)</f>
        <v>0</v>
      </c>
      <c r="BF250" s="111">
        <f>IF(U250="snížená",N250,0)</f>
        <v>0</v>
      </c>
      <c r="BG250" s="111">
        <f>IF(U250="zákl. přenesená",N250,0)</f>
        <v>0</v>
      </c>
      <c r="BH250" s="111">
        <f>IF(U250="sníž. přenesená",N250,0)</f>
        <v>0</v>
      </c>
      <c r="BI250" s="111">
        <f>IF(U250="nulová",N250,0)</f>
        <v>0</v>
      </c>
      <c r="BJ250" s="19" t="s">
        <v>86</v>
      </c>
      <c r="BK250" s="111">
        <f>ROUND(L250*K250,2)</f>
        <v>0</v>
      </c>
      <c r="BL250" s="19" t="s">
        <v>149</v>
      </c>
      <c r="BM250" s="19" t="s">
        <v>532</v>
      </c>
    </row>
    <row r="251" spans="2:51" s="9" customFormat="1" ht="22.5" customHeight="1">
      <c r="B251" s="171"/>
      <c r="C251" s="172"/>
      <c r="D251" s="172"/>
      <c r="E251" s="173" t="s">
        <v>22</v>
      </c>
      <c r="F251" s="276" t="s">
        <v>108</v>
      </c>
      <c r="G251" s="277"/>
      <c r="H251" s="277"/>
      <c r="I251" s="277"/>
      <c r="J251" s="172"/>
      <c r="K251" s="174">
        <v>2</v>
      </c>
      <c r="L251" s="172"/>
      <c r="M251" s="172"/>
      <c r="N251" s="172"/>
      <c r="O251" s="172"/>
      <c r="P251" s="172"/>
      <c r="Q251" s="172"/>
      <c r="R251" s="175"/>
      <c r="T251" s="176"/>
      <c r="U251" s="172"/>
      <c r="V251" s="172"/>
      <c r="W251" s="172"/>
      <c r="X251" s="172"/>
      <c r="Y251" s="172"/>
      <c r="Z251" s="172"/>
      <c r="AA251" s="177"/>
      <c r="AT251" s="178" t="s">
        <v>151</v>
      </c>
      <c r="AU251" s="178" t="s">
        <v>86</v>
      </c>
      <c r="AV251" s="9" t="s">
        <v>108</v>
      </c>
      <c r="AW251" s="9" t="s">
        <v>35</v>
      </c>
      <c r="AX251" s="9" t="s">
        <v>78</v>
      </c>
      <c r="AY251" s="178" t="s">
        <v>144</v>
      </c>
    </row>
    <row r="252" spans="2:51" s="10" customFormat="1" ht="22.5" customHeight="1">
      <c r="B252" s="179"/>
      <c r="C252" s="180"/>
      <c r="D252" s="180"/>
      <c r="E252" s="181" t="s">
        <v>22</v>
      </c>
      <c r="F252" s="278" t="s">
        <v>152</v>
      </c>
      <c r="G252" s="279"/>
      <c r="H252" s="279"/>
      <c r="I252" s="279"/>
      <c r="J252" s="180"/>
      <c r="K252" s="182">
        <v>2</v>
      </c>
      <c r="L252" s="180"/>
      <c r="M252" s="180"/>
      <c r="N252" s="180"/>
      <c r="O252" s="180"/>
      <c r="P252" s="180"/>
      <c r="Q252" s="180"/>
      <c r="R252" s="183"/>
      <c r="T252" s="184"/>
      <c r="U252" s="180"/>
      <c r="V252" s="180"/>
      <c r="W252" s="180"/>
      <c r="X252" s="180"/>
      <c r="Y252" s="180"/>
      <c r="Z252" s="180"/>
      <c r="AA252" s="185"/>
      <c r="AT252" s="186" t="s">
        <v>151</v>
      </c>
      <c r="AU252" s="186" t="s">
        <v>86</v>
      </c>
      <c r="AV252" s="10" t="s">
        <v>149</v>
      </c>
      <c r="AW252" s="10" t="s">
        <v>35</v>
      </c>
      <c r="AX252" s="10" t="s">
        <v>86</v>
      </c>
      <c r="AY252" s="186" t="s">
        <v>144</v>
      </c>
    </row>
    <row r="253" spans="2:63" s="8" customFormat="1" ht="37.35" customHeight="1">
      <c r="B253" s="154"/>
      <c r="C253" s="155"/>
      <c r="D253" s="156" t="s">
        <v>191</v>
      </c>
      <c r="E253" s="156"/>
      <c r="F253" s="156"/>
      <c r="G253" s="156"/>
      <c r="H253" s="156"/>
      <c r="I253" s="156"/>
      <c r="J253" s="156"/>
      <c r="K253" s="156"/>
      <c r="L253" s="156"/>
      <c r="M253" s="156"/>
      <c r="N253" s="283">
        <f>BK253</f>
        <v>0</v>
      </c>
      <c r="O253" s="284"/>
      <c r="P253" s="284"/>
      <c r="Q253" s="284"/>
      <c r="R253" s="157"/>
      <c r="T253" s="158"/>
      <c r="U253" s="155"/>
      <c r="V253" s="155"/>
      <c r="W253" s="159">
        <f>SUM(W254:W258)</f>
        <v>0</v>
      </c>
      <c r="X253" s="155"/>
      <c r="Y253" s="159">
        <f>SUM(Y254:Y258)</f>
        <v>8.970192</v>
      </c>
      <c r="Z253" s="155"/>
      <c r="AA253" s="160">
        <f>SUM(AA254:AA258)</f>
        <v>0</v>
      </c>
      <c r="AR253" s="161" t="s">
        <v>86</v>
      </c>
      <c r="AT253" s="162" t="s">
        <v>77</v>
      </c>
      <c r="AU253" s="162" t="s">
        <v>78</v>
      </c>
      <c r="AY253" s="161" t="s">
        <v>144</v>
      </c>
      <c r="BK253" s="163">
        <f>SUM(BK254:BK258)</f>
        <v>0</v>
      </c>
    </row>
    <row r="254" spans="2:65" s="1" customFormat="1" ht="31.5" customHeight="1">
      <c r="B254" s="36"/>
      <c r="C254" s="164" t="s">
        <v>86</v>
      </c>
      <c r="D254" s="164" t="s">
        <v>145</v>
      </c>
      <c r="E254" s="165" t="s">
        <v>320</v>
      </c>
      <c r="F254" s="272" t="s">
        <v>321</v>
      </c>
      <c r="G254" s="272"/>
      <c r="H254" s="272"/>
      <c r="I254" s="272"/>
      <c r="J254" s="166" t="s">
        <v>195</v>
      </c>
      <c r="K254" s="167">
        <v>1.386</v>
      </c>
      <c r="L254" s="273">
        <v>0</v>
      </c>
      <c r="M254" s="274"/>
      <c r="N254" s="275">
        <f>ROUND(L254*K254,2)</f>
        <v>0</v>
      </c>
      <c r="O254" s="275"/>
      <c r="P254" s="275"/>
      <c r="Q254" s="275"/>
      <c r="R254" s="38"/>
      <c r="T254" s="168" t="s">
        <v>22</v>
      </c>
      <c r="U254" s="45" t="s">
        <v>43</v>
      </c>
      <c r="V254" s="37"/>
      <c r="W254" s="169">
        <f>V254*K254</f>
        <v>0</v>
      </c>
      <c r="X254" s="169">
        <v>2.16</v>
      </c>
      <c r="Y254" s="169">
        <f>X254*K254</f>
        <v>2.99376</v>
      </c>
      <c r="Z254" s="169">
        <v>0</v>
      </c>
      <c r="AA254" s="170">
        <f>Z254*K254</f>
        <v>0</v>
      </c>
      <c r="AR254" s="19" t="s">
        <v>149</v>
      </c>
      <c r="AT254" s="19" t="s">
        <v>145</v>
      </c>
      <c r="AU254" s="19" t="s">
        <v>86</v>
      </c>
      <c r="AY254" s="19" t="s">
        <v>144</v>
      </c>
      <c r="BE254" s="111">
        <f>IF(U254="základní",N254,0)</f>
        <v>0</v>
      </c>
      <c r="BF254" s="111">
        <f>IF(U254="snížená",N254,0)</f>
        <v>0</v>
      </c>
      <c r="BG254" s="111">
        <f>IF(U254="zákl. přenesená",N254,0)</f>
        <v>0</v>
      </c>
      <c r="BH254" s="111">
        <f>IF(U254="sníž. přenesená",N254,0)</f>
        <v>0</v>
      </c>
      <c r="BI254" s="111">
        <f>IF(U254="nulová",N254,0)</f>
        <v>0</v>
      </c>
      <c r="BJ254" s="19" t="s">
        <v>86</v>
      </c>
      <c r="BK254" s="111">
        <f>ROUND(L254*K254,2)</f>
        <v>0</v>
      </c>
      <c r="BL254" s="19" t="s">
        <v>149</v>
      </c>
      <c r="BM254" s="19" t="s">
        <v>533</v>
      </c>
    </row>
    <row r="255" spans="2:65" s="1" customFormat="1" ht="31.5" customHeight="1">
      <c r="B255" s="36"/>
      <c r="C255" s="164" t="s">
        <v>108</v>
      </c>
      <c r="D255" s="164" t="s">
        <v>145</v>
      </c>
      <c r="E255" s="165" t="s">
        <v>430</v>
      </c>
      <c r="F255" s="272" t="s">
        <v>431</v>
      </c>
      <c r="G255" s="272"/>
      <c r="H255" s="272"/>
      <c r="I255" s="272"/>
      <c r="J255" s="166" t="s">
        <v>250</v>
      </c>
      <c r="K255" s="167">
        <v>46.2</v>
      </c>
      <c r="L255" s="273">
        <v>0</v>
      </c>
      <c r="M255" s="274"/>
      <c r="N255" s="275">
        <f>ROUND(L255*K255,2)</f>
        <v>0</v>
      </c>
      <c r="O255" s="275"/>
      <c r="P255" s="275"/>
      <c r="Q255" s="275"/>
      <c r="R255" s="38"/>
      <c r="T255" s="168" t="s">
        <v>22</v>
      </c>
      <c r="U255" s="45" t="s">
        <v>43</v>
      </c>
      <c r="V255" s="37"/>
      <c r="W255" s="169">
        <f>V255*K255</f>
        <v>0</v>
      </c>
      <c r="X255" s="169">
        <v>0.10108</v>
      </c>
      <c r="Y255" s="169">
        <f>X255*K255</f>
        <v>4.6698960000000005</v>
      </c>
      <c r="Z255" s="169">
        <v>0</v>
      </c>
      <c r="AA255" s="170">
        <f>Z255*K255</f>
        <v>0</v>
      </c>
      <c r="AR255" s="19" t="s">
        <v>149</v>
      </c>
      <c r="AT255" s="19" t="s">
        <v>145</v>
      </c>
      <c r="AU255" s="19" t="s">
        <v>86</v>
      </c>
      <c r="AY255" s="19" t="s">
        <v>144</v>
      </c>
      <c r="BE255" s="111">
        <f>IF(U255="základní",N255,0)</f>
        <v>0</v>
      </c>
      <c r="BF255" s="111">
        <f>IF(U255="snížená",N255,0)</f>
        <v>0</v>
      </c>
      <c r="BG255" s="111">
        <f>IF(U255="zákl. přenesená",N255,0)</f>
        <v>0</v>
      </c>
      <c r="BH255" s="111">
        <f>IF(U255="sníž. přenesená",N255,0)</f>
        <v>0</v>
      </c>
      <c r="BI255" s="111">
        <f>IF(U255="nulová",N255,0)</f>
        <v>0</v>
      </c>
      <c r="BJ255" s="19" t="s">
        <v>86</v>
      </c>
      <c r="BK255" s="111">
        <f>ROUND(L255*K255,2)</f>
        <v>0</v>
      </c>
      <c r="BL255" s="19" t="s">
        <v>149</v>
      </c>
      <c r="BM255" s="19" t="s">
        <v>534</v>
      </c>
    </row>
    <row r="256" spans="2:51" s="9" customFormat="1" ht="22.5" customHeight="1">
      <c r="B256" s="171"/>
      <c r="C256" s="172"/>
      <c r="D256" s="172"/>
      <c r="E256" s="173" t="s">
        <v>22</v>
      </c>
      <c r="F256" s="276" t="s">
        <v>535</v>
      </c>
      <c r="G256" s="277"/>
      <c r="H256" s="277"/>
      <c r="I256" s="277"/>
      <c r="J256" s="172"/>
      <c r="K256" s="174">
        <v>46.2</v>
      </c>
      <c r="L256" s="172"/>
      <c r="M256" s="172"/>
      <c r="N256" s="172"/>
      <c r="O256" s="172"/>
      <c r="P256" s="172"/>
      <c r="Q256" s="172"/>
      <c r="R256" s="175"/>
      <c r="T256" s="176"/>
      <c r="U256" s="172"/>
      <c r="V256" s="172"/>
      <c r="W256" s="172"/>
      <c r="X256" s="172"/>
      <c r="Y256" s="172"/>
      <c r="Z256" s="172"/>
      <c r="AA256" s="177"/>
      <c r="AT256" s="178" t="s">
        <v>151</v>
      </c>
      <c r="AU256" s="178" t="s">
        <v>86</v>
      </c>
      <c r="AV256" s="9" t="s">
        <v>108</v>
      </c>
      <c r="AW256" s="9" t="s">
        <v>35</v>
      </c>
      <c r="AX256" s="9" t="s">
        <v>78</v>
      </c>
      <c r="AY256" s="178" t="s">
        <v>144</v>
      </c>
    </row>
    <row r="257" spans="2:51" s="10" customFormat="1" ht="22.5" customHeight="1">
      <c r="B257" s="179"/>
      <c r="C257" s="180"/>
      <c r="D257" s="180"/>
      <c r="E257" s="181" t="s">
        <v>22</v>
      </c>
      <c r="F257" s="278" t="s">
        <v>152</v>
      </c>
      <c r="G257" s="279"/>
      <c r="H257" s="279"/>
      <c r="I257" s="279"/>
      <c r="J257" s="180"/>
      <c r="K257" s="182">
        <v>46.2</v>
      </c>
      <c r="L257" s="180"/>
      <c r="M257" s="180"/>
      <c r="N257" s="180"/>
      <c r="O257" s="180"/>
      <c r="P257" s="180"/>
      <c r="Q257" s="180"/>
      <c r="R257" s="183"/>
      <c r="T257" s="184"/>
      <c r="U257" s="180"/>
      <c r="V257" s="180"/>
      <c r="W257" s="180"/>
      <c r="X257" s="180"/>
      <c r="Y257" s="180"/>
      <c r="Z257" s="180"/>
      <c r="AA257" s="185"/>
      <c r="AT257" s="186" t="s">
        <v>151</v>
      </c>
      <c r="AU257" s="186" t="s">
        <v>86</v>
      </c>
      <c r="AV257" s="10" t="s">
        <v>149</v>
      </c>
      <c r="AW257" s="10" t="s">
        <v>35</v>
      </c>
      <c r="AX257" s="10" t="s">
        <v>86</v>
      </c>
      <c r="AY257" s="186" t="s">
        <v>144</v>
      </c>
    </row>
    <row r="258" spans="2:65" s="1" customFormat="1" ht="31.5" customHeight="1">
      <c r="B258" s="36"/>
      <c r="C258" s="200" t="s">
        <v>78</v>
      </c>
      <c r="D258" s="200" t="s">
        <v>308</v>
      </c>
      <c r="E258" s="201" t="s">
        <v>434</v>
      </c>
      <c r="F258" s="292" t="s">
        <v>435</v>
      </c>
      <c r="G258" s="292"/>
      <c r="H258" s="292"/>
      <c r="I258" s="292"/>
      <c r="J258" s="202" t="s">
        <v>318</v>
      </c>
      <c r="K258" s="203">
        <v>93.324</v>
      </c>
      <c r="L258" s="293">
        <v>0</v>
      </c>
      <c r="M258" s="294"/>
      <c r="N258" s="295">
        <f>ROUND(L258*K258,2)</f>
        <v>0</v>
      </c>
      <c r="O258" s="275"/>
      <c r="P258" s="275"/>
      <c r="Q258" s="275"/>
      <c r="R258" s="38"/>
      <c r="T258" s="168" t="s">
        <v>22</v>
      </c>
      <c r="U258" s="45" t="s">
        <v>43</v>
      </c>
      <c r="V258" s="37"/>
      <c r="W258" s="169">
        <f>V258*K258</f>
        <v>0</v>
      </c>
      <c r="X258" s="169">
        <v>0.014</v>
      </c>
      <c r="Y258" s="169">
        <f>X258*K258</f>
        <v>1.306536</v>
      </c>
      <c r="Z258" s="169">
        <v>0</v>
      </c>
      <c r="AA258" s="170">
        <f>Z258*K258</f>
        <v>0</v>
      </c>
      <c r="AR258" s="19" t="s">
        <v>229</v>
      </c>
      <c r="AT258" s="19" t="s">
        <v>308</v>
      </c>
      <c r="AU258" s="19" t="s">
        <v>86</v>
      </c>
      <c r="AY258" s="19" t="s">
        <v>144</v>
      </c>
      <c r="BE258" s="111">
        <f>IF(U258="základní",N258,0)</f>
        <v>0</v>
      </c>
      <c r="BF258" s="111">
        <f>IF(U258="snížená",N258,0)</f>
        <v>0</v>
      </c>
      <c r="BG258" s="111">
        <f>IF(U258="zákl. přenesená",N258,0)</f>
        <v>0</v>
      </c>
      <c r="BH258" s="111">
        <f>IF(U258="sníž. přenesená",N258,0)</f>
        <v>0</v>
      </c>
      <c r="BI258" s="111">
        <f>IF(U258="nulová",N258,0)</f>
        <v>0</v>
      </c>
      <c r="BJ258" s="19" t="s">
        <v>86</v>
      </c>
      <c r="BK258" s="111">
        <f>ROUND(L258*K258,2)</f>
        <v>0</v>
      </c>
      <c r="BL258" s="19" t="s">
        <v>149</v>
      </c>
      <c r="BM258" s="19" t="s">
        <v>536</v>
      </c>
    </row>
    <row r="259" spans="2:63" s="8" customFormat="1" ht="37.35" customHeight="1">
      <c r="B259" s="154"/>
      <c r="C259" s="155"/>
      <c r="D259" s="156" t="s">
        <v>192</v>
      </c>
      <c r="E259" s="156"/>
      <c r="F259" s="156"/>
      <c r="G259" s="156"/>
      <c r="H259" s="156"/>
      <c r="I259" s="156"/>
      <c r="J259" s="156"/>
      <c r="K259" s="156"/>
      <c r="L259" s="156"/>
      <c r="M259" s="156"/>
      <c r="N259" s="296">
        <f>BK259</f>
        <v>0</v>
      </c>
      <c r="O259" s="297"/>
      <c r="P259" s="297"/>
      <c r="Q259" s="297"/>
      <c r="R259" s="157"/>
      <c r="T259" s="158"/>
      <c r="U259" s="155"/>
      <c r="V259" s="155"/>
      <c r="W259" s="159">
        <f>W260</f>
        <v>0</v>
      </c>
      <c r="X259" s="155"/>
      <c r="Y259" s="159">
        <f>Y260</f>
        <v>0</v>
      </c>
      <c r="Z259" s="155"/>
      <c r="AA259" s="160">
        <f>AA260</f>
        <v>0</v>
      </c>
      <c r="AR259" s="161" t="s">
        <v>86</v>
      </c>
      <c r="AT259" s="162" t="s">
        <v>77</v>
      </c>
      <c r="AU259" s="162" t="s">
        <v>78</v>
      </c>
      <c r="AY259" s="161" t="s">
        <v>144</v>
      </c>
      <c r="BK259" s="163">
        <f>BK260</f>
        <v>0</v>
      </c>
    </row>
    <row r="260" spans="2:65" s="1" customFormat="1" ht="31.5" customHeight="1">
      <c r="B260" s="36"/>
      <c r="C260" s="164" t="s">
        <v>86</v>
      </c>
      <c r="D260" s="164" t="s">
        <v>145</v>
      </c>
      <c r="E260" s="165" t="s">
        <v>437</v>
      </c>
      <c r="F260" s="272" t="s">
        <v>438</v>
      </c>
      <c r="G260" s="272"/>
      <c r="H260" s="272"/>
      <c r="I260" s="272"/>
      <c r="J260" s="166" t="s">
        <v>227</v>
      </c>
      <c r="K260" s="167">
        <v>18.976</v>
      </c>
      <c r="L260" s="273">
        <v>0</v>
      </c>
      <c r="M260" s="274"/>
      <c r="N260" s="275">
        <f>ROUND(L260*K260,2)</f>
        <v>0</v>
      </c>
      <c r="O260" s="275"/>
      <c r="P260" s="275"/>
      <c r="Q260" s="275"/>
      <c r="R260" s="38"/>
      <c r="T260" s="168" t="s">
        <v>22</v>
      </c>
      <c r="U260" s="45" t="s">
        <v>43</v>
      </c>
      <c r="V260" s="37"/>
      <c r="W260" s="169">
        <f>V260*K260</f>
        <v>0</v>
      </c>
      <c r="X260" s="169">
        <v>0</v>
      </c>
      <c r="Y260" s="169">
        <f>X260*K260</f>
        <v>0</v>
      </c>
      <c r="Z260" s="169">
        <v>0</v>
      </c>
      <c r="AA260" s="170">
        <f>Z260*K260</f>
        <v>0</v>
      </c>
      <c r="AR260" s="19" t="s">
        <v>149</v>
      </c>
      <c r="AT260" s="19" t="s">
        <v>145</v>
      </c>
      <c r="AU260" s="19" t="s">
        <v>86</v>
      </c>
      <c r="AY260" s="19" t="s">
        <v>144</v>
      </c>
      <c r="BE260" s="111">
        <f>IF(U260="základní",N260,0)</f>
        <v>0</v>
      </c>
      <c r="BF260" s="111">
        <f>IF(U260="snížená",N260,0)</f>
        <v>0</v>
      </c>
      <c r="BG260" s="111">
        <f>IF(U260="zákl. přenesená",N260,0)</f>
        <v>0</v>
      </c>
      <c r="BH260" s="111">
        <f>IF(U260="sníž. přenesená",N260,0)</f>
        <v>0</v>
      </c>
      <c r="BI260" s="111">
        <f>IF(U260="nulová",N260,0)</f>
        <v>0</v>
      </c>
      <c r="BJ260" s="19" t="s">
        <v>86</v>
      </c>
      <c r="BK260" s="111">
        <f>ROUND(L260*K260,2)</f>
        <v>0</v>
      </c>
      <c r="BL260" s="19" t="s">
        <v>149</v>
      </c>
      <c r="BM260" s="19" t="s">
        <v>537</v>
      </c>
    </row>
    <row r="261" spans="2:63" s="1" customFormat="1" ht="49.95" customHeight="1">
      <c r="B261" s="36"/>
      <c r="C261" s="37"/>
      <c r="D261" s="156" t="s">
        <v>179</v>
      </c>
      <c r="E261" s="37"/>
      <c r="F261" s="37"/>
      <c r="G261" s="37"/>
      <c r="H261" s="37"/>
      <c r="I261" s="37"/>
      <c r="J261" s="37"/>
      <c r="K261" s="37"/>
      <c r="L261" s="37"/>
      <c r="M261" s="37"/>
      <c r="N261" s="296">
        <f aca="true" t="shared" si="5" ref="N261:N266">BK261</f>
        <v>0</v>
      </c>
      <c r="O261" s="297"/>
      <c r="P261" s="297"/>
      <c r="Q261" s="297"/>
      <c r="R261" s="38"/>
      <c r="T261" s="140"/>
      <c r="U261" s="37"/>
      <c r="V261" s="37"/>
      <c r="W261" s="37"/>
      <c r="X261" s="37"/>
      <c r="Y261" s="37"/>
      <c r="Z261" s="37"/>
      <c r="AA261" s="79"/>
      <c r="AT261" s="19" t="s">
        <v>77</v>
      </c>
      <c r="AU261" s="19" t="s">
        <v>78</v>
      </c>
      <c r="AY261" s="19" t="s">
        <v>180</v>
      </c>
      <c r="BK261" s="111">
        <f>SUM(BK262:BK266)</f>
        <v>0</v>
      </c>
    </row>
    <row r="262" spans="2:63" s="1" customFormat="1" ht="22.35" customHeight="1">
      <c r="B262" s="36"/>
      <c r="C262" s="187" t="s">
        <v>22</v>
      </c>
      <c r="D262" s="187" t="s">
        <v>145</v>
      </c>
      <c r="E262" s="188" t="s">
        <v>22</v>
      </c>
      <c r="F262" s="280" t="s">
        <v>22</v>
      </c>
      <c r="G262" s="280"/>
      <c r="H262" s="280"/>
      <c r="I262" s="280"/>
      <c r="J262" s="189" t="s">
        <v>22</v>
      </c>
      <c r="K262" s="190"/>
      <c r="L262" s="273"/>
      <c r="M262" s="275"/>
      <c r="N262" s="275">
        <f t="shared" si="5"/>
        <v>0</v>
      </c>
      <c r="O262" s="275"/>
      <c r="P262" s="275"/>
      <c r="Q262" s="275"/>
      <c r="R262" s="38"/>
      <c r="T262" s="168" t="s">
        <v>22</v>
      </c>
      <c r="U262" s="191" t="s">
        <v>43</v>
      </c>
      <c r="V262" s="37"/>
      <c r="W262" s="37"/>
      <c r="X262" s="37"/>
      <c r="Y262" s="37"/>
      <c r="Z262" s="37"/>
      <c r="AA262" s="79"/>
      <c r="AT262" s="19" t="s">
        <v>180</v>
      </c>
      <c r="AU262" s="19" t="s">
        <v>86</v>
      </c>
      <c r="AY262" s="19" t="s">
        <v>180</v>
      </c>
      <c r="BE262" s="111">
        <f>IF(U262="základní",N262,0)</f>
        <v>0</v>
      </c>
      <c r="BF262" s="111">
        <f>IF(U262="snížená",N262,0)</f>
        <v>0</v>
      </c>
      <c r="BG262" s="111">
        <f>IF(U262="zákl. přenesená",N262,0)</f>
        <v>0</v>
      </c>
      <c r="BH262" s="111">
        <f>IF(U262="sníž. přenesená",N262,0)</f>
        <v>0</v>
      </c>
      <c r="BI262" s="111">
        <f>IF(U262="nulová",N262,0)</f>
        <v>0</v>
      </c>
      <c r="BJ262" s="19" t="s">
        <v>86</v>
      </c>
      <c r="BK262" s="111">
        <f>L262*K262</f>
        <v>0</v>
      </c>
    </row>
    <row r="263" spans="2:63" s="1" customFormat="1" ht="22.35" customHeight="1">
      <c r="B263" s="36"/>
      <c r="C263" s="187" t="s">
        <v>22</v>
      </c>
      <c r="D263" s="187" t="s">
        <v>145</v>
      </c>
      <c r="E263" s="188" t="s">
        <v>22</v>
      </c>
      <c r="F263" s="280" t="s">
        <v>22</v>
      </c>
      <c r="G263" s="280"/>
      <c r="H263" s="280"/>
      <c r="I263" s="280"/>
      <c r="J263" s="189" t="s">
        <v>22</v>
      </c>
      <c r="K263" s="190"/>
      <c r="L263" s="273"/>
      <c r="M263" s="275"/>
      <c r="N263" s="275">
        <f t="shared" si="5"/>
        <v>0</v>
      </c>
      <c r="O263" s="275"/>
      <c r="P263" s="275"/>
      <c r="Q263" s="275"/>
      <c r="R263" s="38"/>
      <c r="T263" s="168" t="s">
        <v>22</v>
      </c>
      <c r="U263" s="191" t="s">
        <v>43</v>
      </c>
      <c r="V263" s="37"/>
      <c r="W263" s="37"/>
      <c r="X263" s="37"/>
      <c r="Y263" s="37"/>
      <c r="Z263" s="37"/>
      <c r="AA263" s="79"/>
      <c r="AT263" s="19" t="s">
        <v>180</v>
      </c>
      <c r="AU263" s="19" t="s">
        <v>86</v>
      </c>
      <c r="AY263" s="19" t="s">
        <v>180</v>
      </c>
      <c r="BE263" s="111">
        <f>IF(U263="základní",N263,0)</f>
        <v>0</v>
      </c>
      <c r="BF263" s="111">
        <f>IF(U263="snížená",N263,0)</f>
        <v>0</v>
      </c>
      <c r="BG263" s="111">
        <f>IF(U263="zákl. přenesená",N263,0)</f>
        <v>0</v>
      </c>
      <c r="BH263" s="111">
        <f>IF(U263="sníž. přenesená",N263,0)</f>
        <v>0</v>
      </c>
      <c r="BI263" s="111">
        <f>IF(U263="nulová",N263,0)</f>
        <v>0</v>
      </c>
      <c r="BJ263" s="19" t="s">
        <v>86</v>
      </c>
      <c r="BK263" s="111">
        <f>L263*K263</f>
        <v>0</v>
      </c>
    </row>
    <row r="264" spans="2:63" s="1" customFormat="1" ht="22.35" customHeight="1">
      <c r="B264" s="36"/>
      <c r="C264" s="187" t="s">
        <v>22</v>
      </c>
      <c r="D264" s="187" t="s">
        <v>145</v>
      </c>
      <c r="E264" s="188" t="s">
        <v>22</v>
      </c>
      <c r="F264" s="280" t="s">
        <v>22</v>
      </c>
      <c r="G264" s="280"/>
      <c r="H264" s="280"/>
      <c r="I264" s="280"/>
      <c r="J264" s="189" t="s">
        <v>22</v>
      </c>
      <c r="K264" s="190"/>
      <c r="L264" s="273"/>
      <c r="M264" s="275"/>
      <c r="N264" s="275">
        <f t="shared" si="5"/>
        <v>0</v>
      </c>
      <c r="O264" s="275"/>
      <c r="P264" s="275"/>
      <c r="Q264" s="275"/>
      <c r="R264" s="38"/>
      <c r="T264" s="168" t="s">
        <v>22</v>
      </c>
      <c r="U264" s="191" t="s">
        <v>43</v>
      </c>
      <c r="V264" s="37"/>
      <c r="W264" s="37"/>
      <c r="X264" s="37"/>
      <c r="Y264" s="37"/>
      <c r="Z264" s="37"/>
      <c r="AA264" s="79"/>
      <c r="AT264" s="19" t="s">
        <v>180</v>
      </c>
      <c r="AU264" s="19" t="s">
        <v>86</v>
      </c>
      <c r="AY264" s="19" t="s">
        <v>180</v>
      </c>
      <c r="BE264" s="111">
        <f>IF(U264="základní",N264,0)</f>
        <v>0</v>
      </c>
      <c r="BF264" s="111">
        <f>IF(U264="snížená",N264,0)</f>
        <v>0</v>
      </c>
      <c r="BG264" s="111">
        <f>IF(U264="zákl. přenesená",N264,0)</f>
        <v>0</v>
      </c>
      <c r="BH264" s="111">
        <f>IF(U264="sníž. přenesená",N264,0)</f>
        <v>0</v>
      </c>
      <c r="BI264" s="111">
        <f>IF(U264="nulová",N264,0)</f>
        <v>0</v>
      </c>
      <c r="BJ264" s="19" t="s">
        <v>86</v>
      </c>
      <c r="BK264" s="111">
        <f>L264*K264</f>
        <v>0</v>
      </c>
    </row>
    <row r="265" spans="2:63" s="1" customFormat="1" ht="22.35" customHeight="1">
      <c r="B265" s="36"/>
      <c r="C265" s="187" t="s">
        <v>22</v>
      </c>
      <c r="D265" s="187" t="s">
        <v>145</v>
      </c>
      <c r="E265" s="188" t="s">
        <v>22</v>
      </c>
      <c r="F265" s="280" t="s">
        <v>22</v>
      </c>
      <c r="G265" s="280"/>
      <c r="H265" s="280"/>
      <c r="I265" s="280"/>
      <c r="J265" s="189" t="s">
        <v>22</v>
      </c>
      <c r="K265" s="190"/>
      <c r="L265" s="273"/>
      <c r="M265" s="275"/>
      <c r="N265" s="275">
        <f t="shared" si="5"/>
        <v>0</v>
      </c>
      <c r="O265" s="275"/>
      <c r="P265" s="275"/>
      <c r="Q265" s="275"/>
      <c r="R265" s="38"/>
      <c r="T265" s="168" t="s">
        <v>22</v>
      </c>
      <c r="U265" s="191" t="s">
        <v>43</v>
      </c>
      <c r="V265" s="37"/>
      <c r="W265" s="37"/>
      <c r="X265" s="37"/>
      <c r="Y265" s="37"/>
      <c r="Z265" s="37"/>
      <c r="AA265" s="79"/>
      <c r="AT265" s="19" t="s">
        <v>180</v>
      </c>
      <c r="AU265" s="19" t="s">
        <v>86</v>
      </c>
      <c r="AY265" s="19" t="s">
        <v>180</v>
      </c>
      <c r="BE265" s="111">
        <f>IF(U265="základní",N265,0)</f>
        <v>0</v>
      </c>
      <c r="BF265" s="111">
        <f>IF(U265="snížená",N265,0)</f>
        <v>0</v>
      </c>
      <c r="BG265" s="111">
        <f>IF(U265="zákl. přenesená",N265,0)</f>
        <v>0</v>
      </c>
      <c r="BH265" s="111">
        <f>IF(U265="sníž. přenesená",N265,0)</f>
        <v>0</v>
      </c>
      <c r="BI265" s="111">
        <f>IF(U265="nulová",N265,0)</f>
        <v>0</v>
      </c>
      <c r="BJ265" s="19" t="s">
        <v>86</v>
      </c>
      <c r="BK265" s="111">
        <f>L265*K265</f>
        <v>0</v>
      </c>
    </row>
    <row r="266" spans="2:63" s="1" customFormat="1" ht="22.35" customHeight="1">
      <c r="B266" s="36"/>
      <c r="C266" s="187" t="s">
        <v>22</v>
      </c>
      <c r="D266" s="187" t="s">
        <v>145</v>
      </c>
      <c r="E266" s="188" t="s">
        <v>22</v>
      </c>
      <c r="F266" s="280" t="s">
        <v>22</v>
      </c>
      <c r="G266" s="280"/>
      <c r="H266" s="280"/>
      <c r="I266" s="280"/>
      <c r="J266" s="189" t="s">
        <v>22</v>
      </c>
      <c r="K266" s="190"/>
      <c r="L266" s="273"/>
      <c r="M266" s="275"/>
      <c r="N266" s="275">
        <f t="shared" si="5"/>
        <v>0</v>
      </c>
      <c r="O266" s="275"/>
      <c r="P266" s="275"/>
      <c r="Q266" s="275"/>
      <c r="R266" s="38"/>
      <c r="T266" s="168" t="s">
        <v>22</v>
      </c>
      <c r="U266" s="191" t="s">
        <v>43</v>
      </c>
      <c r="V266" s="57"/>
      <c r="W266" s="57"/>
      <c r="X266" s="57"/>
      <c r="Y266" s="57"/>
      <c r="Z266" s="57"/>
      <c r="AA266" s="59"/>
      <c r="AT266" s="19" t="s">
        <v>180</v>
      </c>
      <c r="AU266" s="19" t="s">
        <v>86</v>
      </c>
      <c r="AY266" s="19" t="s">
        <v>180</v>
      </c>
      <c r="BE266" s="111">
        <f>IF(U266="základní",N266,0)</f>
        <v>0</v>
      </c>
      <c r="BF266" s="111">
        <f>IF(U266="snížená",N266,0)</f>
        <v>0</v>
      </c>
      <c r="BG266" s="111">
        <f>IF(U266="zákl. přenesená",N266,0)</f>
        <v>0</v>
      </c>
      <c r="BH266" s="111">
        <f>IF(U266="sníž. přenesená",N266,0)</f>
        <v>0</v>
      </c>
      <c r="BI266" s="111">
        <f>IF(U266="nulová",N266,0)</f>
        <v>0</v>
      </c>
      <c r="BJ266" s="19" t="s">
        <v>86</v>
      </c>
      <c r="BK266" s="111">
        <f>L266*K266</f>
        <v>0</v>
      </c>
    </row>
    <row r="267" spans="2:18" s="1" customFormat="1" ht="6.9" customHeight="1">
      <c r="B267" s="60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2"/>
    </row>
  </sheetData>
  <sheetProtection algorithmName="SHA-512" hashValue="QpdxLlMOjUvNXdQAVy4zepCWn7NPDBfQKnxQW0zEz//E+A7MA1LBQ3br/bzP9WEsA4/bPbNwtzRt7Zk90s1W+w==" saltValue="HfdNpWMX85QXgpz9Qocn0g==" spinCount="100000" sheet="1" objects="1" scenarios="1" formatCells="0" formatColumns="0" formatRows="0" sort="0" autoFilter="0"/>
  <mergeCells count="338">
    <mergeCell ref="H1:K1"/>
    <mergeCell ref="S2:AC2"/>
    <mergeCell ref="F266:I266"/>
    <mergeCell ref="L266:M266"/>
    <mergeCell ref="N266:Q266"/>
    <mergeCell ref="N127:Q127"/>
    <mergeCell ref="N128:Q128"/>
    <mergeCell ref="N152:Q152"/>
    <mergeCell ref="N186:Q186"/>
    <mergeCell ref="N201:Q201"/>
    <mergeCell ref="N217:Q217"/>
    <mergeCell ref="N229:Q229"/>
    <mergeCell ref="N237:Q237"/>
    <mergeCell ref="N243:Q243"/>
    <mergeCell ref="N248:Q248"/>
    <mergeCell ref="N253:Q253"/>
    <mergeCell ref="N259:Q259"/>
    <mergeCell ref="N261:Q261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56:I256"/>
    <mergeCell ref="F257:I257"/>
    <mergeCell ref="F258:I258"/>
    <mergeCell ref="L258:M258"/>
    <mergeCell ref="N258:Q258"/>
    <mergeCell ref="F260:I260"/>
    <mergeCell ref="L260:M260"/>
    <mergeCell ref="N260:Q260"/>
    <mergeCell ref="F262:I262"/>
    <mergeCell ref="L262:M262"/>
    <mergeCell ref="N262:Q262"/>
    <mergeCell ref="F250:I250"/>
    <mergeCell ref="L250:M250"/>
    <mergeCell ref="N250:Q250"/>
    <mergeCell ref="F251:I251"/>
    <mergeCell ref="F252:I252"/>
    <mergeCell ref="F254:I254"/>
    <mergeCell ref="L254:M254"/>
    <mergeCell ref="N254:Q254"/>
    <mergeCell ref="F255:I255"/>
    <mergeCell ref="L255:M255"/>
    <mergeCell ref="N255:Q255"/>
    <mergeCell ref="F244:I244"/>
    <mergeCell ref="L244:M244"/>
    <mergeCell ref="N244:Q244"/>
    <mergeCell ref="F245:I245"/>
    <mergeCell ref="F246:I246"/>
    <mergeCell ref="F247:I247"/>
    <mergeCell ref="F249:I249"/>
    <mergeCell ref="L249:M249"/>
    <mergeCell ref="N249:Q249"/>
    <mergeCell ref="F238:I238"/>
    <mergeCell ref="L238:M238"/>
    <mergeCell ref="N238:Q238"/>
    <mergeCell ref="F239:I239"/>
    <mergeCell ref="F240:I240"/>
    <mergeCell ref="F241:I241"/>
    <mergeCell ref="L241:M241"/>
    <mergeCell ref="N241:Q241"/>
    <mergeCell ref="F242:I242"/>
    <mergeCell ref="L242:M242"/>
    <mergeCell ref="N242:Q242"/>
    <mergeCell ref="F231:I231"/>
    <mergeCell ref="L231:M231"/>
    <mergeCell ref="N231:Q231"/>
    <mergeCell ref="F232:I232"/>
    <mergeCell ref="F233:I233"/>
    <mergeCell ref="F234:I234"/>
    <mergeCell ref="F235:I235"/>
    <mergeCell ref="F236:I236"/>
    <mergeCell ref="L236:M236"/>
    <mergeCell ref="N236:Q236"/>
    <mergeCell ref="F225:I225"/>
    <mergeCell ref="L225:M225"/>
    <mergeCell ref="N225:Q225"/>
    <mergeCell ref="F226:I226"/>
    <mergeCell ref="F227:I227"/>
    <mergeCell ref="F228:I228"/>
    <mergeCell ref="L228:M228"/>
    <mergeCell ref="N228:Q228"/>
    <mergeCell ref="F230:I230"/>
    <mergeCell ref="L230:M230"/>
    <mergeCell ref="N230:Q230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6:I216"/>
    <mergeCell ref="L216:M216"/>
    <mergeCell ref="N216:Q216"/>
    <mergeCell ref="F218:I218"/>
    <mergeCell ref="L218:M218"/>
    <mergeCell ref="N218:Q218"/>
    <mergeCell ref="F219:I219"/>
    <mergeCell ref="F220:I220"/>
    <mergeCell ref="F221:I221"/>
    <mergeCell ref="F211:I211"/>
    <mergeCell ref="L211:M211"/>
    <mergeCell ref="N211:Q211"/>
    <mergeCell ref="F212:I212"/>
    <mergeCell ref="L212:M212"/>
    <mergeCell ref="N212:Q212"/>
    <mergeCell ref="F213:I213"/>
    <mergeCell ref="F214:I214"/>
    <mergeCell ref="F215:I215"/>
    <mergeCell ref="F206:I206"/>
    <mergeCell ref="L206:M206"/>
    <mergeCell ref="N206:Q206"/>
    <mergeCell ref="F207:I207"/>
    <mergeCell ref="L207:M207"/>
    <mergeCell ref="N207:Q207"/>
    <mergeCell ref="F208:I208"/>
    <mergeCell ref="F209:I209"/>
    <mergeCell ref="F210:I210"/>
    <mergeCell ref="F200:I200"/>
    <mergeCell ref="L200:M200"/>
    <mergeCell ref="N200:Q200"/>
    <mergeCell ref="F202:I202"/>
    <mergeCell ref="L202:M202"/>
    <mergeCell ref="N202:Q202"/>
    <mergeCell ref="F203:I203"/>
    <mergeCell ref="F204:I204"/>
    <mergeCell ref="F205:I205"/>
    <mergeCell ref="F195:I195"/>
    <mergeCell ref="L195:M195"/>
    <mergeCell ref="N195:Q195"/>
    <mergeCell ref="F196:I196"/>
    <mergeCell ref="L196:M196"/>
    <mergeCell ref="N196:Q196"/>
    <mergeCell ref="F197:I197"/>
    <mergeCell ref="F198:I198"/>
    <mergeCell ref="F199:I199"/>
    <mergeCell ref="L199:M199"/>
    <mergeCell ref="N199:Q199"/>
    <mergeCell ref="F190:I190"/>
    <mergeCell ref="F191:I191"/>
    <mergeCell ref="L191:M191"/>
    <mergeCell ref="N191:Q191"/>
    <mergeCell ref="F192:I192"/>
    <mergeCell ref="L192:M192"/>
    <mergeCell ref="N192:Q192"/>
    <mergeCell ref="F193:I193"/>
    <mergeCell ref="F194:I194"/>
    <mergeCell ref="F184:I184"/>
    <mergeCell ref="F185:I185"/>
    <mergeCell ref="F187:I187"/>
    <mergeCell ref="L187:M187"/>
    <mergeCell ref="N187:Q187"/>
    <mergeCell ref="F188:I188"/>
    <mergeCell ref="L188:M188"/>
    <mergeCell ref="N188:Q188"/>
    <mergeCell ref="F189:I189"/>
    <mergeCell ref="F179:I179"/>
    <mergeCell ref="F180:I180"/>
    <mergeCell ref="F181:I181"/>
    <mergeCell ref="F182:I182"/>
    <mergeCell ref="L182:M182"/>
    <mergeCell ref="N182:Q182"/>
    <mergeCell ref="F183:I183"/>
    <mergeCell ref="L183:M183"/>
    <mergeCell ref="N183:Q183"/>
    <mergeCell ref="F174:I174"/>
    <mergeCell ref="L174:M174"/>
    <mergeCell ref="N174:Q174"/>
    <mergeCell ref="F175:I175"/>
    <mergeCell ref="F176:I176"/>
    <mergeCell ref="F177:I177"/>
    <mergeCell ref="L177:M177"/>
    <mergeCell ref="N177:Q177"/>
    <mergeCell ref="F178:I178"/>
    <mergeCell ref="L178:M178"/>
    <mergeCell ref="N178:Q178"/>
    <mergeCell ref="F169:I169"/>
    <mergeCell ref="L169:M169"/>
    <mergeCell ref="N169:Q169"/>
    <mergeCell ref="F170:I170"/>
    <mergeCell ref="L170:M170"/>
    <mergeCell ref="N170:Q170"/>
    <mergeCell ref="F171:I171"/>
    <mergeCell ref="F172:I172"/>
    <mergeCell ref="F173:I173"/>
    <mergeCell ref="L173:M173"/>
    <mergeCell ref="N173:Q173"/>
    <mergeCell ref="F164:I164"/>
    <mergeCell ref="F165:I165"/>
    <mergeCell ref="L165:M165"/>
    <mergeCell ref="N165:Q165"/>
    <mergeCell ref="F166:I166"/>
    <mergeCell ref="L166:M166"/>
    <mergeCell ref="N166:Q166"/>
    <mergeCell ref="F167:I167"/>
    <mergeCell ref="F168:I168"/>
    <mergeCell ref="F159:I159"/>
    <mergeCell ref="F160:I160"/>
    <mergeCell ref="L160:M160"/>
    <mergeCell ref="N160:Q160"/>
    <mergeCell ref="F161:I161"/>
    <mergeCell ref="L161:M161"/>
    <mergeCell ref="N161:Q161"/>
    <mergeCell ref="F162:I162"/>
    <mergeCell ref="F163:I163"/>
    <mergeCell ref="F154:I154"/>
    <mergeCell ref="F155:I155"/>
    <mergeCell ref="F156:I156"/>
    <mergeCell ref="L156:M156"/>
    <mergeCell ref="N156:Q156"/>
    <mergeCell ref="F157:I157"/>
    <mergeCell ref="L157:M157"/>
    <mergeCell ref="N157:Q157"/>
    <mergeCell ref="F158:I158"/>
    <mergeCell ref="F148:I148"/>
    <mergeCell ref="L148:M148"/>
    <mergeCell ref="N148:Q148"/>
    <mergeCell ref="F149:I149"/>
    <mergeCell ref="F150:I150"/>
    <mergeCell ref="F151:I151"/>
    <mergeCell ref="L151:M151"/>
    <mergeCell ref="N151:Q151"/>
    <mergeCell ref="F153:I153"/>
    <mergeCell ref="L153:M153"/>
    <mergeCell ref="N153:Q153"/>
    <mergeCell ref="F143:I143"/>
    <mergeCell ref="L143:M143"/>
    <mergeCell ref="N143:Q143"/>
    <mergeCell ref="F144:I144"/>
    <mergeCell ref="F145:I145"/>
    <mergeCell ref="F146:I146"/>
    <mergeCell ref="F147:I147"/>
    <mergeCell ref="L147:M147"/>
    <mergeCell ref="N147:Q147"/>
    <mergeCell ref="F136:I136"/>
    <mergeCell ref="L136:M136"/>
    <mergeCell ref="N136:Q136"/>
    <mergeCell ref="F137:I137"/>
    <mergeCell ref="F138:I138"/>
    <mergeCell ref="F139:I139"/>
    <mergeCell ref="F140:I140"/>
    <mergeCell ref="F141:I141"/>
    <mergeCell ref="F142:I142"/>
    <mergeCell ref="L142:M142"/>
    <mergeCell ref="N142:Q142"/>
    <mergeCell ref="F130:I130"/>
    <mergeCell ref="L130:M130"/>
    <mergeCell ref="N130:Q130"/>
    <mergeCell ref="F131:I131"/>
    <mergeCell ref="F132:I132"/>
    <mergeCell ref="F133:I133"/>
    <mergeCell ref="F134:I134"/>
    <mergeCell ref="F135:I135"/>
    <mergeCell ref="L135:M135"/>
    <mergeCell ref="N135:Q135"/>
    <mergeCell ref="M121:P121"/>
    <mergeCell ref="M123:Q123"/>
    <mergeCell ref="M124:Q124"/>
    <mergeCell ref="F126:I126"/>
    <mergeCell ref="L126:M126"/>
    <mergeCell ref="N126:Q126"/>
    <mergeCell ref="F129:I129"/>
    <mergeCell ref="L129:M129"/>
    <mergeCell ref="N129:Q129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262:D267">
      <formula1>"K, M"</formula1>
    </dataValidation>
    <dataValidation type="list" allowBlank="1" showInputMessage="1" showErrorMessage="1" error="Povoleny jsou hodnoty základní, snížená, zákl. přenesená, sníž. přenesená, nulová." sqref="U262:U26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 Marek</dc:creator>
  <cp:keywords/>
  <dc:description/>
  <cp:lastModifiedBy>Urban Marek</cp:lastModifiedBy>
  <dcterms:created xsi:type="dcterms:W3CDTF">2017-06-14T10:15:58Z</dcterms:created>
  <dcterms:modified xsi:type="dcterms:W3CDTF">2017-06-14T10:16:04Z</dcterms:modified>
  <cp:category/>
  <cp:version/>
  <cp:contentType/>
  <cp:contentStatus/>
</cp:coreProperties>
</file>