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780" windowHeight="6912" activeTab="0"/>
  </bookViews>
  <sheets>
    <sheet name="Rekapitulace stavby" sheetId="1" r:id="rId1"/>
    <sheet name="SO 00 - Vedlejší a ostatn..." sheetId="2" r:id="rId2"/>
    <sheet name="SO 01 - Hřiště" sheetId="3" r:id="rId3"/>
  </sheets>
  <definedNames>
    <definedName name="_xlnm.Print_Area" localSheetId="0">'Rekapitulace stavby'!$C$4:$AP$70,'Rekapitulace stavby'!$C$76:$AP$97</definedName>
    <definedName name="_xlnm.Print_Area" localSheetId="1">'SO 00 - Vedlejší a ostatn...'!$C$4:$Q$70,'SO 00 - Vedlejší a ostatn...'!$C$76:$Q$101,'SO 00 - Vedlejší a ostatn...'!$C$107:$Q$145</definedName>
    <definedName name="_xlnm.Print_Area" localSheetId="2">'SO 01 - Hřiště'!$C$4:$Q$70,'SO 01 - Hřiště'!$C$76:$Q$110,'SO 01 - Hřiště'!$C$116:$Q$268</definedName>
    <definedName name="_xlnm.Print_Titles" localSheetId="0">'Rekapitulace stavby'!$85:$85</definedName>
    <definedName name="_xlnm.Print_Titles" localSheetId="1">'SO 00 - Vedlejší a ostatn...'!$117:$117</definedName>
    <definedName name="_xlnm.Print_Titles" localSheetId="2">'SO 01 - Hřiště'!$126:$126</definedName>
  </definedNames>
  <calcPr calcId="162913"/>
</workbook>
</file>

<file path=xl/sharedStrings.xml><?xml version="1.0" encoding="utf-8"?>
<sst xmlns="http://schemas.openxmlformats.org/spreadsheetml/2006/main" count="2196" uniqueCount="409">
  <si>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</si>
  <si>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</si>
  <si>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</si>
  <si>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</si>
  <si>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</si>
  <si>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</si>
  <si>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</si>
  <si>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</si>
  <si>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</si>
  <si>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</si>
  <si>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</si>
  <si>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</si>
  <si>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</si>
  <si>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</si>
  <si>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</si>
  <si>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</si>
  <si>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</si>
  <si>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DH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</si>
  <si>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</si>
  <si>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</si>
  <si>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DĚTSKÉ HŘIŠTĚ NA UL.DR. VACULÍKA_VV</t>
  </si>
  <si>
    <t>JKSO:</t>
  </si>
  <si>
    <t/>
  </si>
  <si>
    <t>CC-CZ:</t>
  </si>
  <si>
    <t>Místo:</t>
  </si>
  <si>
    <t>Frydek-Mistek</t>
  </si>
  <si>
    <t>Datum:</t>
  </si>
  <si>
    <t>23. 5. 2017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</si>
  <si>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</si>
  <si>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</si>
  <si>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</si>
  <si>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</si>
  <si>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</si>
  <si>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</si>
  <si>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</si>
  <si>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</si>
  <si>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</si>
  <si>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</si>
  <si>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 xml:space="preserve">  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</si>
  <si>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</si>
  <si>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</si>
  <si>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</si>
  <si>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</si>
  <si>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</si>
  <si>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</si>
  <si>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</si>
  <si>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</si>
  <si>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</si>
  <si>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</si>
  <si>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</si>
  <si>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</si>
  <si>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</si>
  <si>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</si>
  <si>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</si>
  <si>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</si>
  <si>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</si>
  <si>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</si>
  <si>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</si>
  <si>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</si>
  <si>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</si>
  <si>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</si>
  <si>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</si>
  <si>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</si>
  <si>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</si>
  <si>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</si>
  <si>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</si>
  <si>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</si>
  <si>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</si>
  <si>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</si>
  <si>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</si>
  <si>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</si>
  <si>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</si>
  <si>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</si>
  <si>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</si>
  <si>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</si>
  <si>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</si>
  <si>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</si>
  <si>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</si>
  <si>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</si>
  <si>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</si>
  <si>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</si>
  <si>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{bd2e0aea-4425-4db0-ab6b-3ab3c99b3121}</t>
  </si>
  <si>
    <t>{00000000-0000-0000-0000-000000000000}</t>
  </si>
  <si>
    <t>/</t>
  </si>
  <si>
    <t>SO 00</t>
  </si>
  <si>
    <t>Vedlejší a ostatní náklady</t>
  </si>
  <si>
    <t>1</t>
  </si>
  <si>
    <t>{58a94a76-65b0-4447-b661-e92fafa6cdba}</t>
  </si>
  <si>
    <t>SO 01</t>
  </si>
  <si>
    <t>Hřiště</t>
  </si>
  <si>
    <t>{fd156966-443c-4862-bd60-e6617a85eaa5}</t>
  </si>
  <si>
    <t>2) Ostatní náklady ze souhrnného listu</t>
  </si>
  <si>
    <t>Procent. zadání
[% nákladů rozpočtu]</t>
  </si>
  <si>
    <t>Zařazení nákladů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</si>
  <si>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</si>
  <si>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</si>
  <si>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</si>
  <si>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</si>
  <si>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</si>
  <si>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</si>
  <si>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</si>
  <si>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</si>
  <si>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</si>
  <si>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</si>
  <si>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</si>
  <si>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</si>
  <si>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</si>
  <si>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00 - Vedlejší a ostatní náklady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</si>
  <si>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</si>
  <si>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</si>
  <si>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</si>
  <si>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</si>
  <si>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</si>
  <si>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</si>
  <si>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</si>
  <si>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VN - Vedlejší náklady</t>
  </si>
  <si>
    <t>ON - Ostatní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</si>
  <si>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</si>
  <si>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</si>
  <si>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</si>
  <si>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</si>
  <si>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</si>
  <si>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</si>
  <si>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</si>
  <si>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</si>
  <si>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</si>
  <si>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</si>
  <si>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</si>
  <si>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</si>
  <si>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</si>
  <si>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</si>
  <si>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</si>
  <si>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</si>
  <si>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</si>
  <si>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</si>
  <si>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</si>
  <si>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</si>
  <si>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</si>
  <si>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</si>
  <si>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</si>
  <si>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</si>
  <si>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</si>
  <si>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</si>
  <si>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039 00-2000</t>
  </si>
  <si>
    <t>Zařízení staveniště, viz.popis položky</t>
  </si>
  <si>
    <t>soubor</t>
  </si>
  <si>
    <t>4</t>
  </si>
  <si>
    <t>VV</t>
  </si>
  <si>
    <t>Součet</t>
  </si>
  <si>
    <t>012 20-3001</t>
  </si>
  <si>
    <t>Vytýčení stavby před výstavbou</t>
  </si>
  <si>
    <t>3</t>
  </si>
  <si>
    <t>012 20-3002</t>
  </si>
  <si>
    <t>Vytýčení inženýrských sítí</t>
  </si>
  <si>
    <t>6</t>
  </si>
  <si>
    <t>051 21-0191</t>
  </si>
  <si>
    <t>Závěrečná konstrola kvalifikovanou osobou-revize</t>
  </si>
  <si>
    <t>8</t>
  </si>
  <si>
    <t>5</t>
  </si>
  <si>
    <t>051 21-0192</t>
  </si>
  <si>
    <t>Vyhotovení provozního řádu hřiště-návrh, zpracování, vyvěšení (tabule) dle podkladů investora</t>
  </si>
  <si>
    <t>10</t>
  </si>
  <si>
    <t>012 20-3003</t>
  </si>
  <si>
    <t>Geodetické zaměření skutečného provedení stavby</t>
  </si>
  <si>
    <t>12</t>
  </si>
  <si>
    <t>013 25-4000</t>
  </si>
  <si>
    <t>Dokumentace skutečného provedení stavby</t>
  </si>
  <si>
    <t>14</t>
  </si>
  <si>
    <t>043 19-4000</t>
  </si>
  <si>
    <t>Hutnící zkoušky</t>
  </si>
  <si>
    <t>16</t>
  </si>
  <si>
    <t>072 00-2000</t>
  </si>
  <si>
    <t>Zajištění dopravně inženýrských opatření</t>
  </si>
  <si>
    <t>18</t>
  </si>
  <si>
    <t>VP - Vícepráce</t>
  </si>
  <si>
    <t>PN</t>
  </si>
  <si>
    <t>SO 01 - Hřiště</t>
  </si>
  <si>
    <t>1 - Zemní práce</t>
  </si>
  <si>
    <t>11 - Přípravné a přidružené práce</t>
  </si>
  <si>
    <t>18 - Povrchové úpravy terénu</t>
  </si>
  <si>
    <t>2 - Zvláštní zakládání, základy, zpevňování hornin</t>
  </si>
  <si>
    <t>3 - Svislé a kompletní konstrukce</t>
  </si>
  <si>
    <t>5 - Komunikace</t>
  </si>
  <si>
    <t>59 - Dlažby a předlažby pozemních komunikací a zpevněných ploch</t>
  </si>
  <si>
    <t>59.1 - Povrch hřiště</t>
  </si>
  <si>
    <t>59.2 - Herní vybavení a mobiliář</t>
  </si>
  <si>
    <t>91 - Doplňkové konstrukce a práce na pozem. komunikacích a zpev.plochách</t>
  </si>
  <si>
    <t>99 - Přesun hmot</t>
  </si>
  <si>
    <t>122 20-1101</t>
  </si>
  <si>
    <t>Odkopávky a prokopávky nezapažené v hornině tř. 3 objem do 100 m3</t>
  </si>
  <si>
    <t>m3</t>
  </si>
  <si>
    <t>122 20-1109</t>
  </si>
  <si>
    <t>Příplatek za lepivost u odkopávek v hornině tř. 1 až 3</t>
  </si>
  <si>
    <t>33,900  "Viz  1/1 (122201101)"</t>
  </si>
  <si>
    <t>133 20-1101</t>
  </si>
  <si>
    <t>Hloubení šachet v hornině tř. 3 objemu do 100 m3</t>
  </si>
  <si>
    <t>133 20-1109</t>
  </si>
  <si>
    <t>Příplatek za lepivost u hloubení šachet v hornině tř. 3</t>
  </si>
  <si>
    <t>2,670  "Viz  1/3 (133201101)"</t>
  </si>
  <si>
    <t>174 10-1101</t>
  </si>
  <si>
    <t>Zásyp jam, šachet rýh nebo kolem objektů sypaninou se zhutněním</t>
  </si>
  <si>
    <t>162 70-1105</t>
  </si>
  <si>
    <t>Vodorovné přemístění do 10000 m výkopku/sypaniny z horniny tř. 1 až 4</t>
  </si>
  <si>
    <t>-15,000  "Viz  1/2 (174101101)"</t>
  </si>
  <si>
    <t>7</t>
  </si>
  <si>
    <t>PC1.1</t>
  </si>
  <si>
    <t>Poplatek za skládku horniny</t>
  </si>
  <si>
    <t>t</t>
  </si>
  <si>
    <t>181 10-1102</t>
  </si>
  <si>
    <t>Úprava pláně v zářezech v hornině tř. 1 až 4 se zhutněním</t>
  </si>
  <si>
    <t>m2</t>
  </si>
  <si>
    <t>281,65</t>
  </si>
  <si>
    <t>36,1</t>
  </si>
  <si>
    <t>16,00</t>
  </si>
  <si>
    <t>9</t>
  </si>
  <si>
    <t>PC11.1</t>
  </si>
  <si>
    <t>Odstranění síťového oplocení (4 ks ocel.sloupků + síť) v. = 3,00 m, odv. do 10 km, popl. za skládku</t>
  </si>
  <si>
    <t>bm</t>
  </si>
  <si>
    <t>11120110R</t>
  </si>
  <si>
    <t>Odstranění křovin a stromů průměru kmene do 100 mm i s kořeny, odvoz, ulož.na skládku</t>
  </si>
  <si>
    <t>20</t>
  </si>
  <si>
    <t>2,25</t>
  </si>
  <si>
    <t>11</t>
  </si>
  <si>
    <t>PC11.2</t>
  </si>
  <si>
    <t>Odstr.stáv.pískoviště 3x3 m, odvoz, popl.za skládku (beton využit v rámci st.-cca 1,44 m3)</t>
  </si>
  <si>
    <t>ks</t>
  </si>
  <si>
    <t>22</t>
  </si>
  <si>
    <t>PC11.3</t>
  </si>
  <si>
    <t>Odstranění pryž.dlažby tl. 40 mm</t>
  </si>
  <si>
    <t>24</t>
  </si>
  <si>
    <t>283,35</t>
  </si>
  <si>
    <t>13</t>
  </si>
  <si>
    <t>PC11.4</t>
  </si>
  <si>
    <t>Odstranění pryžového obrubníku</t>
  </si>
  <si>
    <t>26</t>
  </si>
  <si>
    <t>113 10-7163</t>
  </si>
  <si>
    <t>Odstranění podkladu pl přes 50 do 200 m2 z kameniva drceného tl 300 mm</t>
  </si>
  <si>
    <t>28</t>
  </si>
  <si>
    <t>141,68</t>
  </si>
  <si>
    <t>979 08-1111</t>
  </si>
  <si>
    <t>Odvoz suti a vybouraných hmot na skládku do 1 km</t>
  </si>
  <si>
    <t>30</t>
  </si>
  <si>
    <t>979 08-1121</t>
  </si>
  <si>
    <t>Odvoz suti a vybouraných hmot na skládku ZKD 1 km přes 1 km</t>
  </si>
  <si>
    <t>32</t>
  </si>
  <si>
    <t>(15,2277+171,4382)*9</t>
  </si>
  <si>
    <t>17</t>
  </si>
  <si>
    <t>PC11.5</t>
  </si>
  <si>
    <t>Poplatek za skládku-kamenivo s příměsí zeminy</t>
  </si>
  <si>
    <t>34</t>
  </si>
  <si>
    <t>PC11.6</t>
  </si>
  <si>
    <t>Poplatek za skládku-pryžová dlažba, pryžové obrubníky</t>
  </si>
  <si>
    <t>36</t>
  </si>
  <si>
    <t>283,35*0,048</t>
  </si>
  <si>
    <t>171,25*0,0095</t>
  </si>
  <si>
    <t>19</t>
  </si>
  <si>
    <t>PC18.1</t>
  </si>
  <si>
    <t>Nákup zeminy schopné zúrodnění</t>
  </si>
  <si>
    <t>38</t>
  </si>
  <si>
    <t>167 10-1101</t>
  </si>
  <si>
    <t>Nakládání výkopku z hornin tř. 1 až 4 do 100 m3</t>
  </si>
  <si>
    <t>40</t>
  </si>
  <si>
    <t>13,000  "Viz  18/1 (PC18.1)"</t>
  </si>
  <si>
    <t>42</t>
  </si>
  <si>
    <t>181 30-1101</t>
  </si>
  <si>
    <t>Rozprostření ornice tl vrstvy do 100 mm pl do 500 m2 v rovině nebo ve svahu do 1:5</t>
  </si>
  <si>
    <t>44</t>
  </si>
  <si>
    <t>55</t>
  </si>
  <si>
    <t>75</t>
  </si>
  <si>
    <t>23</t>
  </si>
  <si>
    <t>180 40-2111</t>
  </si>
  <si>
    <t>Založení parkového trávníku výsevem v rovině a ve svahu do 1:5</t>
  </si>
  <si>
    <t>46</t>
  </si>
  <si>
    <t>M</t>
  </si>
  <si>
    <t>572410</t>
  </si>
  <si>
    <t>Osivo směs travní parková, mírná zátěž</t>
  </si>
  <si>
    <t>kg</t>
  </si>
  <si>
    <t>48</t>
  </si>
  <si>
    <t>25</t>
  </si>
  <si>
    <t>18200113R</t>
  </si>
  <si>
    <t>Plošná úprava terénu  - vyrovnání ploch poškozených provozem stavby</t>
  </si>
  <si>
    <t>50</t>
  </si>
  <si>
    <t>60</t>
  </si>
  <si>
    <t>271 57-1111</t>
  </si>
  <si>
    <t>Polštáře zhutněné pod základy ze štěrkopísku tříděného</t>
  </si>
  <si>
    <t>52</t>
  </si>
  <si>
    <t>27</t>
  </si>
  <si>
    <t>275 31-3611</t>
  </si>
  <si>
    <t>Základové patky z betonu tř. C 16/20</t>
  </si>
  <si>
    <t>54</t>
  </si>
  <si>
    <t>1,30</t>
  </si>
  <si>
    <t>0,57</t>
  </si>
  <si>
    <t>0,80</t>
  </si>
  <si>
    <t>273 35-1215</t>
  </si>
  <si>
    <t>Zřízení bednění stěn základových desek</t>
  </si>
  <si>
    <t>56</t>
  </si>
  <si>
    <t>29</t>
  </si>
  <si>
    <t>273 35-1216</t>
  </si>
  <si>
    <t>Odstranění bednění stěn základových desek</t>
  </si>
  <si>
    <t>58</t>
  </si>
  <si>
    <t>3,99</t>
  </si>
  <si>
    <t>273 36-1921</t>
  </si>
  <si>
    <t>Výztuž základových desek svařovanými sítěmi</t>
  </si>
  <si>
    <t>31</t>
  </si>
  <si>
    <t>62</t>
  </si>
  <si>
    <t>1,02</t>
  </si>
  <si>
    <t>0,60</t>
  </si>
  <si>
    <t>338 17-1123</t>
  </si>
  <si>
    <t>Osazování sloupků a vzpěr plotových ocelových v 2,6 m se zabetonováním</t>
  </si>
  <si>
    <t>kus</t>
  </si>
  <si>
    <t>64</t>
  </si>
  <si>
    <t>33</t>
  </si>
  <si>
    <t>55342263</t>
  </si>
  <si>
    <t>Sloupek plotový z ocel.trubek, pozinkovaný a plast.zelený,  1700/60/60 mm-vč.krycího víčka</t>
  </si>
  <si>
    <t>66</t>
  </si>
  <si>
    <t>348 17-1120</t>
  </si>
  <si>
    <t>Osazení rámového oplocení výšky do 1,5 m ve sklonu svahu do 15°</t>
  </si>
  <si>
    <t>m</t>
  </si>
  <si>
    <t>68</t>
  </si>
  <si>
    <t>35</t>
  </si>
  <si>
    <t>55345910</t>
  </si>
  <si>
    <t>Rámový plotový dílec 3D ZN+plast.zel., v.=1030 mm, pole dl-.0,6- 2,5 m, prům. drátu 5 mm, cena za bm</t>
  </si>
  <si>
    <t>70</t>
  </si>
  <si>
    <t>34810121R</t>
  </si>
  <si>
    <t>Montáž vrat a vrátek k oplocení na ocelové sloupky, plochy do 2 m2</t>
  </si>
  <si>
    <t>72</t>
  </si>
  <si>
    <t>37</t>
  </si>
  <si>
    <t>55345971</t>
  </si>
  <si>
    <t>Branka jednokřídlá,  pozinkovaná + zelený plast,  1000x1030 mm, vč.zámku a čtyř klíčů</t>
  </si>
  <si>
    <t>74</t>
  </si>
  <si>
    <t>34810123R</t>
  </si>
  <si>
    <t>Montáž vrat a vrátek k oplocení na ocelové sloupky, plochy do 6 m2</t>
  </si>
  <si>
    <t>76</t>
  </si>
  <si>
    <t>39</t>
  </si>
  <si>
    <t>55345985</t>
  </si>
  <si>
    <t>Brána pro údržbu, dvojkřídlá otvírání 180 st., pozink.+ zel.plast, 4000x1030 mm, vč,zámku a 4 klíčů</t>
  </si>
  <si>
    <t>78</t>
  </si>
  <si>
    <t>56480111R</t>
  </si>
  <si>
    <t>Podklad z kameniva drceného frakce 0-4, pozhutnění tl 1 cm</t>
  </si>
  <si>
    <t>80</t>
  </si>
  <si>
    <t>41</t>
  </si>
  <si>
    <t>56481111R</t>
  </si>
  <si>
    <t>Podklad zkameniva drceného fr.4-8 mm, po zhutnění tl 6 cm</t>
  </si>
  <si>
    <t>82</t>
  </si>
  <si>
    <t>564 86-1111</t>
  </si>
  <si>
    <t>Podklad ze štěrkodrtě ŠD tl 200 mm</t>
  </si>
  <si>
    <t>84</t>
  </si>
  <si>
    <t>43</t>
  </si>
  <si>
    <t>596 21-1111</t>
  </si>
  <si>
    <t>Kladení zámkové dlažby komunikací pro pěší tl 60 mm skupiny A pl do 100 m2</t>
  </si>
  <si>
    <t>86</t>
  </si>
  <si>
    <t>36,10</t>
  </si>
  <si>
    <t>59245180</t>
  </si>
  <si>
    <t>Dlažba zámková tl. 6 cm - přírodní</t>
  </si>
  <si>
    <t>88</t>
  </si>
  <si>
    <t>45</t>
  </si>
  <si>
    <t>90</t>
  </si>
  <si>
    <t>PC59.1.1</t>
  </si>
  <si>
    <t>Pryžová dopadová plocha tl. 30 mm, dodávka a montáž (viz.popis položky)</t>
  </si>
  <si>
    <t>92</t>
  </si>
  <si>
    <t>47</t>
  </si>
  <si>
    <t>PC59.1.2</t>
  </si>
  <si>
    <t>Grafický motiv - skákací panák</t>
  </si>
  <si>
    <t>94</t>
  </si>
  <si>
    <t>PC59.2.1</t>
  </si>
  <si>
    <t>Herní prvek "Hřib EPDM", průměr klobouku 430 mm, výška 400 mm, dodávka a montáž</t>
  </si>
  <si>
    <t>96</t>
  </si>
  <si>
    <t>49</t>
  </si>
  <si>
    <t>PC59.2.2</t>
  </si>
  <si>
    <t>Herní prvek "Palisáda pryžová EPDM" dodávka a montáž</t>
  </si>
  <si>
    <t>98</t>
  </si>
  <si>
    <t>PC59.2.3</t>
  </si>
  <si>
    <t>Herní prvek -betonové pískoviště s voděodolnou, dodávka a montáž</t>
  </si>
  <si>
    <t>100</t>
  </si>
  <si>
    <t>51</t>
  </si>
  <si>
    <t>93600412R</t>
  </si>
  <si>
    <t>Zříz.vnitř.prostoru dětsk.písk.,vč.dod.4 m3 certifik.písku s hygienickým atestem a geotext. 500 g/m2</t>
  </si>
  <si>
    <t>102</t>
  </si>
  <si>
    <t>PC59.2.4</t>
  </si>
  <si>
    <t>Stávající vahadlová houpačka, demontáž, přesun a montáž</t>
  </si>
  <si>
    <t>104</t>
  </si>
  <si>
    <t>53</t>
  </si>
  <si>
    <t>PC59.2.5</t>
  </si>
  <si>
    <t>Stávající řetízková houpačka, demontáž, přesun a montáž</t>
  </si>
  <si>
    <t>106</t>
  </si>
  <si>
    <t>PC59.2.6.</t>
  </si>
  <si>
    <t>Stávající pružinové houpadlo, demontáž, přesun a montáž</t>
  </si>
  <si>
    <t>1484210010</t>
  </si>
  <si>
    <t>PC59.2.7.</t>
  </si>
  <si>
    <t>Stávající lavička, demontáž, přesun a montáž</t>
  </si>
  <si>
    <t>-2145533776</t>
  </si>
  <si>
    <t>PC59.2.8</t>
  </si>
  <si>
    <t>Stávající odpadkový koš plastový, demontáž, přesun a montáž</t>
  </si>
  <si>
    <t>275566647</t>
  </si>
  <si>
    <t>Provedení kov komaxit šedý+ plast</t>
  </si>
  <si>
    <t>pevný základ</t>
  </si>
  <si>
    <t>57</t>
  </si>
  <si>
    <t>112</t>
  </si>
  <si>
    <t>0,3*0,1*88</t>
  </si>
  <si>
    <t>916 56-1111</t>
  </si>
  <si>
    <t>Osazení záhonového obrubníku betonového do lože z betonu s boční opěrou</t>
  </si>
  <si>
    <t>114</t>
  </si>
  <si>
    <t>59</t>
  </si>
  <si>
    <t>59217305</t>
  </si>
  <si>
    <t>Obrubník betonový zahradní přírodní šedá 50x5x25 cm</t>
  </si>
  <si>
    <t>116</t>
  </si>
  <si>
    <t>998 22-2011</t>
  </si>
  <si>
    <t>Přesun hmot pro pozemní komunikace s krytem z kameniva</t>
  </si>
  <si>
    <t>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</si>
</sst>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7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5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14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8" fillId="0" borderId="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167" fontId="8" fillId="0" borderId="0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/>
    </xf>
    <xf numFmtId="49" fontId="38" fillId="0" borderId="24" xfId="0" applyNumberFormat="1" applyFont="1" applyBorder="1" applyAlignment="1" applyProtection="1">
      <alignment horizontal="left" vertical="center" wrapText="1"/>
      <protection/>
    </xf>
    <xf numFmtId="0" fontId="38" fillId="0" borderId="24" xfId="0" applyFont="1" applyBorder="1" applyAlignment="1" applyProtection="1">
      <alignment horizontal="center" vertical="center" wrapText="1"/>
      <protection/>
    </xf>
    <xf numFmtId="167" fontId="38" fillId="0" borderId="24" xfId="0" applyNumberFormat="1" applyFont="1" applyBorder="1" applyAlignment="1" applyProtection="1">
      <alignment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32" fillId="3" borderId="0" xfId="0" applyNumberFormat="1" applyFont="1" applyFill="1" applyBorder="1" applyAlignment="1" applyProtection="1">
      <alignment vertical="center"/>
      <protection locked="0"/>
    </xf>
    <xf numFmtId="4" fontId="32" fillId="0" borderId="0" xfId="0" applyNumberFormat="1" applyFont="1" applyBorder="1" applyAlignment="1" applyProtection="1">
      <alignment vertical="center"/>
      <protection/>
    </xf>
    <xf numFmtId="0" fontId="32" fillId="3" borderId="0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5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  <xf numFmtId="0" fontId="14" fillId="2" borderId="0" xfId="20" applyFont="1" applyFill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38" fillId="0" borderId="24" xfId="0" applyFont="1" applyBorder="1" applyAlignment="1" applyProtection="1">
      <alignment horizontal="left" vertical="center" wrapText="1"/>
      <protection/>
    </xf>
    <xf numFmtId="4" fontId="38" fillId="3" borderId="24" xfId="0" applyNumberFormat="1" applyFont="1" applyFill="1" applyBorder="1" applyAlignment="1" applyProtection="1">
      <alignment vertical="center"/>
      <protection locked="0"/>
    </xf>
    <xf numFmtId="4" fontId="38" fillId="3" borderId="24" xfId="0" applyNumberFormat="1" applyFont="1" applyFill="1" applyBorder="1" applyAlignment="1" applyProtection="1">
      <alignment vertical="center"/>
      <protection/>
    </xf>
    <xf numFmtId="4" fontId="38" fillId="0" borderId="24" xfId="0" applyNumberFormat="1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8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3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R2" s="249" t="s">
        <v>8</v>
      </c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S2" s="19" t="s">
        <v>9</v>
      </c>
      <c r="BT2" s="19" t="s">
        <v>10</v>
      </c>
    </row>
    <row r="3" spans="2:72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" customHeight="1">
      <c r="B4" s="23"/>
      <c r="C4" s="206" t="s">
        <v>12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4"/>
      <c r="AS4" s="25" t="s">
        <v>13</v>
      </c>
      <c r="BE4" s="26" t="s">
        <v>14</v>
      </c>
      <c r="BS4" s="19" t="s">
        <v>15</v>
      </c>
    </row>
    <row r="5" spans="2:71" ht="14.4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10" t="s">
        <v>17</v>
      </c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7"/>
      <c r="AQ5" s="24"/>
      <c r="BE5" s="208" t="s">
        <v>18</v>
      </c>
      <c r="BS5" s="19" t="s">
        <v>9</v>
      </c>
    </row>
    <row r="6" spans="2:71" ht="36.9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12" t="s">
        <v>20</v>
      </c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7"/>
      <c r="AQ6" s="24"/>
      <c r="BE6" s="209"/>
      <c r="BS6" s="19" t="s">
        <v>9</v>
      </c>
    </row>
    <row r="7" spans="2:71" ht="14.4" customHeight="1">
      <c r="B7" s="23"/>
      <c r="C7" s="27"/>
      <c r="D7" s="31" t="s">
        <v>21</v>
      </c>
      <c r="E7" s="27"/>
      <c r="F7" s="27"/>
      <c r="G7" s="27"/>
      <c r="H7" s="27"/>
      <c r="I7" s="27"/>
      <c r="J7" s="27"/>
      <c r="K7" s="29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23</v>
      </c>
      <c r="AL7" s="27"/>
      <c r="AM7" s="27"/>
      <c r="AN7" s="29" t="s">
        <v>22</v>
      </c>
      <c r="AO7" s="27"/>
      <c r="AP7" s="27"/>
      <c r="AQ7" s="24"/>
      <c r="BE7" s="209"/>
      <c r="BS7" s="19" t="s">
        <v>9</v>
      </c>
    </row>
    <row r="8" spans="2:71" ht="14.4" customHeight="1">
      <c r="B8" s="23"/>
      <c r="C8" s="27"/>
      <c r="D8" s="31" t="s">
        <v>24</v>
      </c>
      <c r="E8" s="27"/>
      <c r="F8" s="27"/>
      <c r="G8" s="27"/>
      <c r="H8" s="27"/>
      <c r="I8" s="27"/>
      <c r="J8" s="27"/>
      <c r="K8" s="29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26</v>
      </c>
      <c r="AL8" s="27"/>
      <c r="AM8" s="27"/>
      <c r="AN8" s="32" t="s">
        <v>27</v>
      </c>
      <c r="AO8" s="27"/>
      <c r="AP8" s="27"/>
      <c r="AQ8" s="24"/>
      <c r="BE8" s="209"/>
      <c r="BS8" s="19" t="s">
        <v>9</v>
      </c>
    </row>
    <row r="9" spans="2:71" ht="14.4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09"/>
      <c r="BS9" s="19" t="s">
        <v>9</v>
      </c>
    </row>
    <row r="10" spans="2:71" ht="14.4" customHeight="1">
      <c r="B10" s="23"/>
      <c r="C10" s="27"/>
      <c r="D10" s="31" t="s">
        <v>28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29</v>
      </c>
      <c r="AL10" s="27"/>
      <c r="AM10" s="27"/>
      <c r="AN10" s="29" t="s">
        <v>22</v>
      </c>
      <c r="AO10" s="27"/>
      <c r="AP10" s="27"/>
      <c r="AQ10" s="24"/>
      <c r="BE10" s="209"/>
      <c r="BS10" s="19" t="s">
        <v>9</v>
      </c>
    </row>
    <row r="11" spans="2:71" ht="18.45" customHeight="1">
      <c r="B11" s="23"/>
      <c r="C11" s="27"/>
      <c r="D11" s="27"/>
      <c r="E11" s="29" t="s">
        <v>30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31</v>
      </c>
      <c r="AL11" s="27"/>
      <c r="AM11" s="27"/>
      <c r="AN11" s="29" t="s">
        <v>22</v>
      </c>
      <c r="AO11" s="27"/>
      <c r="AP11" s="27"/>
      <c r="AQ11" s="24"/>
      <c r="BE11" s="209"/>
      <c r="BS11" s="19" t="s">
        <v>9</v>
      </c>
    </row>
    <row r="12" spans="2:71" ht="6.9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09"/>
      <c r="BS12" s="19" t="s">
        <v>9</v>
      </c>
    </row>
    <row r="13" spans="2:71" ht="14.4" customHeight="1">
      <c r="B13" s="23"/>
      <c r="C13" s="27"/>
      <c r="D13" s="31" t="s">
        <v>32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29</v>
      </c>
      <c r="AL13" s="27"/>
      <c r="AM13" s="27"/>
      <c r="AN13" s="33" t="s">
        <v>33</v>
      </c>
      <c r="AO13" s="27"/>
      <c r="AP13" s="27"/>
      <c r="AQ13" s="24"/>
      <c r="BE13" s="209"/>
      <c r="BS13" s="19" t="s">
        <v>9</v>
      </c>
    </row>
    <row r="14" spans="2:71" ht="13.2">
      <c r="B14" s="23"/>
      <c r="C14" s="27"/>
      <c r="D14" s="27"/>
      <c r="E14" s="213" t="s">
        <v>33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31" t="s">
        <v>31</v>
      </c>
      <c r="AL14" s="27"/>
      <c r="AM14" s="27"/>
      <c r="AN14" s="33" t="s">
        <v>33</v>
      </c>
      <c r="AO14" s="27"/>
      <c r="AP14" s="27"/>
      <c r="AQ14" s="24"/>
      <c r="BE14" s="209"/>
      <c r="BS14" s="19" t="s">
        <v>9</v>
      </c>
    </row>
    <row r="15" spans="2:71" ht="6.9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09"/>
      <c r="BS15" s="19" t="s">
        <v>6</v>
      </c>
    </row>
    <row r="16" spans="2:71" ht="14.4" customHeight="1">
      <c r="B16" s="23"/>
      <c r="C16" s="27"/>
      <c r="D16" s="31" t="s">
        <v>34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29</v>
      </c>
      <c r="AL16" s="27"/>
      <c r="AM16" s="27"/>
      <c r="AN16" s="29" t="s">
        <v>22</v>
      </c>
      <c r="AO16" s="27"/>
      <c r="AP16" s="27"/>
      <c r="AQ16" s="24"/>
      <c r="BE16" s="209"/>
      <c r="BS16" s="19" t="s">
        <v>6</v>
      </c>
    </row>
    <row r="17" spans="2:71" ht="18.45" customHeight="1">
      <c r="B17" s="23"/>
      <c r="C17" s="27"/>
      <c r="D17" s="27"/>
      <c r="E17" s="29" t="s">
        <v>30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31</v>
      </c>
      <c r="AL17" s="27"/>
      <c r="AM17" s="27"/>
      <c r="AN17" s="29" t="s">
        <v>22</v>
      </c>
      <c r="AO17" s="27"/>
      <c r="AP17" s="27"/>
      <c r="AQ17" s="24"/>
      <c r="BE17" s="209"/>
      <c r="BS17" s="19" t="s">
        <v>35</v>
      </c>
    </row>
    <row r="18" spans="2:71" ht="6.9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09"/>
      <c r="BS18" s="19" t="s">
        <v>9</v>
      </c>
    </row>
    <row r="19" spans="2:71" ht="14.4" customHeight="1">
      <c r="B19" s="23"/>
      <c r="C19" s="27"/>
      <c r="D19" s="31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29</v>
      </c>
      <c r="AL19" s="27"/>
      <c r="AM19" s="27"/>
      <c r="AN19" s="29" t="s">
        <v>22</v>
      </c>
      <c r="AO19" s="27"/>
      <c r="AP19" s="27"/>
      <c r="AQ19" s="24"/>
      <c r="BE19" s="209"/>
      <c r="BS19" s="19" t="s">
        <v>9</v>
      </c>
    </row>
    <row r="20" spans="2:57" ht="18.45" customHeight="1">
      <c r="B20" s="23"/>
      <c r="C20" s="27"/>
      <c r="D20" s="27"/>
      <c r="E20" s="29" t="s">
        <v>30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31</v>
      </c>
      <c r="AL20" s="27"/>
      <c r="AM20" s="27"/>
      <c r="AN20" s="29" t="s">
        <v>22</v>
      </c>
      <c r="AO20" s="27"/>
      <c r="AP20" s="27"/>
      <c r="AQ20" s="24"/>
      <c r="BE20" s="209"/>
    </row>
    <row r="21" spans="2:57" ht="6.9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09"/>
    </row>
    <row r="22" spans="2:57" ht="13.2">
      <c r="B22" s="23"/>
      <c r="C22" s="27"/>
      <c r="D22" s="31" t="s">
        <v>37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09"/>
    </row>
    <row r="23" spans="2:57" ht="22.5" customHeight="1">
      <c r="B23" s="23"/>
      <c r="C23" s="27"/>
      <c r="D23" s="27"/>
      <c r="E23" s="215" t="s">
        <v>38</v>
      </c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7"/>
      <c r="AP23" s="27"/>
      <c r="AQ23" s="24"/>
      <c r="BE23" s="209"/>
    </row>
    <row r="24" spans="2:57" ht="6.9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09"/>
    </row>
    <row r="25" spans="2:57" ht="6.9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09"/>
    </row>
    <row r="26" spans="2:57" ht="14.4" customHeight="1">
      <c r="B26" s="23"/>
      <c r="C26" s="27"/>
      <c r="D26" s="35" t="s">
        <v>39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16">
        <f>ROUND(AG87,2)</f>
        <v>0</v>
      </c>
      <c r="AL26" s="211"/>
      <c r="AM26" s="211"/>
      <c r="AN26" s="211"/>
      <c r="AO26" s="211"/>
      <c r="AP26" s="27"/>
      <c r="AQ26" s="24"/>
      <c r="BE26" s="209"/>
    </row>
    <row r="27" spans="2:57" ht="14.4" customHeight="1">
      <c r="B27" s="23"/>
      <c r="C27" s="27"/>
      <c r="D27" s="35" t="s">
        <v>40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16">
        <f>ROUND(AG91,2)</f>
        <v>0</v>
      </c>
      <c r="AL27" s="216"/>
      <c r="AM27" s="216"/>
      <c r="AN27" s="216"/>
      <c r="AO27" s="216"/>
      <c r="AP27" s="27"/>
      <c r="AQ27" s="24"/>
      <c r="BE27" s="209"/>
    </row>
    <row r="28" spans="2:57" s="1" customFormat="1" ht="6.9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9"/>
    </row>
    <row r="29" spans="2:57" s="1" customFormat="1" ht="25.95" customHeight="1">
      <c r="B29" s="36"/>
      <c r="C29" s="37"/>
      <c r="D29" s="39" t="s">
        <v>41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17">
        <f>ROUND(AK26+AK27,2)</f>
        <v>0</v>
      </c>
      <c r="AL29" s="218"/>
      <c r="AM29" s="218"/>
      <c r="AN29" s="218"/>
      <c r="AO29" s="218"/>
      <c r="AP29" s="37"/>
      <c r="AQ29" s="38"/>
      <c r="BE29" s="209"/>
    </row>
    <row r="30" spans="2:57" s="1" customFormat="1" ht="6.9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9"/>
    </row>
    <row r="31" spans="2:57" s="2" customFormat="1" ht="14.4" customHeight="1">
      <c r="B31" s="41"/>
      <c r="C31" s="42"/>
      <c r="D31" s="43" t="s">
        <v>42</v>
      </c>
      <c r="E31" s="42"/>
      <c r="F31" s="43" t="s">
        <v>43</v>
      </c>
      <c r="G31" s="42"/>
      <c r="H31" s="42"/>
      <c r="I31" s="42"/>
      <c r="J31" s="42"/>
      <c r="K31" s="42"/>
      <c r="L31" s="219">
        <v>0.21</v>
      </c>
      <c r="M31" s="220"/>
      <c r="N31" s="220"/>
      <c r="O31" s="220"/>
      <c r="P31" s="42"/>
      <c r="Q31" s="42"/>
      <c r="R31" s="42"/>
      <c r="S31" s="42"/>
      <c r="T31" s="45" t="s">
        <v>44</v>
      </c>
      <c r="U31" s="42"/>
      <c r="V31" s="42"/>
      <c r="W31" s="221">
        <f>ROUND(AZ87+SUM(CD92:CD96),2)</f>
        <v>0</v>
      </c>
      <c r="X31" s="220"/>
      <c r="Y31" s="220"/>
      <c r="Z31" s="220"/>
      <c r="AA31" s="220"/>
      <c r="AB31" s="220"/>
      <c r="AC31" s="220"/>
      <c r="AD31" s="220"/>
      <c r="AE31" s="220"/>
      <c r="AF31" s="42"/>
      <c r="AG31" s="42"/>
      <c r="AH31" s="42"/>
      <c r="AI31" s="42"/>
      <c r="AJ31" s="42"/>
      <c r="AK31" s="221">
        <f>ROUND(AV87+SUM(BY92:BY96),2)</f>
        <v>0</v>
      </c>
      <c r="AL31" s="220"/>
      <c r="AM31" s="220"/>
      <c r="AN31" s="220"/>
      <c r="AO31" s="220"/>
      <c r="AP31" s="42"/>
      <c r="AQ31" s="46"/>
      <c r="BE31" s="209"/>
    </row>
    <row r="32" spans="2:57" s="2" customFormat="1" ht="14.4" customHeight="1">
      <c r="B32" s="41"/>
      <c r="C32" s="42"/>
      <c r="D32" s="42"/>
      <c r="E32" s="42"/>
      <c r="F32" s="43" t="s">
        <v>45</v>
      </c>
      <c r="G32" s="42"/>
      <c r="H32" s="42"/>
      <c r="I32" s="42"/>
      <c r="J32" s="42"/>
      <c r="K32" s="42"/>
      <c r="L32" s="219">
        <v>0.15</v>
      </c>
      <c r="M32" s="220"/>
      <c r="N32" s="220"/>
      <c r="O32" s="220"/>
      <c r="P32" s="42"/>
      <c r="Q32" s="42"/>
      <c r="R32" s="42"/>
      <c r="S32" s="42"/>
      <c r="T32" s="45" t="s">
        <v>44</v>
      </c>
      <c r="U32" s="42"/>
      <c r="V32" s="42"/>
      <c r="W32" s="221">
        <f>ROUND(BA87+SUM(CE92:CE96),2)</f>
        <v>0</v>
      </c>
      <c r="X32" s="220"/>
      <c r="Y32" s="220"/>
      <c r="Z32" s="220"/>
      <c r="AA32" s="220"/>
      <c r="AB32" s="220"/>
      <c r="AC32" s="220"/>
      <c r="AD32" s="220"/>
      <c r="AE32" s="220"/>
      <c r="AF32" s="42"/>
      <c r="AG32" s="42"/>
      <c r="AH32" s="42"/>
      <c r="AI32" s="42"/>
      <c r="AJ32" s="42"/>
      <c r="AK32" s="221">
        <f>ROUND(AW87+SUM(BZ92:BZ96),2)</f>
        <v>0</v>
      </c>
      <c r="AL32" s="220"/>
      <c r="AM32" s="220"/>
      <c r="AN32" s="220"/>
      <c r="AO32" s="220"/>
      <c r="AP32" s="42"/>
      <c r="AQ32" s="46"/>
      <c r="BE32" s="209"/>
    </row>
    <row r="33" spans="2:57" s="2" customFormat="1" ht="14.4" customHeight="1" hidden="1">
      <c r="B33" s="41"/>
      <c r="C33" s="42"/>
      <c r="D33" s="42"/>
      <c r="E33" s="42"/>
      <c r="F33" s="43" t="s">
        <v>46</v>
      </c>
      <c r="G33" s="42"/>
      <c r="H33" s="42"/>
      <c r="I33" s="42"/>
      <c r="J33" s="42"/>
      <c r="K33" s="42"/>
      <c r="L33" s="219">
        <v>0.21</v>
      </c>
      <c r="M33" s="220"/>
      <c r="N33" s="220"/>
      <c r="O33" s="220"/>
      <c r="P33" s="42"/>
      <c r="Q33" s="42"/>
      <c r="R33" s="42"/>
      <c r="S33" s="42"/>
      <c r="T33" s="45" t="s">
        <v>44</v>
      </c>
      <c r="U33" s="42"/>
      <c r="V33" s="42"/>
      <c r="W33" s="221">
        <f>ROUND(BB87+SUM(CF92:CF96),2)</f>
        <v>0</v>
      </c>
      <c r="X33" s="220"/>
      <c r="Y33" s="220"/>
      <c r="Z33" s="220"/>
      <c r="AA33" s="220"/>
      <c r="AB33" s="220"/>
      <c r="AC33" s="220"/>
      <c r="AD33" s="220"/>
      <c r="AE33" s="220"/>
      <c r="AF33" s="42"/>
      <c r="AG33" s="42"/>
      <c r="AH33" s="42"/>
      <c r="AI33" s="42"/>
      <c r="AJ33" s="42"/>
      <c r="AK33" s="221">
        <v>0</v>
      </c>
      <c r="AL33" s="220"/>
      <c r="AM33" s="220"/>
      <c r="AN33" s="220"/>
      <c r="AO33" s="220"/>
      <c r="AP33" s="42"/>
      <c r="AQ33" s="46"/>
      <c r="BE33" s="209"/>
    </row>
    <row r="34" spans="2:57" s="2" customFormat="1" ht="14.4" customHeight="1" hidden="1">
      <c r="B34" s="41"/>
      <c r="C34" s="42"/>
      <c r="D34" s="42"/>
      <c r="E34" s="42"/>
      <c r="F34" s="43" t="s">
        <v>47</v>
      </c>
      <c r="G34" s="42"/>
      <c r="H34" s="42"/>
      <c r="I34" s="42"/>
      <c r="J34" s="42"/>
      <c r="K34" s="42"/>
      <c r="L34" s="219">
        <v>0.15</v>
      </c>
      <c r="M34" s="220"/>
      <c r="N34" s="220"/>
      <c r="O34" s="220"/>
      <c r="P34" s="42"/>
      <c r="Q34" s="42"/>
      <c r="R34" s="42"/>
      <c r="S34" s="42"/>
      <c r="T34" s="45" t="s">
        <v>44</v>
      </c>
      <c r="U34" s="42"/>
      <c r="V34" s="42"/>
      <c r="W34" s="221">
        <f>ROUND(BC87+SUM(CG92:CG96),2)</f>
        <v>0</v>
      </c>
      <c r="X34" s="220"/>
      <c r="Y34" s="220"/>
      <c r="Z34" s="220"/>
      <c r="AA34" s="220"/>
      <c r="AB34" s="220"/>
      <c r="AC34" s="220"/>
      <c r="AD34" s="220"/>
      <c r="AE34" s="220"/>
      <c r="AF34" s="42"/>
      <c r="AG34" s="42"/>
      <c r="AH34" s="42"/>
      <c r="AI34" s="42"/>
      <c r="AJ34" s="42"/>
      <c r="AK34" s="221">
        <v>0</v>
      </c>
      <c r="AL34" s="220"/>
      <c r="AM34" s="220"/>
      <c r="AN34" s="220"/>
      <c r="AO34" s="220"/>
      <c r="AP34" s="42"/>
      <c r="AQ34" s="46"/>
      <c r="BE34" s="209"/>
    </row>
    <row r="35" spans="2:43" s="2" customFormat="1" ht="14.4" customHeight="1" hidden="1">
      <c r="B35" s="41"/>
      <c r="C35" s="42"/>
      <c r="D35" s="42"/>
      <c r="E35" s="42"/>
      <c r="F35" s="43" t="s">
        <v>48</v>
      </c>
      <c r="G35" s="42"/>
      <c r="H35" s="42"/>
      <c r="I35" s="42"/>
      <c r="J35" s="42"/>
      <c r="K35" s="42"/>
      <c r="L35" s="219">
        <v>0</v>
      </c>
      <c r="M35" s="220"/>
      <c r="N35" s="220"/>
      <c r="O35" s="220"/>
      <c r="P35" s="42"/>
      <c r="Q35" s="42"/>
      <c r="R35" s="42"/>
      <c r="S35" s="42"/>
      <c r="T35" s="45" t="s">
        <v>44</v>
      </c>
      <c r="U35" s="42"/>
      <c r="V35" s="42"/>
      <c r="W35" s="221">
        <f>ROUND(BD87+SUM(CH92:CH96),2)</f>
        <v>0</v>
      </c>
      <c r="X35" s="220"/>
      <c r="Y35" s="220"/>
      <c r="Z35" s="220"/>
      <c r="AA35" s="220"/>
      <c r="AB35" s="220"/>
      <c r="AC35" s="220"/>
      <c r="AD35" s="220"/>
      <c r="AE35" s="220"/>
      <c r="AF35" s="42"/>
      <c r="AG35" s="42"/>
      <c r="AH35" s="42"/>
      <c r="AI35" s="42"/>
      <c r="AJ35" s="42"/>
      <c r="AK35" s="221">
        <v>0</v>
      </c>
      <c r="AL35" s="220"/>
      <c r="AM35" s="220"/>
      <c r="AN35" s="220"/>
      <c r="AO35" s="220"/>
      <c r="AP35" s="42"/>
      <c r="AQ35" s="46"/>
    </row>
    <row r="36" spans="2:43" s="1" customFormat="1" ht="6.9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5" customHeight="1">
      <c r="B37" s="36"/>
      <c r="C37" s="47"/>
      <c r="D37" s="48" t="s">
        <v>49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50</v>
      </c>
      <c r="U37" s="49"/>
      <c r="V37" s="49"/>
      <c r="W37" s="49"/>
      <c r="X37" s="222" t="s">
        <v>51</v>
      </c>
      <c r="Y37" s="223"/>
      <c r="Z37" s="223"/>
      <c r="AA37" s="223"/>
      <c r="AB37" s="223"/>
      <c r="AC37" s="49"/>
      <c r="AD37" s="49"/>
      <c r="AE37" s="49"/>
      <c r="AF37" s="49"/>
      <c r="AG37" s="49"/>
      <c r="AH37" s="49"/>
      <c r="AI37" s="49"/>
      <c r="AJ37" s="49"/>
      <c r="AK37" s="224">
        <f>SUM(AK29:AK35)</f>
        <v>0</v>
      </c>
      <c r="AL37" s="223"/>
      <c r="AM37" s="223"/>
      <c r="AN37" s="223"/>
      <c r="AO37" s="225"/>
      <c r="AP37" s="47"/>
      <c r="AQ37" s="38"/>
    </row>
    <row r="38" spans="2:43" s="1" customFormat="1" ht="14.4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2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2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2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2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2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2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2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2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2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2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3.5">
      <c r="B49" s="36"/>
      <c r="C49" s="37"/>
      <c r="D49" s="51" t="s">
        <v>52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53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2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2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2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2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2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2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2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2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3.5">
      <c r="B58" s="36"/>
      <c r="C58" s="37"/>
      <c r="D58" s="56" t="s">
        <v>54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55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54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55</v>
      </c>
      <c r="AN58" s="57"/>
      <c r="AO58" s="59"/>
      <c r="AP58" s="37"/>
      <c r="AQ58" s="38"/>
    </row>
    <row r="59" spans="2:43" ht="12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3.5">
      <c r="B60" s="36"/>
      <c r="C60" s="37"/>
      <c r="D60" s="51" t="s">
        <v>56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57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2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2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2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2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2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2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2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2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3.5">
      <c r="B69" s="36"/>
      <c r="C69" s="37"/>
      <c r="D69" s="56" t="s">
        <v>54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55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54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55</v>
      </c>
      <c r="AN69" s="57"/>
      <c r="AO69" s="59"/>
      <c r="AP69" s="37"/>
      <c r="AQ69" s="38"/>
    </row>
    <row r="70" spans="2:43" s="1" customFormat="1" ht="6.9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" customHeight="1">
      <c r="B76" s="36"/>
      <c r="C76" s="206" t="s">
        <v>58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38"/>
    </row>
    <row r="77" spans="2:43" s="3" customFormat="1" ht="14.4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DH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26" t="str">
        <f>K6</f>
        <v>DĚTSKÉ HŘIŠTĚ NA UL.DR. VACULÍKA_VV</v>
      </c>
      <c r="M78" s="227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7"/>
      <c r="Z78" s="227"/>
      <c r="AA78" s="227"/>
      <c r="AB78" s="227"/>
      <c r="AC78" s="227"/>
      <c r="AD78" s="227"/>
      <c r="AE78" s="227"/>
      <c r="AF78" s="227"/>
      <c r="AG78" s="227"/>
      <c r="AH78" s="227"/>
      <c r="AI78" s="227"/>
      <c r="AJ78" s="227"/>
      <c r="AK78" s="227"/>
      <c r="AL78" s="227"/>
      <c r="AM78" s="227"/>
      <c r="AN78" s="227"/>
      <c r="AO78" s="227"/>
      <c r="AP78" s="71"/>
      <c r="AQ78" s="72"/>
    </row>
    <row r="79" spans="2:43" s="1" customFormat="1" ht="6.9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3.2">
      <c r="B80" s="36"/>
      <c r="C80" s="31" t="s">
        <v>24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Frydek-Mistek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26</v>
      </c>
      <c r="AJ80" s="37"/>
      <c r="AK80" s="37"/>
      <c r="AL80" s="37"/>
      <c r="AM80" s="74" t="str">
        <f>IF(AN8="","",AN8)</f>
        <v>23. 5. 2017</v>
      </c>
      <c r="AN80" s="37"/>
      <c r="AO80" s="37"/>
      <c r="AP80" s="37"/>
      <c r="AQ80" s="38"/>
    </row>
    <row r="81" spans="2:43" s="1" customFormat="1" ht="6.9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3.2">
      <c r="B82" s="36"/>
      <c r="C82" s="31" t="s">
        <v>28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 xml:space="preserve"> 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34</v>
      </c>
      <c r="AJ82" s="37"/>
      <c r="AK82" s="37"/>
      <c r="AL82" s="37"/>
      <c r="AM82" s="228" t="str">
        <f>IF(E17="","",E17)</f>
        <v xml:space="preserve"> </v>
      </c>
      <c r="AN82" s="228"/>
      <c r="AO82" s="228"/>
      <c r="AP82" s="228"/>
      <c r="AQ82" s="38"/>
      <c r="AS82" s="229" t="s">
        <v>59</v>
      </c>
      <c r="AT82" s="230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3.2">
      <c r="B83" s="36"/>
      <c r="C83" s="31" t="s">
        <v>32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36</v>
      </c>
      <c r="AJ83" s="37"/>
      <c r="AK83" s="37"/>
      <c r="AL83" s="37"/>
      <c r="AM83" s="228" t="str">
        <f>IF(E20="","",E20)</f>
        <v xml:space="preserve"> </v>
      </c>
      <c r="AN83" s="228"/>
      <c r="AO83" s="228"/>
      <c r="AP83" s="228"/>
      <c r="AQ83" s="38"/>
      <c r="AS83" s="231"/>
      <c r="AT83" s="232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8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33"/>
      <c r="AT84" s="234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35" t="s">
        <v>60</v>
      </c>
      <c r="D85" s="236"/>
      <c r="E85" s="236"/>
      <c r="F85" s="236"/>
      <c r="G85" s="236"/>
      <c r="H85" s="80"/>
      <c r="I85" s="237" t="s">
        <v>61</v>
      </c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7" t="s">
        <v>62</v>
      </c>
      <c r="AH85" s="236"/>
      <c r="AI85" s="236"/>
      <c r="AJ85" s="236"/>
      <c r="AK85" s="236"/>
      <c r="AL85" s="236"/>
      <c r="AM85" s="236"/>
      <c r="AN85" s="237" t="s">
        <v>63</v>
      </c>
      <c r="AO85" s="236"/>
      <c r="AP85" s="238"/>
      <c r="AQ85" s="38"/>
      <c r="AS85" s="81" t="s">
        <v>64</v>
      </c>
      <c r="AT85" s="82" t="s">
        <v>65</v>
      </c>
      <c r="AU85" s="82" t="s">
        <v>66</v>
      </c>
      <c r="AV85" s="82" t="s">
        <v>67</v>
      </c>
      <c r="AW85" s="82" t="s">
        <v>68</v>
      </c>
      <c r="AX85" s="82" t="s">
        <v>69</v>
      </c>
      <c r="AY85" s="82" t="s">
        <v>70</v>
      </c>
      <c r="AZ85" s="82" t="s">
        <v>71</v>
      </c>
      <c r="BA85" s="82" t="s">
        <v>72</v>
      </c>
      <c r="BB85" s="82" t="s">
        <v>73</v>
      </c>
      <c r="BC85" s="82" t="s">
        <v>74</v>
      </c>
      <c r="BD85" s="83" t="s">
        <v>75</v>
      </c>
    </row>
    <row r="86" spans="2:56" s="1" customFormat="1" ht="10.8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" customHeight="1">
      <c r="B87" s="69"/>
      <c r="C87" s="85" t="s">
        <v>76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46">
        <f>ROUND(SUM(AG88:AG89),2)</f>
        <v>0</v>
      </c>
      <c r="AH87" s="246"/>
      <c r="AI87" s="246"/>
      <c r="AJ87" s="246"/>
      <c r="AK87" s="246"/>
      <c r="AL87" s="246"/>
      <c r="AM87" s="246"/>
      <c r="AN87" s="247">
        <f>SUM(AG87,AT87)</f>
        <v>0</v>
      </c>
      <c r="AO87" s="247"/>
      <c r="AP87" s="247"/>
      <c r="AQ87" s="72"/>
      <c r="AS87" s="87">
        <f>ROUND(SUM(AS88:AS89),2)</f>
        <v>0</v>
      </c>
      <c r="AT87" s="88">
        <f>ROUND(SUM(AV87:AW87),2)</f>
        <v>0</v>
      </c>
      <c r="AU87" s="89">
        <f>ROUND(SUM(AU88:AU89),5)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ROUND(SUM(AZ88:AZ89),2)</f>
        <v>0</v>
      </c>
      <c r="BA87" s="88">
        <f>ROUND(SUM(BA88:BA89),2)</f>
        <v>0</v>
      </c>
      <c r="BB87" s="88">
        <f>ROUND(SUM(BB88:BB89),2)</f>
        <v>0</v>
      </c>
      <c r="BC87" s="88">
        <f>ROUND(SUM(BC88:BC89),2)</f>
        <v>0</v>
      </c>
      <c r="BD87" s="90">
        <f>ROUND(SUM(BD88:BD89),2)</f>
        <v>0</v>
      </c>
      <c r="BS87" s="91" t="s">
        <v>77</v>
      </c>
      <c r="BT87" s="91" t="s">
        <v>78</v>
      </c>
      <c r="BU87" s="92" t="s">
        <v>79</v>
      </c>
      <c r="BV87" s="91" t="s">
        <v>80</v>
      </c>
      <c r="BW87" s="91" t="s">
        <v>81</v>
      </c>
      <c r="BX87" s="91" t="s">
        <v>82</v>
      </c>
    </row>
    <row r="88" spans="1:76" s="5" customFormat="1" ht="22.5" customHeight="1">
      <c r="A88" s="93" t="s">
        <v>83</v>
      </c>
      <c r="B88" s="94"/>
      <c r="C88" s="95"/>
      <c r="D88" s="241" t="s">
        <v>84</v>
      </c>
      <c r="E88" s="241"/>
      <c r="F88" s="241"/>
      <c r="G88" s="241"/>
      <c r="H88" s="241"/>
      <c r="I88" s="96"/>
      <c r="J88" s="241" t="s">
        <v>85</v>
      </c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39">
        <f>'SO 00 - Vedlejší a ostatn...'!M30</f>
        <v>0</v>
      </c>
      <c r="AH88" s="240"/>
      <c r="AI88" s="240"/>
      <c r="AJ88" s="240"/>
      <c r="AK88" s="240"/>
      <c r="AL88" s="240"/>
      <c r="AM88" s="240"/>
      <c r="AN88" s="239">
        <f>SUM(AG88,AT88)</f>
        <v>0</v>
      </c>
      <c r="AO88" s="240"/>
      <c r="AP88" s="240"/>
      <c r="AQ88" s="97"/>
      <c r="AS88" s="98">
        <f>'SO 00 - Vedlejší a ostatn...'!M28</f>
        <v>0</v>
      </c>
      <c r="AT88" s="99">
        <f>ROUND(SUM(AV88:AW88),2)</f>
        <v>0</v>
      </c>
      <c r="AU88" s="100">
        <f>'SO 00 - Vedlejší a ostatn...'!W118</f>
        <v>0</v>
      </c>
      <c r="AV88" s="99">
        <f>'SO 00 - Vedlejší a ostatn...'!M32</f>
        <v>0</v>
      </c>
      <c r="AW88" s="99">
        <f>'SO 00 - Vedlejší a ostatn...'!M33</f>
        <v>0</v>
      </c>
      <c r="AX88" s="99">
        <f>'SO 00 - Vedlejší a ostatn...'!M34</f>
        <v>0</v>
      </c>
      <c r="AY88" s="99">
        <f>'SO 00 - Vedlejší a ostatn...'!M35</f>
        <v>0</v>
      </c>
      <c r="AZ88" s="99">
        <f>'SO 00 - Vedlejší a ostatn...'!H32</f>
        <v>0</v>
      </c>
      <c r="BA88" s="99">
        <f>'SO 00 - Vedlejší a ostatn...'!H33</f>
        <v>0</v>
      </c>
      <c r="BB88" s="99">
        <f>'SO 00 - Vedlejší a ostatn...'!H34</f>
        <v>0</v>
      </c>
      <c r="BC88" s="99">
        <f>'SO 00 - Vedlejší a ostatn...'!H35</f>
        <v>0</v>
      </c>
      <c r="BD88" s="101">
        <f>'SO 00 - Vedlejší a ostatn...'!H36</f>
        <v>0</v>
      </c>
      <c r="BT88" s="102" t="s">
        <v>86</v>
      </c>
      <c r="BV88" s="102" t="s">
        <v>80</v>
      </c>
      <c r="BW88" s="102" t="s">
        <v>87</v>
      </c>
      <c r="BX88" s="102" t="s">
        <v>81</v>
      </c>
    </row>
    <row r="89" spans="1:76" s="5" customFormat="1" ht="22.5" customHeight="1">
      <c r="A89" s="93" t="s">
        <v>83</v>
      </c>
      <c r="B89" s="94"/>
      <c r="C89" s="95"/>
      <c r="D89" s="241" t="s">
        <v>88</v>
      </c>
      <c r="E89" s="241"/>
      <c r="F89" s="241"/>
      <c r="G89" s="241"/>
      <c r="H89" s="241"/>
      <c r="I89" s="96"/>
      <c r="J89" s="241" t="s">
        <v>89</v>
      </c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39">
        <f>'SO 01 - Hřiště'!M30</f>
        <v>0</v>
      </c>
      <c r="AH89" s="240"/>
      <c r="AI89" s="240"/>
      <c r="AJ89" s="240"/>
      <c r="AK89" s="240"/>
      <c r="AL89" s="240"/>
      <c r="AM89" s="240"/>
      <c r="AN89" s="239">
        <f>SUM(AG89,AT89)</f>
        <v>0</v>
      </c>
      <c r="AO89" s="240"/>
      <c r="AP89" s="240"/>
      <c r="AQ89" s="97"/>
      <c r="AS89" s="103">
        <f>'SO 01 - Hřiště'!M28</f>
        <v>0</v>
      </c>
      <c r="AT89" s="104">
        <f>ROUND(SUM(AV89:AW89),2)</f>
        <v>0</v>
      </c>
      <c r="AU89" s="105">
        <f>'SO 01 - Hřiště'!W127</f>
        <v>0</v>
      </c>
      <c r="AV89" s="104">
        <f>'SO 01 - Hřiště'!M32</f>
        <v>0</v>
      </c>
      <c r="AW89" s="104">
        <f>'SO 01 - Hřiště'!M33</f>
        <v>0</v>
      </c>
      <c r="AX89" s="104">
        <f>'SO 01 - Hřiště'!M34</f>
        <v>0</v>
      </c>
      <c r="AY89" s="104">
        <f>'SO 01 - Hřiště'!M35</f>
        <v>0</v>
      </c>
      <c r="AZ89" s="104">
        <f>'SO 01 - Hřiště'!H32</f>
        <v>0</v>
      </c>
      <c r="BA89" s="104">
        <f>'SO 01 - Hřiště'!H33</f>
        <v>0</v>
      </c>
      <c r="BB89" s="104">
        <f>'SO 01 - Hřiště'!H34</f>
        <v>0</v>
      </c>
      <c r="BC89" s="104">
        <f>'SO 01 - Hřiště'!H35</f>
        <v>0</v>
      </c>
      <c r="BD89" s="106">
        <f>'SO 01 - Hřiště'!H36</f>
        <v>0</v>
      </c>
      <c r="BT89" s="102" t="s">
        <v>86</v>
      </c>
      <c r="BV89" s="102" t="s">
        <v>80</v>
      </c>
      <c r="BW89" s="102" t="s">
        <v>90</v>
      </c>
      <c r="BX89" s="102" t="s">
        <v>81</v>
      </c>
    </row>
    <row r="90" spans="2:43" ht="12">
      <c r="B90" s="23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4"/>
    </row>
    <row r="91" spans="2:48" s="1" customFormat="1" ht="30" customHeight="1">
      <c r="B91" s="36"/>
      <c r="C91" s="85" t="s">
        <v>91</v>
      </c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247">
        <f>ROUND(SUM(AG92:AG95),2)</f>
        <v>0</v>
      </c>
      <c r="AH91" s="247"/>
      <c r="AI91" s="247"/>
      <c r="AJ91" s="247"/>
      <c r="AK91" s="247"/>
      <c r="AL91" s="247"/>
      <c r="AM91" s="247"/>
      <c r="AN91" s="247">
        <f>ROUND(SUM(AN92:AN95),2)</f>
        <v>0</v>
      </c>
      <c r="AO91" s="247"/>
      <c r="AP91" s="247"/>
      <c r="AQ91" s="38"/>
      <c r="AS91" s="81" t="s">
        <v>92</v>
      </c>
      <c r="AT91" s="82" t="s">
        <v>93</v>
      </c>
      <c r="AU91" s="82" t="s">
        <v>42</v>
      </c>
      <c r="AV91" s="83" t="s">
        <v>65</v>
      </c>
    </row>
    <row r="92" spans="2:89" s="1" customFormat="1" ht="19.95" customHeight="1">
      <c r="B92" s="36"/>
      <c r="C92" s="37"/>
      <c r="D92" s="107" t="s">
        <v>22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42">
        <f>ROUND(AG87*AS92,2)</f>
        <v>0</v>
      </c>
      <c r="AH92" s="243"/>
      <c r="AI92" s="243"/>
      <c r="AJ92" s="243"/>
      <c r="AK92" s="243"/>
      <c r="AL92" s="243"/>
      <c r="AM92" s="243"/>
      <c r="AN92" s="243">
        <f>ROUND(AG92+AV92,2)</f>
        <v>0</v>
      </c>
      <c r="AO92" s="243"/>
      <c r="AP92" s="243"/>
      <c r="AQ92" s="38"/>
      <c r="AS92" s="108">
        <v>0</v>
      </c>
      <c r="AT92" s="109" t="s">
        <v>94</v>
      </c>
      <c r="AU92" s="109" t="s">
        <v>43</v>
      </c>
      <c r="AV92" s="110">
        <f>ROUND(IF(AU92="základní",AG92*L31,IF(AU92="snížená",AG92*L32,0)),2)</f>
        <v>0</v>
      </c>
      <c r="BV92" s="19" t="s">
        <v>95</v>
      </c>
      <c r="BY92" s="111">
        <f>IF(AU92="základní",AV92,0)</f>
        <v>0</v>
      </c>
      <c r="BZ92" s="111">
        <f>IF(AU92="snížená",AV92,0)</f>
        <v>0</v>
      </c>
      <c r="CA92" s="111">
        <v>0</v>
      </c>
      <c r="CB92" s="111">
        <v>0</v>
      </c>
      <c r="CC92" s="111">
        <v>0</v>
      </c>
      <c r="CD92" s="111">
        <f>IF(AU92="základní",AG92,0)</f>
        <v>0</v>
      </c>
      <c r="CE92" s="111">
        <f>IF(AU92="snížená",AG92,0)</f>
        <v>0</v>
      </c>
      <c r="CF92" s="111">
        <f>IF(AU92="zákl. přenesená",AG92,0)</f>
        <v>0</v>
      </c>
      <c r="CG92" s="111">
        <f>IF(AU92="sníž. přenesená",AG92,0)</f>
        <v>0</v>
      </c>
      <c r="CH92" s="111">
        <f>IF(AU92="nulová",AG92,0)</f>
        <v>0</v>
      </c>
      <c r="CI92" s="19">
        <f>IF(AU92="základní",1,IF(AU92="snížená",2,IF(AU92="zákl. přenesená",4,IF(AU92="sníž. přenesená",5,3))))</f>
        <v>1</v>
      </c>
      <c r="CJ92" s="19">
        <f>IF(AT92="stavební čast",1,IF(8892="investiční čast",2,3))</f>
        <v>1</v>
      </c>
      <c r="CK92" s="19" t="str">
        <f>IF(D92="Vyplň vlastní","","x")</f>
        <v>x</v>
      </c>
    </row>
    <row r="93" spans="2:89" s="1" customFormat="1" ht="19.95" customHeight="1">
      <c r="B93" s="36"/>
      <c r="C93" s="37"/>
      <c r="D93" s="244" t="s">
        <v>96</v>
      </c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37"/>
      <c r="AD93" s="37"/>
      <c r="AE93" s="37"/>
      <c r="AF93" s="37"/>
      <c r="AG93" s="242">
        <f>AG87*AS93</f>
        <v>0</v>
      </c>
      <c r="AH93" s="243"/>
      <c r="AI93" s="243"/>
      <c r="AJ93" s="243"/>
      <c r="AK93" s="243"/>
      <c r="AL93" s="243"/>
      <c r="AM93" s="243"/>
      <c r="AN93" s="243">
        <f>AG93+AV93</f>
        <v>0</v>
      </c>
      <c r="AO93" s="243"/>
      <c r="AP93" s="243"/>
      <c r="AQ93" s="38"/>
      <c r="AS93" s="112">
        <v>0</v>
      </c>
      <c r="AT93" s="113" t="s">
        <v>94</v>
      </c>
      <c r="AU93" s="113" t="s">
        <v>43</v>
      </c>
      <c r="AV93" s="114">
        <f>ROUND(IF(AU93="nulová",0,IF(OR(AU93="základní",AU93="zákl. přenesená"),AG93*L31,AG93*L32)),2)</f>
        <v>0</v>
      </c>
      <c r="BV93" s="19" t="s">
        <v>97</v>
      </c>
      <c r="BY93" s="111">
        <f>IF(AU93="základní",AV93,0)</f>
        <v>0</v>
      </c>
      <c r="BZ93" s="111">
        <f>IF(AU93="snížená",AV93,0)</f>
        <v>0</v>
      </c>
      <c r="CA93" s="111">
        <f>IF(AU93="zákl. přenesená",AV93,0)</f>
        <v>0</v>
      </c>
      <c r="CB93" s="111">
        <f>IF(AU93="sníž. přenesená",AV93,0)</f>
        <v>0</v>
      </c>
      <c r="CC93" s="111">
        <f>IF(AU93="nulová",AV93,0)</f>
        <v>0</v>
      </c>
      <c r="CD93" s="111">
        <f>IF(AU93="základní",AG93,0)</f>
        <v>0</v>
      </c>
      <c r="CE93" s="111">
        <f>IF(AU93="snížená",AG93,0)</f>
        <v>0</v>
      </c>
      <c r="CF93" s="111">
        <f>IF(AU93="zákl. přenesená",AG93,0)</f>
        <v>0</v>
      </c>
      <c r="CG93" s="111">
        <f>IF(AU93="sníž. přenesená",AG93,0)</f>
        <v>0</v>
      </c>
      <c r="CH93" s="111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/>
      </c>
    </row>
    <row r="94" spans="2:89" s="1" customFormat="1" ht="19.95" customHeight="1">
      <c r="B94" s="36"/>
      <c r="C94" s="37"/>
      <c r="D94" s="244" t="s">
        <v>96</v>
      </c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37"/>
      <c r="AD94" s="37"/>
      <c r="AE94" s="37"/>
      <c r="AF94" s="37"/>
      <c r="AG94" s="242">
        <f>AG87*AS94</f>
        <v>0</v>
      </c>
      <c r="AH94" s="243"/>
      <c r="AI94" s="243"/>
      <c r="AJ94" s="243"/>
      <c r="AK94" s="243"/>
      <c r="AL94" s="243"/>
      <c r="AM94" s="243"/>
      <c r="AN94" s="243">
        <f>AG94+AV94</f>
        <v>0</v>
      </c>
      <c r="AO94" s="243"/>
      <c r="AP94" s="243"/>
      <c r="AQ94" s="38"/>
      <c r="AS94" s="112">
        <v>0</v>
      </c>
      <c r="AT94" s="113" t="s">
        <v>94</v>
      </c>
      <c r="AU94" s="113" t="s">
        <v>43</v>
      </c>
      <c r="AV94" s="114">
        <f>ROUND(IF(AU94="nulová",0,IF(OR(AU94="základní",AU94="zákl. přenesená"),AG94*L31,AG94*L32)),2)</f>
        <v>0</v>
      </c>
      <c r="BV94" s="19" t="s">
        <v>97</v>
      </c>
      <c r="BY94" s="111">
        <f>IF(AU94="základní",AV94,0)</f>
        <v>0</v>
      </c>
      <c r="BZ94" s="111">
        <f>IF(AU94="snížená",AV94,0)</f>
        <v>0</v>
      </c>
      <c r="CA94" s="111">
        <f>IF(AU94="zákl. přenesená",AV94,0)</f>
        <v>0</v>
      </c>
      <c r="CB94" s="111">
        <f>IF(AU94="sníž. přenesená",AV94,0)</f>
        <v>0</v>
      </c>
      <c r="CC94" s="111">
        <f>IF(AU94="nulová",AV94,0)</f>
        <v>0</v>
      </c>
      <c r="CD94" s="111">
        <f>IF(AU94="základní",AG94,0)</f>
        <v>0</v>
      </c>
      <c r="CE94" s="111">
        <f>IF(AU94="snížená",AG94,0)</f>
        <v>0</v>
      </c>
      <c r="CF94" s="111">
        <f>IF(AU94="zákl. přenesená",AG94,0)</f>
        <v>0</v>
      </c>
      <c r="CG94" s="111">
        <f>IF(AU94="sníž. přenesená",AG94,0)</f>
        <v>0</v>
      </c>
      <c r="CH94" s="111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2:89" s="1" customFormat="1" ht="19.95" customHeight="1">
      <c r="B95" s="36"/>
      <c r="C95" s="37"/>
      <c r="D95" s="244" t="s">
        <v>96</v>
      </c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37"/>
      <c r="AD95" s="37"/>
      <c r="AE95" s="37"/>
      <c r="AF95" s="37"/>
      <c r="AG95" s="242">
        <f>AG87*AS95</f>
        <v>0</v>
      </c>
      <c r="AH95" s="243"/>
      <c r="AI95" s="243"/>
      <c r="AJ95" s="243"/>
      <c r="AK95" s="243"/>
      <c r="AL95" s="243"/>
      <c r="AM95" s="243"/>
      <c r="AN95" s="243">
        <f>AG95+AV95</f>
        <v>0</v>
      </c>
      <c r="AO95" s="243"/>
      <c r="AP95" s="243"/>
      <c r="AQ95" s="38"/>
      <c r="AS95" s="115">
        <v>0</v>
      </c>
      <c r="AT95" s="116" t="s">
        <v>94</v>
      </c>
      <c r="AU95" s="116" t="s">
        <v>43</v>
      </c>
      <c r="AV95" s="117">
        <f>ROUND(IF(AU95="nulová",0,IF(OR(AU95="základní",AU95="zákl. přenesená"),AG95*L31,AG95*L32)),2)</f>
        <v>0</v>
      </c>
      <c r="BV95" s="19" t="s">
        <v>97</v>
      </c>
      <c r="BY95" s="111">
        <f>IF(AU95="základní",AV95,0)</f>
        <v>0</v>
      </c>
      <c r="BZ95" s="111">
        <f>IF(AU95="snížená",AV95,0)</f>
        <v>0</v>
      </c>
      <c r="CA95" s="111">
        <f>IF(AU95="zákl. přenesená",AV95,0)</f>
        <v>0</v>
      </c>
      <c r="CB95" s="111">
        <f>IF(AU95="sníž. přenesená",AV95,0)</f>
        <v>0</v>
      </c>
      <c r="CC95" s="111">
        <f>IF(AU95="nulová",AV95,0)</f>
        <v>0</v>
      </c>
      <c r="CD95" s="111">
        <f>IF(AU95="základní",AG95,0)</f>
        <v>0</v>
      </c>
      <c r="CE95" s="111">
        <f>IF(AU95="snížená",AG95,0)</f>
        <v>0</v>
      </c>
      <c r="CF95" s="111">
        <f>IF(AU95="zákl. přenesená",AG95,0)</f>
        <v>0</v>
      </c>
      <c r="CG95" s="111">
        <f>IF(AU95="sníž. přenesená",AG95,0)</f>
        <v>0</v>
      </c>
      <c r="CH95" s="111">
        <f>IF(AU95="nulová",AG95,0)</f>
        <v>0</v>
      </c>
      <c r="CI95" s="19">
        <f>IF(AU95="základní",1,IF(AU95="snížená",2,IF(AU95="zákl. přenesená",4,IF(AU95="sníž. přenesená",5,3))))</f>
        <v>1</v>
      </c>
      <c r="CJ95" s="19">
        <f>IF(AT95="stavební čast",1,IF(8895="investiční čast",2,3))</f>
        <v>1</v>
      </c>
      <c r="CK95" s="19" t="str">
        <f>IF(D95="Vyplň vlastní","","x")</f>
        <v/>
      </c>
    </row>
    <row r="96" spans="2:43" s="1" customFormat="1" ht="10.8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8"/>
    </row>
    <row r="97" spans="2:43" s="1" customFormat="1" ht="30" customHeight="1">
      <c r="B97" s="36"/>
      <c r="C97" s="118" t="s">
        <v>98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248">
        <f>ROUND(AG87+AG91,2)</f>
        <v>0</v>
      </c>
      <c r="AH97" s="248"/>
      <c r="AI97" s="248"/>
      <c r="AJ97" s="248"/>
      <c r="AK97" s="248"/>
      <c r="AL97" s="248"/>
      <c r="AM97" s="248"/>
      <c r="AN97" s="248">
        <f>AN87+AN91</f>
        <v>0</v>
      </c>
      <c r="AO97" s="248"/>
      <c r="AP97" s="248"/>
      <c r="AQ97" s="38"/>
    </row>
    <row r="98" spans="2:43" s="1" customFormat="1" ht="6.9" customHeight="1">
      <c r="B98" s="60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2"/>
    </row>
  </sheetData>
  <sheetProtection algorithmName="SHA-512" hashValue="gGnQBypURZLkjl4BV8yexn1WnYm4UaNIR27NWiw7aNKtyF1DcPMCfkOUXHOKayW2Zz1UGwNVKHQH25FFMJOh1w==" saltValue="KQoO/b8noulZfIuYu5gZLQ==" spinCount="100000" sheet="1" objects="1" scenarios="1" formatCells="0" formatColumns="0" formatRows="0" sort="0" autoFilter="0"/>
  <mergeCells count="62">
    <mergeCell ref="AG97:AM97"/>
    <mergeCell ref="AN97:AP97"/>
    <mergeCell ref="AR2:BE2"/>
    <mergeCell ref="D95:AB95"/>
    <mergeCell ref="AG95:AM95"/>
    <mergeCell ref="AN95:AP95"/>
    <mergeCell ref="AG87:AM87"/>
    <mergeCell ref="AN87:AP87"/>
    <mergeCell ref="AG91:AM91"/>
    <mergeCell ref="AN91:AP91"/>
    <mergeCell ref="D93:AB93"/>
    <mergeCell ref="AG93:AM93"/>
    <mergeCell ref="AN93:AP93"/>
    <mergeCell ref="D94:AB94"/>
    <mergeCell ref="AG94:AM94"/>
    <mergeCell ref="AN94:AP94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2:AU96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2:AT96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0 - Vedlejší a ostatn...'!C2" display="/"/>
    <hyperlink ref="A89" location="'SO 01 - Hřiště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99</v>
      </c>
      <c r="G1" s="15"/>
      <c r="H1" s="285" t="s">
        <v>100</v>
      </c>
      <c r="I1" s="285"/>
      <c r="J1" s="285"/>
      <c r="K1" s="285"/>
      <c r="L1" s="15" t="s">
        <v>101</v>
      </c>
      <c r="M1" s="13"/>
      <c r="N1" s="13"/>
      <c r="O1" s="14" t="s">
        <v>102</v>
      </c>
      <c r="P1" s="13"/>
      <c r="Q1" s="13"/>
      <c r="R1" s="13"/>
      <c r="S1" s="15" t="s">
        <v>103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19" t="s">
        <v>87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104</v>
      </c>
    </row>
    <row r="4" spans="2:46" ht="36.9" customHeight="1">
      <c r="B4" s="23"/>
      <c r="C4" s="206" t="s">
        <v>105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4"/>
      <c r="T4" s="25" t="s">
        <v>13</v>
      </c>
      <c r="AT4" s="19" t="s">
        <v>6</v>
      </c>
    </row>
    <row r="5" spans="2:18" ht="6.9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51" t="str">
        <f>'Rekapitulace stavby'!K6</f>
        <v>DĚTSKÉ HŘIŠTĚ NA UL.DR. VACULÍKA_VV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4"/>
    </row>
    <row r="7" spans="2:18" s="1" customFormat="1" ht="32.85" customHeight="1">
      <c r="B7" s="36"/>
      <c r="C7" s="37"/>
      <c r="D7" s="30" t="s">
        <v>106</v>
      </c>
      <c r="E7" s="37"/>
      <c r="F7" s="212" t="s">
        <v>107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7"/>
      <c r="R7" s="38"/>
    </row>
    <row r="8" spans="2:18" s="1" customFormat="1" ht="14.4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" customHeight="1">
      <c r="B9" s="36"/>
      <c r="C9" s="37"/>
      <c r="D9" s="31" t="s">
        <v>24</v>
      </c>
      <c r="E9" s="37"/>
      <c r="F9" s="29" t="s">
        <v>30</v>
      </c>
      <c r="G9" s="37"/>
      <c r="H9" s="37"/>
      <c r="I9" s="37"/>
      <c r="J9" s="37"/>
      <c r="K9" s="37"/>
      <c r="L9" s="37"/>
      <c r="M9" s="31" t="s">
        <v>26</v>
      </c>
      <c r="N9" s="37"/>
      <c r="O9" s="254" t="str">
        <f>'Rekapitulace stavby'!AN8</f>
        <v>23. 5. 2017</v>
      </c>
      <c r="P9" s="255"/>
      <c r="Q9" s="37"/>
      <c r="R9" s="38"/>
    </row>
    <row r="10" spans="2:18" s="1" customFormat="1" ht="10.8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10" t="str">
        <f>IF('Rekapitulace stavby'!AN10="","",'Rekapitulace stavby'!AN10)</f>
        <v/>
      </c>
      <c r="P11" s="210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10" t="str">
        <f>IF('Rekapitulace stavby'!AN11="","",'Rekapitulace stavby'!AN11)</f>
        <v/>
      </c>
      <c r="P12" s="210"/>
      <c r="Q12" s="37"/>
      <c r="R12" s="38"/>
    </row>
    <row r="13" spans="2:18" s="1" customFormat="1" ht="6.9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56" t="str">
        <f>IF('Rekapitulace stavby'!AN13="","",'Rekapitulace stavby'!AN13)</f>
        <v>Vyplň údaj</v>
      </c>
      <c r="P14" s="210"/>
      <c r="Q14" s="37"/>
      <c r="R14" s="38"/>
    </row>
    <row r="15" spans="2:18" s="1" customFormat="1" ht="18" customHeight="1">
      <c r="B15" s="36"/>
      <c r="C15" s="37"/>
      <c r="D15" s="37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1" t="s">
        <v>31</v>
      </c>
      <c r="N15" s="37"/>
      <c r="O15" s="256" t="str">
        <f>IF('Rekapitulace stavby'!AN14="","",'Rekapitulace stavby'!AN14)</f>
        <v>Vyplň údaj</v>
      </c>
      <c r="P15" s="210"/>
      <c r="Q15" s="37"/>
      <c r="R15" s="38"/>
    </row>
    <row r="16" spans="2:18" s="1" customFormat="1" ht="6.9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10" t="str">
        <f>IF('Rekapitulace stavby'!AN16="","",'Rekapitulace stavby'!AN16)</f>
        <v/>
      </c>
      <c r="P17" s="210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10" t="str">
        <f>IF('Rekapitulace stavby'!AN17="","",'Rekapitulace stavby'!AN17)</f>
        <v/>
      </c>
      <c r="P18" s="210"/>
      <c r="Q18" s="37"/>
      <c r="R18" s="38"/>
    </row>
    <row r="19" spans="2:18" s="1" customFormat="1" ht="6.9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10" t="str">
        <f>IF('Rekapitulace stavby'!AN19="","",'Rekapitulace stavby'!AN19)</f>
        <v/>
      </c>
      <c r="P20" s="210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10" t="str">
        <f>IF('Rekapitulace stavby'!AN20="","",'Rekapitulace stavby'!AN20)</f>
        <v/>
      </c>
      <c r="P21" s="210"/>
      <c r="Q21" s="37"/>
      <c r="R21" s="38"/>
    </row>
    <row r="22" spans="2:18" s="1" customFormat="1" ht="6.9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" customHeight="1">
      <c r="B23" s="36"/>
      <c r="C23" s="37"/>
      <c r="D23" s="31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15" t="s">
        <v>22</v>
      </c>
      <c r="F24" s="215"/>
      <c r="G24" s="215"/>
      <c r="H24" s="215"/>
      <c r="I24" s="215"/>
      <c r="J24" s="215"/>
      <c r="K24" s="215"/>
      <c r="L24" s="215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" customHeight="1">
      <c r="B27" s="36"/>
      <c r="C27" s="37"/>
      <c r="D27" s="121" t="s">
        <v>108</v>
      </c>
      <c r="E27" s="37"/>
      <c r="F27" s="37"/>
      <c r="G27" s="37"/>
      <c r="H27" s="37"/>
      <c r="I27" s="37"/>
      <c r="J27" s="37"/>
      <c r="K27" s="37"/>
      <c r="L27" s="37"/>
      <c r="M27" s="216">
        <f>N88</f>
        <v>0</v>
      </c>
      <c r="N27" s="216"/>
      <c r="O27" s="216"/>
      <c r="P27" s="216"/>
      <c r="Q27" s="37"/>
      <c r="R27" s="38"/>
    </row>
    <row r="28" spans="2:18" s="1" customFormat="1" ht="14.4" customHeight="1">
      <c r="B28" s="36"/>
      <c r="C28" s="37"/>
      <c r="D28" s="35" t="s">
        <v>109</v>
      </c>
      <c r="E28" s="37"/>
      <c r="F28" s="37"/>
      <c r="G28" s="37"/>
      <c r="H28" s="37"/>
      <c r="I28" s="37"/>
      <c r="J28" s="37"/>
      <c r="K28" s="37"/>
      <c r="L28" s="37"/>
      <c r="M28" s="216">
        <f>N93</f>
        <v>0</v>
      </c>
      <c r="N28" s="216"/>
      <c r="O28" s="216"/>
      <c r="P28" s="216"/>
      <c r="Q28" s="37"/>
      <c r="R28" s="38"/>
    </row>
    <row r="29" spans="2:18" s="1" customFormat="1" ht="6.9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41</v>
      </c>
      <c r="E30" s="37"/>
      <c r="F30" s="37"/>
      <c r="G30" s="37"/>
      <c r="H30" s="37"/>
      <c r="I30" s="37"/>
      <c r="J30" s="37"/>
      <c r="K30" s="37"/>
      <c r="L30" s="37"/>
      <c r="M30" s="258">
        <f>ROUND(M27+M28,2)</f>
        <v>0</v>
      </c>
      <c r="N30" s="253"/>
      <c r="O30" s="253"/>
      <c r="P30" s="253"/>
      <c r="Q30" s="37"/>
      <c r="R30" s="38"/>
    </row>
    <row r="31" spans="2:18" s="1" customFormat="1" ht="6.9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" customHeight="1">
      <c r="B32" s="36"/>
      <c r="C32" s="37"/>
      <c r="D32" s="43" t="s">
        <v>42</v>
      </c>
      <c r="E32" s="43" t="s">
        <v>43</v>
      </c>
      <c r="F32" s="44">
        <v>0.21</v>
      </c>
      <c r="G32" s="123" t="s">
        <v>44</v>
      </c>
      <c r="H32" s="259">
        <f>ROUND((((SUM(BE93:BE100)+SUM(BE118:BE139))+SUM(BE141:BE145))),2)</f>
        <v>0</v>
      </c>
      <c r="I32" s="253"/>
      <c r="J32" s="253"/>
      <c r="K32" s="37"/>
      <c r="L32" s="37"/>
      <c r="M32" s="259">
        <f>ROUND(((ROUND((SUM(BE93:BE100)+SUM(BE118:BE139)),2)*F32)+SUM(BE141:BE145)*F32),2)</f>
        <v>0</v>
      </c>
      <c r="N32" s="253"/>
      <c r="O32" s="253"/>
      <c r="P32" s="253"/>
      <c r="Q32" s="37"/>
      <c r="R32" s="38"/>
    </row>
    <row r="33" spans="2:18" s="1" customFormat="1" ht="14.4" customHeight="1">
      <c r="B33" s="36"/>
      <c r="C33" s="37"/>
      <c r="D33" s="37"/>
      <c r="E33" s="43" t="s">
        <v>45</v>
      </c>
      <c r="F33" s="44">
        <v>0.15</v>
      </c>
      <c r="G33" s="123" t="s">
        <v>44</v>
      </c>
      <c r="H33" s="259">
        <f>ROUND((((SUM(BF93:BF100)+SUM(BF118:BF139))+SUM(BF141:BF145))),2)</f>
        <v>0</v>
      </c>
      <c r="I33" s="253"/>
      <c r="J33" s="253"/>
      <c r="K33" s="37"/>
      <c r="L33" s="37"/>
      <c r="M33" s="259">
        <f>ROUND(((ROUND((SUM(BF93:BF100)+SUM(BF118:BF139)),2)*F33)+SUM(BF141:BF145)*F33),2)</f>
        <v>0</v>
      </c>
      <c r="N33" s="253"/>
      <c r="O33" s="253"/>
      <c r="P33" s="253"/>
      <c r="Q33" s="37"/>
      <c r="R33" s="38"/>
    </row>
    <row r="34" spans="2:18" s="1" customFormat="1" ht="14.4" customHeight="1" hidden="1">
      <c r="B34" s="36"/>
      <c r="C34" s="37"/>
      <c r="D34" s="37"/>
      <c r="E34" s="43" t="s">
        <v>46</v>
      </c>
      <c r="F34" s="44">
        <v>0.21</v>
      </c>
      <c r="G34" s="123" t="s">
        <v>44</v>
      </c>
      <c r="H34" s="259">
        <f>ROUND((((SUM(BG93:BG100)+SUM(BG118:BG139))+SUM(BG141:BG145))),2)</f>
        <v>0</v>
      </c>
      <c r="I34" s="253"/>
      <c r="J34" s="253"/>
      <c r="K34" s="37"/>
      <c r="L34" s="37"/>
      <c r="M34" s="259">
        <v>0</v>
      </c>
      <c r="N34" s="253"/>
      <c r="O34" s="253"/>
      <c r="P34" s="253"/>
      <c r="Q34" s="37"/>
      <c r="R34" s="38"/>
    </row>
    <row r="35" spans="2:18" s="1" customFormat="1" ht="14.4" customHeight="1" hidden="1">
      <c r="B35" s="36"/>
      <c r="C35" s="37"/>
      <c r="D35" s="37"/>
      <c r="E35" s="43" t="s">
        <v>47</v>
      </c>
      <c r="F35" s="44">
        <v>0.15</v>
      </c>
      <c r="G35" s="123" t="s">
        <v>44</v>
      </c>
      <c r="H35" s="259">
        <f>ROUND((((SUM(BH93:BH100)+SUM(BH118:BH139))+SUM(BH141:BH145))),2)</f>
        <v>0</v>
      </c>
      <c r="I35" s="253"/>
      <c r="J35" s="253"/>
      <c r="K35" s="37"/>
      <c r="L35" s="37"/>
      <c r="M35" s="259">
        <v>0</v>
      </c>
      <c r="N35" s="253"/>
      <c r="O35" s="253"/>
      <c r="P35" s="253"/>
      <c r="Q35" s="37"/>
      <c r="R35" s="38"/>
    </row>
    <row r="36" spans="2:18" s="1" customFormat="1" ht="14.4" customHeight="1" hidden="1">
      <c r="B36" s="36"/>
      <c r="C36" s="37"/>
      <c r="D36" s="37"/>
      <c r="E36" s="43" t="s">
        <v>48</v>
      </c>
      <c r="F36" s="44">
        <v>0</v>
      </c>
      <c r="G36" s="123" t="s">
        <v>44</v>
      </c>
      <c r="H36" s="259">
        <f>ROUND((((SUM(BI93:BI100)+SUM(BI118:BI139))+SUM(BI141:BI145))),2)</f>
        <v>0</v>
      </c>
      <c r="I36" s="253"/>
      <c r="J36" s="253"/>
      <c r="K36" s="37"/>
      <c r="L36" s="37"/>
      <c r="M36" s="259">
        <v>0</v>
      </c>
      <c r="N36" s="253"/>
      <c r="O36" s="253"/>
      <c r="P36" s="253"/>
      <c r="Q36" s="37"/>
      <c r="R36" s="38"/>
    </row>
    <row r="37" spans="2:18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49</v>
      </c>
      <c r="E38" s="80"/>
      <c r="F38" s="80"/>
      <c r="G38" s="125" t="s">
        <v>50</v>
      </c>
      <c r="H38" s="126" t="s">
        <v>51</v>
      </c>
      <c r="I38" s="80"/>
      <c r="J38" s="80"/>
      <c r="K38" s="80"/>
      <c r="L38" s="260">
        <f>SUM(M30:M36)</f>
        <v>0</v>
      </c>
      <c r="M38" s="260"/>
      <c r="N38" s="260"/>
      <c r="O38" s="260"/>
      <c r="P38" s="261"/>
      <c r="Q38" s="119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2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2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2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2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2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2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2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2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2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 ht="12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2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2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2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2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2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2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2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 ht="12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 ht="12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2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2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2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2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2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2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2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" customHeight="1">
      <c r="B76" s="36"/>
      <c r="C76" s="206" t="s">
        <v>110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8"/>
      <c r="T76" s="130"/>
      <c r="U76" s="130"/>
    </row>
    <row r="77" spans="2:21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51" t="str">
        <f>F6</f>
        <v>DĚTSKÉ HŘIŠTĚ NA UL.DR. VACULÍKA_VV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7"/>
      <c r="R78" s="38"/>
      <c r="T78" s="130"/>
      <c r="U78" s="130"/>
    </row>
    <row r="79" spans="2:21" s="1" customFormat="1" ht="36.9" customHeight="1">
      <c r="B79" s="36"/>
      <c r="C79" s="70" t="s">
        <v>106</v>
      </c>
      <c r="D79" s="37"/>
      <c r="E79" s="37"/>
      <c r="F79" s="226" t="str">
        <f>F7</f>
        <v>SO 00 - Vedlejší a ostatní náklady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7"/>
      <c r="R79" s="38"/>
      <c r="T79" s="130"/>
      <c r="U79" s="130"/>
    </row>
    <row r="80" spans="2:21" s="1" customFormat="1" ht="6.9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55" t="str">
        <f>IF(O9="","",O9)</f>
        <v>23. 5. 2017</v>
      </c>
      <c r="N81" s="255"/>
      <c r="O81" s="255"/>
      <c r="P81" s="255"/>
      <c r="Q81" s="37"/>
      <c r="R81" s="38"/>
      <c r="T81" s="130"/>
      <c r="U81" s="130"/>
    </row>
    <row r="82" spans="2:21" s="1" customFormat="1" ht="6.9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3.2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34</v>
      </c>
      <c r="L83" s="37"/>
      <c r="M83" s="210" t="str">
        <f>E18</f>
        <v xml:space="preserve"> </v>
      </c>
      <c r="N83" s="210"/>
      <c r="O83" s="210"/>
      <c r="P83" s="210"/>
      <c r="Q83" s="210"/>
      <c r="R83" s="38"/>
      <c r="T83" s="130"/>
      <c r="U83" s="130"/>
    </row>
    <row r="84" spans="2:21" s="1" customFormat="1" ht="14.4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36</v>
      </c>
      <c r="L84" s="37"/>
      <c r="M84" s="210" t="str">
        <f>E21</f>
        <v xml:space="preserve"> </v>
      </c>
      <c r="N84" s="210"/>
      <c r="O84" s="210"/>
      <c r="P84" s="210"/>
      <c r="Q84" s="210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62" t="s">
        <v>111</v>
      </c>
      <c r="D86" s="263"/>
      <c r="E86" s="263"/>
      <c r="F86" s="263"/>
      <c r="G86" s="263"/>
      <c r="H86" s="119"/>
      <c r="I86" s="119"/>
      <c r="J86" s="119"/>
      <c r="K86" s="119"/>
      <c r="L86" s="119"/>
      <c r="M86" s="119"/>
      <c r="N86" s="262" t="s">
        <v>112</v>
      </c>
      <c r="O86" s="263"/>
      <c r="P86" s="263"/>
      <c r="Q86" s="263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113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47">
        <f>N118</f>
        <v>0</v>
      </c>
      <c r="O88" s="264"/>
      <c r="P88" s="264"/>
      <c r="Q88" s="264"/>
      <c r="R88" s="38"/>
      <c r="T88" s="130"/>
      <c r="U88" s="130"/>
      <c r="AU88" s="19" t="s">
        <v>114</v>
      </c>
    </row>
    <row r="89" spans="2:21" s="6" customFormat="1" ht="24.9" customHeight="1">
      <c r="B89" s="132"/>
      <c r="C89" s="133"/>
      <c r="D89" s="134" t="s">
        <v>115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65">
        <f>N119</f>
        <v>0</v>
      </c>
      <c r="O89" s="266"/>
      <c r="P89" s="266"/>
      <c r="Q89" s="266"/>
      <c r="R89" s="135"/>
      <c r="T89" s="136"/>
      <c r="U89" s="136"/>
    </row>
    <row r="90" spans="2:21" s="6" customFormat="1" ht="24.9" customHeight="1">
      <c r="B90" s="132"/>
      <c r="C90" s="133"/>
      <c r="D90" s="134" t="s">
        <v>116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65">
        <f>N131</f>
        <v>0</v>
      </c>
      <c r="O90" s="266"/>
      <c r="P90" s="266"/>
      <c r="Q90" s="266"/>
      <c r="R90" s="135"/>
      <c r="T90" s="136"/>
      <c r="U90" s="136"/>
    </row>
    <row r="91" spans="2:21" s="6" customFormat="1" ht="21.75" customHeight="1">
      <c r="B91" s="132"/>
      <c r="C91" s="133"/>
      <c r="D91" s="134" t="s">
        <v>117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67">
        <f>N140</f>
        <v>0</v>
      </c>
      <c r="O91" s="266"/>
      <c r="P91" s="266"/>
      <c r="Q91" s="266"/>
      <c r="R91" s="135"/>
      <c r="T91" s="136"/>
      <c r="U91" s="136"/>
    </row>
    <row r="92" spans="2:21" s="1" customFormat="1" ht="21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8"/>
      <c r="T92" s="130"/>
      <c r="U92" s="130"/>
    </row>
    <row r="93" spans="2:21" s="1" customFormat="1" ht="29.25" customHeight="1">
      <c r="B93" s="36"/>
      <c r="C93" s="131" t="s">
        <v>118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264">
        <f>ROUND(N94+N95+N96+N97+N98+N99,2)</f>
        <v>0</v>
      </c>
      <c r="O93" s="268"/>
      <c r="P93" s="268"/>
      <c r="Q93" s="268"/>
      <c r="R93" s="38"/>
      <c r="T93" s="137"/>
      <c r="U93" s="138" t="s">
        <v>42</v>
      </c>
    </row>
    <row r="94" spans="2:65" s="1" customFormat="1" ht="18" customHeight="1">
      <c r="B94" s="36"/>
      <c r="C94" s="37"/>
      <c r="D94" s="244" t="s">
        <v>119</v>
      </c>
      <c r="E94" s="245"/>
      <c r="F94" s="245"/>
      <c r="G94" s="245"/>
      <c r="H94" s="245"/>
      <c r="I94" s="37"/>
      <c r="J94" s="37"/>
      <c r="K94" s="37"/>
      <c r="L94" s="37"/>
      <c r="M94" s="37"/>
      <c r="N94" s="242">
        <f>ROUND(N88*T94,2)</f>
        <v>0</v>
      </c>
      <c r="O94" s="243"/>
      <c r="P94" s="243"/>
      <c r="Q94" s="243"/>
      <c r="R94" s="38"/>
      <c r="S94" s="139"/>
      <c r="T94" s="140"/>
      <c r="U94" s="141" t="s">
        <v>43</v>
      </c>
      <c r="V94" s="142"/>
      <c r="W94" s="142"/>
      <c r="X94" s="142"/>
      <c r="Y94" s="142"/>
      <c r="Z94" s="142"/>
      <c r="AA94" s="142"/>
      <c r="AB94" s="142"/>
      <c r="AC94" s="142"/>
      <c r="AD94" s="142"/>
      <c r="AE94" s="142"/>
      <c r="AF94" s="142"/>
      <c r="AG94" s="142"/>
      <c r="AH94" s="142"/>
      <c r="AI94" s="142"/>
      <c r="AJ94" s="142"/>
      <c r="AK94" s="142"/>
      <c r="AL94" s="142"/>
      <c r="AM94" s="142"/>
      <c r="AN94" s="142"/>
      <c r="AO94" s="142"/>
      <c r="AP94" s="142"/>
      <c r="AQ94" s="142"/>
      <c r="AR94" s="142"/>
      <c r="AS94" s="142"/>
      <c r="AT94" s="142"/>
      <c r="AU94" s="142"/>
      <c r="AV94" s="142"/>
      <c r="AW94" s="142"/>
      <c r="AX94" s="142"/>
      <c r="AY94" s="143" t="s">
        <v>120</v>
      </c>
      <c r="AZ94" s="142"/>
      <c r="BA94" s="142"/>
      <c r="BB94" s="142"/>
      <c r="BC94" s="142"/>
      <c r="BD94" s="142"/>
      <c r="BE94" s="144">
        <f aca="true" t="shared" si="0" ref="BE94:BE99">IF(U94="základní",N94,0)</f>
        <v>0</v>
      </c>
      <c r="BF94" s="144">
        <f aca="true" t="shared" si="1" ref="BF94:BF99">IF(U94="snížená",N94,0)</f>
        <v>0</v>
      </c>
      <c r="BG94" s="144">
        <f aca="true" t="shared" si="2" ref="BG94:BG99">IF(U94="zákl. přenesená",N94,0)</f>
        <v>0</v>
      </c>
      <c r="BH94" s="144">
        <f aca="true" t="shared" si="3" ref="BH94:BH99">IF(U94="sníž. přenesená",N94,0)</f>
        <v>0</v>
      </c>
      <c r="BI94" s="144">
        <f aca="true" t="shared" si="4" ref="BI94:BI99">IF(U94="nulová",N94,0)</f>
        <v>0</v>
      </c>
      <c r="BJ94" s="143" t="s">
        <v>86</v>
      </c>
      <c r="BK94" s="142"/>
      <c r="BL94" s="142"/>
      <c r="BM94" s="142"/>
    </row>
    <row r="95" spans="2:65" s="1" customFormat="1" ht="18" customHeight="1">
      <c r="B95" s="36"/>
      <c r="C95" s="37"/>
      <c r="D95" s="244" t="s">
        <v>121</v>
      </c>
      <c r="E95" s="245"/>
      <c r="F95" s="245"/>
      <c r="G95" s="245"/>
      <c r="H95" s="245"/>
      <c r="I95" s="37"/>
      <c r="J95" s="37"/>
      <c r="K95" s="37"/>
      <c r="L95" s="37"/>
      <c r="M95" s="37"/>
      <c r="N95" s="242">
        <f>ROUND(N88*T95,2)</f>
        <v>0</v>
      </c>
      <c r="O95" s="243"/>
      <c r="P95" s="243"/>
      <c r="Q95" s="243"/>
      <c r="R95" s="38"/>
      <c r="S95" s="139"/>
      <c r="T95" s="140"/>
      <c r="U95" s="141" t="s">
        <v>43</v>
      </c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2"/>
      <c r="AL95" s="142"/>
      <c r="AM95" s="142"/>
      <c r="AN95" s="142"/>
      <c r="AO95" s="142"/>
      <c r="AP95" s="142"/>
      <c r="AQ95" s="142"/>
      <c r="AR95" s="142"/>
      <c r="AS95" s="142"/>
      <c r="AT95" s="142"/>
      <c r="AU95" s="142"/>
      <c r="AV95" s="142"/>
      <c r="AW95" s="142"/>
      <c r="AX95" s="142"/>
      <c r="AY95" s="143" t="s">
        <v>120</v>
      </c>
      <c r="AZ95" s="142"/>
      <c r="BA95" s="142"/>
      <c r="BB95" s="142"/>
      <c r="BC95" s="142"/>
      <c r="BD95" s="142"/>
      <c r="BE95" s="144">
        <f t="shared" si="0"/>
        <v>0</v>
      </c>
      <c r="BF95" s="144">
        <f t="shared" si="1"/>
        <v>0</v>
      </c>
      <c r="BG95" s="144">
        <f t="shared" si="2"/>
        <v>0</v>
      </c>
      <c r="BH95" s="144">
        <f t="shared" si="3"/>
        <v>0</v>
      </c>
      <c r="BI95" s="144">
        <f t="shared" si="4"/>
        <v>0</v>
      </c>
      <c r="BJ95" s="143" t="s">
        <v>86</v>
      </c>
      <c r="BK95" s="142"/>
      <c r="BL95" s="142"/>
      <c r="BM95" s="142"/>
    </row>
    <row r="96" spans="2:65" s="1" customFormat="1" ht="18" customHeight="1">
      <c r="B96" s="36"/>
      <c r="C96" s="37"/>
      <c r="D96" s="244" t="s">
        <v>122</v>
      </c>
      <c r="E96" s="245"/>
      <c r="F96" s="245"/>
      <c r="G96" s="245"/>
      <c r="H96" s="245"/>
      <c r="I96" s="37"/>
      <c r="J96" s="37"/>
      <c r="K96" s="37"/>
      <c r="L96" s="37"/>
      <c r="M96" s="37"/>
      <c r="N96" s="242">
        <f>ROUND(N88*T96,2)</f>
        <v>0</v>
      </c>
      <c r="O96" s="243"/>
      <c r="P96" s="243"/>
      <c r="Q96" s="243"/>
      <c r="R96" s="38"/>
      <c r="S96" s="139"/>
      <c r="T96" s="140"/>
      <c r="U96" s="141" t="s">
        <v>43</v>
      </c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2"/>
      <c r="AH96" s="142"/>
      <c r="AI96" s="142"/>
      <c r="AJ96" s="142"/>
      <c r="AK96" s="142"/>
      <c r="AL96" s="142"/>
      <c r="AM96" s="142"/>
      <c r="AN96" s="142"/>
      <c r="AO96" s="142"/>
      <c r="AP96" s="142"/>
      <c r="AQ96" s="142"/>
      <c r="AR96" s="142"/>
      <c r="AS96" s="142"/>
      <c r="AT96" s="142"/>
      <c r="AU96" s="142"/>
      <c r="AV96" s="142"/>
      <c r="AW96" s="142"/>
      <c r="AX96" s="142"/>
      <c r="AY96" s="143" t="s">
        <v>120</v>
      </c>
      <c r="AZ96" s="142"/>
      <c r="BA96" s="142"/>
      <c r="BB96" s="142"/>
      <c r="BC96" s="142"/>
      <c r="BD96" s="142"/>
      <c r="BE96" s="144">
        <f t="shared" si="0"/>
        <v>0</v>
      </c>
      <c r="BF96" s="144">
        <f t="shared" si="1"/>
        <v>0</v>
      </c>
      <c r="BG96" s="144">
        <f t="shared" si="2"/>
        <v>0</v>
      </c>
      <c r="BH96" s="144">
        <f t="shared" si="3"/>
        <v>0</v>
      </c>
      <c r="BI96" s="144">
        <f t="shared" si="4"/>
        <v>0</v>
      </c>
      <c r="BJ96" s="143" t="s">
        <v>86</v>
      </c>
      <c r="BK96" s="142"/>
      <c r="BL96" s="142"/>
      <c r="BM96" s="142"/>
    </row>
    <row r="97" spans="2:65" s="1" customFormat="1" ht="18" customHeight="1">
      <c r="B97" s="36"/>
      <c r="C97" s="37"/>
      <c r="D97" s="244" t="s">
        <v>123</v>
      </c>
      <c r="E97" s="245"/>
      <c r="F97" s="245"/>
      <c r="G97" s="245"/>
      <c r="H97" s="245"/>
      <c r="I97" s="37"/>
      <c r="J97" s="37"/>
      <c r="K97" s="37"/>
      <c r="L97" s="37"/>
      <c r="M97" s="37"/>
      <c r="N97" s="242">
        <f>ROUND(N88*T97,2)</f>
        <v>0</v>
      </c>
      <c r="O97" s="243"/>
      <c r="P97" s="243"/>
      <c r="Q97" s="243"/>
      <c r="R97" s="38"/>
      <c r="S97" s="139"/>
      <c r="T97" s="140"/>
      <c r="U97" s="141" t="s">
        <v>43</v>
      </c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42"/>
      <c r="AJ97" s="142"/>
      <c r="AK97" s="142"/>
      <c r="AL97" s="142"/>
      <c r="AM97" s="142"/>
      <c r="AN97" s="142"/>
      <c r="AO97" s="142"/>
      <c r="AP97" s="142"/>
      <c r="AQ97" s="142"/>
      <c r="AR97" s="142"/>
      <c r="AS97" s="142"/>
      <c r="AT97" s="142"/>
      <c r="AU97" s="142"/>
      <c r="AV97" s="142"/>
      <c r="AW97" s="142"/>
      <c r="AX97" s="142"/>
      <c r="AY97" s="143" t="s">
        <v>120</v>
      </c>
      <c r="AZ97" s="142"/>
      <c r="BA97" s="142"/>
      <c r="BB97" s="142"/>
      <c r="BC97" s="142"/>
      <c r="BD97" s="142"/>
      <c r="BE97" s="144">
        <f t="shared" si="0"/>
        <v>0</v>
      </c>
      <c r="BF97" s="144">
        <f t="shared" si="1"/>
        <v>0</v>
      </c>
      <c r="BG97" s="144">
        <f t="shared" si="2"/>
        <v>0</v>
      </c>
      <c r="BH97" s="144">
        <f t="shared" si="3"/>
        <v>0</v>
      </c>
      <c r="BI97" s="144">
        <f t="shared" si="4"/>
        <v>0</v>
      </c>
      <c r="BJ97" s="143" t="s">
        <v>86</v>
      </c>
      <c r="BK97" s="142"/>
      <c r="BL97" s="142"/>
      <c r="BM97" s="142"/>
    </row>
    <row r="98" spans="2:65" s="1" customFormat="1" ht="18" customHeight="1">
      <c r="B98" s="36"/>
      <c r="C98" s="37"/>
      <c r="D98" s="244" t="s">
        <v>124</v>
      </c>
      <c r="E98" s="245"/>
      <c r="F98" s="245"/>
      <c r="G98" s="245"/>
      <c r="H98" s="245"/>
      <c r="I98" s="37"/>
      <c r="J98" s="37"/>
      <c r="K98" s="37"/>
      <c r="L98" s="37"/>
      <c r="M98" s="37"/>
      <c r="N98" s="242">
        <f>ROUND(N88*T98,2)</f>
        <v>0</v>
      </c>
      <c r="O98" s="243"/>
      <c r="P98" s="243"/>
      <c r="Q98" s="243"/>
      <c r="R98" s="38"/>
      <c r="S98" s="139"/>
      <c r="T98" s="140"/>
      <c r="U98" s="141" t="s">
        <v>43</v>
      </c>
      <c r="V98" s="142"/>
      <c r="W98" s="142"/>
      <c r="X98" s="142"/>
      <c r="Y98" s="142"/>
      <c r="Z98" s="142"/>
      <c r="AA98" s="142"/>
      <c r="AB98" s="142"/>
      <c r="AC98" s="142"/>
      <c r="AD98" s="142"/>
      <c r="AE98" s="142"/>
      <c r="AF98" s="142"/>
      <c r="AG98" s="142"/>
      <c r="AH98" s="142"/>
      <c r="AI98" s="142"/>
      <c r="AJ98" s="142"/>
      <c r="AK98" s="142"/>
      <c r="AL98" s="142"/>
      <c r="AM98" s="142"/>
      <c r="AN98" s="142"/>
      <c r="AO98" s="142"/>
      <c r="AP98" s="142"/>
      <c r="AQ98" s="142"/>
      <c r="AR98" s="142"/>
      <c r="AS98" s="142"/>
      <c r="AT98" s="142"/>
      <c r="AU98" s="142"/>
      <c r="AV98" s="142"/>
      <c r="AW98" s="142"/>
      <c r="AX98" s="142"/>
      <c r="AY98" s="143" t="s">
        <v>120</v>
      </c>
      <c r="AZ98" s="142"/>
      <c r="BA98" s="142"/>
      <c r="BB98" s="142"/>
      <c r="BC98" s="142"/>
      <c r="BD98" s="142"/>
      <c r="BE98" s="144">
        <f t="shared" si="0"/>
        <v>0</v>
      </c>
      <c r="BF98" s="144">
        <f t="shared" si="1"/>
        <v>0</v>
      </c>
      <c r="BG98" s="144">
        <f t="shared" si="2"/>
        <v>0</v>
      </c>
      <c r="BH98" s="144">
        <f t="shared" si="3"/>
        <v>0</v>
      </c>
      <c r="BI98" s="144">
        <f t="shared" si="4"/>
        <v>0</v>
      </c>
      <c r="BJ98" s="143" t="s">
        <v>86</v>
      </c>
      <c r="BK98" s="142"/>
      <c r="BL98" s="142"/>
      <c r="BM98" s="142"/>
    </row>
    <row r="99" spans="2:65" s="1" customFormat="1" ht="18" customHeight="1">
      <c r="B99" s="36"/>
      <c r="C99" s="37"/>
      <c r="D99" s="107" t="s">
        <v>125</v>
      </c>
      <c r="E99" s="37"/>
      <c r="F99" s="37"/>
      <c r="G99" s="37"/>
      <c r="H99" s="37"/>
      <c r="I99" s="37"/>
      <c r="J99" s="37"/>
      <c r="K99" s="37"/>
      <c r="L99" s="37"/>
      <c r="M99" s="37"/>
      <c r="N99" s="242">
        <f>ROUND(N88*T99,2)</f>
        <v>0</v>
      </c>
      <c r="O99" s="243"/>
      <c r="P99" s="243"/>
      <c r="Q99" s="243"/>
      <c r="R99" s="38"/>
      <c r="S99" s="139"/>
      <c r="T99" s="145"/>
      <c r="U99" s="146" t="s">
        <v>43</v>
      </c>
      <c r="V99" s="142"/>
      <c r="W99" s="142"/>
      <c r="X99" s="142"/>
      <c r="Y99" s="142"/>
      <c r="Z99" s="142"/>
      <c r="AA99" s="142"/>
      <c r="AB99" s="142"/>
      <c r="AC99" s="142"/>
      <c r="AD99" s="142"/>
      <c r="AE99" s="142"/>
      <c r="AF99" s="142"/>
      <c r="AG99" s="142"/>
      <c r="AH99" s="142"/>
      <c r="AI99" s="142"/>
      <c r="AJ99" s="142"/>
      <c r="AK99" s="142"/>
      <c r="AL99" s="142"/>
      <c r="AM99" s="142"/>
      <c r="AN99" s="142"/>
      <c r="AO99" s="142"/>
      <c r="AP99" s="142"/>
      <c r="AQ99" s="142"/>
      <c r="AR99" s="142"/>
      <c r="AS99" s="142"/>
      <c r="AT99" s="142"/>
      <c r="AU99" s="142"/>
      <c r="AV99" s="142"/>
      <c r="AW99" s="142"/>
      <c r="AX99" s="142"/>
      <c r="AY99" s="143" t="s">
        <v>126</v>
      </c>
      <c r="AZ99" s="142"/>
      <c r="BA99" s="142"/>
      <c r="BB99" s="142"/>
      <c r="BC99" s="142"/>
      <c r="BD99" s="142"/>
      <c r="BE99" s="144">
        <f t="shared" si="0"/>
        <v>0</v>
      </c>
      <c r="BF99" s="144">
        <f t="shared" si="1"/>
        <v>0</v>
      </c>
      <c r="BG99" s="144">
        <f t="shared" si="2"/>
        <v>0</v>
      </c>
      <c r="BH99" s="144">
        <f t="shared" si="3"/>
        <v>0</v>
      </c>
      <c r="BI99" s="144">
        <f t="shared" si="4"/>
        <v>0</v>
      </c>
      <c r="BJ99" s="143" t="s">
        <v>86</v>
      </c>
      <c r="BK99" s="142"/>
      <c r="BL99" s="142"/>
      <c r="BM99" s="142"/>
    </row>
    <row r="100" spans="2:21" s="1" customFormat="1" ht="12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T100" s="130"/>
      <c r="U100" s="130"/>
    </row>
    <row r="101" spans="2:21" s="1" customFormat="1" ht="29.25" customHeight="1">
      <c r="B101" s="36"/>
      <c r="C101" s="118" t="s">
        <v>98</v>
      </c>
      <c r="D101" s="119"/>
      <c r="E101" s="119"/>
      <c r="F101" s="119"/>
      <c r="G101" s="119"/>
      <c r="H101" s="119"/>
      <c r="I101" s="119"/>
      <c r="J101" s="119"/>
      <c r="K101" s="119"/>
      <c r="L101" s="248">
        <f>ROUND(SUM(N88+N93),2)</f>
        <v>0</v>
      </c>
      <c r="M101" s="248"/>
      <c r="N101" s="248"/>
      <c r="O101" s="248"/>
      <c r="P101" s="248"/>
      <c r="Q101" s="248"/>
      <c r="R101" s="38"/>
      <c r="T101" s="130"/>
      <c r="U101" s="130"/>
    </row>
    <row r="102" spans="2:21" s="1" customFormat="1" ht="6.9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2"/>
      <c r="T102" s="130"/>
      <c r="U102" s="130"/>
    </row>
    <row r="106" spans="2:18" s="1" customFormat="1" ht="6.9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07" spans="2:18" s="1" customFormat="1" ht="36.9" customHeight="1">
      <c r="B107" s="36"/>
      <c r="C107" s="206" t="s">
        <v>127</v>
      </c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38"/>
    </row>
    <row r="108" spans="2:18" s="1" customFormat="1" ht="6.9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</row>
    <row r="109" spans="2:18" s="1" customFormat="1" ht="30" customHeight="1">
      <c r="B109" s="36"/>
      <c r="C109" s="31" t="s">
        <v>19</v>
      </c>
      <c r="D109" s="37"/>
      <c r="E109" s="37"/>
      <c r="F109" s="251" t="str">
        <f>F6</f>
        <v>DĚTSKÉ HŘIŠTĚ NA UL.DR. VACULÍKA_VV</v>
      </c>
      <c r="G109" s="252"/>
      <c r="H109" s="252"/>
      <c r="I109" s="252"/>
      <c r="J109" s="252"/>
      <c r="K109" s="252"/>
      <c r="L109" s="252"/>
      <c r="M109" s="252"/>
      <c r="N109" s="252"/>
      <c r="O109" s="252"/>
      <c r="P109" s="252"/>
      <c r="Q109" s="37"/>
      <c r="R109" s="38"/>
    </row>
    <row r="110" spans="2:18" s="1" customFormat="1" ht="36.9" customHeight="1">
      <c r="B110" s="36"/>
      <c r="C110" s="70" t="s">
        <v>106</v>
      </c>
      <c r="D110" s="37"/>
      <c r="E110" s="37"/>
      <c r="F110" s="226" t="str">
        <f>F7</f>
        <v>SO 00 - Vedlejší a ostatní náklady</v>
      </c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37"/>
      <c r="R110" s="38"/>
    </row>
    <row r="111" spans="2:18" s="1" customFormat="1" ht="6.9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 ht="18" customHeight="1">
      <c r="B112" s="36"/>
      <c r="C112" s="31" t="s">
        <v>24</v>
      </c>
      <c r="D112" s="37"/>
      <c r="E112" s="37"/>
      <c r="F112" s="29" t="str">
        <f>F9</f>
        <v xml:space="preserve"> </v>
      </c>
      <c r="G112" s="37"/>
      <c r="H112" s="37"/>
      <c r="I112" s="37"/>
      <c r="J112" s="37"/>
      <c r="K112" s="31" t="s">
        <v>26</v>
      </c>
      <c r="L112" s="37"/>
      <c r="M112" s="255" t="str">
        <f>IF(O9="","",O9)</f>
        <v>23. 5. 2017</v>
      </c>
      <c r="N112" s="255"/>
      <c r="O112" s="255"/>
      <c r="P112" s="255"/>
      <c r="Q112" s="37"/>
      <c r="R112" s="38"/>
    </row>
    <row r="113" spans="2:18" s="1" customFormat="1" ht="6.9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13.2">
      <c r="B114" s="36"/>
      <c r="C114" s="31" t="s">
        <v>28</v>
      </c>
      <c r="D114" s="37"/>
      <c r="E114" s="37"/>
      <c r="F114" s="29" t="str">
        <f>E12</f>
        <v xml:space="preserve"> </v>
      </c>
      <c r="G114" s="37"/>
      <c r="H114" s="37"/>
      <c r="I114" s="37"/>
      <c r="J114" s="37"/>
      <c r="K114" s="31" t="s">
        <v>34</v>
      </c>
      <c r="L114" s="37"/>
      <c r="M114" s="210" t="str">
        <f>E18</f>
        <v xml:space="preserve"> </v>
      </c>
      <c r="N114" s="210"/>
      <c r="O114" s="210"/>
      <c r="P114" s="210"/>
      <c r="Q114" s="210"/>
      <c r="R114" s="38"/>
    </row>
    <row r="115" spans="2:18" s="1" customFormat="1" ht="14.4" customHeight="1">
      <c r="B115" s="36"/>
      <c r="C115" s="31" t="s">
        <v>32</v>
      </c>
      <c r="D115" s="37"/>
      <c r="E115" s="37"/>
      <c r="F115" s="29" t="str">
        <f>IF(E15="","",E15)</f>
        <v>Vyplň údaj</v>
      </c>
      <c r="G115" s="37"/>
      <c r="H115" s="37"/>
      <c r="I115" s="37"/>
      <c r="J115" s="37"/>
      <c r="K115" s="31" t="s">
        <v>36</v>
      </c>
      <c r="L115" s="37"/>
      <c r="M115" s="210" t="str">
        <f>E21</f>
        <v xml:space="preserve"> </v>
      </c>
      <c r="N115" s="210"/>
      <c r="O115" s="210"/>
      <c r="P115" s="210"/>
      <c r="Q115" s="210"/>
      <c r="R115" s="38"/>
    </row>
    <row r="116" spans="2:18" s="1" customFormat="1" ht="10.3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27" s="7" customFormat="1" ht="29.25" customHeight="1">
      <c r="B117" s="147"/>
      <c r="C117" s="148" t="s">
        <v>128</v>
      </c>
      <c r="D117" s="149" t="s">
        <v>129</v>
      </c>
      <c r="E117" s="149" t="s">
        <v>60</v>
      </c>
      <c r="F117" s="269" t="s">
        <v>130</v>
      </c>
      <c r="G117" s="269"/>
      <c r="H117" s="269"/>
      <c r="I117" s="269"/>
      <c r="J117" s="149" t="s">
        <v>131</v>
      </c>
      <c r="K117" s="149" t="s">
        <v>132</v>
      </c>
      <c r="L117" s="270" t="s">
        <v>133</v>
      </c>
      <c r="M117" s="270"/>
      <c r="N117" s="269" t="s">
        <v>112</v>
      </c>
      <c r="O117" s="269"/>
      <c r="P117" s="269"/>
      <c r="Q117" s="271"/>
      <c r="R117" s="150"/>
      <c r="T117" s="81" t="s">
        <v>134</v>
      </c>
      <c r="U117" s="82" t="s">
        <v>42</v>
      </c>
      <c r="V117" s="82" t="s">
        <v>135</v>
      </c>
      <c r="W117" s="82" t="s">
        <v>136</v>
      </c>
      <c r="X117" s="82" t="s">
        <v>137</v>
      </c>
      <c r="Y117" s="82" t="s">
        <v>138</v>
      </c>
      <c r="Z117" s="82" t="s">
        <v>139</v>
      </c>
      <c r="AA117" s="83" t="s">
        <v>140</v>
      </c>
    </row>
    <row r="118" spans="2:63" s="1" customFormat="1" ht="29.25" customHeight="1">
      <c r="B118" s="36"/>
      <c r="C118" s="85" t="s">
        <v>108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81">
        <f>BK118</f>
        <v>0</v>
      </c>
      <c r="O118" s="282"/>
      <c r="P118" s="282"/>
      <c r="Q118" s="282"/>
      <c r="R118" s="38"/>
      <c r="T118" s="84"/>
      <c r="U118" s="52"/>
      <c r="V118" s="52"/>
      <c r="W118" s="151">
        <f>W119+W131+W140</f>
        <v>0</v>
      </c>
      <c r="X118" s="52"/>
      <c r="Y118" s="151">
        <f>Y119+Y131+Y140</f>
        <v>0</v>
      </c>
      <c r="Z118" s="52"/>
      <c r="AA118" s="152">
        <f>AA119+AA131+AA140</f>
        <v>0</v>
      </c>
      <c r="AT118" s="19" t="s">
        <v>77</v>
      </c>
      <c r="AU118" s="19" t="s">
        <v>114</v>
      </c>
      <c r="BK118" s="153">
        <f>BK119+BK131+BK140</f>
        <v>0</v>
      </c>
    </row>
    <row r="119" spans="2:63" s="8" customFormat="1" ht="37.35" customHeight="1">
      <c r="B119" s="154"/>
      <c r="C119" s="155"/>
      <c r="D119" s="156" t="s">
        <v>115</v>
      </c>
      <c r="E119" s="156"/>
      <c r="F119" s="156"/>
      <c r="G119" s="156"/>
      <c r="H119" s="156"/>
      <c r="I119" s="156"/>
      <c r="J119" s="156"/>
      <c r="K119" s="156"/>
      <c r="L119" s="156"/>
      <c r="M119" s="156"/>
      <c r="N119" s="283">
        <f>BK119</f>
        <v>0</v>
      </c>
      <c r="O119" s="284"/>
      <c r="P119" s="284"/>
      <c r="Q119" s="284"/>
      <c r="R119" s="157"/>
      <c r="T119" s="158"/>
      <c r="U119" s="155"/>
      <c r="V119" s="155"/>
      <c r="W119" s="159">
        <f>SUM(W120:W130)</f>
        <v>0</v>
      </c>
      <c r="X119" s="155"/>
      <c r="Y119" s="159">
        <f>SUM(Y120:Y130)</f>
        <v>0</v>
      </c>
      <c r="Z119" s="155"/>
      <c r="AA119" s="160">
        <f>SUM(AA120:AA130)</f>
        <v>0</v>
      </c>
      <c r="AR119" s="161" t="s">
        <v>86</v>
      </c>
      <c r="AT119" s="162" t="s">
        <v>77</v>
      </c>
      <c r="AU119" s="162" t="s">
        <v>78</v>
      </c>
      <c r="AY119" s="161" t="s">
        <v>141</v>
      </c>
      <c r="BK119" s="163">
        <f>SUM(BK120:BK130)</f>
        <v>0</v>
      </c>
    </row>
    <row r="120" spans="2:65" s="1" customFormat="1" ht="22.5" customHeight="1">
      <c r="B120" s="36"/>
      <c r="C120" s="164" t="s">
        <v>86</v>
      </c>
      <c r="D120" s="164" t="s">
        <v>142</v>
      </c>
      <c r="E120" s="165" t="s">
        <v>143</v>
      </c>
      <c r="F120" s="272" t="s">
        <v>144</v>
      </c>
      <c r="G120" s="272"/>
      <c r="H120" s="272"/>
      <c r="I120" s="272"/>
      <c r="J120" s="166" t="s">
        <v>145</v>
      </c>
      <c r="K120" s="167">
        <v>1</v>
      </c>
      <c r="L120" s="273">
        <v>0</v>
      </c>
      <c r="M120" s="274"/>
      <c r="N120" s="275">
        <f>ROUND(L120*K120,2)</f>
        <v>0</v>
      </c>
      <c r="O120" s="275"/>
      <c r="P120" s="275"/>
      <c r="Q120" s="275"/>
      <c r="R120" s="38"/>
      <c r="T120" s="168" t="s">
        <v>22</v>
      </c>
      <c r="U120" s="45" t="s">
        <v>43</v>
      </c>
      <c r="V120" s="37"/>
      <c r="W120" s="169">
        <f>V120*K120</f>
        <v>0</v>
      </c>
      <c r="X120" s="169">
        <v>0</v>
      </c>
      <c r="Y120" s="169">
        <f>X120*K120</f>
        <v>0</v>
      </c>
      <c r="Z120" s="169">
        <v>0</v>
      </c>
      <c r="AA120" s="170">
        <f>Z120*K120</f>
        <v>0</v>
      </c>
      <c r="AR120" s="19" t="s">
        <v>146</v>
      </c>
      <c r="AT120" s="19" t="s">
        <v>142</v>
      </c>
      <c r="AU120" s="19" t="s">
        <v>86</v>
      </c>
      <c r="AY120" s="19" t="s">
        <v>141</v>
      </c>
      <c r="BE120" s="111">
        <f>IF(U120="základní",N120,0)</f>
        <v>0</v>
      </c>
      <c r="BF120" s="111">
        <f>IF(U120="snížená",N120,0)</f>
        <v>0</v>
      </c>
      <c r="BG120" s="111">
        <f>IF(U120="zákl. přenesená",N120,0)</f>
        <v>0</v>
      </c>
      <c r="BH120" s="111">
        <f>IF(U120="sníž. přenesená",N120,0)</f>
        <v>0</v>
      </c>
      <c r="BI120" s="111">
        <f>IF(U120="nulová",N120,0)</f>
        <v>0</v>
      </c>
      <c r="BJ120" s="19" t="s">
        <v>86</v>
      </c>
      <c r="BK120" s="111">
        <f>ROUND(L120*K120,2)</f>
        <v>0</v>
      </c>
      <c r="BL120" s="19" t="s">
        <v>146</v>
      </c>
      <c r="BM120" s="19" t="s">
        <v>104</v>
      </c>
    </row>
    <row r="121" spans="2:51" s="9" customFormat="1" ht="22.5" customHeight="1">
      <c r="B121" s="171"/>
      <c r="C121" s="172"/>
      <c r="D121" s="172"/>
      <c r="E121" s="173" t="s">
        <v>22</v>
      </c>
      <c r="F121" s="276" t="s">
        <v>86</v>
      </c>
      <c r="G121" s="277"/>
      <c r="H121" s="277"/>
      <c r="I121" s="277"/>
      <c r="J121" s="172"/>
      <c r="K121" s="174">
        <v>1</v>
      </c>
      <c r="L121" s="172"/>
      <c r="M121" s="172"/>
      <c r="N121" s="172"/>
      <c r="O121" s="172"/>
      <c r="P121" s="172"/>
      <c r="Q121" s="172"/>
      <c r="R121" s="175"/>
      <c r="T121" s="176"/>
      <c r="U121" s="172"/>
      <c r="V121" s="172"/>
      <c r="W121" s="172"/>
      <c r="X121" s="172"/>
      <c r="Y121" s="172"/>
      <c r="Z121" s="172"/>
      <c r="AA121" s="177"/>
      <c r="AT121" s="178" t="s">
        <v>147</v>
      </c>
      <c r="AU121" s="178" t="s">
        <v>86</v>
      </c>
      <c r="AV121" s="9" t="s">
        <v>104</v>
      </c>
      <c r="AW121" s="9" t="s">
        <v>35</v>
      </c>
      <c r="AX121" s="9" t="s">
        <v>78</v>
      </c>
      <c r="AY121" s="178" t="s">
        <v>141</v>
      </c>
    </row>
    <row r="122" spans="2:51" s="10" customFormat="1" ht="22.5" customHeight="1">
      <c r="B122" s="179"/>
      <c r="C122" s="180"/>
      <c r="D122" s="180"/>
      <c r="E122" s="181" t="s">
        <v>22</v>
      </c>
      <c r="F122" s="278" t="s">
        <v>148</v>
      </c>
      <c r="G122" s="279"/>
      <c r="H122" s="279"/>
      <c r="I122" s="279"/>
      <c r="J122" s="180"/>
      <c r="K122" s="182">
        <v>1</v>
      </c>
      <c r="L122" s="180"/>
      <c r="M122" s="180"/>
      <c r="N122" s="180"/>
      <c r="O122" s="180"/>
      <c r="P122" s="180"/>
      <c r="Q122" s="180"/>
      <c r="R122" s="183"/>
      <c r="T122" s="184"/>
      <c r="U122" s="180"/>
      <c r="V122" s="180"/>
      <c r="W122" s="180"/>
      <c r="X122" s="180"/>
      <c r="Y122" s="180"/>
      <c r="Z122" s="180"/>
      <c r="AA122" s="185"/>
      <c r="AT122" s="186" t="s">
        <v>147</v>
      </c>
      <c r="AU122" s="186" t="s">
        <v>86</v>
      </c>
      <c r="AV122" s="10" t="s">
        <v>146</v>
      </c>
      <c r="AW122" s="10" t="s">
        <v>35</v>
      </c>
      <c r="AX122" s="10" t="s">
        <v>86</v>
      </c>
      <c r="AY122" s="186" t="s">
        <v>141</v>
      </c>
    </row>
    <row r="123" spans="2:65" s="1" customFormat="1" ht="22.5" customHeight="1">
      <c r="B123" s="36"/>
      <c r="C123" s="164" t="s">
        <v>104</v>
      </c>
      <c r="D123" s="164" t="s">
        <v>142</v>
      </c>
      <c r="E123" s="165" t="s">
        <v>149</v>
      </c>
      <c r="F123" s="272" t="s">
        <v>150</v>
      </c>
      <c r="G123" s="272"/>
      <c r="H123" s="272"/>
      <c r="I123" s="272"/>
      <c r="J123" s="166" t="s">
        <v>145</v>
      </c>
      <c r="K123" s="167">
        <v>1</v>
      </c>
      <c r="L123" s="273">
        <v>0</v>
      </c>
      <c r="M123" s="274"/>
      <c r="N123" s="275">
        <f>ROUND(L123*K123,2)</f>
        <v>0</v>
      </c>
      <c r="O123" s="275"/>
      <c r="P123" s="275"/>
      <c r="Q123" s="275"/>
      <c r="R123" s="38"/>
      <c r="T123" s="168" t="s">
        <v>22</v>
      </c>
      <c r="U123" s="45" t="s">
        <v>43</v>
      </c>
      <c r="V123" s="37"/>
      <c r="W123" s="169">
        <f>V123*K123</f>
        <v>0</v>
      </c>
      <c r="X123" s="169">
        <v>0</v>
      </c>
      <c r="Y123" s="169">
        <f>X123*K123</f>
        <v>0</v>
      </c>
      <c r="Z123" s="169">
        <v>0</v>
      </c>
      <c r="AA123" s="170">
        <f>Z123*K123</f>
        <v>0</v>
      </c>
      <c r="AR123" s="19" t="s">
        <v>146</v>
      </c>
      <c r="AT123" s="19" t="s">
        <v>142</v>
      </c>
      <c r="AU123" s="19" t="s">
        <v>86</v>
      </c>
      <c r="AY123" s="19" t="s">
        <v>141</v>
      </c>
      <c r="BE123" s="111">
        <f>IF(U123="základní",N123,0)</f>
        <v>0</v>
      </c>
      <c r="BF123" s="111">
        <f>IF(U123="snížená",N123,0)</f>
        <v>0</v>
      </c>
      <c r="BG123" s="111">
        <f>IF(U123="zákl. přenesená",N123,0)</f>
        <v>0</v>
      </c>
      <c r="BH123" s="111">
        <f>IF(U123="sníž. přenesená",N123,0)</f>
        <v>0</v>
      </c>
      <c r="BI123" s="111">
        <f>IF(U123="nulová",N123,0)</f>
        <v>0</v>
      </c>
      <c r="BJ123" s="19" t="s">
        <v>86</v>
      </c>
      <c r="BK123" s="111">
        <f>ROUND(L123*K123,2)</f>
        <v>0</v>
      </c>
      <c r="BL123" s="19" t="s">
        <v>146</v>
      </c>
      <c r="BM123" s="19" t="s">
        <v>146</v>
      </c>
    </row>
    <row r="124" spans="2:65" s="1" customFormat="1" ht="22.5" customHeight="1">
      <c r="B124" s="36"/>
      <c r="C124" s="164" t="s">
        <v>151</v>
      </c>
      <c r="D124" s="164" t="s">
        <v>142</v>
      </c>
      <c r="E124" s="165" t="s">
        <v>152</v>
      </c>
      <c r="F124" s="272" t="s">
        <v>153</v>
      </c>
      <c r="G124" s="272"/>
      <c r="H124" s="272"/>
      <c r="I124" s="272"/>
      <c r="J124" s="166" t="s">
        <v>145</v>
      </c>
      <c r="K124" s="167">
        <v>1</v>
      </c>
      <c r="L124" s="273">
        <v>0</v>
      </c>
      <c r="M124" s="274"/>
      <c r="N124" s="275">
        <f>ROUND(L124*K124,2)</f>
        <v>0</v>
      </c>
      <c r="O124" s="275"/>
      <c r="P124" s="275"/>
      <c r="Q124" s="275"/>
      <c r="R124" s="38"/>
      <c r="T124" s="168" t="s">
        <v>22</v>
      </c>
      <c r="U124" s="45" t="s">
        <v>43</v>
      </c>
      <c r="V124" s="37"/>
      <c r="W124" s="169">
        <f>V124*K124</f>
        <v>0</v>
      </c>
      <c r="X124" s="169">
        <v>0</v>
      </c>
      <c r="Y124" s="169">
        <f>X124*K124</f>
        <v>0</v>
      </c>
      <c r="Z124" s="169">
        <v>0</v>
      </c>
      <c r="AA124" s="170">
        <f>Z124*K124</f>
        <v>0</v>
      </c>
      <c r="AR124" s="19" t="s">
        <v>146</v>
      </c>
      <c r="AT124" s="19" t="s">
        <v>142</v>
      </c>
      <c r="AU124" s="19" t="s">
        <v>86</v>
      </c>
      <c r="AY124" s="19" t="s">
        <v>141</v>
      </c>
      <c r="BE124" s="111">
        <f>IF(U124="základní",N124,0)</f>
        <v>0</v>
      </c>
      <c r="BF124" s="111">
        <f>IF(U124="snížená",N124,0)</f>
        <v>0</v>
      </c>
      <c r="BG124" s="111">
        <f>IF(U124="zákl. přenesená",N124,0)</f>
        <v>0</v>
      </c>
      <c r="BH124" s="111">
        <f>IF(U124="sníž. přenesená",N124,0)</f>
        <v>0</v>
      </c>
      <c r="BI124" s="111">
        <f>IF(U124="nulová",N124,0)</f>
        <v>0</v>
      </c>
      <c r="BJ124" s="19" t="s">
        <v>86</v>
      </c>
      <c r="BK124" s="111">
        <f>ROUND(L124*K124,2)</f>
        <v>0</v>
      </c>
      <c r="BL124" s="19" t="s">
        <v>146</v>
      </c>
      <c r="BM124" s="19" t="s">
        <v>154</v>
      </c>
    </row>
    <row r="125" spans="2:51" s="9" customFormat="1" ht="22.5" customHeight="1">
      <c r="B125" s="171"/>
      <c r="C125" s="172"/>
      <c r="D125" s="172"/>
      <c r="E125" s="173" t="s">
        <v>22</v>
      </c>
      <c r="F125" s="276" t="s">
        <v>86</v>
      </c>
      <c r="G125" s="277"/>
      <c r="H125" s="277"/>
      <c r="I125" s="277"/>
      <c r="J125" s="172"/>
      <c r="K125" s="174">
        <v>1</v>
      </c>
      <c r="L125" s="172"/>
      <c r="M125" s="172"/>
      <c r="N125" s="172"/>
      <c r="O125" s="172"/>
      <c r="P125" s="172"/>
      <c r="Q125" s="172"/>
      <c r="R125" s="175"/>
      <c r="T125" s="176"/>
      <c r="U125" s="172"/>
      <c r="V125" s="172"/>
      <c r="W125" s="172"/>
      <c r="X125" s="172"/>
      <c r="Y125" s="172"/>
      <c r="Z125" s="172"/>
      <c r="AA125" s="177"/>
      <c r="AT125" s="178" t="s">
        <v>147</v>
      </c>
      <c r="AU125" s="178" t="s">
        <v>86</v>
      </c>
      <c r="AV125" s="9" t="s">
        <v>104</v>
      </c>
      <c r="AW125" s="9" t="s">
        <v>35</v>
      </c>
      <c r="AX125" s="9" t="s">
        <v>78</v>
      </c>
      <c r="AY125" s="178" t="s">
        <v>141</v>
      </c>
    </row>
    <row r="126" spans="2:51" s="10" customFormat="1" ht="22.5" customHeight="1">
      <c r="B126" s="179"/>
      <c r="C126" s="180"/>
      <c r="D126" s="180"/>
      <c r="E126" s="181" t="s">
        <v>22</v>
      </c>
      <c r="F126" s="278" t="s">
        <v>148</v>
      </c>
      <c r="G126" s="279"/>
      <c r="H126" s="279"/>
      <c r="I126" s="279"/>
      <c r="J126" s="180"/>
      <c r="K126" s="182">
        <v>1</v>
      </c>
      <c r="L126" s="180"/>
      <c r="M126" s="180"/>
      <c r="N126" s="180"/>
      <c r="O126" s="180"/>
      <c r="P126" s="180"/>
      <c r="Q126" s="180"/>
      <c r="R126" s="183"/>
      <c r="T126" s="184"/>
      <c r="U126" s="180"/>
      <c r="V126" s="180"/>
      <c r="W126" s="180"/>
      <c r="X126" s="180"/>
      <c r="Y126" s="180"/>
      <c r="Z126" s="180"/>
      <c r="AA126" s="185"/>
      <c r="AT126" s="186" t="s">
        <v>147</v>
      </c>
      <c r="AU126" s="186" t="s">
        <v>86</v>
      </c>
      <c r="AV126" s="10" t="s">
        <v>146</v>
      </c>
      <c r="AW126" s="10" t="s">
        <v>35</v>
      </c>
      <c r="AX126" s="10" t="s">
        <v>86</v>
      </c>
      <c r="AY126" s="186" t="s">
        <v>141</v>
      </c>
    </row>
    <row r="127" spans="2:65" s="1" customFormat="1" ht="31.5" customHeight="1">
      <c r="B127" s="36"/>
      <c r="C127" s="164" t="s">
        <v>146</v>
      </c>
      <c r="D127" s="164" t="s">
        <v>142</v>
      </c>
      <c r="E127" s="165" t="s">
        <v>155</v>
      </c>
      <c r="F127" s="272" t="s">
        <v>156</v>
      </c>
      <c r="G127" s="272"/>
      <c r="H127" s="272"/>
      <c r="I127" s="272"/>
      <c r="J127" s="166" t="s">
        <v>145</v>
      </c>
      <c r="K127" s="167">
        <v>1</v>
      </c>
      <c r="L127" s="273">
        <v>0</v>
      </c>
      <c r="M127" s="274"/>
      <c r="N127" s="275">
        <f>ROUND(L127*K127,2)</f>
        <v>0</v>
      </c>
      <c r="O127" s="275"/>
      <c r="P127" s="275"/>
      <c r="Q127" s="275"/>
      <c r="R127" s="38"/>
      <c r="T127" s="168" t="s">
        <v>22</v>
      </c>
      <c r="U127" s="45" t="s">
        <v>43</v>
      </c>
      <c r="V127" s="37"/>
      <c r="W127" s="169">
        <f>V127*K127</f>
        <v>0</v>
      </c>
      <c r="X127" s="169">
        <v>0</v>
      </c>
      <c r="Y127" s="169">
        <f>X127*K127</f>
        <v>0</v>
      </c>
      <c r="Z127" s="169">
        <v>0</v>
      </c>
      <c r="AA127" s="170">
        <f>Z127*K127</f>
        <v>0</v>
      </c>
      <c r="AR127" s="19" t="s">
        <v>146</v>
      </c>
      <c r="AT127" s="19" t="s">
        <v>142</v>
      </c>
      <c r="AU127" s="19" t="s">
        <v>86</v>
      </c>
      <c r="AY127" s="19" t="s">
        <v>141</v>
      </c>
      <c r="BE127" s="111">
        <f>IF(U127="základní",N127,0)</f>
        <v>0</v>
      </c>
      <c r="BF127" s="111">
        <f>IF(U127="snížená",N127,0)</f>
        <v>0</v>
      </c>
      <c r="BG127" s="111">
        <f>IF(U127="zákl. přenesená",N127,0)</f>
        <v>0</v>
      </c>
      <c r="BH127" s="111">
        <f>IF(U127="sníž. přenesená",N127,0)</f>
        <v>0</v>
      </c>
      <c r="BI127" s="111">
        <f>IF(U127="nulová",N127,0)</f>
        <v>0</v>
      </c>
      <c r="BJ127" s="19" t="s">
        <v>86</v>
      </c>
      <c r="BK127" s="111">
        <f>ROUND(L127*K127,2)</f>
        <v>0</v>
      </c>
      <c r="BL127" s="19" t="s">
        <v>146</v>
      </c>
      <c r="BM127" s="19" t="s">
        <v>157</v>
      </c>
    </row>
    <row r="128" spans="2:65" s="1" customFormat="1" ht="44.25" customHeight="1">
      <c r="B128" s="36"/>
      <c r="C128" s="164" t="s">
        <v>158</v>
      </c>
      <c r="D128" s="164" t="s">
        <v>142</v>
      </c>
      <c r="E128" s="165" t="s">
        <v>159</v>
      </c>
      <c r="F128" s="272" t="s">
        <v>160</v>
      </c>
      <c r="G128" s="272"/>
      <c r="H128" s="272"/>
      <c r="I128" s="272"/>
      <c r="J128" s="166" t="s">
        <v>145</v>
      </c>
      <c r="K128" s="167">
        <v>1</v>
      </c>
      <c r="L128" s="273">
        <v>0</v>
      </c>
      <c r="M128" s="274"/>
      <c r="N128" s="275">
        <f>ROUND(L128*K128,2)</f>
        <v>0</v>
      </c>
      <c r="O128" s="275"/>
      <c r="P128" s="275"/>
      <c r="Q128" s="275"/>
      <c r="R128" s="38"/>
      <c r="T128" s="168" t="s">
        <v>22</v>
      </c>
      <c r="U128" s="45" t="s">
        <v>43</v>
      </c>
      <c r="V128" s="37"/>
      <c r="W128" s="169">
        <f>V128*K128</f>
        <v>0</v>
      </c>
      <c r="X128" s="169">
        <v>0</v>
      </c>
      <c r="Y128" s="169">
        <f>X128*K128</f>
        <v>0</v>
      </c>
      <c r="Z128" s="169">
        <v>0</v>
      </c>
      <c r="AA128" s="170">
        <f>Z128*K128</f>
        <v>0</v>
      </c>
      <c r="AR128" s="19" t="s">
        <v>146</v>
      </c>
      <c r="AT128" s="19" t="s">
        <v>142</v>
      </c>
      <c r="AU128" s="19" t="s">
        <v>86</v>
      </c>
      <c r="AY128" s="19" t="s">
        <v>141</v>
      </c>
      <c r="BE128" s="111">
        <f>IF(U128="základní",N128,0)</f>
        <v>0</v>
      </c>
      <c r="BF128" s="111">
        <f>IF(U128="snížená",N128,0)</f>
        <v>0</v>
      </c>
      <c r="BG128" s="111">
        <f>IF(U128="zákl. přenesená",N128,0)</f>
        <v>0</v>
      </c>
      <c r="BH128" s="111">
        <f>IF(U128="sníž. přenesená",N128,0)</f>
        <v>0</v>
      </c>
      <c r="BI128" s="111">
        <f>IF(U128="nulová",N128,0)</f>
        <v>0</v>
      </c>
      <c r="BJ128" s="19" t="s">
        <v>86</v>
      </c>
      <c r="BK128" s="111">
        <f>ROUND(L128*K128,2)</f>
        <v>0</v>
      </c>
      <c r="BL128" s="19" t="s">
        <v>146</v>
      </c>
      <c r="BM128" s="19" t="s">
        <v>161</v>
      </c>
    </row>
    <row r="129" spans="2:51" s="9" customFormat="1" ht="22.5" customHeight="1">
      <c r="B129" s="171"/>
      <c r="C129" s="172"/>
      <c r="D129" s="172"/>
      <c r="E129" s="173" t="s">
        <v>22</v>
      </c>
      <c r="F129" s="276" t="s">
        <v>86</v>
      </c>
      <c r="G129" s="277"/>
      <c r="H129" s="277"/>
      <c r="I129" s="277"/>
      <c r="J129" s="172"/>
      <c r="K129" s="174">
        <v>1</v>
      </c>
      <c r="L129" s="172"/>
      <c r="M129" s="172"/>
      <c r="N129" s="172"/>
      <c r="O129" s="172"/>
      <c r="P129" s="172"/>
      <c r="Q129" s="172"/>
      <c r="R129" s="175"/>
      <c r="T129" s="176"/>
      <c r="U129" s="172"/>
      <c r="V129" s="172"/>
      <c r="W129" s="172"/>
      <c r="X129" s="172"/>
      <c r="Y129" s="172"/>
      <c r="Z129" s="172"/>
      <c r="AA129" s="177"/>
      <c r="AT129" s="178" t="s">
        <v>147</v>
      </c>
      <c r="AU129" s="178" t="s">
        <v>86</v>
      </c>
      <c r="AV129" s="9" t="s">
        <v>104</v>
      </c>
      <c r="AW129" s="9" t="s">
        <v>35</v>
      </c>
      <c r="AX129" s="9" t="s">
        <v>78</v>
      </c>
      <c r="AY129" s="178" t="s">
        <v>141</v>
      </c>
    </row>
    <row r="130" spans="2:51" s="10" customFormat="1" ht="22.5" customHeight="1">
      <c r="B130" s="179"/>
      <c r="C130" s="180"/>
      <c r="D130" s="180"/>
      <c r="E130" s="181" t="s">
        <v>22</v>
      </c>
      <c r="F130" s="278" t="s">
        <v>148</v>
      </c>
      <c r="G130" s="279"/>
      <c r="H130" s="279"/>
      <c r="I130" s="279"/>
      <c r="J130" s="180"/>
      <c r="K130" s="182">
        <v>1</v>
      </c>
      <c r="L130" s="180"/>
      <c r="M130" s="180"/>
      <c r="N130" s="180"/>
      <c r="O130" s="180"/>
      <c r="P130" s="180"/>
      <c r="Q130" s="180"/>
      <c r="R130" s="183"/>
      <c r="T130" s="184"/>
      <c r="U130" s="180"/>
      <c r="V130" s="180"/>
      <c r="W130" s="180"/>
      <c r="X130" s="180"/>
      <c r="Y130" s="180"/>
      <c r="Z130" s="180"/>
      <c r="AA130" s="185"/>
      <c r="AT130" s="186" t="s">
        <v>147</v>
      </c>
      <c r="AU130" s="186" t="s">
        <v>86</v>
      </c>
      <c r="AV130" s="10" t="s">
        <v>146</v>
      </c>
      <c r="AW130" s="10" t="s">
        <v>35</v>
      </c>
      <c r="AX130" s="10" t="s">
        <v>86</v>
      </c>
      <c r="AY130" s="186" t="s">
        <v>141</v>
      </c>
    </row>
    <row r="131" spans="2:63" s="8" customFormat="1" ht="37.35" customHeight="1">
      <c r="B131" s="154"/>
      <c r="C131" s="155"/>
      <c r="D131" s="156" t="s">
        <v>116</v>
      </c>
      <c r="E131" s="156"/>
      <c r="F131" s="156"/>
      <c r="G131" s="156"/>
      <c r="H131" s="156"/>
      <c r="I131" s="156"/>
      <c r="J131" s="156"/>
      <c r="K131" s="156"/>
      <c r="L131" s="156"/>
      <c r="M131" s="156"/>
      <c r="N131" s="283">
        <f>BK131</f>
        <v>0</v>
      </c>
      <c r="O131" s="284"/>
      <c r="P131" s="284"/>
      <c r="Q131" s="284"/>
      <c r="R131" s="157"/>
      <c r="T131" s="158"/>
      <c r="U131" s="155"/>
      <c r="V131" s="155"/>
      <c r="W131" s="159">
        <f>SUM(W132:W139)</f>
        <v>0</v>
      </c>
      <c r="X131" s="155"/>
      <c r="Y131" s="159">
        <f>SUM(Y132:Y139)</f>
        <v>0</v>
      </c>
      <c r="Z131" s="155"/>
      <c r="AA131" s="160">
        <f>SUM(AA132:AA139)</f>
        <v>0</v>
      </c>
      <c r="AR131" s="161" t="s">
        <v>86</v>
      </c>
      <c r="AT131" s="162" t="s">
        <v>77</v>
      </c>
      <c r="AU131" s="162" t="s">
        <v>78</v>
      </c>
      <c r="AY131" s="161" t="s">
        <v>141</v>
      </c>
      <c r="BK131" s="163">
        <f>SUM(BK132:BK139)</f>
        <v>0</v>
      </c>
    </row>
    <row r="132" spans="2:65" s="1" customFormat="1" ht="31.5" customHeight="1">
      <c r="B132" s="36"/>
      <c r="C132" s="164" t="s">
        <v>86</v>
      </c>
      <c r="D132" s="164" t="s">
        <v>142</v>
      </c>
      <c r="E132" s="165" t="s">
        <v>162</v>
      </c>
      <c r="F132" s="272" t="s">
        <v>163</v>
      </c>
      <c r="G132" s="272"/>
      <c r="H132" s="272"/>
      <c r="I132" s="272"/>
      <c r="J132" s="166" t="s">
        <v>145</v>
      </c>
      <c r="K132" s="167">
        <v>1</v>
      </c>
      <c r="L132" s="273">
        <v>0</v>
      </c>
      <c r="M132" s="274"/>
      <c r="N132" s="275">
        <f>ROUND(L132*K132,2)</f>
        <v>0</v>
      </c>
      <c r="O132" s="275"/>
      <c r="P132" s="275"/>
      <c r="Q132" s="275"/>
      <c r="R132" s="38"/>
      <c r="T132" s="168" t="s">
        <v>22</v>
      </c>
      <c r="U132" s="45" t="s">
        <v>43</v>
      </c>
      <c r="V132" s="37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19" t="s">
        <v>146</v>
      </c>
      <c r="AT132" s="19" t="s">
        <v>142</v>
      </c>
      <c r="AU132" s="19" t="s">
        <v>86</v>
      </c>
      <c r="AY132" s="19" t="s">
        <v>141</v>
      </c>
      <c r="BE132" s="111">
        <f>IF(U132="základní",N132,0)</f>
        <v>0</v>
      </c>
      <c r="BF132" s="111">
        <f>IF(U132="snížená",N132,0)</f>
        <v>0</v>
      </c>
      <c r="BG132" s="111">
        <f>IF(U132="zákl. přenesená",N132,0)</f>
        <v>0</v>
      </c>
      <c r="BH132" s="111">
        <f>IF(U132="sníž. přenesená",N132,0)</f>
        <v>0</v>
      </c>
      <c r="BI132" s="111">
        <f>IF(U132="nulová",N132,0)</f>
        <v>0</v>
      </c>
      <c r="BJ132" s="19" t="s">
        <v>86</v>
      </c>
      <c r="BK132" s="111">
        <f>ROUND(L132*K132,2)</f>
        <v>0</v>
      </c>
      <c r="BL132" s="19" t="s">
        <v>146</v>
      </c>
      <c r="BM132" s="19" t="s">
        <v>164</v>
      </c>
    </row>
    <row r="133" spans="2:65" s="1" customFormat="1" ht="22.5" customHeight="1">
      <c r="B133" s="36"/>
      <c r="C133" s="164" t="s">
        <v>104</v>
      </c>
      <c r="D133" s="164" t="s">
        <v>142</v>
      </c>
      <c r="E133" s="165" t="s">
        <v>165</v>
      </c>
      <c r="F133" s="272" t="s">
        <v>166</v>
      </c>
      <c r="G133" s="272"/>
      <c r="H133" s="272"/>
      <c r="I133" s="272"/>
      <c r="J133" s="166" t="s">
        <v>145</v>
      </c>
      <c r="K133" s="167">
        <v>1</v>
      </c>
      <c r="L133" s="273">
        <v>0</v>
      </c>
      <c r="M133" s="274"/>
      <c r="N133" s="275">
        <f>ROUND(L133*K133,2)</f>
        <v>0</v>
      </c>
      <c r="O133" s="275"/>
      <c r="P133" s="275"/>
      <c r="Q133" s="275"/>
      <c r="R133" s="38"/>
      <c r="T133" s="168" t="s">
        <v>22</v>
      </c>
      <c r="U133" s="45" t="s">
        <v>43</v>
      </c>
      <c r="V133" s="37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19" t="s">
        <v>146</v>
      </c>
      <c r="AT133" s="19" t="s">
        <v>142</v>
      </c>
      <c r="AU133" s="19" t="s">
        <v>86</v>
      </c>
      <c r="AY133" s="19" t="s">
        <v>141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86</v>
      </c>
      <c r="BK133" s="111">
        <f>ROUND(L133*K133,2)</f>
        <v>0</v>
      </c>
      <c r="BL133" s="19" t="s">
        <v>146</v>
      </c>
      <c r="BM133" s="19" t="s">
        <v>167</v>
      </c>
    </row>
    <row r="134" spans="2:51" s="9" customFormat="1" ht="22.5" customHeight="1">
      <c r="B134" s="171"/>
      <c r="C134" s="172"/>
      <c r="D134" s="172"/>
      <c r="E134" s="173" t="s">
        <v>22</v>
      </c>
      <c r="F134" s="276" t="s">
        <v>86</v>
      </c>
      <c r="G134" s="277"/>
      <c r="H134" s="277"/>
      <c r="I134" s="277"/>
      <c r="J134" s="172"/>
      <c r="K134" s="174">
        <v>1</v>
      </c>
      <c r="L134" s="172"/>
      <c r="M134" s="172"/>
      <c r="N134" s="172"/>
      <c r="O134" s="172"/>
      <c r="P134" s="172"/>
      <c r="Q134" s="172"/>
      <c r="R134" s="175"/>
      <c r="T134" s="176"/>
      <c r="U134" s="172"/>
      <c r="V134" s="172"/>
      <c r="W134" s="172"/>
      <c r="X134" s="172"/>
      <c r="Y134" s="172"/>
      <c r="Z134" s="172"/>
      <c r="AA134" s="177"/>
      <c r="AT134" s="178" t="s">
        <v>147</v>
      </c>
      <c r="AU134" s="178" t="s">
        <v>86</v>
      </c>
      <c r="AV134" s="9" t="s">
        <v>104</v>
      </c>
      <c r="AW134" s="9" t="s">
        <v>35</v>
      </c>
      <c r="AX134" s="9" t="s">
        <v>78</v>
      </c>
      <c r="AY134" s="178" t="s">
        <v>141</v>
      </c>
    </row>
    <row r="135" spans="2:51" s="10" customFormat="1" ht="22.5" customHeight="1">
      <c r="B135" s="179"/>
      <c r="C135" s="180"/>
      <c r="D135" s="180"/>
      <c r="E135" s="181" t="s">
        <v>22</v>
      </c>
      <c r="F135" s="278" t="s">
        <v>148</v>
      </c>
      <c r="G135" s="279"/>
      <c r="H135" s="279"/>
      <c r="I135" s="279"/>
      <c r="J135" s="180"/>
      <c r="K135" s="182">
        <v>1</v>
      </c>
      <c r="L135" s="180"/>
      <c r="M135" s="180"/>
      <c r="N135" s="180"/>
      <c r="O135" s="180"/>
      <c r="P135" s="180"/>
      <c r="Q135" s="180"/>
      <c r="R135" s="183"/>
      <c r="T135" s="184"/>
      <c r="U135" s="180"/>
      <c r="V135" s="180"/>
      <c r="W135" s="180"/>
      <c r="X135" s="180"/>
      <c r="Y135" s="180"/>
      <c r="Z135" s="180"/>
      <c r="AA135" s="185"/>
      <c r="AT135" s="186" t="s">
        <v>147</v>
      </c>
      <c r="AU135" s="186" t="s">
        <v>86</v>
      </c>
      <c r="AV135" s="10" t="s">
        <v>146</v>
      </c>
      <c r="AW135" s="10" t="s">
        <v>35</v>
      </c>
      <c r="AX135" s="10" t="s">
        <v>86</v>
      </c>
      <c r="AY135" s="186" t="s">
        <v>141</v>
      </c>
    </row>
    <row r="136" spans="2:65" s="1" customFormat="1" ht="22.5" customHeight="1">
      <c r="B136" s="36"/>
      <c r="C136" s="164" t="s">
        <v>151</v>
      </c>
      <c r="D136" s="164" t="s">
        <v>142</v>
      </c>
      <c r="E136" s="165" t="s">
        <v>168</v>
      </c>
      <c r="F136" s="272" t="s">
        <v>169</v>
      </c>
      <c r="G136" s="272"/>
      <c r="H136" s="272"/>
      <c r="I136" s="272"/>
      <c r="J136" s="166" t="s">
        <v>145</v>
      </c>
      <c r="K136" s="167">
        <v>2</v>
      </c>
      <c r="L136" s="273">
        <v>0</v>
      </c>
      <c r="M136" s="274"/>
      <c r="N136" s="275">
        <f>ROUND(L136*K136,2)</f>
        <v>0</v>
      </c>
      <c r="O136" s="275"/>
      <c r="P136" s="275"/>
      <c r="Q136" s="275"/>
      <c r="R136" s="38"/>
      <c r="T136" s="168" t="s">
        <v>22</v>
      </c>
      <c r="U136" s="45" t="s">
        <v>43</v>
      </c>
      <c r="V136" s="37"/>
      <c r="W136" s="169">
        <f>V136*K136</f>
        <v>0</v>
      </c>
      <c r="X136" s="169">
        <v>0</v>
      </c>
      <c r="Y136" s="169">
        <f>X136*K136</f>
        <v>0</v>
      </c>
      <c r="Z136" s="169">
        <v>0</v>
      </c>
      <c r="AA136" s="170">
        <f>Z136*K136</f>
        <v>0</v>
      </c>
      <c r="AR136" s="19" t="s">
        <v>146</v>
      </c>
      <c r="AT136" s="19" t="s">
        <v>142</v>
      </c>
      <c r="AU136" s="19" t="s">
        <v>86</v>
      </c>
      <c r="AY136" s="19" t="s">
        <v>141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86</v>
      </c>
      <c r="BK136" s="111">
        <f>ROUND(L136*K136,2)</f>
        <v>0</v>
      </c>
      <c r="BL136" s="19" t="s">
        <v>146</v>
      </c>
      <c r="BM136" s="19" t="s">
        <v>170</v>
      </c>
    </row>
    <row r="137" spans="2:65" s="1" customFormat="1" ht="22.5" customHeight="1">
      <c r="B137" s="36"/>
      <c r="C137" s="164" t="s">
        <v>146</v>
      </c>
      <c r="D137" s="164" t="s">
        <v>142</v>
      </c>
      <c r="E137" s="165" t="s">
        <v>171</v>
      </c>
      <c r="F137" s="272" t="s">
        <v>172</v>
      </c>
      <c r="G137" s="272"/>
      <c r="H137" s="272"/>
      <c r="I137" s="272"/>
      <c r="J137" s="166" t="s">
        <v>145</v>
      </c>
      <c r="K137" s="167">
        <v>1</v>
      </c>
      <c r="L137" s="273">
        <v>0</v>
      </c>
      <c r="M137" s="274"/>
      <c r="N137" s="275">
        <f>ROUND(L137*K137,2)</f>
        <v>0</v>
      </c>
      <c r="O137" s="275"/>
      <c r="P137" s="275"/>
      <c r="Q137" s="275"/>
      <c r="R137" s="38"/>
      <c r="T137" s="168" t="s">
        <v>22</v>
      </c>
      <c r="U137" s="45" t="s">
        <v>43</v>
      </c>
      <c r="V137" s="37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19" t="s">
        <v>146</v>
      </c>
      <c r="AT137" s="19" t="s">
        <v>142</v>
      </c>
      <c r="AU137" s="19" t="s">
        <v>86</v>
      </c>
      <c r="AY137" s="19" t="s">
        <v>141</v>
      </c>
      <c r="BE137" s="111">
        <f>IF(U137="základní",N137,0)</f>
        <v>0</v>
      </c>
      <c r="BF137" s="111">
        <f>IF(U137="snížená",N137,0)</f>
        <v>0</v>
      </c>
      <c r="BG137" s="111">
        <f>IF(U137="zákl. přenesená",N137,0)</f>
        <v>0</v>
      </c>
      <c r="BH137" s="111">
        <f>IF(U137="sníž. přenesená",N137,0)</f>
        <v>0</v>
      </c>
      <c r="BI137" s="111">
        <f>IF(U137="nulová",N137,0)</f>
        <v>0</v>
      </c>
      <c r="BJ137" s="19" t="s">
        <v>86</v>
      </c>
      <c r="BK137" s="111">
        <f>ROUND(L137*K137,2)</f>
        <v>0</v>
      </c>
      <c r="BL137" s="19" t="s">
        <v>146</v>
      </c>
      <c r="BM137" s="19" t="s">
        <v>173</v>
      </c>
    </row>
    <row r="138" spans="2:51" s="9" customFormat="1" ht="22.5" customHeight="1">
      <c r="B138" s="171"/>
      <c r="C138" s="172"/>
      <c r="D138" s="172"/>
      <c r="E138" s="173" t="s">
        <v>22</v>
      </c>
      <c r="F138" s="276" t="s">
        <v>86</v>
      </c>
      <c r="G138" s="277"/>
      <c r="H138" s="277"/>
      <c r="I138" s="277"/>
      <c r="J138" s="172"/>
      <c r="K138" s="174">
        <v>1</v>
      </c>
      <c r="L138" s="172"/>
      <c r="M138" s="172"/>
      <c r="N138" s="172"/>
      <c r="O138" s="172"/>
      <c r="P138" s="172"/>
      <c r="Q138" s="172"/>
      <c r="R138" s="175"/>
      <c r="T138" s="176"/>
      <c r="U138" s="172"/>
      <c r="V138" s="172"/>
      <c r="W138" s="172"/>
      <c r="X138" s="172"/>
      <c r="Y138" s="172"/>
      <c r="Z138" s="172"/>
      <c r="AA138" s="177"/>
      <c r="AT138" s="178" t="s">
        <v>147</v>
      </c>
      <c r="AU138" s="178" t="s">
        <v>86</v>
      </c>
      <c r="AV138" s="9" t="s">
        <v>104</v>
      </c>
      <c r="AW138" s="9" t="s">
        <v>35</v>
      </c>
      <c r="AX138" s="9" t="s">
        <v>78</v>
      </c>
      <c r="AY138" s="178" t="s">
        <v>141</v>
      </c>
    </row>
    <row r="139" spans="2:51" s="10" customFormat="1" ht="22.5" customHeight="1">
      <c r="B139" s="179"/>
      <c r="C139" s="180"/>
      <c r="D139" s="180"/>
      <c r="E139" s="181" t="s">
        <v>22</v>
      </c>
      <c r="F139" s="278" t="s">
        <v>148</v>
      </c>
      <c r="G139" s="279"/>
      <c r="H139" s="279"/>
      <c r="I139" s="279"/>
      <c r="J139" s="180"/>
      <c r="K139" s="182">
        <v>1</v>
      </c>
      <c r="L139" s="180"/>
      <c r="M139" s="180"/>
      <c r="N139" s="180"/>
      <c r="O139" s="180"/>
      <c r="P139" s="180"/>
      <c r="Q139" s="180"/>
      <c r="R139" s="183"/>
      <c r="T139" s="184"/>
      <c r="U139" s="180"/>
      <c r="V139" s="180"/>
      <c r="W139" s="180"/>
      <c r="X139" s="180"/>
      <c r="Y139" s="180"/>
      <c r="Z139" s="180"/>
      <c r="AA139" s="185"/>
      <c r="AT139" s="186" t="s">
        <v>147</v>
      </c>
      <c r="AU139" s="186" t="s">
        <v>86</v>
      </c>
      <c r="AV139" s="10" t="s">
        <v>146</v>
      </c>
      <c r="AW139" s="10" t="s">
        <v>35</v>
      </c>
      <c r="AX139" s="10" t="s">
        <v>86</v>
      </c>
      <c r="AY139" s="186" t="s">
        <v>141</v>
      </c>
    </row>
    <row r="140" spans="2:63" s="1" customFormat="1" ht="49.95" customHeight="1">
      <c r="B140" s="36"/>
      <c r="C140" s="37"/>
      <c r="D140" s="156" t="s">
        <v>174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283">
        <f aca="true" t="shared" si="5" ref="N140:N145">BK140</f>
        <v>0</v>
      </c>
      <c r="O140" s="284"/>
      <c r="P140" s="284"/>
      <c r="Q140" s="284"/>
      <c r="R140" s="38"/>
      <c r="T140" s="140"/>
      <c r="U140" s="37"/>
      <c r="V140" s="37"/>
      <c r="W140" s="37"/>
      <c r="X140" s="37"/>
      <c r="Y140" s="37"/>
      <c r="Z140" s="37"/>
      <c r="AA140" s="79"/>
      <c r="AT140" s="19" t="s">
        <v>77</v>
      </c>
      <c r="AU140" s="19" t="s">
        <v>78</v>
      </c>
      <c r="AY140" s="19" t="s">
        <v>175</v>
      </c>
      <c r="BK140" s="111">
        <f>SUM(BK141:BK145)</f>
        <v>0</v>
      </c>
    </row>
    <row r="141" spans="2:63" s="1" customFormat="1" ht="22.35" customHeight="1">
      <c r="B141" s="36"/>
      <c r="C141" s="187" t="s">
        <v>22</v>
      </c>
      <c r="D141" s="187" t="s">
        <v>142</v>
      </c>
      <c r="E141" s="188" t="s">
        <v>22</v>
      </c>
      <c r="F141" s="280" t="s">
        <v>22</v>
      </c>
      <c r="G141" s="280"/>
      <c r="H141" s="280"/>
      <c r="I141" s="280"/>
      <c r="J141" s="189" t="s">
        <v>22</v>
      </c>
      <c r="K141" s="190"/>
      <c r="L141" s="273"/>
      <c r="M141" s="275"/>
      <c r="N141" s="275">
        <f t="shared" si="5"/>
        <v>0</v>
      </c>
      <c r="O141" s="275"/>
      <c r="P141" s="275"/>
      <c r="Q141" s="275"/>
      <c r="R141" s="38"/>
      <c r="T141" s="168" t="s">
        <v>22</v>
      </c>
      <c r="U141" s="191" t="s">
        <v>43</v>
      </c>
      <c r="V141" s="37"/>
      <c r="W141" s="37"/>
      <c r="X141" s="37"/>
      <c r="Y141" s="37"/>
      <c r="Z141" s="37"/>
      <c r="AA141" s="79"/>
      <c r="AT141" s="19" t="s">
        <v>175</v>
      </c>
      <c r="AU141" s="19" t="s">
        <v>86</v>
      </c>
      <c r="AY141" s="19" t="s">
        <v>175</v>
      </c>
      <c r="BE141" s="111">
        <f>IF(U141="základní",N141,0)</f>
        <v>0</v>
      </c>
      <c r="BF141" s="111">
        <f>IF(U141="snížená",N141,0)</f>
        <v>0</v>
      </c>
      <c r="BG141" s="111">
        <f>IF(U141="zákl. přenesená",N141,0)</f>
        <v>0</v>
      </c>
      <c r="BH141" s="111">
        <f>IF(U141="sníž. přenesená",N141,0)</f>
        <v>0</v>
      </c>
      <c r="BI141" s="111">
        <f>IF(U141="nulová",N141,0)</f>
        <v>0</v>
      </c>
      <c r="BJ141" s="19" t="s">
        <v>86</v>
      </c>
      <c r="BK141" s="111">
        <f>L141*K141</f>
        <v>0</v>
      </c>
    </row>
    <row r="142" spans="2:63" s="1" customFormat="1" ht="22.35" customHeight="1">
      <c r="B142" s="36"/>
      <c r="C142" s="187" t="s">
        <v>22</v>
      </c>
      <c r="D142" s="187" t="s">
        <v>142</v>
      </c>
      <c r="E142" s="188" t="s">
        <v>22</v>
      </c>
      <c r="F142" s="280" t="s">
        <v>22</v>
      </c>
      <c r="G142" s="280"/>
      <c r="H142" s="280"/>
      <c r="I142" s="280"/>
      <c r="J142" s="189" t="s">
        <v>22</v>
      </c>
      <c r="K142" s="190"/>
      <c r="L142" s="273"/>
      <c r="M142" s="275"/>
      <c r="N142" s="275">
        <f t="shared" si="5"/>
        <v>0</v>
      </c>
      <c r="O142" s="275"/>
      <c r="P142" s="275"/>
      <c r="Q142" s="275"/>
      <c r="R142" s="38"/>
      <c r="T142" s="168" t="s">
        <v>22</v>
      </c>
      <c r="U142" s="191" t="s">
        <v>43</v>
      </c>
      <c r="V142" s="37"/>
      <c r="W142" s="37"/>
      <c r="X142" s="37"/>
      <c r="Y142" s="37"/>
      <c r="Z142" s="37"/>
      <c r="AA142" s="79"/>
      <c r="AT142" s="19" t="s">
        <v>175</v>
      </c>
      <c r="AU142" s="19" t="s">
        <v>86</v>
      </c>
      <c r="AY142" s="19" t="s">
        <v>175</v>
      </c>
      <c r="BE142" s="111">
        <f>IF(U142="základní",N142,0)</f>
        <v>0</v>
      </c>
      <c r="BF142" s="111">
        <f>IF(U142="snížená",N142,0)</f>
        <v>0</v>
      </c>
      <c r="BG142" s="111">
        <f>IF(U142="zákl. přenesená",N142,0)</f>
        <v>0</v>
      </c>
      <c r="BH142" s="111">
        <f>IF(U142="sníž. přenesená",N142,0)</f>
        <v>0</v>
      </c>
      <c r="BI142" s="111">
        <f>IF(U142="nulová",N142,0)</f>
        <v>0</v>
      </c>
      <c r="BJ142" s="19" t="s">
        <v>86</v>
      </c>
      <c r="BK142" s="111">
        <f>L142*K142</f>
        <v>0</v>
      </c>
    </row>
    <row r="143" spans="2:63" s="1" customFormat="1" ht="22.35" customHeight="1">
      <c r="B143" s="36"/>
      <c r="C143" s="187" t="s">
        <v>22</v>
      </c>
      <c r="D143" s="187" t="s">
        <v>142</v>
      </c>
      <c r="E143" s="188" t="s">
        <v>22</v>
      </c>
      <c r="F143" s="280" t="s">
        <v>22</v>
      </c>
      <c r="G143" s="280"/>
      <c r="H143" s="280"/>
      <c r="I143" s="280"/>
      <c r="J143" s="189" t="s">
        <v>22</v>
      </c>
      <c r="K143" s="190"/>
      <c r="L143" s="273"/>
      <c r="M143" s="275"/>
      <c r="N143" s="275">
        <f t="shared" si="5"/>
        <v>0</v>
      </c>
      <c r="O143" s="275"/>
      <c r="P143" s="275"/>
      <c r="Q143" s="275"/>
      <c r="R143" s="38"/>
      <c r="T143" s="168" t="s">
        <v>22</v>
      </c>
      <c r="U143" s="191" t="s">
        <v>43</v>
      </c>
      <c r="V143" s="37"/>
      <c r="W143" s="37"/>
      <c r="X143" s="37"/>
      <c r="Y143" s="37"/>
      <c r="Z143" s="37"/>
      <c r="AA143" s="79"/>
      <c r="AT143" s="19" t="s">
        <v>175</v>
      </c>
      <c r="AU143" s="19" t="s">
        <v>86</v>
      </c>
      <c r="AY143" s="19" t="s">
        <v>175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86</v>
      </c>
      <c r="BK143" s="111">
        <f>L143*K143</f>
        <v>0</v>
      </c>
    </row>
    <row r="144" spans="2:63" s="1" customFormat="1" ht="22.35" customHeight="1">
      <c r="B144" s="36"/>
      <c r="C144" s="187" t="s">
        <v>22</v>
      </c>
      <c r="D144" s="187" t="s">
        <v>142</v>
      </c>
      <c r="E144" s="188" t="s">
        <v>22</v>
      </c>
      <c r="F144" s="280" t="s">
        <v>22</v>
      </c>
      <c r="G144" s="280"/>
      <c r="H144" s="280"/>
      <c r="I144" s="280"/>
      <c r="J144" s="189" t="s">
        <v>22</v>
      </c>
      <c r="K144" s="190"/>
      <c r="L144" s="273"/>
      <c r="M144" s="275"/>
      <c r="N144" s="275">
        <f t="shared" si="5"/>
        <v>0</v>
      </c>
      <c r="O144" s="275"/>
      <c r="P144" s="275"/>
      <c r="Q144" s="275"/>
      <c r="R144" s="38"/>
      <c r="T144" s="168" t="s">
        <v>22</v>
      </c>
      <c r="U144" s="191" t="s">
        <v>43</v>
      </c>
      <c r="V144" s="37"/>
      <c r="W144" s="37"/>
      <c r="X144" s="37"/>
      <c r="Y144" s="37"/>
      <c r="Z144" s="37"/>
      <c r="AA144" s="79"/>
      <c r="AT144" s="19" t="s">
        <v>175</v>
      </c>
      <c r="AU144" s="19" t="s">
        <v>86</v>
      </c>
      <c r="AY144" s="19" t="s">
        <v>175</v>
      </c>
      <c r="BE144" s="111">
        <f>IF(U144="základní",N144,0)</f>
        <v>0</v>
      </c>
      <c r="BF144" s="111">
        <f>IF(U144="snížená",N144,0)</f>
        <v>0</v>
      </c>
      <c r="BG144" s="111">
        <f>IF(U144="zákl. přenesená",N144,0)</f>
        <v>0</v>
      </c>
      <c r="BH144" s="111">
        <f>IF(U144="sníž. přenesená",N144,0)</f>
        <v>0</v>
      </c>
      <c r="BI144" s="111">
        <f>IF(U144="nulová",N144,0)</f>
        <v>0</v>
      </c>
      <c r="BJ144" s="19" t="s">
        <v>86</v>
      </c>
      <c r="BK144" s="111">
        <f>L144*K144</f>
        <v>0</v>
      </c>
    </row>
    <row r="145" spans="2:63" s="1" customFormat="1" ht="22.35" customHeight="1">
      <c r="B145" s="36"/>
      <c r="C145" s="187" t="s">
        <v>22</v>
      </c>
      <c r="D145" s="187" t="s">
        <v>142</v>
      </c>
      <c r="E145" s="188" t="s">
        <v>22</v>
      </c>
      <c r="F145" s="280" t="s">
        <v>22</v>
      </c>
      <c r="G145" s="280"/>
      <c r="H145" s="280"/>
      <c r="I145" s="280"/>
      <c r="J145" s="189" t="s">
        <v>22</v>
      </c>
      <c r="K145" s="190"/>
      <c r="L145" s="273"/>
      <c r="M145" s="275"/>
      <c r="N145" s="275">
        <f t="shared" si="5"/>
        <v>0</v>
      </c>
      <c r="O145" s="275"/>
      <c r="P145" s="275"/>
      <c r="Q145" s="275"/>
      <c r="R145" s="38"/>
      <c r="T145" s="168" t="s">
        <v>22</v>
      </c>
      <c r="U145" s="191" t="s">
        <v>43</v>
      </c>
      <c r="V145" s="57"/>
      <c r="W145" s="57"/>
      <c r="X145" s="57"/>
      <c r="Y145" s="57"/>
      <c r="Z145" s="57"/>
      <c r="AA145" s="59"/>
      <c r="AT145" s="19" t="s">
        <v>175</v>
      </c>
      <c r="AU145" s="19" t="s">
        <v>86</v>
      </c>
      <c r="AY145" s="19" t="s">
        <v>175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86</v>
      </c>
      <c r="BK145" s="111">
        <f>L145*K145</f>
        <v>0</v>
      </c>
    </row>
    <row r="146" spans="2:18" s="1" customFormat="1" ht="6.9" customHeight="1">
      <c r="B146" s="60"/>
      <c r="C146" s="61"/>
      <c r="D146" s="61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2"/>
    </row>
  </sheetData>
  <sheetProtection algorithmName="SHA-512" hashValue="QGvuhJY63OPAEfSJxUxUphOAfh6Hd8/GlZok3yu6dDCjAyuB89j/9GwYeKDTYrGfonNP+KGgrfi+1DFBfJYAbg==" saltValue="Eq4wsqMrkgUoxYQZhq65nQ==" spinCount="100000" sheet="1" objects="1" scenarios="1" formatCells="0" formatColumns="0" formatRows="0" sort="0" autoFilter="0"/>
  <mergeCells count="121">
    <mergeCell ref="N131:Q131"/>
    <mergeCell ref="N140:Q140"/>
    <mergeCell ref="H1:K1"/>
    <mergeCell ref="S2:AC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37:I137"/>
    <mergeCell ref="L137:M137"/>
    <mergeCell ref="N137:Q137"/>
    <mergeCell ref="F138:I138"/>
    <mergeCell ref="F139:I139"/>
    <mergeCell ref="F141:I141"/>
    <mergeCell ref="L141:M141"/>
    <mergeCell ref="N141:Q141"/>
    <mergeCell ref="F142:I142"/>
    <mergeCell ref="L142:M142"/>
    <mergeCell ref="N142:Q142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F130:I130"/>
    <mergeCell ref="F121:I121"/>
    <mergeCell ref="F122:I122"/>
    <mergeCell ref="F123:I123"/>
    <mergeCell ref="L123:M123"/>
    <mergeCell ref="N123:Q123"/>
    <mergeCell ref="F124:I124"/>
    <mergeCell ref="L124:M124"/>
    <mergeCell ref="N124:Q124"/>
    <mergeCell ref="F125:I125"/>
    <mergeCell ref="M112:P112"/>
    <mergeCell ref="M114:Q114"/>
    <mergeCell ref="M115:Q115"/>
    <mergeCell ref="F117:I117"/>
    <mergeCell ref="L117:M117"/>
    <mergeCell ref="N117:Q117"/>
    <mergeCell ref="F120:I120"/>
    <mergeCell ref="L120:M120"/>
    <mergeCell ref="N120:Q120"/>
    <mergeCell ref="N118:Q118"/>
    <mergeCell ref="N119:Q119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141:D146">
      <formula1>"K, M"</formula1>
    </dataValidation>
    <dataValidation type="list" allowBlank="1" showInputMessage="1" showErrorMessage="1" error="Povoleny jsou hodnoty základní, snížená, zákl. přenesená, sníž. přenesená, nulová." sqref="U141:U146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6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99</v>
      </c>
      <c r="G1" s="15"/>
      <c r="H1" s="285" t="s">
        <v>100</v>
      </c>
      <c r="I1" s="285"/>
      <c r="J1" s="285"/>
      <c r="K1" s="285"/>
      <c r="L1" s="15" t="s">
        <v>101</v>
      </c>
      <c r="M1" s="13"/>
      <c r="N1" s="13"/>
      <c r="O1" s="14" t="s">
        <v>102</v>
      </c>
      <c r="P1" s="13"/>
      <c r="Q1" s="13"/>
      <c r="R1" s="13"/>
      <c r="S1" s="15" t="s">
        <v>103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" customHeight="1">
      <c r="C2" s="204" t="s">
        <v>7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S2" s="249" t="s">
        <v>8</v>
      </c>
      <c r="T2" s="250"/>
      <c r="U2" s="250"/>
      <c r="V2" s="250"/>
      <c r="W2" s="250"/>
      <c r="X2" s="250"/>
      <c r="Y2" s="250"/>
      <c r="Z2" s="250"/>
      <c r="AA2" s="250"/>
      <c r="AB2" s="250"/>
      <c r="AC2" s="250"/>
      <c r="AT2" s="19" t="s">
        <v>90</v>
      </c>
    </row>
    <row r="3" spans="2:46" ht="6.9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104</v>
      </c>
    </row>
    <row r="4" spans="2:46" ht="36.9" customHeight="1">
      <c r="B4" s="23"/>
      <c r="C4" s="206" t="s">
        <v>105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4"/>
      <c r="T4" s="25" t="s">
        <v>13</v>
      </c>
      <c r="AT4" s="19" t="s">
        <v>6</v>
      </c>
    </row>
    <row r="5" spans="2:18" ht="6.9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51" t="str">
        <f>'Rekapitulace stavby'!K6</f>
        <v>DĚTSKÉ HŘIŠTĚ NA UL.DR. VACULÍKA_VV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7"/>
      <c r="R6" s="24"/>
    </row>
    <row r="7" spans="2:18" s="1" customFormat="1" ht="32.85" customHeight="1">
      <c r="B7" s="36"/>
      <c r="C7" s="37"/>
      <c r="D7" s="30" t="s">
        <v>106</v>
      </c>
      <c r="E7" s="37"/>
      <c r="F7" s="212" t="s">
        <v>176</v>
      </c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37"/>
      <c r="R7" s="38"/>
    </row>
    <row r="8" spans="2:18" s="1" customFormat="1" ht="14.4" customHeight="1">
      <c r="B8" s="36"/>
      <c r="C8" s="37"/>
      <c r="D8" s="31" t="s">
        <v>21</v>
      </c>
      <c r="E8" s="37"/>
      <c r="F8" s="29" t="s">
        <v>22</v>
      </c>
      <c r="G8" s="37"/>
      <c r="H8" s="37"/>
      <c r="I8" s="37"/>
      <c r="J8" s="37"/>
      <c r="K8" s="37"/>
      <c r="L8" s="37"/>
      <c r="M8" s="31" t="s">
        <v>23</v>
      </c>
      <c r="N8" s="37"/>
      <c r="O8" s="29" t="s">
        <v>22</v>
      </c>
      <c r="P8" s="37"/>
      <c r="Q8" s="37"/>
      <c r="R8" s="38"/>
    </row>
    <row r="9" spans="2:18" s="1" customFormat="1" ht="14.4" customHeight="1">
      <c r="B9" s="36"/>
      <c r="C9" s="37"/>
      <c r="D9" s="31" t="s">
        <v>24</v>
      </c>
      <c r="E9" s="37"/>
      <c r="F9" s="29" t="s">
        <v>30</v>
      </c>
      <c r="G9" s="37"/>
      <c r="H9" s="37"/>
      <c r="I9" s="37"/>
      <c r="J9" s="37"/>
      <c r="K9" s="37"/>
      <c r="L9" s="37"/>
      <c r="M9" s="31" t="s">
        <v>26</v>
      </c>
      <c r="N9" s="37"/>
      <c r="O9" s="254" t="str">
        <f>'Rekapitulace stavby'!AN8</f>
        <v>23. 5. 2017</v>
      </c>
      <c r="P9" s="255"/>
      <c r="Q9" s="37"/>
      <c r="R9" s="38"/>
    </row>
    <row r="10" spans="2:18" s="1" customFormat="1" ht="10.8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" customHeight="1">
      <c r="B11" s="36"/>
      <c r="C11" s="37"/>
      <c r="D11" s="31" t="s">
        <v>28</v>
      </c>
      <c r="E11" s="37"/>
      <c r="F11" s="37"/>
      <c r="G11" s="37"/>
      <c r="H11" s="37"/>
      <c r="I11" s="37"/>
      <c r="J11" s="37"/>
      <c r="K11" s="37"/>
      <c r="L11" s="37"/>
      <c r="M11" s="31" t="s">
        <v>29</v>
      </c>
      <c r="N11" s="37"/>
      <c r="O11" s="210" t="str">
        <f>IF('Rekapitulace stavby'!AN10="","",'Rekapitulace stavby'!AN10)</f>
        <v/>
      </c>
      <c r="P11" s="210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 xml:space="preserve"> </v>
      </c>
      <c r="F12" s="37"/>
      <c r="G12" s="37"/>
      <c r="H12" s="37"/>
      <c r="I12" s="37"/>
      <c r="J12" s="37"/>
      <c r="K12" s="37"/>
      <c r="L12" s="37"/>
      <c r="M12" s="31" t="s">
        <v>31</v>
      </c>
      <c r="N12" s="37"/>
      <c r="O12" s="210" t="str">
        <f>IF('Rekapitulace stavby'!AN11="","",'Rekapitulace stavby'!AN11)</f>
        <v/>
      </c>
      <c r="P12" s="210"/>
      <c r="Q12" s="37"/>
      <c r="R12" s="38"/>
    </row>
    <row r="13" spans="2:18" s="1" customFormat="1" ht="6.9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" customHeight="1">
      <c r="B14" s="36"/>
      <c r="C14" s="37"/>
      <c r="D14" s="31" t="s">
        <v>32</v>
      </c>
      <c r="E14" s="37"/>
      <c r="F14" s="37"/>
      <c r="G14" s="37"/>
      <c r="H14" s="37"/>
      <c r="I14" s="37"/>
      <c r="J14" s="37"/>
      <c r="K14" s="37"/>
      <c r="L14" s="37"/>
      <c r="M14" s="31" t="s">
        <v>29</v>
      </c>
      <c r="N14" s="37"/>
      <c r="O14" s="256" t="str">
        <f>IF('Rekapitulace stavby'!AN13="","",'Rekapitulace stavby'!AN13)</f>
        <v>Vyplň údaj</v>
      </c>
      <c r="P14" s="210"/>
      <c r="Q14" s="37"/>
      <c r="R14" s="38"/>
    </row>
    <row r="15" spans="2:18" s="1" customFormat="1" ht="18" customHeight="1">
      <c r="B15" s="36"/>
      <c r="C15" s="37"/>
      <c r="D15" s="37"/>
      <c r="E15" s="256" t="str">
        <f>IF('Rekapitulace stavby'!E14="","",'Rekapitulace stavby'!E14)</f>
        <v>Vyplň údaj</v>
      </c>
      <c r="F15" s="257"/>
      <c r="G15" s="257"/>
      <c r="H15" s="257"/>
      <c r="I15" s="257"/>
      <c r="J15" s="257"/>
      <c r="K15" s="257"/>
      <c r="L15" s="257"/>
      <c r="M15" s="31" t="s">
        <v>31</v>
      </c>
      <c r="N15" s="37"/>
      <c r="O15" s="256" t="str">
        <f>IF('Rekapitulace stavby'!AN14="","",'Rekapitulace stavby'!AN14)</f>
        <v>Vyplň údaj</v>
      </c>
      <c r="P15" s="210"/>
      <c r="Q15" s="37"/>
      <c r="R15" s="38"/>
    </row>
    <row r="16" spans="2:18" s="1" customFormat="1" ht="6.9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" customHeight="1">
      <c r="B17" s="36"/>
      <c r="C17" s="37"/>
      <c r="D17" s="31" t="s">
        <v>34</v>
      </c>
      <c r="E17" s="37"/>
      <c r="F17" s="37"/>
      <c r="G17" s="37"/>
      <c r="H17" s="37"/>
      <c r="I17" s="37"/>
      <c r="J17" s="37"/>
      <c r="K17" s="37"/>
      <c r="L17" s="37"/>
      <c r="M17" s="31" t="s">
        <v>29</v>
      </c>
      <c r="N17" s="37"/>
      <c r="O17" s="210" t="str">
        <f>IF('Rekapitulace stavby'!AN16="","",'Rekapitulace stavby'!AN16)</f>
        <v/>
      </c>
      <c r="P17" s="210"/>
      <c r="Q17" s="37"/>
      <c r="R17" s="38"/>
    </row>
    <row r="18" spans="2:18" s="1" customFormat="1" ht="18" customHeight="1">
      <c r="B18" s="36"/>
      <c r="C18" s="37"/>
      <c r="D18" s="37"/>
      <c r="E18" s="29" t="str">
        <f>IF('Rekapitulace stavby'!E17="","",'Rekapitulace stavby'!E17)</f>
        <v xml:space="preserve"> </v>
      </c>
      <c r="F18" s="37"/>
      <c r="G18" s="37"/>
      <c r="H18" s="37"/>
      <c r="I18" s="37"/>
      <c r="J18" s="37"/>
      <c r="K18" s="37"/>
      <c r="L18" s="37"/>
      <c r="M18" s="31" t="s">
        <v>31</v>
      </c>
      <c r="N18" s="37"/>
      <c r="O18" s="210" t="str">
        <f>IF('Rekapitulace stavby'!AN17="","",'Rekapitulace stavby'!AN17)</f>
        <v/>
      </c>
      <c r="P18" s="210"/>
      <c r="Q18" s="37"/>
      <c r="R18" s="38"/>
    </row>
    <row r="19" spans="2:18" s="1" customFormat="1" ht="6.9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29</v>
      </c>
      <c r="N20" s="37"/>
      <c r="O20" s="210" t="str">
        <f>IF('Rekapitulace stavby'!AN19="","",'Rekapitulace stavby'!AN19)</f>
        <v/>
      </c>
      <c r="P20" s="210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31</v>
      </c>
      <c r="N21" s="37"/>
      <c r="O21" s="210" t="str">
        <f>IF('Rekapitulace stavby'!AN20="","",'Rekapitulace stavby'!AN20)</f>
        <v/>
      </c>
      <c r="P21" s="210"/>
      <c r="Q21" s="37"/>
      <c r="R21" s="38"/>
    </row>
    <row r="22" spans="2:18" s="1" customFormat="1" ht="6.9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" customHeight="1">
      <c r="B23" s="36"/>
      <c r="C23" s="37"/>
      <c r="D23" s="31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15" t="s">
        <v>22</v>
      </c>
      <c r="F24" s="215"/>
      <c r="G24" s="215"/>
      <c r="H24" s="215"/>
      <c r="I24" s="215"/>
      <c r="J24" s="215"/>
      <c r="K24" s="215"/>
      <c r="L24" s="215"/>
      <c r="M24" s="37"/>
      <c r="N24" s="37"/>
      <c r="O24" s="37"/>
      <c r="P24" s="37"/>
      <c r="Q24" s="37"/>
      <c r="R24" s="38"/>
    </row>
    <row r="25" spans="2:18" s="1" customFormat="1" ht="6.9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" customHeight="1">
      <c r="B27" s="36"/>
      <c r="C27" s="37"/>
      <c r="D27" s="121" t="s">
        <v>108</v>
      </c>
      <c r="E27" s="37"/>
      <c r="F27" s="37"/>
      <c r="G27" s="37"/>
      <c r="H27" s="37"/>
      <c r="I27" s="37"/>
      <c r="J27" s="37"/>
      <c r="K27" s="37"/>
      <c r="L27" s="37"/>
      <c r="M27" s="216">
        <f>N88</f>
        <v>0</v>
      </c>
      <c r="N27" s="216"/>
      <c r="O27" s="216"/>
      <c r="P27" s="216"/>
      <c r="Q27" s="37"/>
      <c r="R27" s="38"/>
    </row>
    <row r="28" spans="2:18" s="1" customFormat="1" ht="14.4" customHeight="1">
      <c r="B28" s="36"/>
      <c r="C28" s="37"/>
      <c r="D28" s="35" t="s">
        <v>109</v>
      </c>
      <c r="E28" s="37"/>
      <c r="F28" s="37"/>
      <c r="G28" s="37"/>
      <c r="H28" s="37"/>
      <c r="I28" s="37"/>
      <c r="J28" s="37"/>
      <c r="K28" s="37"/>
      <c r="L28" s="37"/>
      <c r="M28" s="216">
        <f>N102</f>
        <v>0</v>
      </c>
      <c r="N28" s="216"/>
      <c r="O28" s="216"/>
      <c r="P28" s="216"/>
      <c r="Q28" s="37"/>
      <c r="R28" s="38"/>
    </row>
    <row r="29" spans="2:18" s="1" customFormat="1" ht="6.9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41</v>
      </c>
      <c r="E30" s="37"/>
      <c r="F30" s="37"/>
      <c r="G30" s="37"/>
      <c r="H30" s="37"/>
      <c r="I30" s="37"/>
      <c r="J30" s="37"/>
      <c r="K30" s="37"/>
      <c r="L30" s="37"/>
      <c r="M30" s="258">
        <f>ROUND(M27+M28,2)</f>
        <v>0</v>
      </c>
      <c r="N30" s="253"/>
      <c r="O30" s="253"/>
      <c r="P30" s="253"/>
      <c r="Q30" s="37"/>
      <c r="R30" s="38"/>
    </row>
    <row r="31" spans="2:18" s="1" customFormat="1" ht="6.9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" customHeight="1">
      <c r="B32" s="36"/>
      <c r="C32" s="37"/>
      <c r="D32" s="43" t="s">
        <v>42</v>
      </c>
      <c r="E32" s="43" t="s">
        <v>43</v>
      </c>
      <c r="F32" s="44">
        <v>0.21</v>
      </c>
      <c r="G32" s="123" t="s">
        <v>44</v>
      </c>
      <c r="H32" s="259">
        <f>ROUND((((SUM(BE102:BE109)+SUM(BE127:BE262))+SUM(BE264:BE268))),2)</f>
        <v>0</v>
      </c>
      <c r="I32" s="253"/>
      <c r="J32" s="253"/>
      <c r="K32" s="37"/>
      <c r="L32" s="37"/>
      <c r="M32" s="259">
        <f>ROUND(((ROUND((SUM(BE102:BE109)+SUM(BE127:BE262)),2)*F32)+SUM(BE264:BE268)*F32),2)</f>
        <v>0</v>
      </c>
      <c r="N32" s="253"/>
      <c r="O32" s="253"/>
      <c r="P32" s="253"/>
      <c r="Q32" s="37"/>
      <c r="R32" s="38"/>
    </row>
    <row r="33" spans="2:18" s="1" customFormat="1" ht="14.4" customHeight="1">
      <c r="B33" s="36"/>
      <c r="C33" s="37"/>
      <c r="D33" s="37"/>
      <c r="E33" s="43" t="s">
        <v>45</v>
      </c>
      <c r="F33" s="44">
        <v>0.15</v>
      </c>
      <c r="G33" s="123" t="s">
        <v>44</v>
      </c>
      <c r="H33" s="259">
        <f>ROUND((((SUM(BF102:BF109)+SUM(BF127:BF262))+SUM(BF264:BF268))),2)</f>
        <v>0</v>
      </c>
      <c r="I33" s="253"/>
      <c r="J33" s="253"/>
      <c r="K33" s="37"/>
      <c r="L33" s="37"/>
      <c r="M33" s="259">
        <f>ROUND(((ROUND((SUM(BF102:BF109)+SUM(BF127:BF262)),2)*F33)+SUM(BF264:BF268)*F33),2)</f>
        <v>0</v>
      </c>
      <c r="N33" s="253"/>
      <c r="O33" s="253"/>
      <c r="P33" s="253"/>
      <c r="Q33" s="37"/>
      <c r="R33" s="38"/>
    </row>
    <row r="34" spans="2:18" s="1" customFormat="1" ht="14.4" customHeight="1" hidden="1">
      <c r="B34" s="36"/>
      <c r="C34" s="37"/>
      <c r="D34" s="37"/>
      <c r="E34" s="43" t="s">
        <v>46</v>
      </c>
      <c r="F34" s="44">
        <v>0.21</v>
      </c>
      <c r="G34" s="123" t="s">
        <v>44</v>
      </c>
      <c r="H34" s="259">
        <f>ROUND((((SUM(BG102:BG109)+SUM(BG127:BG262))+SUM(BG264:BG268))),2)</f>
        <v>0</v>
      </c>
      <c r="I34" s="253"/>
      <c r="J34" s="253"/>
      <c r="K34" s="37"/>
      <c r="L34" s="37"/>
      <c r="M34" s="259">
        <v>0</v>
      </c>
      <c r="N34" s="253"/>
      <c r="O34" s="253"/>
      <c r="P34" s="253"/>
      <c r="Q34" s="37"/>
      <c r="R34" s="38"/>
    </row>
    <row r="35" spans="2:18" s="1" customFormat="1" ht="14.4" customHeight="1" hidden="1">
      <c r="B35" s="36"/>
      <c r="C35" s="37"/>
      <c r="D35" s="37"/>
      <c r="E35" s="43" t="s">
        <v>47</v>
      </c>
      <c r="F35" s="44">
        <v>0.15</v>
      </c>
      <c r="G35" s="123" t="s">
        <v>44</v>
      </c>
      <c r="H35" s="259">
        <f>ROUND((((SUM(BH102:BH109)+SUM(BH127:BH262))+SUM(BH264:BH268))),2)</f>
        <v>0</v>
      </c>
      <c r="I35" s="253"/>
      <c r="J35" s="253"/>
      <c r="K35" s="37"/>
      <c r="L35" s="37"/>
      <c r="M35" s="259">
        <v>0</v>
      </c>
      <c r="N35" s="253"/>
      <c r="O35" s="253"/>
      <c r="P35" s="253"/>
      <c r="Q35" s="37"/>
      <c r="R35" s="38"/>
    </row>
    <row r="36" spans="2:18" s="1" customFormat="1" ht="14.4" customHeight="1" hidden="1">
      <c r="B36" s="36"/>
      <c r="C36" s="37"/>
      <c r="D36" s="37"/>
      <c r="E36" s="43" t="s">
        <v>48</v>
      </c>
      <c r="F36" s="44">
        <v>0</v>
      </c>
      <c r="G36" s="123" t="s">
        <v>44</v>
      </c>
      <c r="H36" s="259">
        <f>ROUND((((SUM(BI102:BI109)+SUM(BI127:BI262))+SUM(BI264:BI268))),2)</f>
        <v>0</v>
      </c>
      <c r="I36" s="253"/>
      <c r="J36" s="253"/>
      <c r="K36" s="37"/>
      <c r="L36" s="37"/>
      <c r="M36" s="259">
        <v>0</v>
      </c>
      <c r="N36" s="253"/>
      <c r="O36" s="253"/>
      <c r="P36" s="253"/>
      <c r="Q36" s="37"/>
      <c r="R36" s="38"/>
    </row>
    <row r="37" spans="2:18" s="1" customFormat="1" ht="6.9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49</v>
      </c>
      <c r="E38" s="80"/>
      <c r="F38" s="80"/>
      <c r="G38" s="125" t="s">
        <v>50</v>
      </c>
      <c r="H38" s="126" t="s">
        <v>51</v>
      </c>
      <c r="I38" s="80"/>
      <c r="J38" s="80"/>
      <c r="K38" s="80"/>
      <c r="L38" s="260">
        <f>SUM(M30:M36)</f>
        <v>0</v>
      </c>
      <c r="M38" s="260"/>
      <c r="N38" s="260"/>
      <c r="O38" s="260"/>
      <c r="P38" s="261"/>
      <c r="Q38" s="119"/>
      <c r="R38" s="38"/>
    </row>
    <row r="39" spans="2:18" s="1" customFormat="1" ht="14.4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2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2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2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2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2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2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2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2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2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3.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 ht="12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2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2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2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2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2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2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2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3.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 ht="12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3.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 ht="12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2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2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2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2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2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2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2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3.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" customHeight="1">
      <c r="B76" s="36"/>
      <c r="C76" s="206" t="s">
        <v>110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8"/>
      <c r="T76" s="130"/>
      <c r="U76" s="130"/>
    </row>
    <row r="77" spans="2:21" s="1" customFormat="1" ht="6.9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51" t="str">
        <f>F6</f>
        <v>DĚTSKÉ HŘIŠTĚ NA UL.DR. VACULÍKA_VV</v>
      </c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37"/>
      <c r="R78" s="38"/>
      <c r="T78" s="130"/>
      <c r="U78" s="130"/>
    </row>
    <row r="79" spans="2:21" s="1" customFormat="1" ht="36.9" customHeight="1">
      <c r="B79" s="36"/>
      <c r="C79" s="70" t="s">
        <v>106</v>
      </c>
      <c r="D79" s="37"/>
      <c r="E79" s="37"/>
      <c r="F79" s="226" t="str">
        <f>F7</f>
        <v>SO 01 - Hřiště</v>
      </c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37"/>
      <c r="R79" s="38"/>
      <c r="T79" s="130"/>
      <c r="U79" s="130"/>
    </row>
    <row r="80" spans="2:21" s="1" customFormat="1" ht="6.9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24</v>
      </c>
      <c r="D81" s="37"/>
      <c r="E81" s="37"/>
      <c r="F81" s="29" t="str">
        <f>F9</f>
        <v xml:space="preserve"> </v>
      </c>
      <c r="G81" s="37"/>
      <c r="H81" s="37"/>
      <c r="I81" s="37"/>
      <c r="J81" s="37"/>
      <c r="K81" s="31" t="s">
        <v>26</v>
      </c>
      <c r="L81" s="37"/>
      <c r="M81" s="255" t="str">
        <f>IF(O9="","",O9)</f>
        <v>23. 5. 2017</v>
      </c>
      <c r="N81" s="255"/>
      <c r="O81" s="255"/>
      <c r="P81" s="255"/>
      <c r="Q81" s="37"/>
      <c r="R81" s="38"/>
      <c r="T81" s="130"/>
      <c r="U81" s="130"/>
    </row>
    <row r="82" spans="2:21" s="1" customFormat="1" ht="6.9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3.2">
      <c r="B83" s="36"/>
      <c r="C83" s="31" t="s">
        <v>28</v>
      </c>
      <c r="D83" s="37"/>
      <c r="E83" s="37"/>
      <c r="F83" s="29" t="str">
        <f>E12</f>
        <v xml:space="preserve"> </v>
      </c>
      <c r="G83" s="37"/>
      <c r="H83" s="37"/>
      <c r="I83" s="37"/>
      <c r="J83" s="37"/>
      <c r="K83" s="31" t="s">
        <v>34</v>
      </c>
      <c r="L83" s="37"/>
      <c r="M83" s="210" t="str">
        <f>E18</f>
        <v xml:space="preserve"> </v>
      </c>
      <c r="N83" s="210"/>
      <c r="O83" s="210"/>
      <c r="P83" s="210"/>
      <c r="Q83" s="210"/>
      <c r="R83" s="38"/>
      <c r="T83" s="130"/>
      <c r="U83" s="130"/>
    </row>
    <row r="84" spans="2:21" s="1" customFormat="1" ht="14.4" customHeight="1">
      <c r="B84" s="36"/>
      <c r="C84" s="31" t="s">
        <v>32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36</v>
      </c>
      <c r="L84" s="37"/>
      <c r="M84" s="210" t="str">
        <f>E21</f>
        <v xml:space="preserve"> </v>
      </c>
      <c r="N84" s="210"/>
      <c r="O84" s="210"/>
      <c r="P84" s="210"/>
      <c r="Q84" s="210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62" t="s">
        <v>111</v>
      </c>
      <c r="D86" s="263"/>
      <c r="E86" s="263"/>
      <c r="F86" s="263"/>
      <c r="G86" s="263"/>
      <c r="H86" s="119"/>
      <c r="I86" s="119"/>
      <c r="J86" s="119"/>
      <c r="K86" s="119"/>
      <c r="L86" s="119"/>
      <c r="M86" s="119"/>
      <c r="N86" s="262" t="s">
        <v>112</v>
      </c>
      <c r="O86" s="263"/>
      <c r="P86" s="263"/>
      <c r="Q86" s="263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113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47">
        <f>N127</f>
        <v>0</v>
      </c>
      <c r="O88" s="264"/>
      <c r="P88" s="264"/>
      <c r="Q88" s="264"/>
      <c r="R88" s="38"/>
      <c r="T88" s="130"/>
      <c r="U88" s="130"/>
      <c r="AU88" s="19" t="s">
        <v>114</v>
      </c>
    </row>
    <row r="89" spans="2:21" s="6" customFormat="1" ht="24.9" customHeight="1">
      <c r="B89" s="132"/>
      <c r="C89" s="133"/>
      <c r="D89" s="134" t="s">
        <v>177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65">
        <f>N128</f>
        <v>0</v>
      </c>
      <c r="O89" s="266"/>
      <c r="P89" s="266"/>
      <c r="Q89" s="266"/>
      <c r="R89" s="135"/>
      <c r="T89" s="136"/>
      <c r="U89" s="136"/>
    </row>
    <row r="90" spans="2:21" s="6" customFormat="1" ht="24.9" customHeight="1">
      <c r="B90" s="132"/>
      <c r="C90" s="133"/>
      <c r="D90" s="134" t="s">
        <v>178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65">
        <f>N149</f>
        <v>0</v>
      </c>
      <c r="O90" s="266"/>
      <c r="P90" s="266"/>
      <c r="Q90" s="266"/>
      <c r="R90" s="135"/>
      <c r="T90" s="136"/>
      <c r="U90" s="136"/>
    </row>
    <row r="91" spans="2:21" s="6" customFormat="1" ht="24.9" customHeight="1">
      <c r="B91" s="132"/>
      <c r="C91" s="133"/>
      <c r="D91" s="134" t="s">
        <v>179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65">
        <f>N172</f>
        <v>0</v>
      </c>
      <c r="O91" s="266"/>
      <c r="P91" s="266"/>
      <c r="Q91" s="266"/>
      <c r="R91" s="135"/>
      <c r="T91" s="136"/>
      <c r="U91" s="136"/>
    </row>
    <row r="92" spans="2:21" s="6" customFormat="1" ht="24.9" customHeight="1">
      <c r="B92" s="132"/>
      <c r="C92" s="133"/>
      <c r="D92" s="134" t="s">
        <v>180</v>
      </c>
      <c r="E92" s="133"/>
      <c r="F92" s="133"/>
      <c r="G92" s="133"/>
      <c r="H92" s="133"/>
      <c r="I92" s="133"/>
      <c r="J92" s="133"/>
      <c r="K92" s="133"/>
      <c r="L92" s="133"/>
      <c r="M92" s="133"/>
      <c r="N92" s="265">
        <f>N187</f>
        <v>0</v>
      </c>
      <c r="O92" s="266"/>
      <c r="P92" s="266"/>
      <c r="Q92" s="266"/>
      <c r="R92" s="135"/>
      <c r="T92" s="136"/>
      <c r="U92" s="136"/>
    </row>
    <row r="93" spans="2:21" s="6" customFormat="1" ht="24.9" customHeight="1">
      <c r="B93" s="132"/>
      <c r="C93" s="133"/>
      <c r="D93" s="134" t="s">
        <v>181</v>
      </c>
      <c r="E93" s="133"/>
      <c r="F93" s="133"/>
      <c r="G93" s="133"/>
      <c r="H93" s="133"/>
      <c r="I93" s="133"/>
      <c r="J93" s="133"/>
      <c r="K93" s="133"/>
      <c r="L93" s="133"/>
      <c r="M93" s="133"/>
      <c r="N93" s="265">
        <f>N203</f>
        <v>0</v>
      </c>
      <c r="O93" s="266"/>
      <c r="P93" s="266"/>
      <c r="Q93" s="266"/>
      <c r="R93" s="135"/>
      <c r="T93" s="136"/>
      <c r="U93" s="136"/>
    </row>
    <row r="94" spans="2:21" s="6" customFormat="1" ht="24.9" customHeight="1">
      <c r="B94" s="132"/>
      <c r="C94" s="133"/>
      <c r="D94" s="134" t="s">
        <v>182</v>
      </c>
      <c r="E94" s="133"/>
      <c r="F94" s="133"/>
      <c r="G94" s="133"/>
      <c r="H94" s="133"/>
      <c r="I94" s="133"/>
      <c r="J94" s="133"/>
      <c r="K94" s="133"/>
      <c r="L94" s="133"/>
      <c r="M94" s="133"/>
      <c r="N94" s="265">
        <f>N216</f>
        <v>0</v>
      </c>
      <c r="O94" s="266"/>
      <c r="P94" s="266"/>
      <c r="Q94" s="266"/>
      <c r="R94" s="135"/>
      <c r="T94" s="136"/>
      <c r="U94" s="136"/>
    </row>
    <row r="95" spans="2:21" s="6" customFormat="1" ht="24.9" customHeight="1">
      <c r="B95" s="132"/>
      <c r="C95" s="133"/>
      <c r="D95" s="134" t="s">
        <v>183</v>
      </c>
      <c r="E95" s="133"/>
      <c r="F95" s="133"/>
      <c r="G95" s="133"/>
      <c r="H95" s="133"/>
      <c r="I95" s="133"/>
      <c r="J95" s="133"/>
      <c r="K95" s="133"/>
      <c r="L95" s="133"/>
      <c r="M95" s="133"/>
      <c r="N95" s="265">
        <f>N222</f>
        <v>0</v>
      </c>
      <c r="O95" s="266"/>
      <c r="P95" s="266"/>
      <c r="Q95" s="266"/>
      <c r="R95" s="135"/>
      <c r="T95" s="136"/>
      <c r="U95" s="136"/>
    </row>
    <row r="96" spans="2:21" s="6" customFormat="1" ht="24.9" customHeight="1">
      <c r="B96" s="132"/>
      <c r="C96" s="133"/>
      <c r="D96" s="134" t="s">
        <v>184</v>
      </c>
      <c r="E96" s="133"/>
      <c r="F96" s="133"/>
      <c r="G96" s="133"/>
      <c r="H96" s="133"/>
      <c r="I96" s="133"/>
      <c r="J96" s="133"/>
      <c r="K96" s="133"/>
      <c r="L96" s="133"/>
      <c r="M96" s="133"/>
      <c r="N96" s="265">
        <f>N228</f>
        <v>0</v>
      </c>
      <c r="O96" s="266"/>
      <c r="P96" s="266"/>
      <c r="Q96" s="266"/>
      <c r="R96" s="135"/>
      <c r="T96" s="136"/>
      <c r="U96" s="136"/>
    </row>
    <row r="97" spans="2:21" s="6" customFormat="1" ht="24.9" customHeight="1">
      <c r="B97" s="132"/>
      <c r="C97" s="133"/>
      <c r="D97" s="134" t="s">
        <v>185</v>
      </c>
      <c r="E97" s="133"/>
      <c r="F97" s="133"/>
      <c r="G97" s="133"/>
      <c r="H97" s="133"/>
      <c r="I97" s="133"/>
      <c r="J97" s="133"/>
      <c r="K97" s="133"/>
      <c r="L97" s="133"/>
      <c r="M97" s="133"/>
      <c r="N97" s="265">
        <f>N231</f>
        <v>0</v>
      </c>
      <c r="O97" s="266"/>
      <c r="P97" s="266"/>
      <c r="Q97" s="266"/>
      <c r="R97" s="135"/>
      <c r="T97" s="136"/>
      <c r="U97" s="136"/>
    </row>
    <row r="98" spans="2:21" s="6" customFormat="1" ht="24.9" customHeight="1">
      <c r="B98" s="132"/>
      <c r="C98" s="133"/>
      <c r="D98" s="134" t="s">
        <v>186</v>
      </c>
      <c r="E98" s="133"/>
      <c r="F98" s="133"/>
      <c r="G98" s="133"/>
      <c r="H98" s="133"/>
      <c r="I98" s="133"/>
      <c r="J98" s="133"/>
      <c r="K98" s="133"/>
      <c r="L98" s="133"/>
      <c r="M98" s="133"/>
      <c r="N98" s="265">
        <f>N255</f>
        <v>0</v>
      </c>
      <c r="O98" s="266"/>
      <c r="P98" s="266"/>
      <c r="Q98" s="266"/>
      <c r="R98" s="135"/>
      <c r="T98" s="136"/>
      <c r="U98" s="136"/>
    </row>
    <row r="99" spans="2:21" s="6" customFormat="1" ht="24.9" customHeight="1">
      <c r="B99" s="132"/>
      <c r="C99" s="133"/>
      <c r="D99" s="134" t="s">
        <v>187</v>
      </c>
      <c r="E99" s="133"/>
      <c r="F99" s="133"/>
      <c r="G99" s="133"/>
      <c r="H99" s="133"/>
      <c r="I99" s="133"/>
      <c r="J99" s="133"/>
      <c r="K99" s="133"/>
      <c r="L99" s="133"/>
      <c r="M99" s="133"/>
      <c r="N99" s="265">
        <f>N261</f>
        <v>0</v>
      </c>
      <c r="O99" s="266"/>
      <c r="P99" s="266"/>
      <c r="Q99" s="266"/>
      <c r="R99" s="135"/>
      <c r="T99" s="136"/>
      <c r="U99" s="136"/>
    </row>
    <row r="100" spans="2:21" s="6" customFormat="1" ht="21.75" customHeight="1">
      <c r="B100" s="132"/>
      <c r="C100" s="133"/>
      <c r="D100" s="134" t="s">
        <v>117</v>
      </c>
      <c r="E100" s="133"/>
      <c r="F100" s="133"/>
      <c r="G100" s="133"/>
      <c r="H100" s="133"/>
      <c r="I100" s="133"/>
      <c r="J100" s="133"/>
      <c r="K100" s="133"/>
      <c r="L100" s="133"/>
      <c r="M100" s="133"/>
      <c r="N100" s="267">
        <f>N263</f>
        <v>0</v>
      </c>
      <c r="O100" s="266"/>
      <c r="P100" s="266"/>
      <c r="Q100" s="266"/>
      <c r="R100" s="135"/>
      <c r="T100" s="136"/>
      <c r="U100" s="136"/>
    </row>
    <row r="101" spans="2:21" s="1" customFormat="1" ht="21.75" customHeigh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21" s="1" customFormat="1" ht="29.25" customHeight="1">
      <c r="B102" s="36"/>
      <c r="C102" s="131" t="s">
        <v>118</v>
      </c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264">
        <f>ROUND(N103+N104+N105+N106+N107+N108,2)</f>
        <v>0</v>
      </c>
      <c r="O102" s="268"/>
      <c r="P102" s="268"/>
      <c r="Q102" s="268"/>
      <c r="R102" s="38"/>
      <c r="T102" s="137"/>
      <c r="U102" s="138" t="s">
        <v>42</v>
      </c>
    </row>
    <row r="103" spans="2:65" s="1" customFormat="1" ht="18" customHeight="1">
      <c r="B103" s="36"/>
      <c r="C103" s="37"/>
      <c r="D103" s="244" t="s">
        <v>119</v>
      </c>
      <c r="E103" s="245"/>
      <c r="F103" s="245"/>
      <c r="G103" s="245"/>
      <c r="H103" s="245"/>
      <c r="I103" s="37"/>
      <c r="J103" s="37"/>
      <c r="K103" s="37"/>
      <c r="L103" s="37"/>
      <c r="M103" s="37"/>
      <c r="N103" s="242">
        <f>ROUND(N88*T103,2)</f>
        <v>0</v>
      </c>
      <c r="O103" s="243"/>
      <c r="P103" s="243"/>
      <c r="Q103" s="243"/>
      <c r="R103" s="38"/>
      <c r="S103" s="139"/>
      <c r="T103" s="140"/>
      <c r="U103" s="141" t="s">
        <v>43</v>
      </c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3" t="s">
        <v>120</v>
      </c>
      <c r="AZ103" s="142"/>
      <c r="BA103" s="142"/>
      <c r="BB103" s="142"/>
      <c r="BC103" s="142"/>
      <c r="BD103" s="142"/>
      <c r="BE103" s="144">
        <f aca="true" t="shared" si="0" ref="BE103:BE108">IF(U103="základní",N103,0)</f>
        <v>0</v>
      </c>
      <c r="BF103" s="144">
        <f aca="true" t="shared" si="1" ref="BF103:BF108">IF(U103="snížená",N103,0)</f>
        <v>0</v>
      </c>
      <c r="BG103" s="144">
        <f aca="true" t="shared" si="2" ref="BG103:BG108">IF(U103="zákl. přenesená",N103,0)</f>
        <v>0</v>
      </c>
      <c r="BH103" s="144">
        <f aca="true" t="shared" si="3" ref="BH103:BH108">IF(U103="sníž. přenesená",N103,0)</f>
        <v>0</v>
      </c>
      <c r="BI103" s="144">
        <f aca="true" t="shared" si="4" ref="BI103:BI108">IF(U103="nulová",N103,0)</f>
        <v>0</v>
      </c>
      <c r="BJ103" s="143" t="s">
        <v>86</v>
      </c>
      <c r="BK103" s="142"/>
      <c r="BL103" s="142"/>
      <c r="BM103" s="142"/>
    </row>
    <row r="104" spans="2:65" s="1" customFormat="1" ht="18" customHeight="1">
      <c r="B104" s="36"/>
      <c r="C104" s="37"/>
      <c r="D104" s="244" t="s">
        <v>121</v>
      </c>
      <c r="E104" s="245"/>
      <c r="F104" s="245"/>
      <c r="G104" s="245"/>
      <c r="H104" s="245"/>
      <c r="I104" s="37"/>
      <c r="J104" s="37"/>
      <c r="K104" s="37"/>
      <c r="L104" s="37"/>
      <c r="M104" s="37"/>
      <c r="N104" s="242">
        <f>ROUND(N88*T104,2)</f>
        <v>0</v>
      </c>
      <c r="O104" s="243"/>
      <c r="P104" s="243"/>
      <c r="Q104" s="243"/>
      <c r="R104" s="38"/>
      <c r="S104" s="139"/>
      <c r="T104" s="140"/>
      <c r="U104" s="141" t="s">
        <v>43</v>
      </c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3" t="s">
        <v>120</v>
      </c>
      <c r="AZ104" s="142"/>
      <c r="BA104" s="142"/>
      <c r="BB104" s="142"/>
      <c r="BC104" s="142"/>
      <c r="BD104" s="142"/>
      <c r="BE104" s="144">
        <f t="shared" si="0"/>
        <v>0</v>
      </c>
      <c r="BF104" s="144">
        <f t="shared" si="1"/>
        <v>0</v>
      </c>
      <c r="BG104" s="144">
        <f t="shared" si="2"/>
        <v>0</v>
      </c>
      <c r="BH104" s="144">
        <f t="shared" si="3"/>
        <v>0</v>
      </c>
      <c r="BI104" s="144">
        <f t="shared" si="4"/>
        <v>0</v>
      </c>
      <c r="BJ104" s="143" t="s">
        <v>86</v>
      </c>
      <c r="BK104" s="142"/>
      <c r="BL104" s="142"/>
      <c r="BM104" s="142"/>
    </row>
    <row r="105" spans="2:65" s="1" customFormat="1" ht="18" customHeight="1">
      <c r="B105" s="36"/>
      <c r="C105" s="37"/>
      <c r="D105" s="244" t="s">
        <v>122</v>
      </c>
      <c r="E105" s="245"/>
      <c r="F105" s="245"/>
      <c r="G105" s="245"/>
      <c r="H105" s="245"/>
      <c r="I105" s="37"/>
      <c r="J105" s="37"/>
      <c r="K105" s="37"/>
      <c r="L105" s="37"/>
      <c r="M105" s="37"/>
      <c r="N105" s="242">
        <f>ROUND(N88*T105,2)</f>
        <v>0</v>
      </c>
      <c r="O105" s="243"/>
      <c r="P105" s="243"/>
      <c r="Q105" s="243"/>
      <c r="R105" s="38"/>
      <c r="S105" s="139"/>
      <c r="T105" s="140"/>
      <c r="U105" s="141" t="s">
        <v>43</v>
      </c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3" t="s">
        <v>120</v>
      </c>
      <c r="AZ105" s="142"/>
      <c r="BA105" s="142"/>
      <c r="BB105" s="142"/>
      <c r="BC105" s="142"/>
      <c r="BD105" s="142"/>
      <c r="BE105" s="144">
        <f t="shared" si="0"/>
        <v>0</v>
      </c>
      <c r="BF105" s="144">
        <f t="shared" si="1"/>
        <v>0</v>
      </c>
      <c r="BG105" s="144">
        <f t="shared" si="2"/>
        <v>0</v>
      </c>
      <c r="BH105" s="144">
        <f t="shared" si="3"/>
        <v>0</v>
      </c>
      <c r="BI105" s="144">
        <f t="shared" si="4"/>
        <v>0</v>
      </c>
      <c r="BJ105" s="143" t="s">
        <v>86</v>
      </c>
      <c r="BK105" s="142"/>
      <c r="BL105" s="142"/>
      <c r="BM105" s="142"/>
    </row>
    <row r="106" spans="2:65" s="1" customFormat="1" ht="18" customHeight="1">
      <c r="B106" s="36"/>
      <c r="C106" s="37"/>
      <c r="D106" s="244" t="s">
        <v>123</v>
      </c>
      <c r="E106" s="245"/>
      <c r="F106" s="245"/>
      <c r="G106" s="245"/>
      <c r="H106" s="245"/>
      <c r="I106" s="37"/>
      <c r="J106" s="37"/>
      <c r="K106" s="37"/>
      <c r="L106" s="37"/>
      <c r="M106" s="37"/>
      <c r="N106" s="242">
        <f>ROUND(N88*T106,2)</f>
        <v>0</v>
      </c>
      <c r="O106" s="243"/>
      <c r="P106" s="243"/>
      <c r="Q106" s="243"/>
      <c r="R106" s="38"/>
      <c r="S106" s="139"/>
      <c r="T106" s="140"/>
      <c r="U106" s="141" t="s">
        <v>43</v>
      </c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3" t="s">
        <v>120</v>
      </c>
      <c r="AZ106" s="142"/>
      <c r="BA106" s="142"/>
      <c r="BB106" s="142"/>
      <c r="BC106" s="142"/>
      <c r="BD106" s="142"/>
      <c r="BE106" s="144">
        <f t="shared" si="0"/>
        <v>0</v>
      </c>
      <c r="BF106" s="144">
        <f t="shared" si="1"/>
        <v>0</v>
      </c>
      <c r="BG106" s="144">
        <f t="shared" si="2"/>
        <v>0</v>
      </c>
      <c r="BH106" s="144">
        <f t="shared" si="3"/>
        <v>0</v>
      </c>
      <c r="BI106" s="144">
        <f t="shared" si="4"/>
        <v>0</v>
      </c>
      <c r="BJ106" s="143" t="s">
        <v>86</v>
      </c>
      <c r="BK106" s="142"/>
      <c r="BL106" s="142"/>
      <c r="BM106" s="142"/>
    </row>
    <row r="107" spans="2:65" s="1" customFormat="1" ht="18" customHeight="1">
      <c r="B107" s="36"/>
      <c r="C107" s="37"/>
      <c r="D107" s="244" t="s">
        <v>124</v>
      </c>
      <c r="E107" s="245"/>
      <c r="F107" s="245"/>
      <c r="G107" s="245"/>
      <c r="H107" s="245"/>
      <c r="I107" s="37"/>
      <c r="J107" s="37"/>
      <c r="K107" s="37"/>
      <c r="L107" s="37"/>
      <c r="M107" s="37"/>
      <c r="N107" s="242">
        <f>ROUND(N88*T107,2)</f>
        <v>0</v>
      </c>
      <c r="O107" s="243"/>
      <c r="P107" s="243"/>
      <c r="Q107" s="243"/>
      <c r="R107" s="38"/>
      <c r="S107" s="139"/>
      <c r="T107" s="140"/>
      <c r="U107" s="141" t="s">
        <v>43</v>
      </c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3" t="s">
        <v>120</v>
      </c>
      <c r="AZ107" s="142"/>
      <c r="BA107" s="142"/>
      <c r="BB107" s="142"/>
      <c r="BC107" s="142"/>
      <c r="BD107" s="142"/>
      <c r="BE107" s="144">
        <f t="shared" si="0"/>
        <v>0</v>
      </c>
      <c r="BF107" s="144">
        <f t="shared" si="1"/>
        <v>0</v>
      </c>
      <c r="BG107" s="144">
        <f t="shared" si="2"/>
        <v>0</v>
      </c>
      <c r="BH107" s="144">
        <f t="shared" si="3"/>
        <v>0</v>
      </c>
      <c r="BI107" s="144">
        <f t="shared" si="4"/>
        <v>0</v>
      </c>
      <c r="BJ107" s="143" t="s">
        <v>86</v>
      </c>
      <c r="BK107" s="142"/>
      <c r="BL107" s="142"/>
      <c r="BM107" s="142"/>
    </row>
    <row r="108" spans="2:65" s="1" customFormat="1" ht="18" customHeight="1">
      <c r="B108" s="36"/>
      <c r="C108" s="37"/>
      <c r="D108" s="107" t="s">
        <v>125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242">
        <f>ROUND(N88*T108,2)</f>
        <v>0</v>
      </c>
      <c r="O108" s="243"/>
      <c r="P108" s="243"/>
      <c r="Q108" s="243"/>
      <c r="R108" s="38"/>
      <c r="S108" s="139"/>
      <c r="T108" s="145"/>
      <c r="U108" s="146" t="s">
        <v>43</v>
      </c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3" t="s">
        <v>126</v>
      </c>
      <c r="AZ108" s="142"/>
      <c r="BA108" s="142"/>
      <c r="BB108" s="142"/>
      <c r="BC108" s="142"/>
      <c r="BD108" s="142"/>
      <c r="BE108" s="144">
        <f t="shared" si="0"/>
        <v>0</v>
      </c>
      <c r="BF108" s="144">
        <f t="shared" si="1"/>
        <v>0</v>
      </c>
      <c r="BG108" s="144">
        <f t="shared" si="2"/>
        <v>0</v>
      </c>
      <c r="BH108" s="144">
        <f t="shared" si="3"/>
        <v>0</v>
      </c>
      <c r="BI108" s="144">
        <f t="shared" si="4"/>
        <v>0</v>
      </c>
      <c r="BJ108" s="143" t="s">
        <v>86</v>
      </c>
      <c r="BK108" s="142"/>
      <c r="BL108" s="142"/>
      <c r="BM108" s="142"/>
    </row>
    <row r="109" spans="2:21" s="1" customFormat="1" ht="12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  <c r="T109" s="130"/>
      <c r="U109" s="130"/>
    </row>
    <row r="110" spans="2:21" s="1" customFormat="1" ht="29.25" customHeight="1">
      <c r="B110" s="36"/>
      <c r="C110" s="118" t="s">
        <v>98</v>
      </c>
      <c r="D110" s="119"/>
      <c r="E110" s="119"/>
      <c r="F110" s="119"/>
      <c r="G110" s="119"/>
      <c r="H110" s="119"/>
      <c r="I110" s="119"/>
      <c r="J110" s="119"/>
      <c r="K110" s="119"/>
      <c r="L110" s="248">
        <f>ROUND(SUM(N88+N102),2)</f>
        <v>0</v>
      </c>
      <c r="M110" s="248"/>
      <c r="N110" s="248"/>
      <c r="O110" s="248"/>
      <c r="P110" s="248"/>
      <c r="Q110" s="248"/>
      <c r="R110" s="38"/>
      <c r="T110" s="130"/>
      <c r="U110" s="130"/>
    </row>
    <row r="111" spans="2:21" s="1" customFormat="1" ht="6.9" customHeight="1">
      <c r="B111" s="60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2"/>
      <c r="T111" s="130"/>
      <c r="U111" s="130"/>
    </row>
    <row r="115" spans="2:18" s="1" customFormat="1" ht="6.9" customHeight="1">
      <c r="B115" s="63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5"/>
    </row>
    <row r="116" spans="2:18" s="1" customFormat="1" ht="36.9" customHeight="1">
      <c r="B116" s="36"/>
      <c r="C116" s="206" t="s">
        <v>127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38"/>
    </row>
    <row r="117" spans="2:18" s="1" customFormat="1" ht="6.9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30" customHeight="1">
      <c r="B118" s="36"/>
      <c r="C118" s="31" t="s">
        <v>19</v>
      </c>
      <c r="D118" s="37"/>
      <c r="E118" s="37"/>
      <c r="F118" s="251" t="str">
        <f>F6</f>
        <v>DĚTSKÉ HŘIŠTĚ NA UL.DR. VACULÍKA_VV</v>
      </c>
      <c r="G118" s="252"/>
      <c r="H118" s="252"/>
      <c r="I118" s="252"/>
      <c r="J118" s="252"/>
      <c r="K118" s="252"/>
      <c r="L118" s="252"/>
      <c r="M118" s="252"/>
      <c r="N118" s="252"/>
      <c r="O118" s="252"/>
      <c r="P118" s="252"/>
      <c r="Q118" s="37"/>
      <c r="R118" s="38"/>
    </row>
    <row r="119" spans="2:18" s="1" customFormat="1" ht="36.9" customHeight="1">
      <c r="B119" s="36"/>
      <c r="C119" s="70" t="s">
        <v>106</v>
      </c>
      <c r="D119" s="37"/>
      <c r="E119" s="37"/>
      <c r="F119" s="226" t="str">
        <f>F7</f>
        <v>SO 01 - Hřiště</v>
      </c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37"/>
      <c r="R119" s="38"/>
    </row>
    <row r="120" spans="2:18" s="1" customFormat="1" ht="6.9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18" s="1" customFormat="1" ht="18" customHeight="1">
      <c r="B121" s="36"/>
      <c r="C121" s="31" t="s">
        <v>24</v>
      </c>
      <c r="D121" s="37"/>
      <c r="E121" s="37"/>
      <c r="F121" s="29" t="str">
        <f>F9</f>
        <v xml:space="preserve"> </v>
      </c>
      <c r="G121" s="37"/>
      <c r="H121" s="37"/>
      <c r="I121" s="37"/>
      <c r="J121" s="37"/>
      <c r="K121" s="31" t="s">
        <v>26</v>
      </c>
      <c r="L121" s="37"/>
      <c r="M121" s="255" t="str">
        <f>IF(O9="","",O9)</f>
        <v>23. 5. 2017</v>
      </c>
      <c r="N121" s="255"/>
      <c r="O121" s="255"/>
      <c r="P121" s="255"/>
      <c r="Q121" s="37"/>
      <c r="R121" s="38"/>
    </row>
    <row r="122" spans="2:18" s="1" customFormat="1" ht="6.9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8"/>
    </row>
    <row r="123" spans="2:18" s="1" customFormat="1" ht="13.2">
      <c r="B123" s="36"/>
      <c r="C123" s="31" t="s">
        <v>28</v>
      </c>
      <c r="D123" s="37"/>
      <c r="E123" s="37"/>
      <c r="F123" s="29" t="str">
        <f>E12</f>
        <v xml:space="preserve"> </v>
      </c>
      <c r="G123" s="37"/>
      <c r="H123" s="37"/>
      <c r="I123" s="37"/>
      <c r="J123" s="37"/>
      <c r="K123" s="31" t="s">
        <v>34</v>
      </c>
      <c r="L123" s="37"/>
      <c r="M123" s="210" t="str">
        <f>E18</f>
        <v xml:space="preserve"> </v>
      </c>
      <c r="N123" s="210"/>
      <c r="O123" s="210"/>
      <c r="P123" s="210"/>
      <c r="Q123" s="210"/>
      <c r="R123" s="38"/>
    </row>
    <row r="124" spans="2:18" s="1" customFormat="1" ht="14.4" customHeight="1">
      <c r="B124" s="36"/>
      <c r="C124" s="31" t="s">
        <v>32</v>
      </c>
      <c r="D124" s="37"/>
      <c r="E124" s="37"/>
      <c r="F124" s="29" t="str">
        <f>IF(E15="","",E15)</f>
        <v>Vyplň údaj</v>
      </c>
      <c r="G124" s="37"/>
      <c r="H124" s="37"/>
      <c r="I124" s="37"/>
      <c r="J124" s="37"/>
      <c r="K124" s="31" t="s">
        <v>36</v>
      </c>
      <c r="L124" s="37"/>
      <c r="M124" s="210" t="str">
        <f>E21</f>
        <v xml:space="preserve"> </v>
      </c>
      <c r="N124" s="210"/>
      <c r="O124" s="210"/>
      <c r="P124" s="210"/>
      <c r="Q124" s="210"/>
      <c r="R124" s="38"/>
    </row>
    <row r="125" spans="2:18" s="1" customFormat="1" ht="10.35" customHeight="1"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8"/>
    </row>
    <row r="126" spans="2:27" s="7" customFormat="1" ht="29.25" customHeight="1">
      <c r="B126" s="147"/>
      <c r="C126" s="148" t="s">
        <v>128</v>
      </c>
      <c r="D126" s="149" t="s">
        <v>129</v>
      </c>
      <c r="E126" s="149" t="s">
        <v>60</v>
      </c>
      <c r="F126" s="269" t="s">
        <v>130</v>
      </c>
      <c r="G126" s="269"/>
      <c r="H126" s="269"/>
      <c r="I126" s="269"/>
      <c r="J126" s="149" t="s">
        <v>131</v>
      </c>
      <c r="K126" s="149" t="s">
        <v>132</v>
      </c>
      <c r="L126" s="270" t="s">
        <v>133</v>
      </c>
      <c r="M126" s="270"/>
      <c r="N126" s="269" t="s">
        <v>112</v>
      </c>
      <c r="O126" s="269"/>
      <c r="P126" s="269"/>
      <c r="Q126" s="271"/>
      <c r="R126" s="150"/>
      <c r="T126" s="81" t="s">
        <v>134</v>
      </c>
      <c r="U126" s="82" t="s">
        <v>42</v>
      </c>
      <c r="V126" s="82" t="s">
        <v>135</v>
      </c>
      <c r="W126" s="82" t="s">
        <v>136</v>
      </c>
      <c r="X126" s="82" t="s">
        <v>137</v>
      </c>
      <c r="Y126" s="82" t="s">
        <v>138</v>
      </c>
      <c r="Z126" s="82" t="s">
        <v>139</v>
      </c>
      <c r="AA126" s="83" t="s">
        <v>140</v>
      </c>
    </row>
    <row r="127" spans="2:63" s="1" customFormat="1" ht="29.25" customHeight="1">
      <c r="B127" s="36"/>
      <c r="C127" s="85" t="s">
        <v>108</v>
      </c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281">
        <f>BK127</f>
        <v>0</v>
      </c>
      <c r="O127" s="282"/>
      <c r="P127" s="282"/>
      <c r="Q127" s="282"/>
      <c r="R127" s="38"/>
      <c r="T127" s="84"/>
      <c r="U127" s="52"/>
      <c r="V127" s="52"/>
      <c r="W127" s="151">
        <f>W128+W149+W172+W187+W203+W216+W222+W228+W231+W255+W261+W263</f>
        <v>0</v>
      </c>
      <c r="X127" s="52"/>
      <c r="Y127" s="151">
        <f>Y128+Y149+Y172+Y187+Y203+Y216+Y222+Y228+Y231+Y255+Y261+Y263</f>
        <v>58.2634743</v>
      </c>
      <c r="Z127" s="52"/>
      <c r="AA127" s="152">
        <f>AA128+AA149+AA172+AA187+AA203+AA216+AA222+AA228+AA231+AA255+AA261+AA263</f>
        <v>0</v>
      </c>
      <c r="AT127" s="19" t="s">
        <v>77</v>
      </c>
      <c r="AU127" s="19" t="s">
        <v>114</v>
      </c>
      <c r="BK127" s="153">
        <f>BK128+BK149+BK172+BK187+BK203+BK216+BK222+BK228+BK231+BK255+BK261+BK263</f>
        <v>0</v>
      </c>
    </row>
    <row r="128" spans="2:63" s="8" customFormat="1" ht="37.35" customHeight="1">
      <c r="B128" s="154"/>
      <c r="C128" s="155"/>
      <c r="D128" s="156" t="s">
        <v>177</v>
      </c>
      <c r="E128" s="156"/>
      <c r="F128" s="156"/>
      <c r="G128" s="156"/>
      <c r="H128" s="156"/>
      <c r="I128" s="156"/>
      <c r="J128" s="156"/>
      <c r="K128" s="156"/>
      <c r="L128" s="156"/>
      <c r="M128" s="156"/>
      <c r="N128" s="283">
        <f>BK128</f>
        <v>0</v>
      </c>
      <c r="O128" s="284"/>
      <c r="P128" s="284"/>
      <c r="Q128" s="284"/>
      <c r="R128" s="157"/>
      <c r="T128" s="158"/>
      <c r="U128" s="155"/>
      <c r="V128" s="155"/>
      <c r="W128" s="159">
        <f>SUM(W129:W148)</f>
        <v>0</v>
      </c>
      <c r="X128" s="155"/>
      <c r="Y128" s="159">
        <f>SUM(Y129:Y148)</f>
        <v>0</v>
      </c>
      <c r="Z128" s="155"/>
      <c r="AA128" s="160">
        <f>SUM(AA129:AA148)</f>
        <v>0</v>
      </c>
      <c r="AR128" s="161" t="s">
        <v>86</v>
      </c>
      <c r="AT128" s="162" t="s">
        <v>77</v>
      </c>
      <c r="AU128" s="162" t="s">
        <v>78</v>
      </c>
      <c r="AY128" s="161" t="s">
        <v>141</v>
      </c>
      <c r="BK128" s="163">
        <f>SUM(BK129:BK148)</f>
        <v>0</v>
      </c>
    </row>
    <row r="129" spans="2:65" s="1" customFormat="1" ht="31.5" customHeight="1">
      <c r="B129" s="36"/>
      <c r="C129" s="164" t="s">
        <v>86</v>
      </c>
      <c r="D129" s="164" t="s">
        <v>142</v>
      </c>
      <c r="E129" s="165" t="s">
        <v>188</v>
      </c>
      <c r="F129" s="272" t="s">
        <v>189</v>
      </c>
      <c r="G129" s="272"/>
      <c r="H129" s="272"/>
      <c r="I129" s="272"/>
      <c r="J129" s="166" t="s">
        <v>190</v>
      </c>
      <c r="K129" s="167">
        <v>33.9</v>
      </c>
      <c r="L129" s="273">
        <v>0</v>
      </c>
      <c r="M129" s="274"/>
      <c r="N129" s="275">
        <f>ROUND(L129*K129,2)</f>
        <v>0</v>
      </c>
      <c r="O129" s="275"/>
      <c r="P129" s="275"/>
      <c r="Q129" s="275"/>
      <c r="R129" s="38"/>
      <c r="T129" s="168" t="s">
        <v>22</v>
      </c>
      <c r="U129" s="45" t="s">
        <v>43</v>
      </c>
      <c r="V129" s="37"/>
      <c r="W129" s="169">
        <f>V129*K129</f>
        <v>0</v>
      </c>
      <c r="X129" s="169">
        <v>0</v>
      </c>
      <c r="Y129" s="169">
        <f>X129*K129</f>
        <v>0</v>
      </c>
      <c r="Z129" s="169">
        <v>0</v>
      </c>
      <c r="AA129" s="170">
        <f>Z129*K129</f>
        <v>0</v>
      </c>
      <c r="AR129" s="19" t="s">
        <v>146</v>
      </c>
      <c r="AT129" s="19" t="s">
        <v>142</v>
      </c>
      <c r="AU129" s="19" t="s">
        <v>86</v>
      </c>
      <c r="AY129" s="19" t="s">
        <v>141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86</v>
      </c>
      <c r="BK129" s="111">
        <f>ROUND(L129*K129,2)</f>
        <v>0</v>
      </c>
      <c r="BL129" s="19" t="s">
        <v>146</v>
      </c>
      <c r="BM129" s="19" t="s">
        <v>104</v>
      </c>
    </row>
    <row r="130" spans="2:65" s="1" customFormat="1" ht="31.5" customHeight="1">
      <c r="B130" s="36"/>
      <c r="C130" s="164" t="s">
        <v>104</v>
      </c>
      <c r="D130" s="164" t="s">
        <v>142</v>
      </c>
      <c r="E130" s="165" t="s">
        <v>191</v>
      </c>
      <c r="F130" s="272" t="s">
        <v>192</v>
      </c>
      <c r="G130" s="272"/>
      <c r="H130" s="272"/>
      <c r="I130" s="272"/>
      <c r="J130" s="166" t="s">
        <v>190</v>
      </c>
      <c r="K130" s="167">
        <v>33.9</v>
      </c>
      <c r="L130" s="273">
        <v>0</v>
      </c>
      <c r="M130" s="274"/>
      <c r="N130" s="275">
        <f>ROUND(L130*K130,2)</f>
        <v>0</v>
      </c>
      <c r="O130" s="275"/>
      <c r="P130" s="275"/>
      <c r="Q130" s="275"/>
      <c r="R130" s="38"/>
      <c r="T130" s="168" t="s">
        <v>22</v>
      </c>
      <c r="U130" s="45" t="s">
        <v>43</v>
      </c>
      <c r="V130" s="37"/>
      <c r="W130" s="169">
        <f>V130*K130</f>
        <v>0</v>
      </c>
      <c r="X130" s="169">
        <v>0</v>
      </c>
      <c r="Y130" s="169">
        <f>X130*K130</f>
        <v>0</v>
      </c>
      <c r="Z130" s="169">
        <v>0</v>
      </c>
      <c r="AA130" s="170">
        <f>Z130*K130</f>
        <v>0</v>
      </c>
      <c r="AR130" s="19" t="s">
        <v>146</v>
      </c>
      <c r="AT130" s="19" t="s">
        <v>142</v>
      </c>
      <c r="AU130" s="19" t="s">
        <v>86</v>
      </c>
      <c r="AY130" s="19" t="s">
        <v>141</v>
      </c>
      <c r="BE130" s="111">
        <f>IF(U130="základní",N130,0)</f>
        <v>0</v>
      </c>
      <c r="BF130" s="111">
        <f>IF(U130="snížená",N130,0)</f>
        <v>0</v>
      </c>
      <c r="BG130" s="111">
        <f>IF(U130="zákl. přenesená",N130,0)</f>
        <v>0</v>
      </c>
      <c r="BH130" s="111">
        <f>IF(U130="sníž. přenesená",N130,0)</f>
        <v>0</v>
      </c>
      <c r="BI130" s="111">
        <f>IF(U130="nulová",N130,0)</f>
        <v>0</v>
      </c>
      <c r="BJ130" s="19" t="s">
        <v>86</v>
      </c>
      <c r="BK130" s="111">
        <f>ROUND(L130*K130,2)</f>
        <v>0</v>
      </c>
      <c r="BL130" s="19" t="s">
        <v>146</v>
      </c>
      <c r="BM130" s="19" t="s">
        <v>146</v>
      </c>
    </row>
    <row r="131" spans="2:51" s="9" customFormat="1" ht="22.5" customHeight="1">
      <c r="B131" s="171"/>
      <c r="C131" s="172"/>
      <c r="D131" s="172"/>
      <c r="E131" s="173" t="s">
        <v>22</v>
      </c>
      <c r="F131" s="276" t="s">
        <v>193</v>
      </c>
      <c r="G131" s="277"/>
      <c r="H131" s="277"/>
      <c r="I131" s="277"/>
      <c r="J131" s="172"/>
      <c r="K131" s="174">
        <v>33.9</v>
      </c>
      <c r="L131" s="172"/>
      <c r="M131" s="172"/>
      <c r="N131" s="172"/>
      <c r="O131" s="172"/>
      <c r="P131" s="172"/>
      <c r="Q131" s="172"/>
      <c r="R131" s="175"/>
      <c r="T131" s="176"/>
      <c r="U131" s="172"/>
      <c r="V131" s="172"/>
      <c r="W131" s="172"/>
      <c r="X131" s="172"/>
      <c r="Y131" s="172"/>
      <c r="Z131" s="172"/>
      <c r="AA131" s="177"/>
      <c r="AT131" s="178" t="s">
        <v>147</v>
      </c>
      <c r="AU131" s="178" t="s">
        <v>86</v>
      </c>
      <c r="AV131" s="9" t="s">
        <v>104</v>
      </c>
      <c r="AW131" s="9" t="s">
        <v>35</v>
      </c>
      <c r="AX131" s="9" t="s">
        <v>78</v>
      </c>
      <c r="AY131" s="178" t="s">
        <v>141</v>
      </c>
    </row>
    <row r="132" spans="2:51" s="10" customFormat="1" ht="22.5" customHeight="1">
      <c r="B132" s="179"/>
      <c r="C132" s="180"/>
      <c r="D132" s="180"/>
      <c r="E132" s="181" t="s">
        <v>22</v>
      </c>
      <c r="F132" s="278" t="s">
        <v>148</v>
      </c>
      <c r="G132" s="279"/>
      <c r="H132" s="279"/>
      <c r="I132" s="279"/>
      <c r="J132" s="180"/>
      <c r="K132" s="182">
        <v>33.9</v>
      </c>
      <c r="L132" s="180"/>
      <c r="M132" s="180"/>
      <c r="N132" s="180"/>
      <c r="O132" s="180"/>
      <c r="P132" s="180"/>
      <c r="Q132" s="180"/>
      <c r="R132" s="183"/>
      <c r="T132" s="184"/>
      <c r="U132" s="180"/>
      <c r="V132" s="180"/>
      <c r="W132" s="180"/>
      <c r="X132" s="180"/>
      <c r="Y132" s="180"/>
      <c r="Z132" s="180"/>
      <c r="AA132" s="185"/>
      <c r="AT132" s="186" t="s">
        <v>147</v>
      </c>
      <c r="AU132" s="186" t="s">
        <v>86</v>
      </c>
      <c r="AV132" s="10" t="s">
        <v>146</v>
      </c>
      <c r="AW132" s="10" t="s">
        <v>35</v>
      </c>
      <c r="AX132" s="10" t="s">
        <v>86</v>
      </c>
      <c r="AY132" s="186" t="s">
        <v>141</v>
      </c>
    </row>
    <row r="133" spans="2:65" s="1" customFormat="1" ht="31.5" customHeight="1">
      <c r="B133" s="36"/>
      <c r="C133" s="164" t="s">
        <v>151</v>
      </c>
      <c r="D133" s="164" t="s">
        <v>142</v>
      </c>
      <c r="E133" s="165" t="s">
        <v>194</v>
      </c>
      <c r="F133" s="272" t="s">
        <v>195</v>
      </c>
      <c r="G133" s="272"/>
      <c r="H133" s="272"/>
      <c r="I133" s="272"/>
      <c r="J133" s="166" t="s">
        <v>190</v>
      </c>
      <c r="K133" s="167">
        <v>2.67</v>
      </c>
      <c r="L133" s="273">
        <v>0</v>
      </c>
      <c r="M133" s="274"/>
      <c r="N133" s="275">
        <f>ROUND(L133*K133,2)</f>
        <v>0</v>
      </c>
      <c r="O133" s="275"/>
      <c r="P133" s="275"/>
      <c r="Q133" s="275"/>
      <c r="R133" s="38"/>
      <c r="T133" s="168" t="s">
        <v>22</v>
      </c>
      <c r="U133" s="45" t="s">
        <v>43</v>
      </c>
      <c r="V133" s="37"/>
      <c r="W133" s="169">
        <f>V133*K133</f>
        <v>0</v>
      </c>
      <c r="X133" s="169">
        <v>0</v>
      </c>
      <c r="Y133" s="169">
        <f>X133*K133</f>
        <v>0</v>
      </c>
      <c r="Z133" s="169">
        <v>0</v>
      </c>
      <c r="AA133" s="170">
        <f>Z133*K133</f>
        <v>0</v>
      </c>
      <c r="AR133" s="19" t="s">
        <v>146</v>
      </c>
      <c r="AT133" s="19" t="s">
        <v>142</v>
      </c>
      <c r="AU133" s="19" t="s">
        <v>86</v>
      </c>
      <c r="AY133" s="19" t="s">
        <v>141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86</v>
      </c>
      <c r="BK133" s="111">
        <f>ROUND(L133*K133,2)</f>
        <v>0</v>
      </c>
      <c r="BL133" s="19" t="s">
        <v>146</v>
      </c>
      <c r="BM133" s="19" t="s">
        <v>154</v>
      </c>
    </row>
    <row r="134" spans="2:65" s="1" customFormat="1" ht="31.5" customHeight="1">
      <c r="B134" s="36"/>
      <c r="C134" s="164" t="s">
        <v>146</v>
      </c>
      <c r="D134" s="164" t="s">
        <v>142</v>
      </c>
      <c r="E134" s="165" t="s">
        <v>196</v>
      </c>
      <c r="F134" s="272" t="s">
        <v>197</v>
      </c>
      <c r="G134" s="272"/>
      <c r="H134" s="272"/>
      <c r="I134" s="272"/>
      <c r="J134" s="166" t="s">
        <v>190</v>
      </c>
      <c r="K134" s="167">
        <v>2.67</v>
      </c>
      <c r="L134" s="273">
        <v>0</v>
      </c>
      <c r="M134" s="274"/>
      <c r="N134" s="275">
        <f>ROUND(L134*K134,2)</f>
        <v>0</v>
      </c>
      <c r="O134" s="275"/>
      <c r="P134" s="275"/>
      <c r="Q134" s="275"/>
      <c r="R134" s="38"/>
      <c r="T134" s="168" t="s">
        <v>22</v>
      </c>
      <c r="U134" s="45" t="s">
        <v>43</v>
      </c>
      <c r="V134" s="37"/>
      <c r="W134" s="169">
        <f>V134*K134</f>
        <v>0</v>
      </c>
      <c r="X134" s="169">
        <v>0</v>
      </c>
      <c r="Y134" s="169">
        <f>X134*K134</f>
        <v>0</v>
      </c>
      <c r="Z134" s="169">
        <v>0</v>
      </c>
      <c r="AA134" s="170">
        <f>Z134*K134</f>
        <v>0</v>
      </c>
      <c r="AR134" s="19" t="s">
        <v>146</v>
      </c>
      <c r="AT134" s="19" t="s">
        <v>142</v>
      </c>
      <c r="AU134" s="19" t="s">
        <v>86</v>
      </c>
      <c r="AY134" s="19" t="s">
        <v>141</v>
      </c>
      <c r="BE134" s="111">
        <f>IF(U134="základní",N134,0)</f>
        <v>0</v>
      </c>
      <c r="BF134" s="111">
        <f>IF(U134="snížená",N134,0)</f>
        <v>0</v>
      </c>
      <c r="BG134" s="111">
        <f>IF(U134="zákl. přenesená",N134,0)</f>
        <v>0</v>
      </c>
      <c r="BH134" s="111">
        <f>IF(U134="sníž. přenesená",N134,0)</f>
        <v>0</v>
      </c>
      <c r="BI134" s="111">
        <f>IF(U134="nulová",N134,0)</f>
        <v>0</v>
      </c>
      <c r="BJ134" s="19" t="s">
        <v>86</v>
      </c>
      <c r="BK134" s="111">
        <f>ROUND(L134*K134,2)</f>
        <v>0</v>
      </c>
      <c r="BL134" s="19" t="s">
        <v>146</v>
      </c>
      <c r="BM134" s="19" t="s">
        <v>157</v>
      </c>
    </row>
    <row r="135" spans="2:51" s="9" customFormat="1" ht="22.5" customHeight="1">
      <c r="B135" s="171"/>
      <c r="C135" s="172"/>
      <c r="D135" s="172"/>
      <c r="E135" s="173" t="s">
        <v>22</v>
      </c>
      <c r="F135" s="276" t="s">
        <v>198</v>
      </c>
      <c r="G135" s="277"/>
      <c r="H135" s="277"/>
      <c r="I135" s="277"/>
      <c r="J135" s="172"/>
      <c r="K135" s="174">
        <v>2.67</v>
      </c>
      <c r="L135" s="172"/>
      <c r="M135" s="172"/>
      <c r="N135" s="172"/>
      <c r="O135" s="172"/>
      <c r="P135" s="172"/>
      <c r="Q135" s="172"/>
      <c r="R135" s="175"/>
      <c r="T135" s="176"/>
      <c r="U135" s="172"/>
      <c r="V135" s="172"/>
      <c r="W135" s="172"/>
      <c r="X135" s="172"/>
      <c r="Y135" s="172"/>
      <c r="Z135" s="172"/>
      <c r="AA135" s="177"/>
      <c r="AT135" s="178" t="s">
        <v>147</v>
      </c>
      <c r="AU135" s="178" t="s">
        <v>86</v>
      </c>
      <c r="AV135" s="9" t="s">
        <v>104</v>
      </c>
      <c r="AW135" s="9" t="s">
        <v>35</v>
      </c>
      <c r="AX135" s="9" t="s">
        <v>78</v>
      </c>
      <c r="AY135" s="178" t="s">
        <v>141</v>
      </c>
    </row>
    <row r="136" spans="2:51" s="10" customFormat="1" ht="22.5" customHeight="1">
      <c r="B136" s="179"/>
      <c r="C136" s="180"/>
      <c r="D136" s="180"/>
      <c r="E136" s="181" t="s">
        <v>22</v>
      </c>
      <c r="F136" s="278" t="s">
        <v>148</v>
      </c>
      <c r="G136" s="279"/>
      <c r="H136" s="279"/>
      <c r="I136" s="279"/>
      <c r="J136" s="180"/>
      <c r="K136" s="182">
        <v>2.67</v>
      </c>
      <c r="L136" s="180"/>
      <c r="M136" s="180"/>
      <c r="N136" s="180"/>
      <c r="O136" s="180"/>
      <c r="P136" s="180"/>
      <c r="Q136" s="180"/>
      <c r="R136" s="183"/>
      <c r="T136" s="184"/>
      <c r="U136" s="180"/>
      <c r="V136" s="180"/>
      <c r="W136" s="180"/>
      <c r="X136" s="180"/>
      <c r="Y136" s="180"/>
      <c r="Z136" s="180"/>
      <c r="AA136" s="185"/>
      <c r="AT136" s="186" t="s">
        <v>147</v>
      </c>
      <c r="AU136" s="186" t="s">
        <v>86</v>
      </c>
      <c r="AV136" s="10" t="s">
        <v>146</v>
      </c>
      <c r="AW136" s="10" t="s">
        <v>35</v>
      </c>
      <c r="AX136" s="10" t="s">
        <v>86</v>
      </c>
      <c r="AY136" s="186" t="s">
        <v>141</v>
      </c>
    </row>
    <row r="137" spans="2:65" s="1" customFormat="1" ht="31.5" customHeight="1">
      <c r="B137" s="36"/>
      <c r="C137" s="164" t="s">
        <v>158</v>
      </c>
      <c r="D137" s="164" t="s">
        <v>142</v>
      </c>
      <c r="E137" s="165" t="s">
        <v>199</v>
      </c>
      <c r="F137" s="272" t="s">
        <v>200</v>
      </c>
      <c r="G137" s="272"/>
      <c r="H137" s="272"/>
      <c r="I137" s="272"/>
      <c r="J137" s="166" t="s">
        <v>190</v>
      </c>
      <c r="K137" s="167">
        <v>15</v>
      </c>
      <c r="L137" s="273">
        <v>0</v>
      </c>
      <c r="M137" s="274"/>
      <c r="N137" s="275">
        <f>ROUND(L137*K137,2)</f>
        <v>0</v>
      </c>
      <c r="O137" s="275"/>
      <c r="P137" s="275"/>
      <c r="Q137" s="275"/>
      <c r="R137" s="38"/>
      <c r="T137" s="168" t="s">
        <v>22</v>
      </c>
      <c r="U137" s="45" t="s">
        <v>43</v>
      </c>
      <c r="V137" s="37"/>
      <c r="W137" s="169">
        <f>V137*K137</f>
        <v>0</v>
      </c>
      <c r="X137" s="169">
        <v>0</v>
      </c>
      <c r="Y137" s="169">
        <f>X137*K137</f>
        <v>0</v>
      </c>
      <c r="Z137" s="169">
        <v>0</v>
      </c>
      <c r="AA137" s="170">
        <f>Z137*K137</f>
        <v>0</v>
      </c>
      <c r="AR137" s="19" t="s">
        <v>146</v>
      </c>
      <c r="AT137" s="19" t="s">
        <v>142</v>
      </c>
      <c r="AU137" s="19" t="s">
        <v>86</v>
      </c>
      <c r="AY137" s="19" t="s">
        <v>141</v>
      </c>
      <c r="BE137" s="111">
        <f>IF(U137="základní",N137,0)</f>
        <v>0</v>
      </c>
      <c r="BF137" s="111">
        <f>IF(U137="snížená",N137,0)</f>
        <v>0</v>
      </c>
      <c r="BG137" s="111">
        <f>IF(U137="zákl. přenesená",N137,0)</f>
        <v>0</v>
      </c>
      <c r="BH137" s="111">
        <f>IF(U137="sníž. přenesená",N137,0)</f>
        <v>0</v>
      </c>
      <c r="BI137" s="111">
        <f>IF(U137="nulová",N137,0)</f>
        <v>0</v>
      </c>
      <c r="BJ137" s="19" t="s">
        <v>86</v>
      </c>
      <c r="BK137" s="111">
        <f>ROUND(L137*K137,2)</f>
        <v>0</v>
      </c>
      <c r="BL137" s="19" t="s">
        <v>146</v>
      </c>
      <c r="BM137" s="19" t="s">
        <v>161</v>
      </c>
    </row>
    <row r="138" spans="2:65" s="1" customFormat="1" ht="31.5" customHeight="1">
      <c r="B138" s="36"/>
      <c r="C138" s="164" t="s">
        <v>154</v>
      </c>
      <c r="D138" s="164" t="s">
        <v>142</v>
      </c>
      <c r="E138" s="165" t="s">
        <v>201</v>
      </c>
      <c r="F138" s="272" t="s">
        <v>202</v>
      </c>
      <c r="G138" s="272"/>
      <c r="H138" s="272"/>
      <c r="I138" s="272"/>
      <c r="J138" s="166" t="s">
        <v>190</v>
      </c>
      <c r="K138" s="167">
        <v>21.57</v>
      </c>
      <c r="L138" s="273">
        <v>0</v>
      </c>
      <c r="M138" s="274"/>
      <c r="N138" s="275">
        <f>ROUND(L138*K138,2)</f>
        <v>0</v>
      </c>
      <c r="O138" s="275"/>
      <c r="P138" s="275"/>
      <c r="Q138" s="275"/>
      <c r="R138" s="38"/>
      <c r="T138" s="168" t="s">
        <v>22</v>
      </c>
      <c r="U138" s="45" t="s">
        <v>43</v>
      </c>
      <c r="V138" s="37"/>
      <c r="W138" s="169">
        <f>V138*K138</f>
        <v>0</v>
      </c>
      <c r="X138" s="169">
        <v>0</v>
      </c>
      <c r="Y138" s="169">
        <f>X138*K138</f>
        <v>0</v>
      </c>
      <c r="Z138" s="169">
        <v>0</v>
      </c>
      <c r="AA138" s="170">
        <f>Z138*K138</f>
        <v>0</v>
      </c>
      <c r="AR138" s="19" t="s">
        <v>146</v>
      </c>
      <c r="AT138" s="19" t="s">
        <v>142</v>
      </c>
      <c r="AU138" s="19" t="s">
        <v>86</v>
      </c>
      <c r="AY138" s="19" t="s">
        <v>141</v>
      </c>
      <c r="BE138" s="111">
        <f>IF(U138="základní",N138,0)</f>
        <v>0</v>
      </c>
      <c r="BF138" s="111">
        <f>IF(U138="snížená",N138,0)</f>
        <v>0</v>
      </c>
      <c r="BG138" s="111">
        <f>IF(U138="zákl. přenesená",N138,0)</f>
        <v>0</v>
      </c>
      <c r="BH138" s="111">
        <f>IF(U138="sníž. přenesená",N138,0)</f>
        <v>0</v>
      </c>
      <c r="BI138" s="111">
        <f>IF(U138="nulová",N138,0)</f>
        <v>0</v>
      </c>
      <c r="BJ138" s="19" t="s">
        <v>86</v>
      </c>
      <c r="BK138" s="111">
        <f>ROUND(L138*K138,2)</f>
        <v>0</v>
      </c>
      <c r="BL138" s="19" t="s">
        <v>146</v>
      </c>
      <c r="BM138" s="19" t="s">
        <v>164</v>
      </c>
    </row>
    <row r="139" spans="2:51" s="9" customFormat="1" ht="22.5" customHeight="1">
      <c r="B139" s="171"/>
      <c r="C139" s="172"/>
      <c r="D139" s="172"/>
      <c r="E139" s="173" t="s">
        <v>22</v>
      </c>
      <c r="F139" s="276" t="s">
        <v>193</v>
      </c>
      <c r="G139" s="277"/>
      <c r="H139" s="277"/>
      <c r="I139" s="277"/>
      <c r="J139" s="172"/>
      <c r="K139" s="174">
        <v>33.9</v>
      </c>
      <c r="L139" s="172"/>
      <c r="M139" s="172"/>
      <c r="N139" s="172"/>
      <c r="O139" s="172"/>
      <c r="P139" s="172"/>
      <c r="Q139" s="172"/>
      <c r="R139" s="175"/>
      <c r="T139" s="176"/>
      <c r="U139" s="172"/>
      <c r="V139" s="172"/>
      <c r="W139" s="172"/>
      <c r="X139" s="172"/>
      <c r="Y139" s="172"/>
      <c r="Z139" s="172"/>
      <c r="AA139" s="177"/>
      <c r="AT139" s="178" t="s">
        <v>147</v>
      </c>
      <c r="AU139" s="178" t="s">
        <v>86</v>
      </c>
      <c r="AV139" s="9" t="s">
        <v>104</v>
      </c>
      <c r="AW139" s="9" t="s">
        <v>35</v>
      </c>
      <c r="AX139" s="9" t="s">
        <v>78</v>
      </c>
      <c r="AY139" s="178" t="s">
        <v>141</v>
      </c>
    </row>
    <row r="140" spans="2:51" s="9" customFormat="1" ht="22.5" customHeight="1">
      <c r="B140" s="171"/>
      <c r="C140" s="172"/>
      <c r="D140" s="172"/>
      <c r="E140" s="173" t="s">
        <v>22</v>
      </c>
      <c r="F140" s="286" t="s">
        <v>198</v>
      </c>
      <c r="G140" s="287"/>
      <c r="H140" s="287"/>
      <c r="I140" s="287"/>
      <c r="J140" s="172"/>
      <c r="K140" s="174">
        <v>2.67</v>
      </c>
      <c r="L140" s="172"/>
      <c r="M140" s="172"/>
      <c r="N140" s="172"/>
      <c r="O140" s="172"/>
      <c r="P140" s="172"/>
      <c r="Q140" s="172"/>
      <c r="R140" s="175"/>
      <c r="T140" s="176"/>
      <c r="U140" s="172"/>
      <c r="V140" s="172"/>
      <c r="W140" s="172"/>
      <c r="X140" s="172"/>
      <c r="Y140" s="172"/>
      <c r="Z140" s="172"/>
      <c r="AA140" s="177"/>
      <c r="AT140" s="178" t="s">
        <v>147</v>
      </c>
      <c r="AU140" s="178" t="s">
        <v>86</v>
      </c>
      <c r="AV140" s="9" t="s">
        <v>104</v>
      </c>
      <c r="AW140" s="9" t="s">
        <v>35</v>
      </c>
      <c r="AX140" s="9" t="s">
        <v>78</v>
      </c>
      <c r="AY140" s="178" t="s">
        <v>141</v>
      </c>
    </row>
    <row r="141" spans="2:51" s="9" customFormat="1" ht="22.5" customHeight="1">
      <c r="B141" s="171"/>
      <c r="C141" s="172"/>
      <c r="D141" s="172"/>
      <c r="E141" s="173" t="s">
        <v>22</v>
      </c>
      <c r="F141" s="286" t="s">
        <v>203</v>
      </c>
      <c r="G141" s="287"/>
      <c r="H141" s="287"/>
      <c r="I141" s="287"/>
      <c r="J141" s="172"/>
      <c r="K141" s="174">
        <v>-15</v>
      </c>
      <c r="L141" s="172"/>
      <c r="M141" s="172"/>
      <c r="N141" s="172"/>
      <c r="O141" s="172"/>
      <c r="P141" s="172"/>
      <c r="Q141" s="172"/>
      <c r="R141" s="175"/>
      <c r="T141" s="176"/>
      <c r="U141" s="172"/>
      <c r="V141" s="172"/>
      <c r="W141" s="172"/>
      <c r="X141" s="172"/>
      <c r="Y141" s="172"/>
      <c r="Z141" s="172"/>
      <c r="AA141" s="177"/>
      <c r="AT141" s="178" t="s">
        <v>147</v>
      </c>
      <c r="AU141" s="178" t="s">
        <v>86</v>
      </c>
      <c r="AV141" s="9" t="s">
        <v>104</v>
      </c>
      <c r="AW141" s="9" t="s">
        <v>35</v>
      </c>
      <c r="AX141" s="9" t="s">
        <v>78</v>
      </c>
      <c r="AY141" s="178" t="s">
        <v>141</v>
      </c>
    </row>
    <row r="142" spans="2:51" s="10" customFormat="1" ht="22.5" customHeight="1">
      <c r="B142" s="179"/>
      <c r="C142" s="180"/>
      <c r="D142" s="180"/>
      <c r="E142" s="181" t="s">
        <v>22</v>
      </c>
      <c r="F142" s="278" t="s">
        <v>148</v>
      </c>
      <c r="G142" s="279"/>
      <c r="H142" s="279"/>
      <c r="I142" s="279"/>
      <c r="J142" s="180"/>
      <c r="K142" s="182">
        <v>21.57</v>
      </c>
      <c r="L142" s="180"/>
      <c r="M142" s="180"/>
      <c r="N142" s="180"/>
      <c r="O142" s="180"/>
      <c r="P142" s="180"/>
      <c r="Q142" s="180"/>
      <c r="R142" s="183"/>
      <c r="T142" s="184"/>
      <c r="U142" s="180"/>
      <c r="V142" s="180"/>
      <c r="W142" s="180"/>
      <c r="X142" s="180"/>
      <c r="Y142" s="180"/>
      <c r="Z142" s="180"/>
      <c r="AA142" s="185"/>
      <c r="AT142" s="186" t="s">
        <v>147</v>
      </c>
      <c r="AU142" s="186" t="s">
        <v>86</v>
      </c>
      <c r="AV142" s="10" t="s">
        <v>146</v>
      </c>
      <c r="AW142" s="10" t="s">
        <v>35</v>
      </c>
      <c r="AX142" s="10" t="s">
        <v>86</v>
      </c>
      <c r="AY142" s="186" t="s">
        <v>141</v>
      </c>
    </row>
    <row r="143" spans="2:65" s="1" customFormat="1" ht="22.5" customHeight="1">
      <c r="B143" s="36"/>
      <c r="C143" s="164" t="s">
        <v>204</v>
      </c>
      <c r="D143" s="164" t="s">
        <v>142</v>
      </c>
      <c r="E143" s="165" t="s">
        <v>205</v>
      </c>
      <c r="F143" s="272" t="s">
        <v>206</v>
      </c>
      <c r="G143" s="272"/>
      <c r="H143" s="272"/>
      <c r="I143" s="272"/>
      <c r="J143" s="166" t="s">
        <v>207</v>
      </c>
      <c r="K143" s="167">
        <v>36.669</v>
      </c>
      <c r="L143" s="273">
        <v>0</v>
      </c>
      <c r="M143" s="274"/>
      <c r="N143" s="275">
        <f>ROUND(L143*K143,2)</f>
        <v>0</v>
      </c>
      <c r="O143" s="275"/>
      <c r="P143" s="275"/>
      <c r="Q143" s="275"/>
      <c r="R143" s="38"/>
      <c r="T143" s="168" t="s">
        <v>22</v>
      </c>
      <c r="U143" s="45" t="s">
        <v>43</v>
      </c>
      <c r="V143" s="37"/>
      <c r="W143" s="169">
        <f>V143*K143</f>
        <v>0</v>
      </c>
      <c r="X143" s="169">
        <v>0</v>
      </c>
      <c r="Y143" s="169">
        <f>X143*K143</f>
        <v>0</v>
      </c>
      <c r="Z143" s="169">
        <v>0</v>
      </c>
      <c r="AA143" s="170">
        <f>Z143*K143</f>
        <v>0</v>
      </c>
      <c r="AR143" s="19" t="s">
        <v>146</v>
      </c>
      <c r="AT143" s="19" t="s">
        <v>142</v>
      </c>
      <c r="AU143" s="19" t="s">
        <v>86</v>
      </c>
      <c r="AY143" s="19" t="s">
        <v>141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86</v>
      </c>
      <c r="BK143" s="111">
        <f>ROUND(L143*K143,2)</f>
        <v>0</v>
      </c>
      <c r="BL143" s="19" t="s">
        <v>146</v>
      </c>
      <c r="BM143" s="19" t="s">
        <v>167</v>
      </c>
    </row>
    <row r="144" spans="2:65" s="1" customFormat="1" ht="31.5" customHeight="1">
      <c r="B144" s="36"/>
      <c r="C144" s="164" t="s">
        <v>157</v>
      </c>
      <c r="D144" s="164" t="s">
        <v>142</v>
      </c>
      <c r="E144" s="165" t="s">
        <v>208</v>
      </c>
      <c r="F144" s="272" t="s">
        <v>209</v>
      </c>
      <c r="G144" s="272"/>
      <c r="H144" s="272"/>
      <c r="I144" s="272"/>
      <c r="J144" s="166" t="s">
        <v>210</v>
      </c>
      <c r="K144" s="167">
        <v>333.75</v>
      </c>
      <c r="L144" s="273">
        <v>0</v>
      </c>
      <c r="M144" s="274"/>
      <c r="N144" s="275">
        <f>ROUND(L144*K144,2)</f>
        <v>0</v>
      </c>
      <c r="O144" s="275"/>
      <c r="P144" s="275"/>
      <c r="Q144" s="275"/>
      <c r="R144" s="38"/>
      <c r="T144" s="168" t="s">
        <v>22</v>
      </c>
      <c r="U144" s="45" t="s">
        <v>43</v>
      </c>
      <c r="V144" s="37"/>
      <c r="W144" s="169">
        <f>V144*K144</f>
        <v>0</v>
      </c>
      <c r="X144" s="169">
        <v>0</v>
      </c>
      <c r="Y144" s="169">
        <f>X144*K144</f>
        <v>0</v>
      </c>
      <c r="Z144" s="169">
        <v>0</v>
      </c>
      <c r="AA144" s="170">
        <f>Z144*K144</f>
        <v>0</v>
      </c>
      <c r="AR144" s="19" t="s">
        <v>146</v>
      </c>
      <c r="AT144" s="19" t="s">
        <v>142</v>
      </c>
      <c r="AU144" s="19" t="s">
        <v>86</v>
      </c>
      <c r="AY144" s="19" t="s">
        <v>141</v>
      </c>
      <c r="BE144" s="111">
        <f>IF(U144="základní",N144,0)</f>
        <v>0</v>
      </c>
      <c r="BF144" s="111">
        <f>IF(U144="snížená",N144,0)</f>
        <v>0</v>
      </c>
      <c r="BG144" s="111">
        <f>IF(U144="zákl. přenesená",N144,0)</f>
        <v>0</v>
      </c>
      <c r="BH144" s="111">
        <f>IF(U144="sníž. přenesená",N144,0)</f>
        <v>0</v>
      </c>
      <c r="BI144" s="111">
        <f>IF(U144="nulová",N144,0)</f>
        <v>0</v>
      </c>
      <c r="BJ144" s="19" t="s">
        <v>86</v>
      </c>
      <c r="BK144" s="111">
        <f>ROUND(L144*K144,2)</f>
        <v>0</v>
      </c>
      <c r="BL144" s="19" t="s">
        <v>146</v>
      </c>
      <c r="BM144" s="19" t="s">
        <v>170</v>
      </c>
    </row>
    <row r="145" spans="2:51" s="9" customFormat="1" ht="22.5" customHeight="1">
      <c r="B145" s="171"/>
      <c r="C145" s="172"/>
      <c r="D145" s="172"/>
      <c r="E145" s="173" t="s">
        <v>22</v>
      </c>
      <c r="F145" s="276" t="s">
        <v>211</v>
      </c>
      <c r="G145" s="277"/>
      <c r="H145" s="277"/>
      <c r="I145" s="277"/>
      <c r="J145" s="172"/>
      <c r="K145" s="174">
        <v>281.65</v>
      </c>
      <c r="L145" s="172"/>
      <c r="M145" s="172"/>
      <c r="N145" s="172"/>
      <c r="O145" s="172"/>
      <c r="P145" s="172"/>
      <c r="Q145" s="172"/>
      <c r="R145" s="175"/>
      <c r="T145" s="176"/>
      <c r="U145" s="172"/>
      <c r="V145" s="172"/>
      <c r="W145" s="172"/>
      <c r="X145" s="172"/>
      <c r="Y145" s="172"/>
      <c r="Z145" s="172"/>
      <c r="AA145" s="177"/>
      <c r="AT145" s="178" t="s">
        <v>147</v>
      </c>
      <c r="AU145" s="178" t="s">
        <v>86</v>
      </c>
      <c r="AV145" s="9" t="s">
        <v>104</v>
      </c>
      <c r="AW145" s="9" t="s">
        <v>35</v>
      </c>
      <c r="AX145" s="9" t="s">
        <v>78</v>
      </c>
      <c r="AY145" s="178" t="s">
        <v>141</v>
      </c>
    </row>
    <row r="146" spans="2:51" s="9" customFormat="1" ht="22.5" customHeight="1">
      <c r="B146" s="171"/>
      <c r="C146" s="172"/>
      <c r="D146" s="172"/>
      <c r="E146" s="173" t="s">
        <v>22</v>
      </c>
      <c r="F146" s="286" t="s">
        <v>212</v>
      </c>
      <c r="G146" s="287"/>
      <c r="H146" s="287"/>
      <c r="I146" s="287"/>
      <c r="J146" s="172"/>
      <c r="K146" s="174">
        <v>36.1</v>
      </c>
      <c r="L146" s="172"/>
      <c r="M146" s="172"/>
      <c r="N146" s="172"/>
      <c r="O146" s="172"/>
      <c r="P146" s="172"/>
      <c r="Q146" s="172"/>
      <c r="R146" s="175"/>
      <c r="T146" s="176"/>
      <c r="U146" s="172"/>
      <c r="V146" s="172"/>
      <c r="W146" s="172"/>
      <c r="X146" s="172"/>
      <c r="Y146" s="172"/>
      <c r="Z146" s="172"/>
      <c r="AA146" s="177"/>
      <c r="AT146" s="178" t="s">
        <v>147</v>
      </c>
      <c r="AU146" s="178" t="s">
        <v>86</v>
      </c>
      <c r="AV146" s="9" t="s">
        <v>104</v>
      </c>
      <c r="AW146" s="9" t="s">
        <v>35</v>
      </c>
      <c r="AX146" s="9" t="s">
        <v>78</v>
      </c>
      <c r="AY146" s="178" t="s">
        <v>141</v>
      </c>
    </row>
    <row r="147" spans="2:51" s="9" customFormat="1" ht="22.5" customHeight="1">
      <c r="B147" s="171"/>
      <c r="C147" s="172"/>
      <c r="D147" s="172"/>
      <c r="E147" s="173" t="s">
        <v>22</v>
      </c>
      <c r="F147" s="286" t="s">
        <v>213</v>
      </c>
      <c r="G147" s="287"/>
      <c r="H147" s="287"/>
      <c r="I147" s="287"/>
      <c r="J147" s="172"/>
      <c r="K147" s="174">
        <v>16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147</v>
      </c>
      <c r="AU147" s="178" t="s">
        <v>86</v>
      </c>
      <c r="AV147" s="9" t="s">
        <v>104</v>
      </c>
      <c r="AW147" s="9" t="s">
        <v>35</v>
      </c>
      <c r="AX147" s="9" t="s">
        <v>78</v>
      </c>
      <c r="AY147" s="178" t="s">
        <v>141</v>
      </c>
    </row>
    <row r="148" spans="2:51" s="10" customFormat="1" ht="22.5" customHeight="1">
      <c r="B148" s="179"/>
      <c r="C148" s="180"/>
      <c r="D148" s="180"/>
      <c r="E148" s="181" t="s">
        <v>22</v>
      </c>
      <c r="F148" s="278" t="s">
        <v>148</v>
      </c>
      <c r="G148" s="279"/>
      <c r="H148" s="279"/>
      <c r="I148" s="279"/>
      <c r="J148" s="180"/>
      <c r="K148" s="182">
        <v>333.75</v>
      </c>
      <c r="L148" s="180"/>
      <c r="M148" s="180"/>
      <c r="N148" s="180"/>
      <c r="O148" s="180"/>
      <c r="P148" s="180"/>
      <c r="Q148" s="180"/>
      <c r="R148" s="183"/>
      <c r="T148" s="184"/>
      <c r="U148" s="180"/>
      <c r="V148" s="180"/>
      <c r="W148" s="180"/>
      <c r="X148" s="180"/>
      <c r="Y148" s="180"/>
      <c r="Z148" s="180"/>
      <c r="AA148" s="185"/>
      <c r="AT148" s="186" t="s">
        <v>147</v>
      </c>
      <c r="AU148" s="186" t="s">
        <v>86</v>
      </c>
      <c r="AV148" s="10" t="s">
        <v>146</v>
      </c>
      <c r="AW148" s="10" t="s">
        <v>35</v>
      </c>
      <c r="AX148" s="10" t="s">
        <v>86</v>
      </c>
      <c r="AY148" s="186" t="s">
        <v>141</v>
      </c>
    </row>
    <row r="149" spans="2:63" s="8" customFormat="1" ht="37.35" customHeight="1">
      <c r="B149" s="154"/>
      <c r="C149" s="155"/>
      <c r="D149" s="156" t="s">
        <v>178</v>
      </c>
      <c r="E149" s="156"/>
      <c r="F149" s="156"/>
      <c r="G149" s="156"/>
      <c r="H149" s="156"/>
      <c r="I149" s="156"/>
      <c r="J149" s="156"/>
      <c r="K149" s="156"/>
      <c r="L149" s="156"/>
      <c r="M149" s="156"/>
      <c r="N149" s="283">
        <f>BK149</f>
        <v>0</v>
      </c>
      <c r="O149" s="284"/>
      <c r="P149" s="284"/>
      <c r="Q149" s="284"/>
      <c r="R149" s="157"/>
      <c r="T149" s="158"/>
      <c r="U149" s="155"/>
      <c r="V149" s="155"/>
      <c r="W149" s="159">
        <f>SUM(W150:W171)</f>
        <v>0</v>
      </c>
      <c r="X149" s="155"/>
      <c r="Y149" s="159">
        <f>SUM(Y150:Y171)</f>
        <v>0</v>
      </c>
      <c r="Z149" s="155"/>
      <c r="AA149" s="160">
        <f>SUM(AA150:AA171)</f>
        <v>0</v>
      </c>
      <c r="AR149" s="161" t="s">
        <v>86</v>
      </c>
      <c r="AT149" s="162" t="s">
        <v>77</v>
      </c>
      <c r="AU149" s="162" t="s">
        <v>78</v>
      </c>
      <c r="AY149" s="161" t="s">
        <v>141</v>
      </c>
      <c r="BK149" s="163">
        <f>SUM(BK150:BK171)</f>
        <v>0</v>
      </c>
    </row>
    <row r="150" spans="2:65" s="1" customFormat="1" ht="44.25" customHeight="1">
      <c r="B150" s="36"/>
      <c r="C150" s="164" t="s">
        <v>214</v>
      </c>
      <c r="D150" s="164" t="s">
        <v>142</v>
      </c>
      <c r="E150" s="165" t="s">
        <v>215</v>
      </c>
      <c r="F150" s="272" t="s">
        <v>216</v>
      </c>
      <c r="G150" s="272"/>
      <c r="H150" s="272"/>
      <c r="I150" s="272"/>
      <c r="J150" s="166" t="s">
        <v>217</v>
      </c>
      <c r="K150" s="167">
        <v>9.5</v>
      </c>
      <c r="L150" s="273">
        <v>0</v>
      </c>
      <c r="M150" s="274"/>
      <c r="N150" s="275">
        <f>ROUND(L150*K150,2)</f>
        <v>0</v>
      </c>
      <c r="O150" s="275"/>
      <c r="P150" s="275"/>
      <c r="Q150" s="275"/>
      <c r="R150" s="38"/>
      <c r="T150" s="168" t="s">
        <v>22</v>
      </c>
      <c r="U150" s="45" t="s">
        <v>43</v>
      </c>
      <c r="V150" s="37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19" t="s">
        <v>146</v>
      </c>
      <c r="AT150" s="19" t="s">
        <v>142</v>
      </c>
      <c r="AU150" s="19" t="s">
        <v>86</v>
      </c>
      <c r="AY150" s="19" t="s">
        <v>141</v>
      </c>
      <c r="BE150" s="111">
        <f>IF(U150="základní",N150,0)</f>
        <v>0</v>
      </c>
      <c r="BF150" s="111">
        <f>IF(U150="snížená",N150,0)</f>
        <v>0</v>
      </c>
      <c r="BG150" s="111">
        <f>IF(U150="zákl. přenesená",N150,0)</f>
        <v>0</v>
      </c>
      <c r="BH150" s="111">
        <f>IF(U150="sníž. přenesená",N150,0)</f>
        <v>0</v>
      </c>
      <c r="BI150" s="111">
        <f>IF(U150="nulová",N150,0)</f>
        <v>0</v>
      </c>
      <c r="BJ150" s="19" t="s">
        <v>86</v>
      </c>
      <c r="BK150" s="111">
        <f>ROUND(L150*K150,2)</f>
        <v>0</v>
      </c>
      <c r="BL150" s="19" t="s">
        <v>146</v>
      </c>
      <c r="BM150" s="19" t="s">
        <v>173</v>
      </c>
    </row>
    <row r="151" spans="2:65" s="1" customFormat="1" ht="31.5" customHeight="1">
      <c r="B151" s="36"/>
      <c r="C151" s="164" t="s">
        <v>161</v>
      </c>
      <c r="D151" s="164" t="s">
        <v>142</v>
      </c>
      <c r="E151" s="165" t="s">
        <v>218</v>
      </c>
      <c r="F151" s="272" t="s">
        <v>219</v>
      </c>
      <c r="G151" s="272"/>
      <c r="H151" s="272"/>
      <c r="I151" s="272"/>
      <c r="J151" s="166" t="s">
        <v>210</v>
      </c>
      <c r="K151" s="167">
        <v>2.25</v>
      </c>
      <c r="L151" s="273">
        <v>0</v>
      </c>
      <c r="M151" s="274"/>
      <c r="N151" s="275">
        <f>ROUND(L151*K151,2)</f>
        <v>0</v>
      </c>
      <c r="O151" s="275"/>
      <c r="P151" s="275"/>
      <c r="Q151" s="275"/>
      <c r="R151" s="38"/>
      <c r="T151" s="168" t="s">
        <v>22</v>
      </c>
      <c r="U151" s="45" t="s">
        <v>43</v>
      </c>
      <c r="V151" s="37"/>
      <c r="W151" s="169">
        <f>V151*K151</f>
        <v>0</v>
      </c>
      <c r="X151" s="169">
        <v>0</v>
      </c>
      <c r="Y151" s="169">
        <f>X151*K151</f>
        <v>0</v>
      </c>
      <c r="Z151" s="169">
        <v>0</v>
      </c>
      <c r="AA151" s="170">
        <f>Z151*K151</f>
        <v>0</v>
      </c>
      <c r="AR151" s="19" t="s">
        <v>146</v>
      </c>
      <c r="AT151" s="19" t="s">
        <v>142</v>
      </c>
      <c r="AU151" s="19" t="s">
        <v>86</v>
      </c>
      <c r="AY151" s="19" t="s">
        <v>141</v>
      </c>
      <c r="BE151" s="111">
        <f>IF(U151="základní",N151,0)</f>
        <v>0</v>
      </c>
      <c r="BF151" s="111">
        <f>IF(U151="snížená",N151,0)</f>
        <v>0</v>
      </c>
      <c r="BG151" s="111">
        <f>IF(U151="zákl. přenesená",N151,0)</f>
        <v>0</v>
      </c>
      <c r="BH151" s="111">
        <f>IF(U151="sníž. přenesená",N151,0)</f>
        <v>0</v>
      </c>
      <c r="BI151" s="111">
        <f>IF(U151="nulová",N151,0)</f>
        <v>0</v>
      </c>
      <c r="BJ151" s="19" t="s">
        <v>86</v>
      </c>
      <c r="BK151" s="111">
        <f>ROUND(L151*K151,2)</f>
        <v>0</v>
      </c>
      <c r="BL151" s="19" t="s">
        <v>146</v>
      </c>
      <c r="BM151" s="19" t="s">
        <v>220</v>
      </c>
    </row>
    <row r="152" spans="2:51" s="9" customFormat="1" ht="22.5" customHeight="1">
      <c r="B152" s="171"/>
      <c r="C152" s="172"/>
      <c r="D152" s="172"/>
      <c r="E152" s="173" t="s">
        <v>22</v>
      </c>
      <c r="F152" s="276" t="s">
        <v>221</v>
      </c>
      <c r="G152" s="277"/>
      <c r="H152" s="277"/>
      <c r="I152" s="277"/>
      <c r="J152" s="172"/>
      <c r="K152" s="174">
        <v>2.25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147</v>
      </c>
      <c r="AU152" s="178" t="s">
        <v>86</v>
      </c>
      <c r="AV152" s="9" t="s">
        <v>104</v>
      </c>
      <c r="AW152" s="9" t="s">
        <v>35</v>
      </c>
      <c r="AX152" s="9" t="s">
        <v>78</v>
      </c>
      <c r="AY152" s="178" t="s">
        <v>141</v>
      </c>
    </row>
    <row r="153" spans="2:51" s="10" customFormat="1" ht="22.5" customHeight="1">
      <c r="B153" s="179"/>
      <c r="C153" s="180"/>
      <c r="D153" s="180"/>
      <c r="E153" s="181" t="s">
        <v>22</v>
      </c>
      <c r="F153" s="278" t="s">
        <v>148</v>
      </c>
      <c r="G153" s="279"/>
      <c r="H153" s="279"/>
      <c r="I153" s="279"/>
      <c r="J153" s="180"/>
      <c r="K153" s="182">
        <v>2.25</v>
      </c>
      <c r="L153" s="180"/>
      <c r="M153" s="180"/>
      <c r="N153" s="180"/>
      <c r="O153" s="180"/>
      <c r="P153" s="180"/>
      <c r="Q153" s="180"/>
      <c r="R153" s="183"/>
      <c r="T153" s="184"/>
      <c r="U153" s="180"/>
      <c r="V153" s="180"/>
      <c r="W153" s="180"/>
      <c r="X153" s="180"/>
      <c r="Y153" s="180"/>
      <c r="Z153" s="180"/>
      <c r="AA153" s="185"/>
      <c r="AT153" s="186" t="s">
        <v>147</v>
      </c>
      <c r="AU153" s="186" t="s">
        <v>86</v>
      </c>
      <c r="AV153" s="10" t="s">
        <v>146</v>
      </c>
      <c r="AW153" s="10" t="s">
        <v>35</v>
      </c>
      <c r="AX153" s="10" t="s">
        <v>86</v>
      </c>
      <c r="AY153" s="186" t="s">
        <v>141</v>
      </c>
    </row>
    <row r="154" spans="2:65" s="1" customFormat="1" ht="31.5" customHeight="1">
      <c r="B154" s="36"/>
      <c r="C154" s="164" t="s">
        <v>222</v>
      </c>
      <c r="D154" s="164" t="s">
        <v>142</v>
      </c>
      <c r="E154" s="165" t="s">
        <v>223</v>
      </c>
      <c r="F154" s="272" t="s">
        <v>224</v>
      </c>
      <c r="G154" s="272"/>
      <c r="H154" s="272"/>
      <c r="I154" s="272"/>
      <c r="J154" s="166" t="s">
        <v>225</v>
      </c>
      <c r="K154" s="167">
        <v>1</v>
      </c>
      <c r="L154" s="273">
        <v>0</v>
      </c>
      <c r="M154" s="274"/>
      <c r="N154" s="275">
        <f>ROUND(L154*K154,2)</f>
        <v>0</v>
      </c>
      <c r="O154" s="275"/>
      <c r="P154" s="275"/>
      <c r="Q154" s="275"/>
      <c r="R154" s="38"/>
      <c r="T154" s="168" t="s">
        <v>22</v>
      </c>
      <c r="U154" s="45" t="s">
        <v>43</v>
      </c>
      <c r="V154" s="37"/>
      <c r="W154" s="169">
        <f>V154*K154</f>
        <v>0</v>
      </c>
      <c r="X154" s="169">
        <v>0</v>
      </c>
      <c r="Y154" s="169">
        <f>X154*K154</f>
        <v>0</v>
      </c>
      <c r="Z154" s="169">
        <v>0</v>
      </c>
      <c r="AA154" s="170">
        <f>Z154*K154</f>
        <v>0</v>
      </c>
      <c r="AR154" s="19" t="s">
        <v>146</v>
      </c>
      <c r="AT154" s="19" t="s">
        <v>142</v>
      </c>
      <c r="AU154" s="19" t="s">
        <v>86</v>
      </c>
      <c r="AY154" s="19" t="s">
        <v>141</v>
      </c>
      <c r="BE154" s="111">
        <f>IF(U154="základní",N154,0)</f>
        <v>0</v>
      </c>
      <c r="BF154" s="111">
        <f>IF(U154="snížená",N154,0)</f>
        <v>0</v>
      </c>
      <c r="BG154" s="111">
        <f>IF(U154="zákl. přenesená",N154,0)</f>
        <v>0</v>
      </c>
      <c r="BH154" s="111">
        <f>IF(U154="sníž. přenesená",N154,0)</f>
        <v>0</v>
      </c>
      <c r="BI154" s="111">
        <f>IF(U154="nulová",N154,0)</f>
        <v>0</v>
      </c>
      <c r="BJ154" s="19" t="s">
        <v>86</v>
      </c>
      <c r="BK154" s="111">
        <f>ROUND(L154*K154,2)</f>
        <v>0</v>
      </c>
      <c r="BL154" s="19" t="s">
        <v>146</v>
      </c>
      <c r="BM154" s="19" t="s">
        <v>226</v>
      </c>
    </row>
    <row r="155" spans="2:65" s="1" customFormat="1" ht="22.5" customHeight="1">
      <c r="B155" s="36"/>
      <c r="C155" s="164" t="s">
        <v>164</v>
      </c>
      <c r="D155" s="164" t="s">
        <v>142</v>
      </c>
      <c r="E155" s="165" t="s">
        <v>227</v>
      </c>
      <c r="F155" s="272" t="s">
        <v>228</v>
      </c>
      <c r="G155" s="272"/>
      <c r="H155" s="272"/>
      <c r="I155" s="272"/>
      <c r="J155" s="166" t="s">
        <v>210</v>
      </c>
      <c r="K155" s="167">
        <v>283.35</v>
      </c>
      <c r="L155" s="273">
        <v>0</v>
      </c>
      <c r="M155" s="274"/>
      <c r="N155" s="275">
        <f>ROUND(L155*K155,2)</f>
        <v>0</v>
      </c>
      <c r="O155" s="275"/>
      <c r="P155" s="275"/>
      <c r="Q155" s="275"/>
      <c r="R155" s="38"/>
      <c r="T155" s="168" t="s">
        <v>22</v>
      </c>
      <c r="U155" s="45" t="s">
        <v>43</v>
      </c>
      <c r="V155" s="37"/>
      <c r="W155" s="169">
        <f>V155*K155</f>
        <v>0</v>
      </c>
      <c r="X155" s="169">
        <v>0</v>
      </c>
      <c r="Y155" s="169">
        <f>X155*K155</f>
        <v>0</v>
      </c>
      <c r="Z155" s="169">
        <v>0</v>
      </c>
      <c r="AA155" s="170">
        <f>Z155*K155</f>
        <v>0</v>
      </c>
      <c r="AR155" s="19" t="s">
        <v>146</v>
      </c>
      <c r="AT155" s="19" t="s">
        <v>142</v>
      </c>
      <c r="AU155" s="19" t="s">
        <v>86</v>
      </c>
      <c r="AY155" s="19" t="s">
        <v>141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19" t="s">
        <v>86</v>
      </c>
      <c r="BK155" s="111">
        <f>ROUND(L155*K155,2)</f>
        <v>0</v>
      </c>
      <c r="BL155" s="19" t="s">
        <v>146</v>
      </c>
      <c r="BM155" s="19" t="s">
        <v>229</v>
      </c>
    </row>
    <row r="156" spans="2:51" s="9" customFormat="1" ht="22.5" customHeight="1">
      <c r="B156" s="171"/>
      <c r="C156" s="172"/>
      <c r="D156" s="172"/>
      <c r="E156" s="173" t="s">
        <v>22</v>
      </c>
      <c r="F156" s="276" t="s">
        <v>230</v>
      </c>
      <c r="G156" s="277"/>
      <c r="H156" s="277"/>
      <c r="I156" s="277"/>
      <c r="J156" s="172"/>
      <c r="K156" s="174">
        <v>283.35</v>
      </c>
      <c r="L156" s="172"/>
      <c r="M156" s="172"/>
      <c r="N156" s="172"/>
      <c r="O156" s="172"/>
      <c r="P156" s="172"/>
      <c r="Q156" s="172"/>
      <c r="R156" s="175"/>
      <c r="T156" s="176"/>
      <c r="U156" s="172"/>
      <c r="V156" s="172"/>
      <c r="W156" s="172"/>
      <c r="X156" s="172"/>
      <c r="Y156" s="172"/>
      <c r="Z156" s="172"/>
      <c r="AA156" s="177"/>
      <c r="AT156" s="178" t="s">
        <v>147</v>
      </c>
      <c r="AU156" s="178" t="s">
        <v>86</v>
      </c>
      <c r="AV156" s="9" t="s">
        <v>104</v>
      </c>
      <c r="AW156" s="9" t="s">
        <v>35</v>
      </c>
      <c r="AX156" s="9" t="s">
        <v>78</v>
      </c>
      <c r="AY156" s="178" t="s">
        <v>141</v>
      </c>
    </row>
    <row r="157" spans="2:51" s="10" customFormat="1" ht="22.5" customHeight="1">
      <c r="B157" s="179"/>
      <c r="C157" s="180"/>
      <c r="D157" s="180"/>
      <c r="E157" s="181" t="s">
        <v>22</v>
      </c>
      <c r="F157" s="278" t="s">
        <v>148</v>
      </c>
      <c r="G157" s="279"/>
      <c r="H157" s="279"/>
      <c r="I157" s="279"/>
      <c r="J157" s="180"/>
      <c r="K157" s="182">
        <v>283.35</v>
      </c>
      <c r="L157" s="180"/>
      <c r="M157" s="180"/>
      <c r="N157" s="180"/>
      <c r="O157" s="180"/>
      <c r="P157" s="180"/>
      <c r="Q157" s="180"/>
      <c r="R157" s="183"/>
      <c r="T157" s="184"/>
      <c r="U157" s="180"/>
      <c r="V157" s="180"/>
      <c r="W157" s="180"/>
      <c r="X157" s="180"/>
      <c r="Y157" s="180"/>
      <c r="Z157" s="180"/>
      <c r="AA157" s="185"/>
      <c r="AT157" s="186" t="s">
        <v>147</v>
      </c>
      <c r="AU157" s="186" t="s">
        <v>86</v>
      </c>
      <c r="AV157" s="10" t="s">
        <v>146</v>
      </c>
      <c r="AW157" s="10" t="s">
        <v>35</v>
      </c>
      <c r="AX157" s="10" t="s">
        <v>86</v>
      </c>
      <c r="AY157" s="186" t="s">
        <v>141</v>
      </c>
    </row>
    <row r="158" spans="2:65" s="1" customFormat="1" ht="22.5" customHeight="1">
      <c r="B158" s="36"/>
      <c r="C158" s="164" t="s">
        <v>231</v>
      </c>
      <c r="D158" s="164" t="s">
        <v>142</v>
      </c>
      <c r="E158" s="165" t="s">
        <v>232</v>
      </c>
      <c r="F158" s="272" t="s">
        <v>233</v>
      </c>
      <c r="G158" s="272"/>
      <c r="H158" s="272"/>
      <c r="I158" s="272"/>
      <c r="J158" s="166" t="s">
        <v>217</v>
      </c>
      <c r="K158" s="167">
        <v>171.25</v>
      </c>
      <c r="L158" s="273">
        <v>0</v>
      </c>
      <c r="M158" s="274"/>
      <c r="N158" s="275">
        <f>ROUND(L158*K158,2)</f>
        <v>0</v>
      </c>
      <c r="O158" s="275"/>
      <c r="P158" s="275"/>
      <c r="Q158" s="275"/>
      <c r="R158" s="38"/>
      <c r="T158" s="168" t="s">
        <v>22</v>
      </c>
      <c r="U158" s="45" t="s">
        <v>43</v>
      </c>
      <c r="V158" s="37"/>
      <c r="W158" s="169">
        <f>V158*K158</f>
        <v>0</v>
      </c>
      <c r="X158" s="169">
        <v>0</v>
      </c>
      <c r="Y158" s="169">
        <f>X158*K158</f>
        <v>0</v>
      </c>
      <c r="Z158" s="169">
        <v>0</v>
      </c>
      <c r="AA158" s="170">
        <f>Z158*K158</f>
        <v>0</v>
      </c>
      <c r="AR158" s="19" t="s">
        <v>146</v>
      </c>
      <c r="AT158" s="19" t="s">
        <v>142</v>
      </c>
      <c r="AU158" s="19" t="s">
        <v>86</v>
      </c>
      <c r="AY158" s="19" t="s">
        <v>141</v>
      </c>
      <c r="BE158" s="111">
        <f>IF(U158="základní",N158,0)</f>
        <v>0</v>
      </c>
      <c r="BF158" s="111">
        <f>IF(U158="snížená",N158,0)</f>
        <v>0</v>
      </c>
      <c r="BG158" s="111">
        <f>IF(U158="zákl. přenesená",N158,0)</f>
        <v>0</v>
      </c>
      <c r="BH158" s="111">
        <f>IF(U158="sníž. přenesená",N158,0)</f>
        <v>0</v>
      </c>
      <c r="BI158" s="111">
        <f>IF(U158="nulová",N158,0)</f>
        <v>0</v>
      </c>
      <c r="BJ158" s="19" t="s">
        <v>86</v>
      </c>
      <c r="BK158" s="111">
        <f>ROUND(L158*K158,2)</f>
        <v>0</v>
      </c>
      <c r="BL158" s="19" t="s">
        <v>146</v>
      </c>
      <c r="BM158" s="19" t="s">
        <v>234</v>
      </c>
    </row>
    <row r="159" spans="2:65" s="1" customFormat="1" ht="31.5" customHeight="1">
      <c r="B159" s="36"/>
      <c r="C159" s="164" t="s">
        <v>167</v>
      </c>
      <c r="D159" s="164" t="s">
        <v>142</v>
      </c>
      <c r="E159" s="165" t="s">
        <v>235</v>
      </c>
      <c r="F159" s="272" t="s">
        <v>236</v>
      </c>
      <c r="G159" s="272"/>
      <c r="H159" s="272"/>
      <c r="I159" s="272"/>
      <c r="J159" s="166" t="s">
        <v>210</v>
      </c>
      <c r="K159" s="167">
        <v>283.36</v>
      </c>
      <c r="L159" s="273">
        <v>0</v>
      </c>
      <c r="M159" s="274"/>
      <c r="N159" s="275">
        <f>ROUND(L159*K159,2)</f>
        <v>0</v>
      </c>
      <c r="O159" s="275"/>
      <c r="P159" s="275"/>
      <c r="Q159" s="275"/>
      <c r="R159" s="38"/>
      <c r="T159" s="168" t="s">
        <v>22</v>
      </c>
      <c r="U159" s="45" t="s">
        <v>43</v>
      </c>
      <c r="V159" s="37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19" t="s">
        <v>146</v>
      </c>
      <c r="AT159" s="19" t="s">
        <v>142</v>
      </c>
      <c r="AU159" s="19" t="s">
        <v>86</v>
      </c>
      <c r="AY159" s="19" t="s">
        <v>141</v>
      </c>
      <c r="BE159" s="111">
        <f>IF(U159="základní",N159,0)</f>
        <v>0</v>
      </c>
      <c r="BF159" s="111">
        <f>IF(U159="snížená",N159,0)</f>
        <v>0</v>
      </c>
      <c r="BG159" s="111">
        <f>IF(U159="zákl. přenesená",N159,0)</f>
        <v>0</v>
      </c>
      <c r="BH159" s="111">
        <f>IF(U159="sníž. přenesená",N159,0)</f>
        <v>0</v>
      </c>
      <c r="BI159" s="111">
        <f>IF(U159="nulová",N159,0)</f>
        <v>0</v>
      </c>
      <c r="BJ159" s="19" t="s">
        <v>86</v>
      </c>
      <c r="BK159" s="111">
        <f>ROUND(L159*K159,2)</f>
        <v>0</v>
      </c>
      <c r="BL159" s="19" t="s">
        <v>146</v>
      </c>
      <c r="BM159" s="19" t="s">
        <v>237</v>
      </c>
    </row>
    <row r="160" spans="2:51" s="9" customFormat="1" ht="22.5" customHeight="1">
      <c r="B160" s="171"/>
      <c r="C160" s="172"/>
      <c r="D160" s="172"/>
      <c r="E160" s="173" t="s">
        <v>22</v>
      </c>
      <c r="F160" s="276" t="s">
        <v>238</v>
      </c>
      <c r="G160" s="277"/>
      <c r="H160" s="277"/>
      <c r="I160" s="277"/>
      <c r="J160" s="172"/>
      <c r="K160" s="174">
        <v>141.68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147</v>
      </c>
      <c r="AU160" s="178" t="s">
        <v>86</v>
      </c>
      <c r="AV160" s="9" t="s">
        <v>104</v>
      </c>
      <c r="AW160" s="9" t="s">
        <v>35</v>
      </c>
      <c r="AX160" s="9" t="s">
        <v>78</v>
      </c>
      <c r="AY160" s="178" t="s">
        <v>141</v>
      </c>
    </row>
    <row r="161" spans="2:51" s="9" customFormat="1" ht="22.5" customHeight="1">
      <c r="B161" s="171"/>
      <c r="C161" s="172"/>
      <c r="D161" s="172"/>
      <c r="E161" s="173" t="s">
        <v>22</v>
      </c>
      <c r="F161" s="286" t="s">
        <v>238</v>
      </c>
      <c r="G161" s="287"/>
      <c r="H161" s="287"/>
      <c r="I161" s="287"/>
      <c r="J161" s="172"/>
      <c r="K161" s="174">
        <v>141.68</v>
      </c>
      <c r="L161" s="172"/>
      <c r="M161" s="172"/>
      <c r="N161" s="172"/>
      <c r="O161" s="172"/>
      <c r="P161" s="172"/>
      <c r="Q161" s="172"/>
      <c r="R161" s="175"/>
      <c r="T161" s="176"/>
      <c r="U161" s="172"/>
      <c r="V161" s="172"/>
      <c r="W161" s="172"/>
      <c r="X161" s="172"/>
      <c r="Y161" s="172"/>
      <c r="Z161" s="172"/>
      <c r="AA161" s="177"/>
      <c r="AT161" s="178" t="s">
        <v>147</v>
      </c>
      <c r="AU161" s="178" t="s">
        <v>86</v>
      </c>
      <c r="AV161" s="9" t="s">
        <v>104</v>
      </c>
      <c r="AW161" s="9" t="s">
        <v>35</v>
      </c>
      <c r="AX161" s="9" t="s">
        <v>78</v>
      </c>
      <c r="AY161" s="178" t="s">
        <v>141</v>
      </c>
    </row>
    <row r="162" spans="2:51" s="10" customFormat="1" ht="22.5" customHeight="1">
      <c r="B162" s="179"/>
      <c r="C162" s="180"/>
      <c r="D162" s="180"/>
      <c r="E162" s="181" t="s">
        <v>22</v>
      </c>
      <c r="F162" s="278" t="s">
        <v>148</v>
      </c>
      <c r="G162" s="279"/>
      <c r="H162" s="279"/>
      <c r="I162" s="279"/>
      <c r="J162" s="180"/>
      <c r="K162" s="182">
        <v>283.36</v>
      </c>
      <c r="L162" s="180"/>
      <c r="M162" s="180"/>
      <c r="N162" s="180"/>
      <c r="O162" s="180"/>
      <c r="P162" s="180"/>
      <c r="Q162" s="180"/>
      <c r="R162" s="183"/>
      <c r="T162" s="184"/>
      <c r="U162" s="180"/>
      <c r="V162" s="180"/>
      <c r="W162" s="180"/>
      <c r="X162" s="180"/>
      <c r="Y162" s="180"/>
      <c r="Z162" s="180"/>
      <c r="AA162" s="185"/>
      <c r="AT162" s="186" t="s">
        <v>147</v>
      </c>
      <c r="AU162" s="186" t="s">
        <v>86</v>
      </c>
      <c r="AV162" s="10" t="s">
        <v>146</v>
      </c>
      <c r="AW162" s="10" t="s">
        <v>35</v>
      </c>
      <c r="AX162" s="10" t="s">
        <v>86</v>
      </c>
      <c r="AY162" s="186" t="s">
        <v>141</v>
      </c>
    </row>
    <row r="163" spans="2:65" s="1" customFormat="1" ht="31.5" customHeight="1">
      <c r="B163" s="36"/>
      <c r="C163" s="164" t="s">
        <v>11</v>
      </c>
      <c r="D163" s="164" t="s">
        <v>142</v>
      </c>
      <c r="E163" s="165" t="s">
        <v>239</v>
      </c>
      <c r="F163" s="272" t="s">
        <v>240</v>
      </c>
      <c r="G163" s="272"/>
      <c r="H163" s="272"/>
      <c r="I163" s="272"/>
      <c r="J163" s="166" t="s">
        <v>207</v>
      </c>
      <c r="K163" s="167">
        <v>186.666</v>
      </c>
      <c r="L163" s="273">
        <v>0</v>
      </c>
      <c r="M163" s="274"/>
      <c r="N163" s="275">
        <f>ROUND(L163*K163,2)</f>
        <v>0</v>
      </c>
      <c r="O163" s="275"/>
      <c r="P163" s="275"/>
      <c r="Q163" s="275"/>
      <c r="R163" s="38"/>
      <c r="T163" s="168" t="s">
        <v>22</v>
      </c>
      <c r="U163" s="45" t="s">
        <v>43</v>
      </c>
      <c r="V163" s="37"/>
      <c r="W163" s="169">
        <f>V163*K163</f>
        <v>0</v>
      </c>
      <c r="X163" s="169">
        <v>0</v>
      </c>
      <c r="Y163" s="169">
        <f>X163*K163</f>
        <v>0</v>
      </c>
      <c r="Z163" s="169">
        <v>0</v>
      </c>
      <c r="AA163" s="170">
        <f>Z163*K163</f>
        <v>0</v>
      </c>
      <c r="AR163" s="19" t="s">
        <v>146</v>
      </c>
      <c r="AT163" s="19" t="s">
        <v>142</v>
      </c>
      <c r="AU163" s="19" t="s">
        <v>86</v>
      </c>
      <c r="AY163" s="19" t="s">
        <v>141</v>
      </c>
      <c r="BE163" s="111">
        <f>IF(U163="základní",N163,0)</f>
        <v>0</v>
      </c>
      <c r="BF163" s="111">
        <f>IF(U163="snížená",N163,0)</f>
        <v>0</v>
      </c>
      <c r="BG163" s="111">
        <f>IF(U163="zákl. přenesená",N163,0)</f>
        <v>0</v>
      </c>
      <c r="BH163" s="111">
        <f>IF(U163="sníž. přenesená",N163,0)</f>
        <v>0</v>
      </c>
      <c r="BI163" s="111">
        <f>IF(U163="nulová",N163,0)</f>
        <v>0</v>
      </c>
      <c r="BJ163" s="19" t="s">
        <v>86</v>
      </c>
      <c r="BK163" s="111">
        <f>ROUND(L163*K163,2)</f>
        <v>0</v>
      </c>
      <c r="BL163" s="19" t="s">
        <v>146</v>
      </c>
      <c r="BM163" s="19" t="s">
        <v>241</v>
      </c>
    </row>
    <row r="164" spans="2:65" s="1" customFormat="1" ht="31.5" customHeight="1">
      <c r="B164" s="36"/>
      <c r="C164" s="164" t="s">
        <v>170</v>
      </c>
      <c r="D164" s="164" t="s">
        <v>142</v>
      </c>
      <c r="E164" s="165" t="s">
        <v>242</v>
      </c>
      <c r="F164" s="272" t="s">
        <v>243</v>
      </c>
      <c r="G164" s="272"/>
      <c r="H164" s="272"/>
      <c r="I164" s="272"/>
      <c r="J164" s="166" t="s">
        <v>207</v>
      </c>
      <c r="K164" s="167">
        <v>1679.993</v>
      </c>
      <c r="L164" s="273">
        <v>0</v>
      </c>
      <c r="M164" s="274"/>
      <c r="N164" s="275">
        <f>ROUND(L164*K164,2)</f>
        <v>0</v>
      </c>
      <c r="O164" s="275"/>
      <c r="P164" s="275"/>
      <c r="Q164" s="275"/>
      <c r="R164" s="38"/>
      <c r="T164" s="168" t="s">
        <v>22</v>
      </c>
      <c r="U164" s="45" t="s">
        <v>43</v>
      </c>
      <c r="V164" s="37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19" t="s">
        <v>146</v>
      </c>
      <c r="AT164" s="19" t="s">
        <v>142</v>
      </c>
      <c r="AU164" s="19" t="s">
        <v>86</v>
      </c>
      <c r="AY164" s="19" t="s">
        <v>141</v>
      </c>
      <c r="BE164" s="111">
        <f>IF(U164="základní",N164,0)</f>
        <v>0</v>
      </c>
      <c r="BF164" s="111">
        <f>IF(U164="snížená",N164,0)</f>
        <v>0</v>
      </c>
      <c r="BG164" s="111">
        <f>IF(U164="zákl. přenesená",N164,0)</f>
        <v>0</v>
      </c>
      <c r="BH164" s="111">
        <f>IF(U164="sníž. přenesená",N164,0)</f>
        <v>0</v>
      </c>
      <c r="BI164" s="111">
        <f>IF(U164="nulová",N164,0)</f>
        <v>0</v>
      </c>
      <c r="BJ164" s="19" t="s">
        <v>86</v>
      </c>
      <c r="BK164" s="111">
        <f>ROUND(L164*K164,2)</f>
        <v>0</v>
      </c>
      <c r="BL164" s="19" t="s">
        <v>146</v>
      </c>
      <c r="BM164" s="19" t="s">
        <v>244</v>
      </c>
    </row>
    <row r="165" spans="2:51" s="9" customFormat="1" ht="22.5" customHeight="1">
      <c r="B165" s="171"/>
      <c r="C165" s="172"/>
      <c r="D165" s="172"/>
      <c r="E165" s="173" t="s">
        <v>22</v>
      </c>
      <c r="F165" s="276" t="s">
        <v>245</v>
      </c>
      <c r="G165" s="277"/>
      <c r="H165" s="277"/>
      <c r="I165" s="277"/>
      <c r="J165" s="172"/>
      <c r="K165" s="174">
        <v>1679.993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147</v>
      </c>
      <c r="AU165" s="178" t="s">
        <v>86</v>
      </c>
      <c r="AV165" s="9" t="s">
        <v>104</v>
      </c>
      <c r="AW165" s="9" t="s">
        <v>35</v>
      </c>
      <c r="AX165" s="9" t="s">
        <v>78</v>
      </c>
      <c r="AY165" s="178" t="s">
        <v>141</v>
      </c>
    </row>
    <row r="166" spans="2:51" s="10" customFormat="1" ht="22.5" customHeight="1">
      <c r="B166" s="179"/>
      <c r="C166" s="180"/>
      <c r="D166" s="180"/>
      <c r="E166" s="181" t="s">
        <v>22</v>
      </c>
      <c r="F166" s="278" t="s">
        <v>148</v>
      </c>
      <c r="G166" s="279"/>
      <c r="H166" s="279"/>
      <c r="I166" s="279"/>
      <c r="J166" s="180"/>
      <c r="K166" s="182">
        <v>1679.993</v>
      </c>
      <c r="L166" s="180"/>
      <c r="M166" s="180"/>
      <c r="N166" s="180"/>
      <c r="O166" s="180"/>
      <c r="P166" s="180"/>
      <c r="Q166" s="180"/>
      <c r="R166" s="183"/>
      <c r="T166" s="184"/>
      <c r="U166" s="180"/>
      <c r="V166" s="180"/>
      <c r="W166" s="180"/>
      <c r="X166" s="180"/>
      <c r="Y166" s="180"/>
      <c r="Z166" s="180"/>
      <c r="AA166" s="185"/>
      <c r="AT166" s="186" t="s">
        <v>147</v>
      </c>
      <c r="AU166" s="186" t="s">
        <v>86</v>
      </c>
      <c r="AV166" s="10" t="s">
        <v>146</v>
      </c>
      <c r="AW166" s="10" t="s">
        <v>35</v>
      </c>
      <c r="AX166" s="10" t="s">
        <v>86</v>
      </c>
      <c r="AY166" s="186" t="s">
        <v>141</v>
      </c>
    </row>
    <row r="167" spans="2:65" s="1" customFormat="1" ht="22.5" customHeight="1">
      <c r="B167" s="36"/>
      <c r="C167" s="164" t="s">
        <v>246</v>
      </c>
      <c r="D167" s="164" t="s">
        <v>142</v>
      </c>
      <c r="E167" s="165" t="s">
        <v>247</v>
      </c>
      <c r="F167" s="272" t="s">
        <v>248</v>
      </c>
      <c r="G167" s="272"/>
      <c r="H167" s="272"/>
      <c r="I167" s="272"/>
      <c r="J167" s="166" t="s">
        <v>207</v>
      </c>
      <c r="K167" s="167">
        <v>171.433</v>
      </c>
      <c r="L167" s="273">
        <v>0</v>
      </c>
      <c r="M167" s="274"/>
      <c r="N167" s="275">
        <f>ROUND(L167*K167,2)</f>
        <v>0</v>
      </c>
      <c r="O167" s="275"/>
      <c r="P167" s="275"/>
      <c r="Q167" s="275"/>
      <c r="R167" s="38"/>
      <c r="T167" s="168" t="s">
        <v>22</v>
      </c>
      <c r="U167" s="45" t="s">
        <v>43</v>
      </c>
      <c r="V167" s="37"/>
      <c r="W167" s="169">
        <f>V167*K167</f>
        <v>0</v>
      </c>
      <c r="X167" s="169">
        <v>0</v>
      </c>
      <c r="Y167" s="169">
        <f>X167*K167</f>
        <v>0</v>
      </c>
      <c r="Z167" s="169">
        <v>0</v>
      </c>
      <c r="AA167" s="170">
        <f>Z167*K167</f>
        <v>0</v>
      </c>
      <c r="AR167" s="19" t="s">
        <v>146</v>
      </c>
      <c r="AT167" s="19" t="s">
        <v>142</v>
      </c>
      <c r="AU167" s="19" t="s">
        <v>86</v>
      </c>
      <c r="AY167" s="19" t="s">
        <v>141</v>
      </c>
      <c r="BE167" s="111">
        <f>IF(U167="základní",N167,0)</f>
        <v>0</v>
      </c>
      <c r="BF167" s="111">
        <f>IF(U167="snížená",N167,0)</f>
        <v>0</v>
      </c>
      <c r="BG167" s="111">
        <f>IF(U167="zákl. přenesená",N167,0)</f>
        <v>0</v>
      </c>
      <c r="BH167" s="111">
        <f>IF(U167="sníž. přenesená",N167,0)</f>
        <v>0</v>
      </c>
      <c r="BI167" s="111">
        <f>IF(U167="nulová",N167,0)</f>
        <v>0</v>
      </c>
      <c r="BJ167" s="19" t="s">
        <v>86</v>
      </c>
      <c r="BK167" s="111">
        <f>ROUND(L167*K167,2)</f>
        <v>0</v>
      </c>
      <c r="BL167" s="19" t="s">
        <v>146</v>
      </c>
      <c r="BM167" s="19" t="s">
        <v>249</v>
      </c>
    </row>
    <row r="168" spans="2:65" s="1" customFormat="1" ht="31.5" customHeight="1">
      <c r="B168" s="36"/>
      <c r="C168" s="164" t="s">
        <v>173</v>
      </c>
      <c r="D168" s="164" t="s">
        <v>142</v>
      </c>
      <c r="E168" s="165" t="s">
        <v>250</v>
      </c>
      <c r="F168" s="272" t="s">
        <v>251</v>
      </c>
      <c r="G168" s="272"/>
      <c r="H168" s="272"/>
      <c r="I168" s="272"/>
      <c r="J168" s="166" t="s">
        <v>207</v>
      </c>
      <c r="K168" s="167">
        <v>15.228</v>
      </c>
      <c r="L168" s="273">
        <v>0</v>
      </c>
      <c r="M168" s="274"/>
      <c r="N168" s="275">
        <f>ROUND(L168*K168,2)</f>
        <v>0</v>
      </c>
      <c r="O168" s="275"/>
      <c r="P168" s="275"/>
      <c r="Q168" s="275"/>
      <c r="R168" s="38"/>
      <c r="T168" s="168" t="s">
        <v>22</v>
      </c>
      <c r="U168" s="45" t="s">
        <v>43</v>
      </c>
      <c r="V168" s="37"/>
      <c r="W168" s="169">
        <f>V168*K168</f>
        <v>0</v>
      </c>
      <c r="X168" s="169">
        <v>0</v>
      </c>
      <c r="Y168" s="169">
        <f>X168*K168</f>
        <v>0</v>
      </c>
      <c r="Z168" s="169">
        <v>0</v>
      </c>
      <c r="AA168" s="170">
        <f>Z168*K168</f>
        <v>0</v>
      </c>
      <c r="AR168" s="19" t="s">
        <v>146</v>
      </c>
      <c r="AT168" s="19" t="s">
        <v>142</v>
      </c>
      <c r="AU168" s="19" t="s">
        <v>86</v>
      </c>
      <c r="AY168" s="19" t="s">
        <v>141</v>
      </c>
      <c r="BE168" s="111">
        <f>IF(U168="základní",N168,0)</f>
        <v>0</v>
      </c>
      <c r="BF168" s="111">
        <f>IF(U168="snížená",N168,0)</f>
        <v>0</v>
      </c>
      <c r="BG168" s="111">
        <f>IF(U168="zákl. přenesená",N168,0)</f>
        <v>0</v>
      </c>
      <c r="BH168" s="111">
        <f>IF(U168="sníž. přenesená",N168,0)</f>
        <v>0</v>
      </c>
      <c r="BI168" s="111">
        <f>IF(U168="nulová",N168,0)</f>
        <v>0</v>
      </c>
      <c r="BJ168" s="19" t="s">
        <v>86</v>
      </c>
      <c r="BK168" s="111">
        <f>ROUND(L168*K168,2)</f>
        <v>0</v>
      </c>
      <c r="BL168" s="19" t="s">
        <v>146</v>
      </c>
      <c r="BM168" s="19" t="s">
        <v>252</v>
      </c>
    </row>
    <row r="169" spans="2:51" s="9" customFormat="1" ht="22.5" customHeight="1">
      <c r="B169" s="171"/>
      <c r="C169" s="172"/>
      <c r="D169" s="172"/>
      <c r="E169" s="173" t="s">
        <v>22</v>
      </c>
      <c r="F169" s="276" t="s">
        <v>253</v>
      </c>
      <c r="G169" s="277"/>
      <c r="H169" s="277"/>
      <c r="I169" s="277"/>
      <c r="J169" s="172"/>
      <c r="K169" s="174">
        <v>13.601</v>
      </c>
      <c r="L169" s="172"/>
      <c r="M169" s="172"/>
      <c r="N169" s="172"/>
      <c r="O169" s="172"/>
      <c r="P169" s="172"/>
      <c r="Q169" s="172"/>
      <c r="R169" s="175"/>
      <c r="T169" s="176"/>
      <c r="U169" s="172"/>
      <c r="V169" s="172"/>
      <c r="W169" s="172"/>
      <c r="X169" s="172"/>
      <c r="Y169" s="172"/>
      <c r="Z169" s="172"/>
      <c r="AA169" s="177"/>
      <c r="AT169" s="178" t="s">
        <v>147</v>
      </c>
      <c r="AU169" s="178" t="s">
        <v>86</v>
      </c>
      <c r="AV169" s="9" t="s">
        <v>104</v>
      </c>
      <c r="AW169" s="9" t="s">
        <v>35</v>
      </c>
      <c r="AX169" s="9" t="s">
        <v>78</v>
      </c>
      <c r="AY169" s="178" t="s">
        <v>141</v>
      </c>
    </row>
    <row r="170" spans="2:51" s="9" customFormat="1" ht="22.5" customHeight="1">
      <c r="B170" s="171"/>
      <c r="C170" s="172"/>
      <c r="D170" s="172"/>
      <c r="E170" s="173" t="s">
        <v>22</v>
      </c>
      <c r="F170" s="286" t="s">
        <v>254</v>
      </c>
      <c r="G170" s="287"/>
      <c r="H170" s="287"/>
      <c r="I170" s="287"/>
      <c r="J170" s="172"/>
      <c r="K170" s="174">
        <v>1.627</v>
      </c>
      <c r="L170" s="172"/>
      <c r="M170" s="172"/>
      <c r="N170" s="172"/>
      <c r="O170" s="172"/>
      <c r="P170" s="172"/>
      <c r="Q170" s="172"/>
      <c r="R170" s="175"/>
      <c r="T170" s="176"/>
      <c r="U170" s="172"/>
      <c r="V170" s="172"/>
      <c r="W170" s="172"/>
      <c r="X170" s="172"/>
      <c r="Y170" s="172"/>
      <c r="Z170" s="172"/>
      <c r="AA170" s="177"/>
      <c r="AT170" s="178" t="s">
        <v>147</v>
      </c>
      <c r="AU170" s="178" t="s">
        <v>86</v>
      </c>
      <c r="AV170" s="9" t="s">
        <v>104</v>
      </c>
      <c r="AW170" s="9" t="s">
        <v>35</v>
      </c>
      <c r="AX170" s="9" t="s">
        <v>78</v>
      </c>
      <c r="AY170" s="178" t="s">
        <v>141</v>
      </c>
    </row>
    <row r="171" spans="2:51" s="10" customFormat="1" ht="22.5" customHeight="1">
      <c r="B171" s="179"/>
      <c r="C171" s="180"/>
      <c r="D171" s="180"/>
      <c r="E171" s="181" t="s">
        <v>22</v>
      </c>
      <c r="F171" s="278" t="s">
        <v>148</v>
      </c>
      <c r="G171" s="279"/>
      <c r="H171" s="279"/>
      <c r="I171" s="279"/>
      <c r="J171" s="180"/>
      <c r="K171" s="182">
        <v>15.228</v>
      </c>
      <c r="L171" s="180"/>
      <c r="M171" s="180"/>
      <c r="N171" s="180"/>
      <c r="O171" s="180"/>
      <c r="P171" s="180"/>
      <c r="Q171" s="180"/>
      <c r="R171" s="183"/>
      <c r="T171" s="184"/>
      <c r="U171" s="180"/>
      <c r="V171" s="180"/>
      <c r="W171" s="180"/>
      <c r="X171" s="180"/>
      <c r="Y171" s="180"/>
      <c r="Z171" s="180"/>
      <c r="AA171" s="185"/>
      <c r="AT171" s="186" t="s">
        <v>147</v>
      </c>
      <c r="AU171" s="186" t="s">
        <v>86</v>
      </c>
      <c r="AV171" s="10" t="s">
        <v>146</v>
      </c>
      <c r="AW171" s="10" t="s">
        <v>35</v>
      </c>
      <c r="AX171" s="10" t="s">
        <v>86</v>
      </c>
      <c r="AY171" s="186" t="s">
        <v>141</v>
      </c>
    </row>
    <row r="172" spans="2:63" s="8" customFormat="1" ht="37.35" customHeight="1">
      <c r="B172" s="154"/>
      <c r="C172" s="155"/>
      <c r="D172" s="156" t="s">
        <v>179</v>
      </c>
      <c r="E172" s="156"/>
      <c r="F172" s="156"/>
      <c r="G172" s="156"/>
      <c r="H172" s="156"/>
      <c r="I172" s="156"/>
      <c r="J172" s="156"/>
      <c r="K172" s="156"/>
      <c r="L172" s="156"/>
      <c r="M172" s="156"/>
      <c r="N172" s="283">
        <f>BK172</f>
        <v>0</v>
      </c>
      <c r="O172" s="284"/>
      <c r="P172" s="284"/>
      <c r="Q172" s="284"/>
      <c r="R172" s="157"/>
      <c r="T172" s="158"/>
      <c r="U172" s="155"/>
      <c r="V172" s="155"/>
      <c r="W172" s="159">
        <f>SUM(W173:W186)</f>
        <v>0</v>
      </c>
      <c r="X172" s="155"/>
      <c r="Y172" s="159">
        <f>SUM(Y173:Y186)</f>
        <v>0.00468</v>
      </c>
      <c r="Z172" s="155"/>
      <c r="AA172" s="160">
        <f>SUM(AA173:AA186)</f>
        <v>0</v>
      </c>
      <c r="AR172" s="161" t="s">
        <v>86</v>
      </c>
      <c r="AT172" s="162" t="s">
        <v>77</v>
      </c>
      <c r="AU172" s="162" t="s">
        <v>78</v>
      </c>
      <c r="AY172" s="161" t="s">
        <v>141</v>
      </c>
      <c r="BK172" s="163">
        <f>SUM(BK173:BK186)</f>
        <v>0</v>
      </c>
    </row>
    <row r="173" spans="2:65" s="1" customFormat="1" ht="22.5" customHeight="1">
      <c r="B173" s="36"/>
      <c r="C173" s="164" t="s">
        <v>255</v>
      </c>
      <c r="D173" s="164" t="s">
        <v>142</v>
      </c>
      <c r="E173" s="165" t="s">
        <v>256</v>
      </c>
      <c r="F173" s="272" t="s">
        <v>257</v>
      </c>
      <c r="G173" s="272"/>
      <c r="H173" s="272"/>
      <c r="I173" s="272"/>
      <c r="J173" s="166" t="s">
        <v>190</v>
      </c>
      <c r="K173" s="167">
        <v>13</v>
      </c>
      <c r="L173" s="273">
        <v>0</v>
      </c>
      <c r="M173" s="274"/>
      <c r="N173" s="275">
        <f>ROUND(L173*K173,2)</f>
        <v>0</v>
      </c>
      <c r="O173" s="275"/>
      <c r="P173" s="275"/>
      <c r="Q173" s="275"/>
      <c r="R173" s="38"/>
      <c r="T173" s="168" t="s">
        <v>22</v>
      </c>
      <c r="U173" s="45" t="s">
        <v>43</v>
      </c>
      <c r="V173" s="37"/>
      <c r="W173" s="169">
        <f>V173*K173</f>
        <v>0</v>
      </c>
      <c r="X173" s="169">
        <v>0</v>
      </c>
      <c r="Y173" s="169">
        <f>X173*K173</f>
        <v>0</v>
      </c>
      <c r="Z173" s="169">
        <v>0</v>
      </c>
      <c r="AA173" s="170">
        <f>Z173*K173</f>
        <v>0</v>
      </c>
      <c r="AR173" s="19" t="s">
        <v>146</v>
      </c>
      <c r="AT173" s="19" t="s">
        <v>142</v>
      </c>
      <c r="AU173" s="19" t="s">
        <v>86</v>
      </c>
      <c r="AY173" s="19" t="s">
        <v>141</v>
      </c>
      <c r="BE173" s="111">
        <f>IF(U173="základní",N173,0)</f>
        <v>0</v>
      </c>
      <c r="BF173" s="111">
        <f>IF(U173="snížená",N173,0)</f>
        <v>0</v>
      </c>
      <c r="BG173" s="111">
        <f>IF(U173="zákl. přenesená",N173,0)</f>
        <v>0</v>
      </c>
      <c r="BH173" s="111">
        <f>IF(U173="sníž. přenesená",N173,0)</f>
        <v>0</v>
      </c>
      <c r="BI173" s="111">
        <f>IF(U173="nulová",N173,0)</f>
        <v>0</v>
      </c>
      <c r="BJ173" s="19" t="s">
        <v>86</v>
      </c>
      <c r="BK173" s="111">
        <f>ROUND(L173*K173,2)</f>
        <v>0</v>
      </c>
      <c r="BL173" s="19" t="s">
        <v>146</v>
      </c>
      <c r="BM173" s="19" t="s">
        <v>258</v>
      </c>
    </row>
    <row r="174" spans="2:65" s="1" customFormat="1" ht="22.5" customHeight="1">
      <c r="B174" s="36"/>
      <c r="C174" s="164" t="s">
        <v>220</v>
      </c>
      <c r="D174" s="164" t="s">
        <v>142</v>
      </c>
      <c r="E174" s="165" t="s">
        <v>259</v>
      </c>
      <c r="F174" s="272" t="s">
        <v>260</v>
      </c>
      <c r="G174" s="272"/>
      <c r="H174" s="272"/>
      <c r="I174" s="272"/>
      <c r="J174" s="166" t="s">
        <v>190</v>
      </c>
      <c r="K174" s="167">
        <v>13</v>
      </c>
      <c r="L174" s="273">
        <v>0</v>
      </c>
      <c r="M174" s="274"/>
      <c r="N174" s="275">
        <f>ROUND(L174*K174,2)</f>
        <v>0</v>
      </c>
      <c r="O174" s="275"/>
      <c r="P174" s="275"/>
      <c r="Q174" s="275"/>
      <c r="R174" s="38"/>
      <c r="T174" s="168" t="s">
        <v>22</v>
      </c>
      <c r="U174" s="45" t="s">
        <v>43</v>
      </c>
      <c r="V174" s="37"/>
      <c r="W174" s="169">
        <f>V174*K174</f>
        <v>0</v>
      </c>
      <c r="X174" s="169">
        <v>0</v>
      </c>
      <c r="Y174" s="169">
        <f>X174*K174</f>
        <v>0</v>
      </c>
      <c r="Z174" s="169">
        <v>0</v>
      </c>
      <c r="AA174" s="170">
        <f>Z174*K174</f>
        <v>0</v>
      </c>
      <c r="AR174" s="19" t="s">
        <v>146</v>
      </c>
      <c r="AT174" s="19" t="s">
        <v>142</v>
      </c>
      <c r="AU174" s="19" t="s">
        <v>86</v>
      </c>
      <c r="AY174" s="19" t="s">
        <v>141</v>
      </c>
      <c r="BE174" s="111">
        <f>IF(U174="základní",N174,0)</f>
        <v>0</v>
      </c>
      <c r="BF174" s="111">
        <f>IF(U174="snížená",N174,0)</f>
        <v>0</v>
      </c>
      <c r="BG174" s="111">
        <f>IF(U174="zákl. přenesená",N174,0)</f>
        <v>0</v>
      </c>
      <c r="BH174" s="111">
        <f>IF(U174="sníž. přenesená",N174,0)</f>
        <v>0</v>
      </c>
      <c r="BI174" s="111">
        <f>IF(U174="nulová",N174,0)</f>
        <v>0</v>
      </c>
      <c r="BJ174" s="19" t="s">
        <v>86</v>
      </c>
      <c r="BK174" s="111">
        <f>ROUND(L174*K174,2)</f>
        <v>0</v>
      </c>
      <c r="BL174" s="19" t="s">
        <v>146</v>
      </c>
      <c r="BM174" s="19" t="s">
        <v>261</v>
      </c>
    </row>
    <row r="175" spans="2:51" s="9" customFormat="1" ht="22.5" customHeight="1">
      <c r="B175" s="171"/>
      <c r="C175" s="172"/>
      <c r="D175" s="172"/>
      <c r="E175" s="173" t="s">
        <v>22</v>
      </c>
      <c r="F175" s="276" t="s">
        <v>262</v>
      </c>
      <c r="G175" s="277"/>
      <c r="H175" s="277"/>
      <c r="I175" s="277"/>
      <c r="J175" s="172"/>
      <c r="K175" s="174">
        <v>13</v>
      </c>
      <c r="L175" s="172"/>
      <c r="M175" s="172"/>
      <c r="N175" s="172"/>
      <c r="O175" s="172"/>
      <c r="P175" s="172"/>
      <c r="Q175" s="172"/>
      <c r="R175" s="175"/>
      <c r="T175" s="176"/>
      <c r="U175" s="172"/>
      <c r="V175" s="172"/>
      <c r="W175" s="172"/>
      <c r="X175" s="172"/>
      <c r="Y175" s="172"/>
      <c r="Z175" s="172"/>
      <c r="AA175" s="177"/>
      <c r="AT175" s="178" t="s">
        <v>147</v>
      </c>
      <c r="AU175" s="178" t="s">
        <v>86</v>
      </c>
      <c r="AV175" s="9" t="s">
        <v>104</v>
      </c>
      <c r="AW175" s="9" t="s">
        <v>35</v>
      </c>
      <c r="AX175" s="9" t="s">
        <v>78</v>
      </c>
      <c r="AY175" s="178" t="s">
        <v>141</v>
      </c>
    </row>
    <row r="176" spans="2:51" s="10" customFormat="1" ht="22.5" customHeight="1">
      <c r="B176" s="179"/>
      <c r="C176" s="180"/>
      <c r="D176" s="180"/>
      <c r="E176" s="181" t="s">
        <v>22</v>
      </c>
      <c r="F176" s="278" t="s">
        <v>148</v>
      </c>
      <c r="G176" s="279"/>
      <c r="H176" s="279"/>
      <c r="I176" s="279"/>
      <c r="J176" s="180"/>
      <c r="K176" s="182">
        <v>13</v>
      </c>
      <c r="L176" s="180"/>
      <c r="M176" s="180"/>
      <c r="N176" s="180"/>
      <c r="O176" s="180"/>
      <c r="P176" s="180"/>
      <c r="Q176" s="180"/>
      <c r="R176" s="183"/>
      <c r="T176" s="184"/>
      <c r="U176" s="180"/>
      <c r="V176" s="180"/>
      <c r="W176" s="180"/>
      <c r="X176" s="180"/>
      <c r="Y176" s="180"/>
      <c r="Z176" s="180"/>
      <c r="AA176" s="185"/>
      <c r="AT176" s="186" t="s">
        <v>147</v>
      </c>
      <c r="AU176" s="186" t="s">
        <v>86</v>
      </c>
      <c r="AV176" s="10" t="s">
        <v>146</v>
      </c>
      <c r="AW176" s="10" t="s">
        <v>35</v>
      </c>
      <c r="AX176" s="10" t="s">
        <v>86</v>
      </c>
      <c r="AY176" s="186" t="s">
        <v>141</v>
      </c>
    </row>
    <row r="177" spans="2:65" s="1" customFormat="1" ht="31.5" customHeight="1">
      <c r="B177" s="36"/>
      <c r="C177" s="164" t="s">
        <v>10</v>
      </c>
      <c r="D177" s="164" t="s">
        <v>142</v>
      </c>
      <c r="E177" s="165" t="s">
        <v>201</v>
      </c>
      <c r="F177" s="272" t="s">
        <v>202</v>
      </c>
      <c r="G177" s="272"/>
      <c r="H177" s="272"/>
      <c r="I177" s="272"/>
      <c r="J177" s="166" t="s">
        <v>190</v>
      </c>
      <c r="K177" s="167">
        <v>13</v>
      </c>
      <c r="L177" s="273">
        <v>0</v>
      </c>
      <c r="M177" s="274"/>
      <c r="N177" s="275">
        <f>ROUND(L177*K177,2)</f>
        <v>0</v>
      </c>
      <c r="O177" s="275"/>
      <c r="P177" s="275"/>
      <c r="Q177" s="275"/>
      <c r="R177" s="38"/>
      <c r="T177" s="168" t="s">
        <v>22</v>
      </c>
      <c r="U177" s="45" t="s">
        <v>43</v>
      </c>
      <c r="V177" s="37"/>
      <c r="W177" s="169">
        <f>V177*K177</f>
        <v>0</v>
      </c>
      <c r="X177" s="169">
        <v>0</v>
      </c>
      <c r="Y177" s="169">
        <f>X177*K177</f>
        <v>0</v>
      </c>
      <c r="Z177" s="169">
        <v>0</v>
      </c>
      <c r="AA177" s="170">
        <f>Z177*K177</f>
        <v>0</v>
      </c>
      <c r="AR177" s="19" t="s">
        <v>146</v>
      </c>
      <c r="AT177" s="19" t="s">
        <v>142</v>
      </c>
      <c r="AU177" s="19" t="s">
        <v>86</v>
      </c>
      <c r="AY177" s="19" t="s">
        <v>141</v>
      </c>
      <c r="BE177" s="111">
        <f>IF(U177="základní",N177,0)</f>
        <v>0</v>
      </c>
      <c r="BF177" s="111">
        <f>IF(U177="snížená",N177,0)</f>
        <v>0</v>
      </c>
      <c r="BG177" s="111">
        <f>IF(U177="zákl. přenesená",N177,0)</f>
        <v>0</v>
      </c>
      <c r="BH177" s="111">
        <f>IF(U177="sníž. přenesená",N177,0)</f>
        <v>0</v>
      </c>
      <c r="BI177" s="111">
        <f>IF(U177="nulová",N177,0)</f>
        <v>0</v>
      </c>
      <c r="BJ177" s="19" t="s">
        <v>86</v>
      </c>
      <c r="BK177" s="111">
        <f>ROUND(L177*K177,2)</f>
        <v>0</v>
      </c>
      <c r="BL177" s="19" t="s">
        <v>146</v>
      </c>
      <c r="BM177" s="19" t="s">
        <v>263</v>
      </c>
    </row>
    <row r="178" spans="2:65" s="1" customFormat="1" ht="31.5" customHeight="1">
      <c r="B178" s="36"/>
      <c r="C178" s="164" t="s">
        <v>226</v>
      </c>
      <c r="D178" s="164" t="s">
        <v>142</v>
      </c>
      <c r="E178" s="165" t="s">
        <v>264</v>
      </c>
      <c r="F178" s="272" t="s">
        <v>265</v>
      </c>
      <c r="G178" s="272"/>
      <c r="H178" s="272"/>
      <c r="I178" s="272"/>
      <c r="J178" s="166" t="s">
        <v>210</v>
      </c>
      <c r="K178" s="167">
        <v>130</v>
      </c>
      <c r="L178" s="273">
        <v>0</v>
      </c>
      <c r="M178" s="274"/>
      <c r="N178" s="275">
        <f>ROUND(L178*K178,2)</f>
        <v>0</v>
      </c>
      <c r="O178" s="275"/>
      <c r="P178" s="275"/>
      <c r="Q178" s="275"/>
      <c r="R178" s="38"/>
      <c r="T178" s="168" t="s">
        <v>22</v>
      </c>
      <c r="U178" s="45" t="s">
        <v>43</v>
      </c>
      <c r="V178" s="37"/>
      <c r="W178" s="169">
        <f>V178*K178</f>
        <v>0</v>
      </c>
      <c r="X178" s="169">
        <v>0</v>
      </c>
      <c r="Y178" s="169">
        <f>X178*K178</f>
        <v>0</v>
      </c>
      <c r="Z178" s="169">
        <v>0</v>
      </c>
      <c r="AA178" s="170">
        <f>Z178*K178</f>
        <v>0</v>
      </c>
      <c r="AR178" s="19" t="s">
        <v>146</v>
      </c>
      <c r="AT178" s="19" t="s">
        <v>142</v>
      </c>
      <c r="AU178" s="19" t="s">
        <v>86</v>
      </c>
      <c r="AY178" s="19" t="s">
        <v>141</v>
      </c>
      <c r="BE178" s="111">
        <f>IF(U178="základní",N178,0)</f>
        <v>0</v>
      </c>
      <c r="BF178" s="111">
        <f>IF(U178="snížená",N178,0)</f>
        <v>0</v>
      </c>
      <c r="BG178" s="111">
        <f>IF(U178="zákl. přenesená",N178,0)</f>
        <v>0</v>
      </c>
      <c r="BH178" s="111">
        <f>IF(U178="sníž. přenesená",N178,0)</f>
        <v>0</v>
      </c>
      <c r="BI178" s="111">
        <f>IF(U178="nulová",N178,0)</f>
        <v>0</v>
      </c>
      <c r="BJ178" s="19" t="s">
        <v>86</v>
      </c>
      <c r="BK178" s="111">
        <f>ROUND(L178*K178,2)</f>
        <v>0</v>
      </c>
      <c r="BL178" s="19" t="s">
        <v>146</v>
      </c>
      <c r="BM178" s="19" t="s">
        <v>266</v>
      </c>
    </row>
    <row r="179" spans="2:51" s="9" customFormat="1" ht="22.5" customHeight="1">
      <c r="B179" s="171"/>
      <c r="C179" s="172"/>
      <c r="D179" s="172"/>
      <c r="E179" s="173" t="s">
        <v>22</v>
      </c>
      <c r="F179" s="276" t="s">
        <v>267</v>
      </c>
      <c r="G179" s="277"/>
      <c r="H179" s="277"/>
      <c r="I179" s="277"/>
      <c r="J179" s="172"/>
      <c r="K179" s="174">
        <v>55</v>
      </c>
      <c r="L179" s="172"/>
      <c r="M179" s="172"/>
      <c r="N179" s="172"/>
      <c r="O179" s="172"/>
      <c r="P179" s="172"/>
      <c r="Q179" s="172"/>
      <c r="R179" s="175"/>
      <c r="T179" s="176"/>
      <c r="U179" s="172"/>
      <c r="V179" s="172"/>
      <c r="W179" s="172"/>
      <c r="X179" s="172"/>
      <c r="Y179" s="172"/>
      <c r="Z179" s="172"/>
      <c r="AA179" s="177"/>
      <c r="AT179" s="178" t="s">
        <v>147</v>
      </c>
      <c r="AU179" s="178" t="s">
        <v>86</v>
      </c>
      <c r="AV179" s="9" t="s">
        <v>104</v>
      </c>
      <c r="AW179" s="9" t="s">
        <v>35</v>
      </c>
      <c r="AX179" s="9" t="s">
        <v>78</v>
      </c>
      <c r="AY179" s="178" t="s">
        <v>141</v>
      </c>
    </row>
    <row r="180" spans="2:51" s="9" customFormat="1" ht="22.5" customHeight="1">
      <c r="B180" s="171"/>
      <c r="C180" s="172"/>
      <c r="D180" s="172"/>
      <c r="E180" s="173" t="s">
        <v>22</v>
      </c>
      <c r="F180" s="286" t="s">
        <v>268</v>
      </c>
      <c r="G180" s="287"/>
      <c r="H180" s="287"/>
      <c r="I180" s="287"/>
      <c r="J180" s="172"/>
      <c r="K180" s="174">
        <v>75</v>
      </c>
      <c r="L180" s="172"/>
      <c r="M180" s="172"/>
      <c r="N180" s="172"/>
      <c r="O180" s="172"/>
      <c r="P180" s="172"/>
      <c r="Q180" s="172"/>
      <c r="R180" s="175"/>
      <c r="T180" s="176"/>
      <c r="U180" s="172"/>
      <c r="V180" s="172"/>
      <c r="W180" s="172"/>
      <c r="X180" s="172"/>
      <c r="Y180" s="172"/>
      <c r="Z180" s="172"/>
      <c r="AA180" s="177"/>
      <c r="AT180" s="178" t="s">
        <v>147</v>
      </c>
      <c r="AU180" s="178" t="s">
        <v>86</v>
      </c>
      <c r="AV180" s="9" t="s">
        <v>104</v>
      </c>
      <c r="AW180" s="9" t="s">
        <v>35</v>
      </c>
      <c r="AX180" s="9" t="s">
        <v>78</v>
      </c>
      <c r="AY180" s="178" t="s">
        <v>141</v>
      </c>
    </row>
    <row r="181" spans="2:51" s="10" customFormat="1" ht="22.5" customHeight="1">
      <c r="B181" s="179"/>
      <c r="C181" s="180"/>
      <c r="D181" s="180"/>
      <c r="E181" s="181" t="s">
        <v>22</v>
      </c>
      <c r="F181" s="278" t="s">
        <v>148</v>
      </c>
      <c r="G181" s="279"/>
      <c r="H181" s="279"/>
      <c r="I181" s="279"/>
      <c r="J181" s="180"/>
      <c r="K181" s="182">
        <v>130</v>
      </c>
      <c r="L181" s="180"/>
      <c r="M181" s="180"/>
      <c r="N181" s="180"/>
      <c r="O181" s="180"/>
      <c r="P181" s="180"/>
      <c r="Q181" s="180"/>
      <c r="R181" s="183"/>
      <c r="T181" s="184"/>
      <c r="U181" s="180"/>
      <c r="V181" s="180"/>
      <c r="W181" s="180"/>
      <c r="X181" s="180"/>
      <c r="Y181" s="180"/>
      <c r="Z181" s="180"/>
      <c r="AA181" s="185"/>
      <c r="AT181" s="186" t="s">
        <v>147</v>
      </c>
      <c r="AU181" s="186" t="s">
        <v>86</v>
      </c>
      <c r="AV181" s="10" t="s">
        <v>146</v>
      </c>
      <c r="AW181" s="10" t="s">
        <v>35</v>
      </c>
      <c r="AX181" s="10" t="s">
        <v>86</v>
      </c>
      <c r="AY181" s="186" t="s">
        <v>141</v>
      </c>
    </row>
    <row r="182" spans="2:65" s="1" customFormat="1" ht="31.5" customHeight="1">
      <c r="B182" s="36"/>
      <c r="C182" s="164" t="s">
        <v>269</v>
      </c>
      <c r="D182" s="164" t="s">
        <v>142</v>
      </c>
      <c r="E182" s="165" t="s">
        <v>270</v>
      </c>
      <c r="F182" s="272" t="s">
        <v>271</v>
      </c>
      <c r="G182" s="272"/>
      <c r="H182" s="272"/>
      <c r="I182" s="272"/>
      <c r="J182" s="166" t="s">
        <v>210</v>
      </c>
      <c r="K182" s="167">
        <v>130</v>
      </c>
      <c r="L182" s="273">
        <v>0</v>
      </c>
      <c r="M182" s="274"/>
      <c r="N182" s="275">
        <f>ROUND(L182*K182,2)</f>
        <v>0</v>
      </c>
      <c r="O182" s="275"/>
      <c r="P182" s="275"/>
      <c r="Q182" s="275"/>
      <c r="R182" s="38"/>
      <c r="T182" s="168" t="s">
        <v>22</v>
      </c>
      <c r="U182" s="45" t="s">
        <v>43</v>
      </c>
      <c r="V182" s="37"/>
      <c r="W182" s="169">
        <f>V182*K182</f>
        <v>0</v>
      </c>
      <c r="X182" s="169">
        <v>0</v>
      </c>
      <c r="Y182" s="169">
        <f>X182*K182</f>
        <v>0</v>
      </c>
      <c r="Z182" s="169">
        <v>0</v>
      </c>
      <c r="AA182" s="170">
        <f>Z182*K182</f>
        <v>0</v>
      </c>
      <c r="AR182" s="19" t="s">
        <v>146</v>
      </c>
      <c r="AT182" s="19" t="s">
        <v>142</v>
      </c>
      <c r="AU182" s="19" t="s">
        <v>86</v>
      </c>
      <c r="AY182" s="19" t="s">
        <v>141</v>
      </c>
      <c r="BE182" s="111">
        <f>IF(U182="základní",N182,0)</f>
        <v>0</v>
      </c>
      <c r="BF182" s="111">
        <f>IF(U182="snížená",N182,0)</f>
        <v>0</v>
      </c>
      <c r="BG182" s="111">
        <f>IF(U182="zákl. přenesená",N182,0)</f>
        <v>0</v>
      </c>
      <c r="BH182" s="111">
        <f>IF(U182="sníž. přenesená",N182,0)</f>
        <v>0</v>
      </c>
      <c r="BI182" s="111">
        <f>IF(U182="nulová",N182,0)</f>
        <v>0</v>
      </c>
      <c r="BJ182" s="19" t="s">
        <v>86</v>
      </c>
      <c r="BK182" s="111">
        <f>ROUND(L182*K182,2)</f>
        <v>0</v>
      </c>
      <c r="BL182" s="19" t="s">
        <v>146</v>
      </c>
      <c r="BM182" s="19" t="s">
        <v>272</v>
      </c>
    </row>
    <row r="183" spans="2:65" s="1" customFormat="1" ht="22.5" customHeight="1">
      <c r="B183" s="36"/>
      <c r="C183" s="192" t="s">
        <v>229</v>
      </c>
      <c r="D183" s="192" t="s">
        <v>273</v>
      </c>
      <c r="E183" s="193" t="s">
        <v>274</v>
      </c>
      <c r="F183" s="288" t="s">
        <v>275</v>
      </c>
      <c r="G183" s="288"/>
      <c r="H183" s="288"/>
      <c r="I183" s="288"/>
      <c r="J183" s="194" t="s">
        <v>276</v>
      </c>
      <c r="K183" s="195">
        <v>4.68</v>
      </c>
      <c r="L183" s="289">
        <v>0</v>
      </c>
      <c r="M183" s="290"/>
      <c r="N183" s="291">
        <f>ROUND(L183*K183,2)</f>
        <v>0</v>
      </c>
      <c r="O183" s="275"/>
      <c r="P183" s="275"/>
      <c r="Q183" s="275"/>
      <c r="R183" s="38"/>
      <c r="T183" s="168" t="s">
        <v>22</v>
      </c>
      <c r="U183" s="45" t="s">
        <v>43</v>
      </c>
      <c r="V183" s="37"/>
      <c r="W183" s="169">
        <f>V183*K183</f>
        <v>0</v>
      </c>
      <c r="X183" s="169">
        <v>0.001</v>
      </c>
      <c r="Y183" s="169">
        <f>X183*K183</f>
        <v>0.00468</v>
      </c>
      <c r="Z183" s="169">
        <v>0</v>
      </c>
      <c r="AA183" s="170">
        <f>Z183*K183</f>
        <v>0</v>
      </c>
      <c r="AR183" s="19" t="s">
        <v>157</v>
      </c>
      <c r="AT183" s="19" t="s">
        <v>273</v>
      </c>
      <c r="AU183" s="19" t="s">
        <v>86</v>
      </c>
      <c r="AY183" s="19" t="s">
        <v>141</v>
      </c>
      <c r="BE183" s="111">
        <f>IF(U183="základní",N183,0)</f>
        <v>0</v>
      </c>
      <c r="BF183" s="111">
        <f>IF(U183="snížená",N183,0)</f>
        <v>0</v>
      </c>
      <c r="BG183" s="111">
        <f>IF(U183="zákl. přenesená",N183,0)</f>
        <v>0</v>
      </c>
      <c r="BH183" s="111">
        <f>IF(U183="sníž. přenesená",N183,0)</f>
        <v>0</v>
      </c>
      <c r="BI183" s="111">
        <f>IF(U183="nulová",N183,0)</f>
        <v>0</v>
      </c>
      <c r="BJ183" s="19" t="s">
        <v>86</v>
      </c>
      <c r="BK183" s="111">
        <f>ROUND(L183*K183,2)</f>
        <v>0</v>
      </c>
      <c r="BL183" s="19" t="s">
        <v>146</v>
      </c>
      <c r="BM183" s="19" t="s">
        <v>277</v>
      </c>
    </row>
    <row r="184" spans="2:65" s="1" customFormat="1" ht="31.5" customHeight="1">
      <c r="B184" s="36"/>
      <c r="C184" s="164" t="s">
        <v>278</v>
      </c>
      <c r="D184" s="164" t="s">
        <v>142</v>
      </c>
      <c r="E184" s="165" t="s">
        <v>279</v>
      </c>
      <c r="F184" s="272" t="s">
        <v>280</v>
      </c>
      <c r="G184" s="272"/>
      <c r="H184" s="272"/>
      <c r="I184" s="272"/>
      <c r="J184" s="166" t="s">
        <v>210</v>
      </c>
      <c r="K184" s="167">
        <v>60</v>
      </c>
      <c r="L184" s="273">
        <v>0</v>
      </c>
      <c r="M184" s="274"/>
      <c r="N184" s="275">
        <f>ROUND(L184*K184,2)</f>
        <v>0</v>
      </c>
      <c r="O184" s="275"/>
      <c r="P184" s="275"/>
      <c r="Q184" s="275"/>
      <c r="R184" s="38"/>
      <c r="T184" s="168" t="s">
        <v>22</v>
      </c>
      <c r="U184" s="45" t="s">
        <v>43</v>
      </c>
      <c r="V184" s="37"/>
      <c r="W184" s="169">
        <f>V184*K184</f>
        <v>0</v>
      </c>
      <c r="X184" s="169">
        <v>0</v>
      </c>
      <c r="Y184" s="169">
        <f>X184*K184</f>
        <v>0</v>
      </c>
      <c r="Z184" s="169">
        <v>0</v>
      </c>
      <c r="AA184" s="170">
        <f>Z184*K184</f>
        <v>0</v>
      </c>
      <c r="AR184" s="19" t="s">
        <v>146</v>
      </c>
      <c r="AT184" s="19" t="s">
        <v>142</v>
      </c>
      <c r="AU184" s="19" t="s">
        <v>86</v>
      </c>
      <c r="AY184" s="19" t="s">
        <v>141</v>
      </c>
      <c r="BE184" s="111">
        <f>IF(U184="základní",N184,0)</f>
        <v>0</v>
      </c>
      <c r="BF184" s="111">
        <f>IF(U184="snížená",N184,0)</f>
        <v>0</v>
      </c>
      <c r="BG184" s="111">
        <f>IF(U184="zákl. přenesená",N184,0)</f>
        <v>0</v>
      </c>
      <c r="BH184" s="111">
        <f>IF(U184="sníž. přenesená",N184,0)</f>
        <v>0</v>
      </c>
      <c r="BI184" s="111">
        <f>IF(U184="nulová",N184,0)</f>
        <v>0</v>
      </c>
      <c r="BJ184" s="19" t="s">
        <v>86</v>
      </c>
      <c r="BK184" s="111">
        <f>ROUND(L184*K184,2)</f>
        <v>0</v>
      </c>
      <c r="BL184" s="19" t="s">
        <v>146</v>
      </c>
      <c r="BM184" s="19" t="s">
        <v>281</v>
      </c>
    </row>
    <row r="185" spans="2:51" s="9" customFormat="1" ht="22.5" customHeight="1">
      <c r="B185" s="171"/>
      <c r="C185" s="172"/>
      <c r="D185" s="172"/>
      <c r="E185" s="173" t="s">
        <v>22</v>
      </c>
      <c r="F185" s="276" t="s">
        <v>282</v>
      </c>
      <c r="G185" s="277"/>
      <c r="H185" s="277"/>
      <c r="I185" s="277"/>
      <c r="J185" s="172"/>
      <c r="K185" s="174">
        <v>60</v>
      </c>
      <c r="L185" s="172"/>
      <c r="M185" s="172"/>
      <c r="N185" s="172"/>
      <c r="O185" s="172"/>
      <c r="P185" s="172"/>
      <c r="Q185" s="172"/>
      <c r="R185" s="175"/>
      <c r="T185" s="176"/>
      <c r="U185" s="172"/>
      <c r="V185" s="172"/>
      <c r="W185" s="172"/>
      <c r="X185" s="172"/>
      <c r="Y185" s="172"/>
      <c r="Z185" s="172"/>
      <c r="AA185" s="177"/>
      <c r="AT185" s="178" t="s">
        <v>147</v>
      </c>
      <c r="AU185" s="178" t="s">
        <v>86</v>
      </c>
      <c r="AV185" s="9" t="s">
        <v>104</v>
      </c>
      <c r="AW185" s="9" t="s">
        <v>35</v>
      </c>
      <c r="AX185" s="9" t="s">
        <v>78</v>
      </c>
      <c r="AY185" s="178" t="s">
        <v>141</v>
      </c>
    </row>
    <row r="186" spans="2:51" s="10" customFormat="1" ht="22.5" customHeight="1">
      <c r="B186" s="179"/>
      <c r="C186" s="180"/>
      <c r="D186" s="180"/>
      <c r="E186" s="181" t="s">
        <v>22</v>
      </c>
      <c r="F186" s="278" t="s">
        <v>148</v>
      </c>
      <c r="G186" s="279"/>
      <c r="H186" s="279"/>
      <c r="I186" s="279"/>
      <c r="J186" s="180"/>
      <c r="K186" s="182">
        <v>60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147</v>
      </c>
      <c r="AU186" s="186" t="s">
        <v>86</v>
      </c>
      <c r="AV186" s="10" t="s">
        <v>146</v>
      </c>
      <c r="AW186" s="10" t="s">
        <v>35</v>
      </c>
      <c r="AX186" s="10" t="s">
        <v>86</v>
      </c>
      <c r="AY186" s="186" t="s">
        <v>141</v>
      </c>
    </row>
    <row r="187" spans="2:63" s="8" customFormat="1" ht="37.35" customHeight="1">
      <c r="B187" s="154"/>
      <c r="C187" s="155"/>
      <c r="D187" s="156" t="s">
        <v>180</v>
      </c>
      <c r="E187" s="156"/>
      <c r="F187" s="156"/>
      <c r="G187" s="156"/>
      <c r="H187" s="156"/>
      <c r="I187" s="156"/>
      <c r="J187" s="156"/>
      <c r="K187" s="156"/>
      <c r="L187" s="156"/>
      <c r="M187" s="156"/>
      <c r="N187" s="283">
        <f>BK187</f>
        <v>0</v>
      </c>
      <c r="O187" s="284"/>
      <c r="P187" s="284"/>
      <c r="Q187" s="284"/>
      <c r="R187" s="157"/>
      <c r="T187" s="158"/>
      <c r="U187" s="155"/>
      <c r="V187" s="155"/>
      <c r="W187" s="159">
        <f>SUM(W188:W202)</f>
        <v>0</v>
      </c>
      <c r="X187" s="155"/>
      <c r="Y187" s="159">
        <f>SUM(Y188:Y202)</f>
        <v>10.577025299999999</v>
      </c>
      <c r="Z187" s="155"/>
      <c r="AA187" s="160">
        <f>SUM(AA188:AA202)</f>
        <v>0</v>
      </c>
      <c r="AR187" s="161" t="s">
        <v>86</v>
      </c>
      <c r="AT187" s="162" t="s">
        <v>77</v>
      </c>
      <c r="AU187" s="162" t="s">
        <v>78</v>
      </c>
      <c r="AY187" s="161" t="s">
        <v>141</v>
      </c>
      <c r="BK187" s="163">
        <f>SUM(BK188:BK202)</f>
        <v>0</v>
      </c>
    </row>
    <row r="188" spans="2:65" s="1" customFormat="1" ht="31.5" customHeight="1">
      <c r="B188" s="36"/>
      <c r="C188" s="164" t="s">
        <v>234</v>
      </c>
      <c r="D188" s="164" t="s">
        <v>142</v>
      </c>
      <c r="E188" s="165" t="s">
        <v>283</v>
      </c>
      <c r="F188" s="272" t="s">
        <v>284</v>
      </c>
      <c r="G188" s="272"/>
      <c r="H188" s="272"/>
      <c r="I188" s="272"/>
      <c r="J188" s="166" t="s">
        <v>190</v>
      </c>
      <c r="K188" s="167">
        <v>0.34</v>
      </c>
      <c r="L188" s="273">
        <v>0</v>
      </c>
      <c r="M188" s="274"/>
      <c r="N188" s="275">
        <f>ROUND(L188*K188,2)</f>
        <v>0</v>
      </c>
      <c r="O188" s="275"/>
      <c r="P188" s="275"/>
      <c r="Q188" s="275"/>
      <c r="R188" s="38"/>
      <c r="T188" s="168" t="s">
        <v>22</v>
      </c>
      <c r="U188" s="45" t="s">
        <v>43</v>
      </c>
      <c r="V188" s="37"/>
      <c r="W188" s="169">
        <f>V188*K188</f>
        <v>0</v>
      </c>
      <c r="X188" s="169">
        <v>2.16</v>
      </c>
      <c r="Y188" s="169">
        <f>X188*K188</f>
        <v>0.7344</v>
      </c>
      <c r="Z188" s="169">
        <v>0</v>
      </c>
      <c r="AA188" s="170">
        <f>Z188*K188</f>
        <v>0</v>
      </c>
      <c r="AR188" s="19" t="s">
        <v>146</v>
      </c>
      <c r="AT188" s="19" t="s">
        <v>142</v>
      </c>
      <c r="AU188" s="19" t="s">
        <v>86</v>
      </c>
      <c r="AY188" s="19" t="s">
        <v>141</v>
      </c>
      <c r="BE188" s="111">
        <f>IF(U188="základní",N188,0)</f>
        <v>0</v>
      </c>
      <c r="BF188" s="111">
        <f>IF(U188="snížená",N188,0)</f>
        <v>0</v>
      </c>
      <c r="BG188" s="111">
        <f>IF(U188="zákl. přenesená",N188,0)</f>
        <v>0</v>
      </c>
      <c r="BH188" s="111">
        <f>IF(U188="sníž. přenesená",N188,0)</f>
        <v>0</v>
      </c>
      <c r="BI188" s="111">
        <f>IF(U188="nulová",N188,0)</f>
        <v>0</v>
      </c>
      <c r="BJ188" s="19" t="s">
        <v>86</v>
      </c>
      <c r="BK188" s="111">
        <f>ROUND(L188*K188,2)</f>
        <v>0</v>
      </c>
      <c r="BL188" s="19" t="s">
        <v>146</v>
      </c>
      <c r="BM188" s="19" t="s">
        <v>285</v>
      </c>
    </row>
    <row r="189" spans="2:65" s="1" customFormat="1" ht="22.5" customHeight="1">
      <c r="B189" s="36"/>
      <c r="C189" s="164" t="s">
        <v>286</v>
      </c>
      <c r="D189" s="164" t="s">
        <v>142</v>
      </c>
      <c r="E189" s="165" t="s">
        <v>287</v>
      </c>
      <c r="F189" s="272" t="s">
        <v>288</v>
      </c>
      <c r="G189" s="272"/>
      <c r="H189" s="272"/>
      <c r="I189" s="272"/>
      <c r="J189" s="166" t="s">
        <v>190</v>
      </c>
      <c r="K189" s="167">
        <v>2.67</v>
      </c>
      <c r="L189" s="273">
        <v>0</v>
      </c>
      <c r="M189" s="274"/>
      <c r="N189" s="275">
        <f>ROUND(L189*K189,2)</f>
        <v>0</v>
      </c>
      <c r="O189" s="275"/>
      <c r="P189" s="275"/>
      <c r="Q189" s="275"/>
      <c r="R189" s="38"/>
      <c r="T189" s="168" t="s">
        <v>22</v>
      </c>
      <c r="U189" s="45" t="s">
        <v>43</v>
      </c>
      <c r="V189" s="37"/>
      <c r="W189" s="169">
        <f>V189*K189</f>
        <v>0</v>
      </c>
      <c r="X189" s="169">
        <v>2.25634</v>
      </c>
      <c r="Y189" s="169">
        <f>X189*K189</f>
        <v>6.024427799999999</v>
      </c>
      <c r="Z189" s="169">
        <v>0</v>
      </c>
      <c r="AA189" s="170">
        <f>Z189*K189</f>
        <v>0</v>
      </c>
      <c r="AR189" s="19" t="s">
        <v>146</v>
      </c>
      <c r="AT189" s="19" t="s">
        <v>142</v>
      </c>
      <c r="AU189" s="19" t="s">
        <v>86</v>
      </c>
      <c r="AY189" s="19" t="s">
        <v>141</v>
      </c>
      <c r="BE189" s="111">
        <f>IF(U189="základní",N189,0)</f>
        <v>0</v>
      </c>
      <c r="BF189" s="111">
        <f>IF(U189="snížená",N189,0)</f>
        <v>0</v>
      </c>
      <c r="BG189" s="111">
        <f>IF(U189="zákl. přenesená",N189,0)</f>
        <v>0</v>
      </c>
      <c r="BH189" s="111">
        <f>IF(U189="sníž. přenesená",N189,0)</f>
        <v>0</v>
      </c>
      <c r="BI189" s="111">
        <f>IF(U189="nulová",N189,0)</f>
        <v>0</v>
      </c>
      <c r="BJ189" s="19" t="s">
        <v>86</v>
      </c>
      <c r="BK189" s="111">
        <f>ROUND(L189*K189,2)</f>
        <v>0</v>
      </c>
      <c r="BL189" s="19" t="s">
        <v>146</v>
      </c>
      <c r="BM189" s="19" t="s">
        <v>289</v>
      </c>
    </row>
    <row r="190" spans="2:51" s="9" customFormat="1" ht="22.5" customHeight="1">
      <c r="B190" s="171"/>
      <c r="C190" s="172"/>
      <c r="D190" s="172"/>
      <c r="E190" s="173" t="s">
        <v>22</v>
      </c>
      <c r="F190" s="276" t="s">
        <v>290</v>
      </c>
      <c r="G190" s="277"/>
      <c r="H190" s="277"/>
      <c r="I190" s="277"/>
      <c r="J190" s="172"/>
      <c r="K190" s="174">
        <v>1.3</v>
      </c>
      <c r="L190" s="172"/>
      <c r="M190" s="172"/>
      <c r="N190" s="172"/>
      <c r="O190" s="172"/>
      <c r="P190" s="172"/>
      <c r="Q190" s="172"/>
      <c r="R190" s="175"/>
      <c r="T190" s="176"/>
      <c r="U190" s="172"/>
      <c r="V190" s="172"/>
      <c r="W190" s="172"/>
      <c r="X190" s="172"/>
      <c r="Y190" s="172"/>
      <c r="Z190" s="172"/>
      <c r="AA190" s="177"/>
      <c r="AT190" s="178" t="s">
        <v>147</v>
      </c>
      <c r="AU190" s="178" t="s">
        <v>86</v>
      </c>
      <c r="AV190" s="9" t="s">
        <v>104</v>
      </c>
      <c r="AW190" s="9" t="s">
        <v>35</v>
      </c>
      <c r="AX190" s="9" t="s">
        <v>78</v>
      </c>
      <c r="AY190" s="178" t="s">
        <v>141</v>
      </c>
    </row>
    <row r="191" spans="2:51" s="9" customFormat="1" ht="22.5" customHeight="1">
      <c r="B191" s="171"/>
      <c r="C191" s="172"/>
      <c r="D191" s="172"/>
      <c r="E191" s="173" t="s">
        <v>22</v>
      </c>
      <c r="F191" s="286" t="s">
        <v>291</v>
      </c>
      <c r="G191" s="287"/>
      <c r="H191" s="287"/>
      <c r="I191" s="287"/>
      <c r="J191" s="172"/>
      <c r="K191" s="174">
        <v>0.57</v>
      </c>
      <c r="L191" s="172"/>
      <c r="M191" s="172"/>
      <c r="N191" s="172"/>
      <c r="O191" s="172"/>
      <c r="P191" s="172"/>
      <c r="Q191" s="172"/>
      <c r="R191" s="175"/>
      <c r="T191" s="176"/>
      <c r="U191" s="172"/>
      <c r="V191" s="172"/>
      <c r="W191" s="172"/>
      <c r="X191" s="172"/>
      <c r="Y191" s="172"/>
      <c r="Z191" s="172"/>
      <c r="AA191" s="177"/>
      <c r="AT191" s="178" t="s">
        <v>147</v>
      </c>
      <c r="AU191" s="178" t="s">
        <v>86</v>
      </c>
      <c r="AV191" s="9" t="s">
        <v>104</v>
      </c>
      <c r="AW191" s="9" t="s">
        <v>35</v>
      </c>
      <c r="AX191" s="9" t="s">
        <v>78</v>
      </c>
      <c r="AY191" s="178" t="s">
        <v>141</v>
      </c>
    </row>
    <row r="192" spans="2:51" s="9" customFormat="1" ht="22.5" customHeight="1">
      <c r="B192" s="171"/>
      <c r="C192" s="172"/>
      <c r="D192" s="172"/>
      <c r="E192" s="173" t="s">
        <v>22</v>
      </c>
      <c r="F192" s="286" t="s">
        <v>292</v>
      </c>
      <c r="G192" s="287"/>
      <c r="H192" s="287"/>
      <c r="I192" s="287"/>
      <c r="J192" s="172"/>
      <c r="K192" s="174">
        <v>0.8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147</v>
      </c>
      <c r="AU192" s="178" t="s">
        <v>86</v>
      </c>
      <c r="AV192" s="9" t="s">
        <v>104</v>
      </c>
      <c r="AW192" s="9" t="s">
        <v>35</v>
      </c>
      <c r="AX192" s="9" t="s">
        <v>78</v>
      </c>
      <c r="AY192" s="178" t="s">
        <v>141</v>
      </c>
    </row>
    <row r="193" spans="2:51" s="10" customFormat="1" ht="22.5" customHeight="1">
      <c r="B193" s="179"/>
      <c r="C193" s="180"/>
      <c r="D193" s="180"/>
      <c r="E193" s="181" t="s">
        <v>22</v>
      </c>
      <c r="F193" s="278" t="s">
        <v>148</v>
      </c>
      <c r="G193" s="279"/>
      <c r="H193" s="279"/>
      <c r="I193" s="279"/>
      <c r="J193" s="180"/>
      <c r="K193" s="182">
        <v>2.67</v>
      </c>
      <c r="L193" s="180"/>
      <c r="M193" s="180"/>
      <c r="N193" s="180"/>
      <c r="O193" s="180"/>
      <c r="P193" s="180"/>
      <c r="Q193" s="180"/>
      <c r="R193" s="183"/>
      <c r="T193" s="184"/>
      <c r="U193" s="180"/>
      <c r="V193" s="180"/>
      <c r="W193" s="180"/>
      <c r="X193" s="180"/>
      <c r="Y193" s="180"/>
      <c r="Z193" s="180"/>
      <c r="AA193" s="185"/>
      <c r="AT193" s="186" t="s">
        <v>147</v>
      </c>
      <c r="AU193" s="186" t="s">
        <v>86</v>
      </c>
      <c r="AV193" s="10" t="s">
        <v>146</v>
      </c>
      <c r="AW193" s="10" t="s">
        <v>35</v>
      </c>
      <c r="AX193" s="10" t="s">
        <v>86</v>
      </c>
      <c r="AY193" s="186" t="s">
        <v>141</v>
      </c>
    </row>
    <row r="194" spans="2:65" s="1" customFormat="1" ht="22.5" customHeight="1">
      <c r="B194" s="36"/>
      <c r="C194" s="164" t="s">
        <v>237</v>
      </c>
      <c r="D194" s="164" t="s">
        <v>142</v>
      </c>
      <c r="E194" s="165" t="s">
        <v>293</v>
      </c>
      <c r="F194" s="272" t="s">
        <v>294</v>
      </c>
      <c r="G194" s="272"/>
      <c r="H194" s="272"/>
      <c r="I194" s="272"/>
      <c r="J194" s="166" t="s">
        <v>210</v>
      </c>
      <c r="K194" s="167">
        <v>3.99</v>
      </c>
      <c r="L194" s="273">
        <v>0</v>
      </c>
      <c r="M194" s="274"/>
      <c r="N194" s="275">
        <f>ROUND(L194*K194,2)</f>
        <v>0</v>
      </c>
      <c r="O194" s="275"/>
      <c r="P194" s="275"/>
      <c r="Q194" s="275"/>
      <c r="R194" s="38"/>
      <c r="T194" s="168" t="s">
        <v>22</v>
      </c>
      <c r="U194" s="45" t="s">
        <v>43</v>
      </c>
      <c r="V194" s="37"/>
      <c r="W194" s="169">
        <f>V194*K194</f>
        <v>0</v>
      </c>
      <c r="X194" s="169">
        <v>0.00103</v>
      </c>
      <c r="Y194" s="169">
        <f>X194*K194</f>
        <v>0.004109700000000001</v>
      </c>
      <c r="Z194" s="169">
        <v>0</v>
      </c>
      <c r="AA194" s="170">
        <f>Z194*K194</f>
        <v>0</v>
      </c>
      <c r="AR194" s="19" t="s">
        <v>146</v>
      </c>
      <c r="AT194" s="19" t="s">
        <v>142</v>
      </c>
      <c r="AU194" s="19" t="s">
        <v>86</v>
      </c>
      <c r="AY194" s="19" t="s">
        <v>141</v>
      </c>
      <c r="BE194" s="111">
        <f>IF(U194="základní",N194,0)</f>
        <v>0</v>
      </c>
      <c r="BF194" s="111">
        <f>IF(U194="snížená",N194,0)</f>
        <v>0</v>
      </c>
      <c r="BG194" s="111">
        <f>IF(U194="zákl. přenesená",N194,0)</f>
        <v>0</v>
      </c>
      <c r="BH194" s="111">
        <f>IF(U194="sníž. přenesená",N194,0)</f>
        <v>0</v>
      </c>
      <c r="BI194" s="111">
        <f>IF(U194="nulová",N194,0)</f>
        <v>0</v>
      </c>
      <c r="BJ194" s="19" t="s">
        <v>86</v>
      </c>
      <c r="BK194" s="111">
        <f>ROUND(L194*K194,2)</f>
        <v>0</v>
      </c>
      <c r="BL194" s="19" t="s">
        <v>146</v>
      </c>
      <c r="BM194" s="19" t="s">
        <v>295</v>
      </c>
    </row>
    <row r="195" spans="2:65" s="1" customFormat="1" ht="22.5" customHeight="1">
      <c r="B195" s="36"/>
      <c r="C195" s="164" t="s">
        <v>296</v>
      </c>
      <c r="D195" s="164" t="s">
        <v>142</v>
      </c>
      <c r="E195" s="165" t="s">
        <v>297</v>
      </c>
      <c r="F195" s="272" t="s">
        <v>298</v>
      </c>
      <c r="G195" s="272"/>
      <c r="H195" s="272"/>
      <c r="I195" s="272"/>
      <c r="J195" s="166" t="s">
        <v>210</v>
      </c>
      <c r="K195" s="167">
        <v>3.99</v>
      </c>
      <c r="L195" s="273">
        <v>0</v>
      </c>
      <c r="M195" s="274"/>
      <c r="N195" s="275">
        <f>ROUND(L195*K195,2)</f>
        <v>0</v>
      </c>
      <c r="O195" s="275"/>
      <c r="P195" s="275"/>
      <c r="Q195" s="275"/>
      <c r="R195" s="38"/>
      <c r="T195" s="168" t="s">
        <v>22</v>
      </c>
      <c r="U195" s="45" t="s">
        <v>43</v>
      </c>
      <c r="V195" s="37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19" t="s">
        <v>146</v>
      </c>
      <c r="AT195" s="19" t="s">
        <v>142</v>
      </c>
      <c r="AU195" s="19" t="s">
        <v>86</v>
      </c>
      <c r="AY195" s="19" t="s">
        <v>141</v>
      </c>
      <c r="BE195" s="111">
        <f>IF(U195="základní",N195,0)</f>
        <v>0</v>
      </c>
      <c r="BF195" s="111">
        <f>IF(U195="snížená",N195,0)</f>
        <v>0</v>
      </c>
      <c r="BG195" s="111">
        <f>IF(U195="zákl. přenesená",N195,0)</f>
        <v>0</v>
      </c>
      <c r="BH195" s="111">
        <f>IF(U195="sníž. přenesená",N195,0)</f>
        <v>0</v>
      </c>
      <c r="BI195" s="111">
        <f>IF(U195="nulová",N195,0)</f>
        <v>0</v>
      </c>
      <c r="BJ195" s="19" t="s">
        <v>86</v>
      </c>
      <c r="BK195" s="111">
        <f>ROUND(L195*K195,2)</f>
        <v>0</v>
      </c>
      <c r="BL195" s="19" t="s">
        <v>146</v>
      </c>
      <c r="BM195" s="19" t="s">
        <v>299</v>
      </c>
    </row>
    <row r="196" spans="2:51" s="9" customFormat="1" ht="22.5" customHeight="1">
      <c r="B196" s="171"/>
      <c r="C196" s="172"/>
      <c r="D196" s="172"/>
      <c r="E196" s="173" t="s">
        <v>22</v>
      </c>
      <c r="F196" s="276" t="s">
        <v>300</v>
      </c>
      <c r="G196" s="277"/>
      <c r="H196" s="277"/>
      <c r="I196" s="277"/>
      <c r="J196" s="172"/>
      <c r="K196" s="174">
        <v>3.99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147</v>
      </c>
      <c r="AU196" s="178" t="s">
        <v>86</v>
      </c>
      <c r="AV196" s="9" t="s">
        <v>104</v>
      </c>
      <c r="AW196" s="9" t="s">
        <v>35</v>
      </c>
      <c r="AX196" s="9" t="s">
        <v>78</v>
      </c>
      <c r="AY196" s="178" t="s">
        <v>141</v>
      </c>
    </row>
    <row r="197" spans="2:51" s="10" customFormat="1" ht="22.5" customHeight="1">
      <c r="B197" s="179"/>
      <c r="C197" s="180"/>
      <c r="D197" s="180"/>
      <c r="E197" s="181" t="s">
        <v>22</v>
      </c>
      <c r="F197" s="278" t="s">
        <v>148</v>
      </c>
      <c r="G197" s="279"/>
      <c r="H197" s="279"/>
      <c r="I197" s="279"/>
      <c r="J197" s="180"/>
      <c r="K197" s="182">
        <v>3.99</v>
      </c>
      <c r="L197" s="180"/>
      <c r="M197" s="180"/>
      <c r="N197" s="180"/>
      <c r="O197" s="180"/>
      <c r="P197" s="180"/>
      <c r="Q197" s="180"/>
      <c r="R197" s="183"/>
      <c r="T197" s="184"/>
      <c r="U197" s="180"/>
      <c r="V197" s="180"/>
      <c r="W197" s="180"/>
      <c r="X197" s="180"/>
      <c r="Y197" s="180"/>
      <c r="Z197" s="180"/>
      <c r="AA197" s="185"/>
      <c r="AT197" s="186" t="s">
        <v>147</v>
      </c>
      <c r="AU197" s="186" t="s">
        <v>86</v>
      </c>
      <c r="AV197" s="10" t="s">
        <v>146</v>
      </c>
      <c r="AW197" s="10" t="s">
        <v>35</v>
      </c>
      <c r="AX197" s="10" t="s">
        <v>86</v>
      </c>
      <c r="AY197" s="186" t="s">
        <v>141</v>
      </c>
    </row>
    <row r="198" spans="2:65" s="1" customFormat="1" ht="22.5" customHeight="1">
      <c r="B198" s="36"/>
      <c r="C198" s="164" t="s">
        <v>241</v>
      </c>
      <c r="D198" s="164" t="s">
        <v>142</v>
      </c>
      <c r="E198" s="165" t="s">
        <v>301</v>
      </c>
      <c r="F198" s="272" t="s">
        <v>302</v>
      </c>
      <c r="G198" s="272"/>
      <c r="H198" s="272"/>
      <c r="I198" s="272"/>
      <c r="J198" s="166" t="s">
        <v>207</v>
      </c>
      <c r="K198" s="167">
        <v>0.15</v>
      </c>
      <c r="L198" s="273">
        <v>0</v>
      </c>
      <c r="M198" s="274"/>
      <c r="N198" s="275">
        <f>ROUND(L198*K198,2)</f>
        <v>0</v>
      </c>
      <c r="O198" s="275"/>
      <c r="P198" s="275"/>
      <c r="Q198" s="275"/>
      <c r="R198" s="38"/>
      <c r="T198" s="168" t="s">
        <v>22</v>
      </c>
      <c r="U198" s="45" t="s">
        <v>43</v>
      </c>
      <c r="V198" s="37"/>
      <c r="W198" s="169">
        <f>V198*K198</f>
        <v>0</v>
      </c>
      <c r="X198" s="169">
        <v>1.05878</v>
      </c>
      <c r="Y198" s="169">
        <f>X198*K198</f>
        <v>0.158817</v>
      </c>
      <c r="Z198" s="169">
        <v>0</v>
      </c>
      <c r="AA198" s="170">
        <f>Z198*K198</f>
        <v>0</v>
      </c>
      <c r="AR198" s="19" t="s">
        <v>146</v>
      </c>
      <c r="AT198" s="19" t="s">
        <v>142</v>
      </c>
      <c r="AU198" s="19" t="s">
        <v>86</v>
      </c>
      <c r="AY198" s="19" t="s">
        <v>141</v>
      </c>
      <c r="BE198" s="111">
        <f>IF(U198="základní",N198,0)</f>
        <v>0</v>
      </c>
      <c r="BF198" s="111">
        <f>IF(U198="snížená",N198,0)</f>
        <v>0</v>
      </c>
      <c r="BG198" s="111">
        <f>IF(U198="zákl. přenesená",N198,0)</f>
        <v>0</v>
      </c>
      <c r="BH198" s="111">
        <f>IF(U198="sníž. přenesená",N198,0)</f>
        <v>0</v>
      </c>
      <c r="BI198" s="111">
        <f>IF(U198="nulová",N198,0)</f>
        <v>0</v>
      </c>
      <c r="BJ198" s="19" t="s">
        <v>86</v>
      </c>
      <c r="BK198" s="111">
        <f>ROUND(L198*K198,2)</f>
        <v>0</v>
      </c>
      <c r="BL198" s="19" t="s">
        <v>146</v>
      </c>
      <c r="BM198" s="19" t="s">
        <v>282</v>
      </c>
    </row>
    <row r="199" spans="2:65" s="1" customFormat="1" ht="22.5" customHeight="1">
      <c r="B199" s="36"/>
      <c r="C199" s="164" t="s">
        <v>303</v>
      </c>
      <c r="D199" s="164" t="s">
        <v>142</v>
      </c>
      <c r="E199" s="165" t="s">
        <v>287</v>
      </c>
      <c r="F199" s="272" t="s">
        <v>288</v>
      </c>
      <c r="G199" s="272"/>
      <c r="H199" s="272"/>
      <c r="I199" s="272"/>
      <c r="J199" s="166" t="s">
        <v>190</v>
      </c>
      <c r="K199" s="167">
        <v>1.62</v>
      </c>
      <c r="L199" s="273">
        <v>0</v>
      </c>
      <c r="M199" s="274"/>
      <c r="N199" s="275">
        <f>ROUND(L199*K199,2)</f>
        <v>0</v>
      </c>
      <c r="O199" s="275"/>
      <c r="P199" s="275"/>
      <c r="Q199" s="275"/>
      <c r="R199" s="38"/>
      <c r="T199" s="168" t="s">
        <v>22</v>
      </c>
      <c r="U199" s="45" t="s">
        <v>43</v>
      </c>
      <c r="V199" s="37"/>
      <c r="W199" s="169">
        <f>V199*K199</f>
        <v>0</v>
      </c>
      <c r="X199" s="169">
        <v>2.25634</v>
      </c>
      <c r="Y199" s="169">
        <f>X199*K199</f>
        <v>3.6552708</v>
      </c>
      <c r="Z199" s="169">
        <v>0</v>
      </c>
      <c r="AA199" s="170">
        <f>Z199*K199</f>
        <v>0</v>
      </c>
      <c r="AR199" s="19" t="s">
        <v>146</v>
      </c>
      <c r="AT199" s="19" t="s">
        <v>142</v>
      </c>
      <c r="AU199" s="19" t="s">
        <v>86</v>
      </c>
      <c r="AY199" s="19" t="s">
        <v>141</v>
      </c>
      <c r="BE199" s="111">
        <f>IF(U199="základní",N199,0)</f>
        <v>0</v>
      </c>
      <c r="BF199" s="111">
        <f>IF(U199="snížená",N199,0)</f>
        <v>0</v>
      </c>
      <c r="BG199" s="111">
        <f>IF(U199="zákl. přenesená",N199,0)</f>
        <v>0</v>
      </c>
      <c r="BH199" s="111">
        <f>IF(U199="sníž. přenesená",N199,0)</f>
        <v>0</v>
      </c>
      <c r="BI199" s="111">
        <f>IF(U199="nulová",N199,0)</f>
        <v>0</v>
      </c>
      <c r="BJ199" s="19" t="s">
        <v>86</v>
      </c>
      <c r="BK199" s="111">
        <f>ROUND(L199*K199,2)</f>
        <v>0</v>
      </c>
      <c r="BL199" s="19" t="s">
        <v>146</v>
      </c>
      <c r="BM199" s="19" t="s">
        <v>304</v>
      </c>
    </row>
    <row r="200" spans="2:51" s="9" customFormat="1" ht="22.5" customHeight="1">
      <c r="B200" s="171"/>
      <c r="C200" s="172"/>
      <c r="D200" s="172"/>
      <c r="E200" s="173" t="s">
        <v>22</v>
      </c>
      <c r="F200" s="276" t="s">
        <v>305</v>
      </c>
      <c r="G200" s="277"/>
      <c r="H200" s="277"/>
      <c r="I200" s="277"/>
      <c r="J200" s="172"/>
      <c r="K200" s="174">
        <v>1.02</v>
      </c>
      <c r="L200" s="172"/>
      <c r="M200" s="172"/>
      <c r="N200" s="172"/>
      <c r="O200" s="172"/>
      <c r="P200" s="172"/>
      <c r="Q200" s="172"/>
      <c r="R200" s="175"/>
      <c r="T200" s="176"/>
      <c r="U200" s="172"/>
      <c r="V200" s="172"/>
      <c r="W200" s="172"/>
      <c r="X200" s="172"/>
      <c r="Y200" s="172"/>
      <c r="Z200" s="172"/>
      <c r="AA200" s="177"/>
      <c r="AT200" s="178" t="s">
        <v>147</v>
      </c>
      <c r="AU200" s="178" t="s">
        <v>86</v>
      </c>
      <c r="AV200" s="9" t="s">
        <v>104</v>
      </c>
      <c r="AW200" s="9" t="s">
        <v>35</v>
      </c>
      <c r="AX200" s="9" t="s">
        <v>78</v>
      </c>
      <c r="AY200" s="178" t="s">
        <v>141</v>
      </c>
    </row>
    <row r="201" spans="2:51" s="9" customFormat="1" ht="22.5" customHeight="1">
      <c r="B201" s="171"/>
      <c r="C201" s="172"/>
      <c r="D201" s="172"/>
      <c r="E201" s="173" t="s">
        <v>22</v>
      </c>
      <c r="F201" s="286" t="s">
        <v>306</v>
      </c>
      <c r="G201" s="287"/>
      <c r="H201" s="287"/>
      <c r="I201" s="287"/>
      <c r="J201" s="172"/>
      <c r="K201" s="174">
        <v>0.6</v>
      </c>
      <c r="L201" s="172"/>
      <c r="M201" s="172"/>
      <c r="N201" s="172"/>
      <c r="O201" s="172"/>
      <c r="P201" s="172"/>
      <c r="Q201" s="172"/>
      <c r="R201" s="175"/>
      <c r="T201" s="176"/>
      <c r="U201" s="172"/>
      <c r="V201" s="172"/>
      <c r="W201" s="172"/>
      <c r="X201" s="172"/>
      <c r="Y201" s="172"/>
      <c r="Z201" s="172"/>
      <c r="AA201" s="177"/>
      <c r="AT201" s="178" t="s">
        <v>147</v>
      </c>
      <c r="AU201" s="178" t="s">
        <v>86</v>
      </c>
      <c r="AV201" s="9" t="s">
        <v>104</v>
      </c>
      <c r="AW201" s="9" t="s">
        <v>35</v>
      </c>
      <c r="AX201" s="9" t="s">
        <v>78</v>
      </c>
      <c r="AY201" s="178" t="s">
        <v>141</v>
      </c>
    </row>
    <row r="202" spans="2:51" s="10" customFormat="1" ht="22.5" customHeight="1">
      <c r="B202" s="179"/>
      <c r="C202" s="180"/>
      <c r="D202" s="180"/>
      <c r="E202" s="181" t="s">
        <v>22</v>
      </c>
      <c r="F202" s="278" t="s">
        <v>148</v>
      </c>
      <c r="G202" s="279"/>
      <c r="H202" s="279"/>
      <c r="I202" s="279"/>
      <c r="J202" s="180"/>
      <c r="K202" s="182">
        <v>1.62</v>
      </c>
      <c r="L202" s="180"/>
      <c r="M202" s="180"/>
      <c r="N202" s="180"/>
      <c r="O202" s="180"/>
      <c r="P202" s="180"/>
      <c r="Q202" s="180"/>
      <c r="R202" s="183"/>
      <c r="T202" s="184"/>
      <c r="U202" s="180"/>
      <c r="V202" s="180"/>
      <c r="W202" s="180"/>
      <c r="X202" s="180"/>
      <c r="Y202" s="180"/>
      <c r="Z202" s="180"/>
      <c r="AA202" s="185"/>
      <c r="AT202" s="186" t="s">
        <v>147</v>
      </c>
      <c r="AU202" s="186" t="s">
        <v>86</v>
      </c>
      <c r="AV202" s="10" t="s">
        <v>146</v>
      </c>
      <c r="AW202" s="10" t="s">
        <v>35</v>
      </c>
      <c r="AX202" s="10" t="s">
        <v>86</v>
      </c>
      <c r="AY202" s="186" t="s">
        <v>141</v>
      </c>
    </row>
    <row r="203" spans="2:63" s="8" customFormat="1" ht="37.35" customHeight="1">
      <c r="B203" s="154"/>
      <c r="C203" s="155"/>
      <c r="D203" s="156" t="s">
        <v>181</v>
      </c>
      <c r="E203" s="156"/>
      <c r="F203" s="156"/>
      <c r="G203" s="156"/>
      <c r="H203" s="156"/>
      <c r="I203" s="156"/>
      <c r="J203" s="156"/>
      <c r="K203" s="156"/>
      <c r="L203" s="156"/>
      <c r="M203" s="156"/>
      <c r="N203" s="283">
        <f>BK203</f>
        <v>0</v>
      </c>
      <c r="O203" s="284"/>
      <c r="P203" s="284"/>
      <c r="Q203" s="284"/>
      <c r="R203" s="157"/>
      <c r="T203" s="158"/>
      <c r="U203" s="155"/>
      <c r="V203" s="155"/>
      <c r="W203" s="159">
        <f>SUM(W204:W215)</f>
        <v>0</v>
      </c>
      <c r="X203" s="155"/>
      <c r="Y203" s="159">
        <f>SUM(Y204:Y215)</f>
        <v>6.581060000000001</v>
      </c>
      <c r="Z203" s="155"/>
      <c r="AA203" s="160">
        <f>SUM(AA204:AA215)</f>
        <v>0</v>
      </c>
      <c r="AR203" s="161" t="s">
        <v>86</v>
      </c>
      <c r="AT203" s="162" t="s">
        <v>77</v>
      </c>
      <c r="AU203" s="162" t="s">
        <v>78</v>
      </c>
      <c r="AY203" s="161" t="s">
        <v>141</v>
      </c>
      <c r="BK203" s="163">
        <f>SUM(BK204:BK215)</f>
        <v>0</v>
      </c>
    </row>
    <row r="204" spans="2:65" s="1" customFormat="1" ht="31.5" customHeight="1">
      <c r="B204" s="36"/>
      <c r="C204" s="164" t="s">
        <v>244</v>
      </c>
      <c r="D204" s="164" t="s">
        <v>142</v>
      </c>
      <c r="E204" s="165" t="s">
        <v>307</v>
      </c>
      <c r="F204" s="272" t="s">
        <v>308</v>
      </c>
      <c r="G204" s="272"/>
      <c r="H204" s="272"/>
      <c r="I204" s="272"/>
      <c r="J204" s="166" t="s">
        <v>309</v>
      </c>
      <c r="K204" s="167">
        <v>34</v>
      </c>
      <c r="L204" s="273">
        <v>0</v>
      </c>
      <c r="M204" s="274"/>
      <c r="N204" s="275">
        <f>ROUND(L204*K204,2)</f>
        <v>0</v>
      </c>
      <c r="O204" s="275"/>
      <c r="P204" s="275"/>
      <c r="Q204" s="275"/>
      <c r="R204" s="38"/>
      <c r="T204" s="168" t="s">
        <v>22</v>
      </c>
      <c r="U204" s="45" t="s">
        <v>43</v>
      </c>
      <c r="V204" s="37"/>
      <c r="W204" s="169">
        <f>V204*K204</f>
        <v>0</v>
      </c>
      <c r="X204" s="169">
        <v>0.17489</v>
      </c>
      <c r="Y204" s="169">
        <f>X204*K204</f>
        <v>5.94626</v>
      </c>
      <c r="Z204" s="169">
        <v>0</v>
      </c>
      <c r="AA204" s="170">
        <f>Z204*K204</f>
        <v>0</v>
      </c>
      <c r="AR204" s="19" t="s">
        <v>146</v>
      </c>
      <c r="AT204" s="19" t="s">
        <v>142</v>
      </c>
      <c r="AU204" s="19" t="s">
        <v>86</v>
      </c>
      <c r="AY204" s="19" t="s">
        <v>141</v>
      </c>
      <c r="BE204" s="111">
        <f>IF(U204="základní",N204,0)</f>
        <v>0</v>
      </c>
      <c r="BF204" s="111">
        <f>IF(U204="snížená",N204,0)</f>
        <v>0</v>
      </c>
      <c r="BG204" s="111">
        <f>IF(U204="zákl. přenesená",N204,0)</f>
        <v>0</v>
      </c>
      <c r="BH204" s="111">
        <f>IF(U204="sníž. přenesená",N204,0)</f>
        <v>0</v>
      </c>
      <c r="BI204" s="111">
        <f>IF(U204="nulová",N204,0)</f>
        <v>0</v>
      </c>
      <c r="BJ204" s="19" t="s">
        <v>86</v>
      </c>
      <c r="BK204" s="111">
        <f>ROUND(L204*K204,2)</f>
        <v>0</v>
      </c>
      <c r="BL204" s="19" t="s">
        <v>146</v>
      </c>
      <c r="BM204" s="19" t="s">
        <v>310</v>
      </c>
    </row>
    <row r="205" spans="2:65" s="1" customFormat="1" ht="31.5" customHeight="1">
      <c r="B205" s="36"/>
      <c r="C205" s="192" t="s">
        <v>311</v>
      </c>
      <c r="D205" s="192" t="s">
        <v>273</v>
      </c>
      <c r="E205" s="193" t="s">
        <v>312</v>
      </c>
      <c r="F205" s="288" t="s">
        <v>313</v>
      </c>
      <c r="G205" s="288"/>
      <c r="H205" s="288"/>
      <c r="I205" s="288"/>
      <c r="J205" s="194" t="s">
        <v>309</v>
      </c>
      <c r="K205" s="195">
        <v>34</v>
      </c>
      <c r="L205" s="289">
        <v>0</v>
      </c>
      <c r="M205" s="290"/>
      <c r="N205" s="291">
        <f>ROUND(L205*K205,2)</f>
        <v>0</v>
      </c>
      <c r="O205" s="275"/>
      <c r="P205" s="275"/>
      <c r="Q205" s="275"/>
      <c r="R205" s="38"/>
      <c r="T205" s="168" t="s">
        <v>22</v>
      </c>
      <c r="U205" s="45" t="s">
        <v>43</v>
      </c>
      <c r="V205" s="37"/>
      <c r="W205" s="169">
        <f>V205*K205</f>
        <v>0</v>
      </c>
      <c r="X205" s="169">
        <v>0.0065</v>
      </c>
      <c r="Y205" s="169">
        <f>X205*K205</f>
        <v>0.221</v>
      </c>
      <c r="Z205" s="169">
        <v>0</v>
      </c>
      <c r="AA205" s="170">
        <f>Z205*K205</f>
        <v>0</v>
      </c>
      <c r="AR205" s="19" t="s">
        <v>157</v>
      </c>
      <c r="AT205" s="19" t="s">
        <v>273</v>
      </c>
      <c r="AU205" s="19" t="s">
        <v>86</v>
      </c>
      <c r="AY205" s="19" t="s">
        <v>141</v>
      </c>
      <c r="BE205" s="111">
        <f>IF(U205="základní",N205,0)</f>
        <v>0</v>
      </c>
      <c r="BF205" s="111">
        <f>IF(U205="snížená",N205,0)</f>
        <v>0</v>
      </c>
      <c r="BG205" s="111">
        <f>IF(U205="zákl. přenesená",N205,0)</f>
        <v>0</v>
      </c>
      <c r="BH205" s="111">
        <f>IF(U205="sníž. přenesená",N205,0)</f>
        <v>0</v>
      </c>
      <c r="BI205" s="111">
        <f>IF(U205="nulová",N205,0)</f>
        <v>0</v>
      </c>
      <c r="BJ205" s="19" t="s">
        <v>86</v>
      </c>
      <c r="BK205" s="111">
        <f>ROUND(L205*K205,2)</f>
        <v>0</v>
      </c>
      <c r="BL205" s="19" t="s">
        <v>146</v>
      </c>
      <c r="BM205" s="19" t="s">
        <v>314</v>
      </c>
    </row>
    <row r="206" spans="2:65" s="1" customFormat="1" ht="31.5" customHeight="1">
      <c r="B206" s="36"/>
      <c r="C206" s="164" t="s">
        <v>249</v>
      </c>
      <c r="D206" s="164" t="s">
        <v>142</v>
      </c>
      <c r="E206" s="165" t="s">
        <v>315</v>
      </c>
      <c r="F206" s="272" t="s">
        <v>316</v>
      </c>
      <c r="G206" s="272"/>
      <c r="H206" s="272"/>
      <c r="I206" s="272"/>
      <c r="J206" s="166" t="s">
        <v>317</v>
      </c>
      <c r="K206" s="167">
        <v>68</v>
      </c>
      <c r="L206" s="273">
        <v>0</v>
      </c>
      <c r="M206" s="274"/>
      <c r="N206" s="275">
        <f>ROUND(L206*K206,2)</f>
        <v>0</v>
      </c>
      <c r="O206" s="275"/>
      <c r="P206" s="275"/>
      <c r="Q206" s="275"/>
      <c r="R206" s="38"/>
      <c r="T206" s="168" t="s">
        <v>22</v>
      </c>
      <c r="U206" s="45" t="s">
        <v>43</v>
      </c>
      <c r="V206" s="37"/>
      <c r="W206" s="169">
        <f>V206*K206</f>
        <v>0</v>
      </c>
      <c r="X206" s="169">
        <v>0</v>
      </c>
      <c r="Y206" s="169">
        <f>X206*K206</f>
        <v>0</v>
      </c>
      <c r="Z206" s="169">
        <v>0</v>
      </c>
      <c r="AA206" s="170">
        <f>Z206*K206</f>
        <v>0</v>
      </c>
      <c r="AR206" s="19" t="s">
        <v>146</v>
      </c>
      <c r="AT206" s="19" t="s">
        <v>142</v>
      </c>
      <c r="AU206" s="19" t="s">
        <v>86</v>
      </c>
      <c r="AY206" s="19" t="s">
        <v>141</v>
      </c>
      <c r="BE206" s="111">
        <f>IF(U206="základní",N206,0)</f>
        <v>0</v>
      </c>
      <c r="BF206" s="111">
        <f>IF(U206="snížená",N206,0)</f>
        <v>0</v>
      </c>
      <c r="BG206" s="111">
        <f>IF(U206="zákl. přenesená",N206,0)</f>
        <v>0</v>
      </c>
      <c r="BH206" s="111">
        <f>IF(U206="sníž. přenesená",N206,0)</f>
        <v>0</v>
      </c>
      <c r="BI206" s="111">
        <f>IF(U206="nulová",N206,0)</f>
        <v>0</v>
      </c>
      <c r="BJ206" s="19" t="s">
        <v>86</v>
      </c>
      <c r="BK206" s="111">
        <f>ROUND(L206*K206,2)</f>
        <v>0</v>
      </c>
      <c r="BL206" s="19" t="s">
        <v>146</v>
      </c>
      <c r="BM206" s="19" t="s">
        <v>318</v>
      </c>
    </row>
    <row r="207" spans="2:51" s="9" customFormat="1" ht="22.5" customHeight="1">
      <c r="B207" s="171"/>
      <c r="C207" s="172"/>
      <c r="D207" s="172"/>
      <c r="E207" s="173" t="s">
        <v>22</v>
      </c>
      <c r="F207" s="276" t="s">
        <v>318</v>
      </c>
      <c r="G207" s="277"/>
      <c r="H207" s="277"/>
      <c r="I207" s="277"/>
      <c r="J207" s="172"/>
      <c r="K207" s="174">
        <v>68</v>
      </c>
      <c r="L207" s="172"/>
      <c r="M207" s="172"/>
      <c r="N207" s="172"/>
      <c r="O207" s="172"/>
      <c r="P207" s="172"/>
      <c r="Q207" s="172"/>
      <c r="R207" s="175"/>
      <c r="T207" s="176"/>
      <c r="U207" s="172"/>
      <c r="V207" s="172"/>
      <c r="W207" s="172"/>
      <c r="X207" s="172"/>
      <c r="Y207" s="172"/>
      <c r="Z207" s="172"/>
      <c r="AA207" s="177"/>
      <c r="AT207" s="178" t="s">
        <v>147</v>
      </c>
      <c r="AU207" s="178" t="s">
        <v>86</v>
      </c>
      <c r="AV207" s="9" t="s">
        <v>104</v>
      </c>
      <c r="AW207" s="9" t="s">
        <v>35</v>
      </c>
      <c r="AX207" s="9" t="s">
        <v>78</v>
      </c>
      <c r="AY207" s="178" t="s">
        <v>141</v>
      </c>
    </row>
    <row r="208" spans="2:51" s="10" customFormat="1" ht="22.5" customHeight="1">
      <c r="B208" s="179"/>
      <c r="C208" s="180"/>
      <c r="D208" s="180"/>
      <c r="E208" s="181" t="s">
        <v>22</v>
      </c>
      <c r="F208" s="278" t="s">
        <v>148</v>
      </c>
      <c r="G208" s="279"/>
      <c r="H208" s="279"/>
      <c r="I208" s="279"/>
      <c r="J208" s="180"/>
      <c r="K208" s="182">
        <v>68</v>
      </c>
      <c r="L208" s="180"/>
      <c r="M208" s="180"/>
      <c r="N208" s="180"/>
      <c r="O208" s="180"/>
      <c r="P208" s="180"/>
      <c r="Q208" s="180"/>
      <c r="R208" s="183"/>
      <c r="T208" s="184"/>
      <c r="U208" s="180"/>
      <c r="V208" s="180"/>
      <c r="W208" s="180"/>
      <c r="X208" s="180"/>
      <c r="Y208" s="180"/>
      <c r="Z208" s="180"/>
      <c r="AA208" s="185"/>
      <c r="AT208" s="186" t="s">
        <v>147</v>
      </c>
      <c r="AU208" s="186" t="s">
        <v>86</v>
      </c>
      <c r="AV208" s="10" t="s">
        <v>146</v>
      </c>
      <c r="AW208" s="10" t="s">
        <v>35</v>
      </c>
      <c r="AX208" s="10" t="s">
        <v>86</v>
      </c>
      <c r="AY208" s="186" t="s">
        <v>141</v>
      </c>
    </row>
    <row r="209" spans="2:65" s="1" customFormat="1" ht="44.25" customHeight="1">
      <c r="B209" s="36"/>
      <c r="C209" s="192" t="s">
        <v>319</v>
      </c>
      <c r="D209" s="192" t="s">
        <v>273</v>
      </c>
      <c r="E209" s="193" t="s">
        <v>320</v>
      </c>
      <c r="F209" s="288" t="s">
        <v>321</v>
      </c>
      <c r="G209" s="288"/>
      <c r="H209" s="288"/>
      <c r="I209" s="288"/>
      <c r="J209" s="194" t="s">
        <v>217</v>
      </c>
      <c r="K209" s="195">
        <v>68</v>
      </c>
      <c r="L209" s="289">
        <v>0</v>
      </c>
      <c r="M209" s="290"/>
      <c r="N209" s="291">
        <f>ROUND(L209*K209,2)</f>
        <v>0</v>
      </c>
      <c r="O209" s="275"/>
      <c r="P209" s="275"/>
      <c r="Q209" s="275"/>
      <c r="R209" s="38"/>
      <c r="T209" s="168" t="s">
        <v>22</v>
      </c>
      <c r="U209" s="45" t="s">
        <v>43</v>
      </c>
      <c r="V209" s="37"/>
      <c r="W209" s="169">
        <f>V209*K209</f>
        <v>0</v>
      </c>
      <c r="X209" s="169">
        <v>0.0041</v>
      </c>
      <c r="Y209" s="169">
        <f>X209*K209</f>
        <v>0.27880000000000005</v>
      </c>
      <c r="Z209" s="169">
        <v>0</v>
      </c>
      <c r="AA209" s="170">
        <f>Z209*K209</f>
        <v>0</v>
      </c>
      <c r="AR209" s="19" t="s">
        <v>157</v>
      </c>
      <c r="AT209" s="19" t="s">
        <v>273</v>
      </c>
      <c r="AU209" s="19" t="s">
        <v>86</v>
      </c>
      <c r="AY209" s="19" t="s">
        <v>141</v>
      </c>
      <c r="BE209" s="111">
        <f>IF(U209="základní",N209,0)</f>
        <v>0</v>
      </c>
      <c r="BF209" s="111">
        <f>IF(U209="snížená",N209,0)</f>
        <v>0</v>
      </c>
      <c r="BG209" s="111">
        <f>IF(U209="zákl. přenesená",N209,0)</f>
        <v>0</v>
      </c>
      <c r="BH209" s="111">
        <f>IF(U209="sníž. přenesená",N209,0)</f>
        <v>0</v>
      </c>
      <c r="BI209" s="111">
        <f>IF(U209="nulová",N209,0)</f>
        <v>0</v>
      </c>
      <c r="BJ209" s="19" t="s">
        <v>86</v>
      </c>
      <c r="BK209" s="111">
        <f>ROUND(L209*K209,2)</f>
        <v>0</v>
      </c>
      <c r="BL209" s="19" t="s">
        <v>146</v>
      </c>
      <c r="BM209" s="19" t="s">
        <v>322</v>
      </c>
    </row>
    <row r="210" spans="2:65" s="1" customFormat="1" ht="31.5" customHeight="1">
      <c r="B210" s="36"/>
      <c r="C210" s="164" t="s">
        <v>252</v>
      </c>
      <c r="D210" s="164" t="s">
        <v>142</v>
      </c>
      <c r="E210" s="165" t="s">
        <v>323</v>
      </c>
      <c r="F210" s="272" t="s">
        <v>324</v>
      </c>
      <c r="G210" s="272"/>
      <c r="H210" s="272"/>
      <c r="I210" s="272"/>
      <c r="J210" s="166" t="s">
        <v>309</v>
      </c>
      <c r="K210" s="167">
        <v>1</v>
      </c>
      <c r="L210" s="273">
        <v>0</v>
      </c>
      <c r="M210" s="274"/>
      <c r="N210" s="275">
        <f>ROUND(L210*K210,2)</f>
        <v>0</v>
      </c>
      <c r="O210" s="275"/>
      <c r="P210" s="275"/>
      <c r="Q210" s="275"/>
      <c r="R210" s="38"/>
      <c r="T210" s="168" t="s">
        <v>22</v>
      </c>
      <c r="U210" s="45" t="s">
        <v>43</v>
      </c>
      <c r="V210" s="37"/>
      <c r="W210" s="169">
        <f>V210*K210</f>
        <v>0</v>
      </c>
      <c r="X210" s="169">
        <v>0</v>
      </c>
      <c r="Y210" s="169">
        <f>X210*K210</f>
        <v>0</v>
      </c>
      <c r="Z210" s="169">
        <v>0</v>
      </c>
      <c r="AA210" s="170">
        <f>Z210*K210</f>
        <v>0</v>
      </c>
      <c r="AR210" s="19" t="s">
        <v>146</v>
      </c>
      <c r="AT210" s="19" t="s">
        <v>142</v>
      </c>
      <c r="AU210" s="19" t="s">
        <v>86</v>
      </c>
      <c r="AY210" s="19" t="s">
        <v>141</v>
      </c>
      <c r="BE210" s="111">
        <f>IF(U210="základní",N210,0)</f>
        <v>0</v>
      </c>
      <c r="BF210" s="111">
        <f>IF(U210="snížená",N210,0)</f>
        <v>0</v>
      </c>
      <c r="BG210" s="111">
        <f>IF(U210="zákl. přenesená",N210,0)</f>
        <v>0</v>
      </c>
      <c r="BH210" s="111">
        <f>IF(U210="sníž. přenesená",N210,0)</f>
        <v>0</v>
      </c>
      <c r="BI210" s="111">
        <f>IF(U210="nulová",N210,0)</f>
        <v>0</v>
      </c>
      <c r="BJ210" s="19" t="s">
        <v>86</v>
      </c>
      <c r="BK210" s="111">
        <f>ROUND(L210*K210,2)</f>
        <v>0</v>
      </c>
      <c r="BL210" s="19" t="s">
        <v>146</v>
      </c>
      <c r="BM210" s="19" t="s">
        <v>325</v>
      </c>
    </row>
    <row r="211" spans="2:65" s="1" customFormat="1" ht="31.5" customHeight="1">
      <c r="B211" s="36"/>
      <c r="C211" s="192" t="s">
        <v>326</v>
      </c>
      <c r="D211" s="192" t="s">
        <v>273</v>
      </c>
      <c r="E211" s="193" t="s">
        <v>327</v>
      </c>
      <c r="F211" s="288" t="s">
        <v>328</v>
      </c>
      <c r="G211" s="288"/>
      <c r="H211" s="288"/>
      <c r="I211" s="288"/>
      <c r="J211" s="194" t="s">
        <v>309</v>
      </c>
      <c r="K211" s="195">
        <v>1</v>
      </c>
      <c r="L211" s="289">
        <v>0</v>
      </c>
      <c r="M211" s="290"/>
      <c r="N211" s="291">
        <f>ROUND(L211*K211,2)</f>
        <v>0</v>
      </c>
      <c r="O211" s="275"/>
      <c r="P211" s="275"/>
      <c r="Q211" s="275"/>
      <c r="R211" s="38"/>
      <c r="T211" s="168" t="s">
        <v>22</v>
      </c>
      <c r="U211" s="45" t="s">
        <v>43</v>
      </c>
      <c r="V211" s="37"/>
      <c r="W211" s="169">
        <f>V211*K211</f>
        <v>0</v>
      </c>
      <c r="X211" s="169">
        <v>0.025</v>
      </c>
      <c r="Y211" s="169">
        <f>X211*K211</f>
        <v>0.025</v>
      </c>
      <c r="Z211" s="169">
        <v>0</v>
      </c>
      <c r="AA211" s="170">
        <f>Z211*K211</f>
        <v>0</v>
      </c>
      <c r="AR211" s="19" t="s">
        <v>157</v>
      </c>
      <c r="AT211" s="19" t="s">
        <v>273</v>
      </c>
      <c r="AU211" s="19" t="s">
        <v>86</v>
      </c>
      <c r="AY211" s="19" t="s">
        <v>141</v>
      </c>
      <c r="BE211" s="111">
        <f>IF(U211="základní",N211,0)</f>
        <v>0</v>
      </c>
      <c r="BF211" s="111">
        <f>IF(U211="snížená",N211,0)</f>
        <v>0</v>
      </c>
      <c r="BG211" s="111">
        <f>IF(U211="zákl. přenesená",N211,0)</f>
        <v>0</v>
      </c>
      <c r="BH211" s="111">
        <f>IF(U211="sníž. přenesená",N211,0)</f>
        <v>0</v>
      </c>
      <c r="BI211" s="111">
        <f>IF(U211="nulová",N211,0)</f>
        <v>0</v>
      </c>
      <c r="BJ211" s="19" t="s">
        <v>86</v>
      </c>
      <c r="BK211" s="111">
        <f>ROUND(L211*K211,2)</f>
        <v>0</v>
      </c>
      <c r="BL211" s="19" t="s">
        <v>146</v>
      </c>
      <c r="BM211" s="19" t="s">
        <v>329</v>
      </c>
    </row>
    <row r="212" spans="2:65" s="1" customFormat="1" ht="31.5" customHeight="1">
      <c r="B212" s="36"/>
      <c r="C212" s="164" t="s">
        <v>258</v>
      </c>
      <c r="D212" s="164" t="s">
        <v>142</v>
      </c>
      <c r="E212" s="165" t="s">
        <v>330</v>
      </c>
      <c r="F212" s="272" t="s">
        <v>331</v>
      </c>
      <c r="G212" s="272"/>
      <c r="H212" s="272"/>
      <c r="I212" s="272"/>
      <c r="J212" s="166" t="s">
        <v>309</v>
      </c>
      <c r="K212" s="167">
        <v>1</v>
      </c>
      <c r="L212" s="273">
        <v>0</v>
      </c>
      <c r="M212" s="274"/>
      <c r="N212" s="275">
        <f>ROUND(L212*K212,2)</f>
        <v>0</v>
      </c>
      <c r="O212" s="275"/>
      <c r="P212" s="275"/>
      <c r="Q212" s="275"/>
      <c r="R212" s="38"/>
      <c r="T212" s="168" t="s">
        <v>22</v>
      </c>
      <c r="U212" s="45" t="s">
        <v>43</v>
      </c>
      <c r="V212" s="37"/>
      <c r="W212" s="169">
        <f>V212*K212</f>
        <v>0</v>
      </c>
      <c r="X212" s="169">
        <v>0</v>
      </c>
      <c r="Y212" s="169">
        <f>X212*K212</f>
        <v>0</v>
      </c>
      <c r="Z212" s="169">
        <v>0</v>
      </c>
      <c r="AA212" s="170">
        <f>Z212*K212</f>
        <v>0</v>
      </c>
      <c r="AR212" s="19" t="s">
        <v>146</v>
      </c>
      <c r="AT212" s="19" t="s">
        <v>142</v>
      </c>
      <c r="AU212" s="19" t="s">
        <v>86</v>
      </c>
      <c r="AY212" s="19" t="s">
        <v>141</v>
      </c>
      <c r="BE212" s="111">
        <f>IF(U212="základní",N212,0)</f>
        <v>0</v>
      </c>
      <c r="BF212" s="111">
        <f>IF(U212="snížená",N212,0)</f>
        <v>0</v>
      </c>
      <c r="BG212" s="111">
        <f>IF(U212="zákl. přenesená",N212,0)</f>
        <v>0</v>
      </c>
      <c r="BH212" s="111">
        <f>IF(U212="sníž. přenesená",N212,0)</f>
        <v>0</v>
      </c>
      <c r="BI212" s="111">
        <f>IF(U212="nulová",N212,0)</f>
        <v>0</v>
      </c>
      <c r="BJ212" s="19" t="s">
        <v>86</v>
      </c>
      <c r="BK212" s="111">
        <f>ROUND(L212*K212,2)</f>
        <v>0</v>
      </c>
      <c r="BL212" s="19" t="s">
        <v>146</v>
      </c>
      <c r="BM212" s="19" t="s">
        <v>332</v>
      </c>
    </row>
    <row r="213" spans="2:51" s="9" customFormat="1" ht="22.5" customHeight="1">
      <c r="B213" s="171"/>
      <c r="C213" s="172"/>
      <c r="D213" s="172"/>
      <c r="E213" s="173" t="s">
        <v>22</v>
      </c>
      <c r="F213" s="276" t="s">
        <v>86</v>
      </c>
      <c r="G213" s="277"/>
      <c r="H213" s="277"/>
      <c r="I213" s="277"/>
      <c r="J213" s="172"/>
      <c r="K213" s="174">
        <v>1</v>
      </c>
      <c r="L213" s="172"/>
      <c r="M213" s="172"/>
      <c r="N213" s="172"/>
      <c r="O213" s="172"/>
      <c r="P213" s="172"/>
      <c r="Q213" s="172"/>
      <c r="R213" s="175"/>
      <c r="T213" s="176"/>
      <c r="U213" s="172"/>
      <c r="V213" s="172"/>
      <c r="W213" s="172"/>
      <c r="X213" s="172"/>
      <c r="Y213" s="172"/>
      <c r="Z213" s="172"/>
      <c r="AA213" s="177"/>
      <c r="AT213" s="178" t="s">
        <v>147</v>
      </c>
      <c r="AU213" s="178" t="s">
        <v>86</v>
      </c>
      <c r="AV213" s="9" t="s">
        <v>104</v>
      </c>
      <c r="AW213" s="9" t="s">
        <v>35</v>
      </c>
      <c r="AX213" s="9" t="s">
        <v>78</v>
      </c>
      <c r="AY213" s="178" t="s">
        <v>141</v>
      </c>
    </row>
    <row r="214" spans="2:51" s="10" customFormat="1" ht="22.5" customHeight="1">
      <c r="B214" s="179"/>
      <c r="C214" s="180"/>
      <c r="D214" s="180"/>
      <c r="E214" s="181" t="s">
        <v>22</v>
      </c>
      <c r="F214" s="278" t="s">
        <v>148</v>
      </c>
      <c r="G214" s="279"/>
      <c r="H214" s="279"/>
      <c r="I214" s="279"/>
      <c r="J214" s="180"/>
      <c r="K214" s="182">
        <v>1</v>
      </c>
      <c r="L214" s="180"/>
      <c r="M214" s="180"/>
      <c r="N214" s="180"/>
      <c r="O214" s="180"/>
      <c r="P214" s="180"/>
      <c r="Q214" s="180"/>
      <c r="R214" s="183"/>
      <c r="T214" s="184"/>
      <c r="U214" s="180"/>
      <c r="V214" s="180"/>
      <c r="W214" s="180"/>
      <c r="X214" s="180"/>
      <c r="Y214" s="180"/>
      <c r="Z214" s="180"/>
      <c r="AA214" s="185"/>
      <c r="AT214" s="186" t="s">
        <v>147</v>
      </c>
      <c r="AU214" s="186" t="s">
        <v>86</v>
      </c>
      <c r="AV214" s="10" t="s">
        <v>146</v>
      </c>
      <c r="AW214" s="10" t="s">
        <v>35</v>
      </c>
      <c r="AX214" s="10" t="s">
        <v>86</v>
      </c>
      <c r="AY214" s="186" t="s">
        <v>141</v>
      </c>
    </row>
    <row r="215" spans="2:65" s="1" customFormat="1" ht="44.25" customHeight="1">
      <c r="B215" s="36"/>
      <c r="C215" s="192" t="s">
        <v>333</v>
      </c>
      <c r="D215" s="192" t="s">
        <v>273</v>
      </c>
      <c r="E215" s="193" t="s">
        <v>334</v>
      </c>
      <c r="F215" s="288" t="s">
        <v>335</v>
      </c>
      <c r="G215" s="288"/>
      <c r="H215" s="288"/>
      <c r="I215" s="288"/>
      <c r="J215" s="194" t="s">
        <v>309</v>
      </c>
      <c r="K215" s="195">
        <v>1</v>
      </c>
      <c r="L215" s="289">
        <v>0</v>
      </c>
      <c r="M215" s="290"/>
      <c r="N215" s="291">
        <f>ROUND(L215*K215,2)</f>
        <v>0</v>
      </c>
      <c r="O215" s="275"/>
      <c r="P215" s="275"/>
      <c r="Q215" s="275"/>
      <c r="R215" s="38"/>
      <c r="T215" s="168" t="s">
        <v>22</v>
      </c>
      <c r="U215" s="45" t="s">
        <v>43</v>
      </c>
      <c r="V215" s="37"/>
      <c r="W215" s="169">
        <f>V215*K215</f>
        <v>0</v>
      </c>
      <c r="X215" s="169">
        <v>0.11</v>
      </c>
      <c r="Y215" s="169">
        <f>X215*K215</f>
        <v>0.11</v>
      </c>
      <c r="Z215" s="169">
        <v>0</v>
      </c>
      <c r="AA215" s="170">
        <f>Z215*K215</f>
        <v>0</v>
      </c>
      <c r="AR215" s="19" t="s">
        <v>157</v>
      </c>
      <c r="AT215" s="19" t="s">
        <v>273</v>
      </c>
      <c r="AU215" s="19" t="s">
        <v>86</v>
      </c>
      <c r="AY215" s="19" t="s">
        <v>141</v>
      </c>
      <c r="BE215" s="111">
        <f>IF(U215="základní",N215,0)</f>
        <v>0</v>
      </c>
      <c r="BF215" s="111">
        <f>IF(U215="snížená",N215,0)</f>
        <v>0</v>
      </c>
      <c r="BG215" s="111">
        <f>IF(U215="zákl. přenesená",N215,0)</f>
        <v>0</v>
      </c>
      <c r="BH215" s="111">
        <f>IF(U215="sníž. přenesená",N215,0)</f>
        <v>0</v>
      </c>
      <c r="BI215" s="111">
        <f>IF(U215="nulová",N215,0)</f>
        <v>0</v>
      </c>
      <c r="BJ215" s="19" t="s">
        <v>86</v>
      </c>
      <c r="BK215" s="111">
        <f>ROUND(L215*K215,2)</f>
        <v>0</v>
      </c>
      <c r="BL215" s="19" t="s">
        <v>146</v>
      </c>
      <c r="BM215" s="19" t="s">
        <v>336</v>
      </c>
    </row>
    <row r="216" spans="2:63" s="8" customFormat="1" ht="37.35" customHeight="1">
      <c r="B216" s="154"/>
      <c r="C216" s="155"/>
      <c r="D216" s="156" t="s">
        <v>182</v>
      </c>
      <c r="E216" s="156"/>
      <c r="F216" s="156"/>
      <c r="G216" s="156"/>
      <c r="H216" s="156"/>
      <c r="I216" s="156"/>
      <c r="J216" s="156"/>
      <c r="K216" s="156"/>
      <c r="L216" s="156"/>
      <c r="M216" s="156"/>
      <c r="N216" s="296">
        <f>BK216</f>
        <v>0</v>
      </c>
      <c r="O216" s="297"/>
      <c r="P216" s="297"/>
      <c r="Q216" s="297"/>
      <c r="R216" s="157"/>
      <c r="T216" s="158"/>
      <c r="U216" s="155"/>
      <c r="V216" s="155"/>
      <c r="W216" s="159">
        <f>SUM(W217:W221)</f>
        <v>0</v>
      </c>
      <c r="X216" s="155"/>
      <c r="Y216" s="159">
        <f>SUM(Y217:Y221)</f>
        <v>0</v>
      </c>
      <c r="Z216" s="155"/>
      <c r="AA216" s="160">
        <f>SUM(AA217:AA221)</f>
        <v>0</v>
      </c>
      <c r="AR216" s="161" t="s">
        <v>86</v>
      </c>
      <c r="AT216" s="162" t="s">
        <v>77</v>
      </c>
      <c r="AU216" s="162" t="s">
        <v>78</v>
      </c>
      <c r="AY216" s="161" t="s">
        <v>141</v>
      </c>
      <c r="BK216" s="163">
        <f>SUM(BK217:BK221)</f>
        <v>0</v>
      </c>
    </row>
    <row r="217" spans="2:65" s="1" customFormat="1" ht="31.5" customHeight="1">
      <c r="B217" s="36"/>
      <c r="C217" s="164" t="s">
        <v>261</v>
      </c>
      <c r="D217" s="164" t="s">
        <v>142</v>
      </c>
      <c r="E217" s="165" t="s">
        <v>337</v>
      </c>
      <c r="F217" s="272" t="s">
        <v>338</v>
      </c>
      <c r="G217" s="272"/>
      <c r="H217" s="272"/>
      <c r="I217" s="272"/>
      <c r="J217" s="166" t="s">
        <v>210</v>
      </c>
      <c r="K217" s="167">
        <v>281.65</v>
      </c>
      <c r="L217" s="273">
        <v>0</v>
      </c>
      <c r="M217" s="274"/>
      <c r="N217" s="275">
        <f>ROUND(L217*K217,2)</f>
        <v>0</v>
      </c>
      <c r="O217" s="275"/>
      <c r="P217" s="275"/>
      <c r="Q217" s="275"/>
      <c r="R217" s="38"/>
      <c r="T217" s="168" t="s">
        <v>22</v>
      </c>
      <c r="U217" s="45" t="s">
        <v>43</v>
      </c>
      <c r="V217" s="37"/>
      <c r="W217" s="169">
        <f>V217*K217</f>
        <v>0</v>
      </c>
      <c r="X217" s="169">
        <v>0</v>
      </c>
      <c r="Y217" s="169">
        <f>X217*K217</f>
        <v>0</v>
      </c>
      <c r="Z217" s="169">
        <v>0</v>
      </c>
      <c r="AA217" s="170">
        <f>Z217*K217</f>
        <v>0</v>
      </c>
      <c r="AR217" s="19" t="s">
        <v>146</v>
      </c>
      <c r="AT217" s="19" t="s">
        <v>142</v>
      </c>
      <c r="AU217" s="19" t="s">
        <v>86</v>
      </c>
      <c r="AY217" s="19" t="s">
        <v>141</v>
      </c>
      <c r="BE217" s="111">
        <f>IF(U217="základní",N217,0)</f>
        <v>0</v>
      </c>
      <c r="BF217" s="111">
        <f>IF(U217="snížená",N217,0)</f>
        <v>0</v>
      </c>
      <c r="BG217" s="111">
        <f>IF(U217="zákl. přenesená",N217,0)</f>
        <v>0</v>
      </c>
      <c r="BH217" s="111">
        <f>IF(U217="sníž. přenesená",N217,0)</f>
        <v>0</v>
      </c>
      <c r="BI217" s="111">
        <f>IF(U217="nulová",N217,0)</f>
        <v>0</v>
      </c>
      <c r="BJ217" s="19" t="s">
        <v>86</v>
      </c>
      <c r="BK217" s="111">
        <f>ROUND(L217*K217,2)</f>
        <v>0</v>
      </c>
      <c r="BL217" s="19" t="s">
        <v>146</v>
      </c>
      <c r="BM217" s="19" t="s">
        <v>339</v>
      </c>
    </row>
    <row r="218" spans="2:65" s="1" customFormat="1" ht="31.5" customHeight="1">
      <c r="B218" s="36"/>
      <c r="C218" s="164" t="s">
        <v>340</v>
      </c>
      <c r="D218" s="164" t="s">
        <v>142</v>
      </c>
      <c r="E218" s="165" t="s">
        <v>341</v>
      </c>
      <c r="F218" s="272" t="s">
        <v>342</v>
      </c>
      <c r="G218" s="272"/>
      <c r="H218" s="272"/>
      <c r="I218" s="272"/>
      <c r="J218" s="166" t="s">
        <v>210</v>
      </c>
      <c r="K218" s="167">
        <v>281.65</v>
      </c>
      <c r="L218" s="273">
        <v>0</v>
      </c>
      <c r="M218" s="274"/>
      <c r="N218" s="275">
        <f>ROUND(L218*K218,2)</f>
        <v>0</v>
      </c>
      <c r="O218" s="275"/>
      <c r="P218" s="275"/>
      <c r="Q218" s="275"/>
      <c r="R218" s="38"/>
      <c r="T218" s="168" t="s">
        <v>22</v>
      </c>
      <c r="U218" s="45" t="s">
        <v>43</v>
      </c>
      <c r="V218" s="37"/>
      <c r="W218" s="169">
        <f>V218*K218</f>
        <v>0</v>
      </c>
      <c r="X218" s="169">
        <v>0</v>
      </c>
      <c r="Y218" s="169">
        <f>X218*K218</f>
        <v>0</v>
      </c>
      <c r="Z218" s="169">
        <v>0</v>
      </c>
      <c r="AA218" s="170">
        <f>Z218*K218</f>
        <v>0</v>
      </c>
      <c r="AR218" s="19" t="s">
        <v>146</v>
      </c>
      <c r="AT218" s="19" t="s">
        <v>142</v>
      </c>
      <c r="AU218" s="19" t="s">
        <v>86</v>
      </c>
      <c r="AY218" s="19" t="s">
        <v>141</v>
      </c>
      <c r="BE218" s="111">
        <f>IF(U218="základní",N218,0)</f>
        <v>0</v>
      </c>
      <c r="BF218" s="111">
        <f>IF(U218="snížená",N218,0)</f>
        <v>0</v>
      </c>
      <c r="BG218" s="111">
        <f>IF(U218="zákl. přenesená",N218,0)</f>
        <v>0</v>
      </c>
      <c r="BH218" s="111">
        <f>IF(U218="sníž. přenesená",N218,0)</f>
        <v>0</v>
      </c>
      <c r="BI218" s="111">
        <f>IF(U218="nulová",N218,0)</f>
        <v>0</v>
      </c>
      <c r="BJ218" s="19" t="s">
        <v>86</v>
      </c>
      <c r="BK218" s="111">
        <f>ROUND(L218*K218,2)</f>
        <v>0</v>
      </c>
      <c r="BL218" s="19" t="s">
        <v>146</v>
      </c>
      <c r="BM218" s="19" t="s">
        <v>343</v>
      </c>
    </row>
    <row r="219" spans="2:51" s="9" customFormat="1" ht="22.5" customHeight="1">
      <c r="B219" s="171"/>
      <c r="C219" s="172"/>
      <c r="D219" s="172"/>
      <c r="E219" s="173" t="s">
        <v>22</v>
      </c>
      <c r="F219" s="276" t="s">
        <v>211</v>
      </c>
      <c r="G219" s="277"/>
      <c r="H219" s="277"/>
      <c r="I219" s="277"/>
      <c r="J219" s="172"/>
      <c r="K219" s="174">
        <v>281.65</v>
      </c>
      <c r="L219" s="172"/>
      <c r="M219" s="172"/>
      <c r="N219" s="172"/>
      <c r="O219" s="172"/>
      <c r="P219" s="172"/>
      <c r="Q219" s="172"/>
      <c r="R219" s="175"/>
      <c r="T219" s="176"/>
      <c r="U219" s="172"/>
      <c r="V219" s="172"/>
      <c r="W219" s="172"/>
      <c r="X219" s="172"/>
      <c r="Y219" s="172"/>
      <c r="Z219" s="172"/>
      <c r="AA219" s="177"/>
      <c r="AT219" s="178" t="s">
        <v>147</v>
      </c>
      <c r="AU219" s="178" t="s">
        <v>86</v>
      </c>
      <c r="AV219" s="9" t="s">
        <v>104</v>
      </c>
      <c r="AW219" s="9" t="s">
        <v>35</v>
      </c>
      <c r="AX219" s="9" t="s">
        <v>78</v>
      </c>
      <c r="AY219" s="178" t="s">
        <v>141</v>
      </c>
    </row>
    <row r="220" spans="2:51" s="10" customFormat="1" ht="22.5" customHeight="1">
      <c r="B220" s="179"/>
      <c r="C220" s="180"/>
      <c r="D220" s="180"/>
      <c r="E220" s="181" t="s">
        <v>22</v>
      </c>
      <c r="F220" s="278" t="s">
        <v>148</v>
      </c>
      <c r="G220" s="279"/>
      <c r="H220" s="279"/>
      <c r="I220" s="279"/>
      <c r="J220" s="180"/>
      <c r="K220" s="182">
        <v>281.65</v>
      </c>
      <c r="L220" s="180"/>
      <c r="M220" s="180"/>
      <c r="N220" s="180"/>
      <c r="O220" s="180"/>
      <c r="P220" s="180"/>
      <c r="Q220" s="180"/>
      <c r="R220" s="183"/>
      <c r="T220" s="184"/>
      <c r="U220" s="180"/>
      <c r="V220" s="180"/>
      <c r="W220" s="180"/>
      <c r="X220" s="180"/>
      <c r="Y220" s="180"/>
      <c r="Z220" s="180"/>
      <c r="AA220" s="185"/>
      <c r="AT220" s="186" t="s">
        <v>147</v>
      </c>
      <c r="AU220" s="186" t="s">
        <v>86</v>
      </c>
      <c r="AV220" s="10" t="s">
        <v>146</v>
      </c>
      <c r="AW220" s="10" t="s">
        <v>35</v>
      </c>
      <c r="AX220" s="10" t="s">
        <v>86</v>
      </c>
      <c r="AY220" s="186" t="s">
        <v>141</v>
      </c>
    </row>
    <row r="221" spans="2:65" s="1" customFormat="1" ht="22.5" customHeight="1">
      <c r="B221" s="36"/>
      <c r="C221" s="164" t="s">
        <v>263</v>
      </c>
      <c r="D221" s="164" t="s">
        <v>142</v>
      </c>
      <c r="E221" s="165" t="s">
        <v>344</v>
      </c>
      <c r="F221" s="272" t="s">
        <v>345</v>
      </c>
      <c r="G221" s="272"/>
      <c r="H221" s="272"/>
      <c r="I221" s="272"/>
      <c r="J221" s="166" t="s">
        <v>210</v>
      </c>
      <c r="K221" s="167">
        <v>281.65</v>
      </c>
      <c r="L221" s="273">
        <v>0</v>
      </c>
      <c r="M221" s="274"/>
      <c r="N221" s="275">
        <f>ROUND(L221*K221,2)</f>
        <v>0</v>
      </c>
      <c r="O221" s="275"/>
      <c r="P221" s="275"/>
      <c r="Q221" s="275"/>
      <c r="R221" s="38"/>
      <c r="T221" s="168" t="s">
        <v>22</v>
      </c>
      <c r="U221" s="45" t="s">
        <v>43</v>
      </c>
      <c r="V221" s="37"/>
      <c r="W221" s="169">
        <f>V221*K221</f>
        <v>0</v>
      </c>
      <c r="X221" s="169">
        <v>0</v>
      </c>
      <c r="Y221" s="169">
        <f>X221*K221</f>
        <v>0</v>
      </c>
      <c r="Z221" s="169">
        <v>0</v>
      </c>
      <c r="AA221" s="170">
        <f>Z221*K221</f>
        <v>0</v>
      </c>
      <c r="AR221" s="19" t="s">
        <v>146</v>
      </c>
      <c r="AT221" s="19" t="s">
        <v>142</v>
      </c>
      <c r="AU221" s="19" t="s">
        <v>86</v>
      </c>
      <c r="AY221" s="19" t="s">
        <v>141</v>
      </c>
      <c r="BE221" s="111">
        <f>IF(U221="základní",N221,0)</f>
        <v>0</v>
      </c>
      <c r="BF221" s="111">
        <f>IF(U221="snížená",N221,0)</f>
        <v>0</v>
      </c>
      <c r="BG221" s="111">
        <f>IF(U221="zákl. přenesená",N221,0)</f>
        <v>0</v>
      </c>
      <c r="BH221" s="111">
        <f>IF(U221="sníž. přenesená",N221,0)</f>
        <v>0</v>
      </c>
      <c r="BI221" s="111">
        <f>IF(U221="nulová",N221,0)</f>
        <v>0</v>
      </c>
      <c r="BJ221" s="19" t="s">
        <v>86</v>
      </c>
      <c r="BK221" s="111">
        <f>ROUND(L221*K221,2)</f>
        <v>0</v>
      </c>
      <c r="BL221" s="19" t="s">
        <v>146</v>
      </c>
      <c r="BM221" s="19" t="s">
        <v>346</v>
      </c>
    </row>
    <row r="222" spans="2:63" s="8" customFormat="1" ht="37.35" customHeight="1">
      <c r="B222" s="154"/>
      <c r="C222" s="155"/>
      <c r="D222" s="156" t="s">
        <v>183</v>
      </c>
      <c r="E222" s="156"/>
      <c r="F222" s="156"/>
      <c r="G222" s="156"/>
      <c r="H222" s="156"/>
      <c r="I222" s="156"/>
      <c r="J222" s="156"/>
      <c r="K222" s="156"/>
      <c r="L222" s="156"/>
      <c r="M222" s="156"/>
      <c r="N222" s="296">
        <f>BK222</f>
        <v>0</v>
      </c>
      <c r="O222" s="297"/>
      <c r="P222" s="297"/>
      <c r="Q222" s="297"/>
      <c r="R222" s="157"/>
      <c r="T222" s="158"/>
      <c r="U222" s="155"/>
      <c r="V222" s="155"/>
      <c r="W222" s="159">
        <f>SUM(W223:W227)</f>
        <v>0</v>
      </c>
      <c r="X222" s="155"/>
      <c r="Y222" s="159">
        <f>SUM(Y223:Y227)</f>
        <v>7.901929000000001</v>
      </c>
      <c r="Z222" s="155"/>
      <c r="AA222" s="160">
        <f>SUM(AA223:AA227)</f>
        <v>0</v>
      </c>
      <c r="AR222" s="161" t="s">
        <v>86</v>
      </c>
      <c r="AT222" s="162" t="s">
        <v>77</v>
      </c>
      <c r="AU222" s="162" t="s">
        <v>78</v>
      </c>
      <c r="AY222" s="161" t="s">
        <v>141</v>
      </c>
      <c r="BK222" s="163">
        <f>SUM(BK223:BK227)</f>
        <v>0</v>
      </c>
    </row>
    <row r="223" spans="2:65" s="1" customFormat="1" ht="31.5" customHeight="1">
      <c r="B223" s="36"/>
      <c r="C223" s="164" t="s">
        <v>347</v>
      </c>
      <c r="D223" s="164" t="s">
        <v>142</v>
      </c>
      <c r="E223" s="165" t="s">
        <v>348</v>
      </c>
      <c r="F223" s="272" t="s">
        <v>349</v>
      </c>
      <c r="G223" s="272"/>
      <c r="H223" s="272"/>
      <c r="I223" s="272"/>
      <c r="J223" s="166" t="s">
        <v>210</v>
      </c>
      <c r="K223" s="167">
        <v>36.1</v>
      </c>
      <c r="L223" s="273">
        <v>0</v>
      </c>
      <c r="M223" s="274"/>
      <c r="N223" s="275">
        <f>ROUND(L223*K223,2)</f>
        <v>0</v>
      </c>
      <c r="O223" s="275"/>
      <c r="P223" s="275"/>
      <c r="Q223" s="275"/>
      <c r="R223" s="38"/>
      <c r="T223" s="168" t="s">
        <v>22</v>
      </c>
      <c r="U223" s="45" t="s">
        <v>43</v>
      </c>
      <c r="V223" s="37"/>
      <c r="W223" s="169">
        <f>V223*K223</f>
        <v>0</v>
      </c>
      <c r="X223" s="169">
        <v>0.08425</v>
      </c>
      <c r="Y223" s="169">
        <f>X223*K223</f>
        <v>3.0414250000000003</v>
      </c>
      <c r="Z223" s="169">
        <v>0</v>
      </c>
      <c r="AA223" s="170">
        <f>Z223*K223</f>
        <v>0</v>
      </c>
      <c r="AR223" s="19" t="s">
        <v>146</v>
      </c>
      <c r="AT223" s="19" t="s">
        <v>142</v>
      </c>
      <c r="AU223" s="19" t="s">
        <v>86</v>
      </c>
      <c r="AY223" s="19" t="s">
        <v>141</v>
      </c>
      <c r="BE223" s="111">
        <f>IF(U223="základní",N223,0)</f>
        <v>0</v>
      </c>
      <c r="BF223" s="111">
        <f>IF(U223="snížená",N223,0)</f>
        <v>0</v>
      </c>
      <c r="BG223" s="111">
        <f>IF(U223="zákl. přenesená",N223,0)</f>
        <v>0</v>
      </c>
      <c r="BH223" s="111">
        <f>IF(U223="sníž. přenesená",N223,0)</f>
        <v>0</v>
      </c>
      <c r="BI223" s="111">
        <f>IF(U223="nulová",N223,0)</f>
        <v>0</v>
      </c>
      <c r="BJ223" s="19" t="s">
        <v>86</v>
      </c>
      <c r="BK223" s="111">
        <f>ROUND(L223*K223,2)</f>
        <v>0</v>
      </c>
      <c r="BL223" s="19" t="s">
        <v>146</v>
      </c>
      <c r="BM223" s="19" t="s">
        <v>350</v>
      </c>
    </row>
    <row r="224" spans="2:51" s="9" customFormat="1" ht="22.5" customHeight="1">
      <c r="B224" s="171"/>
      <c r="C224" s="172"/>
      <c r="D224" s="172"/>
      <c r="E224" s="173" t="s">
        <v>22</v>
      </c>
      <c r="F224" s="276" t="s">
        <v>351</v>
      </c>
      <c r="G224" s="277"/>
      <c r="H224" s="277"/>
      <c r="I224" s="277"/>
      <c r="J224" s="172"/>
      <c r="K224" s="174">
        <v>36.1</v>
      </c>
      <c r="L224" s="172"/>
      <c r="M224" s="172"/>
      <c r="N224" s="172"/>
      <c r="O224" s="172"/>
      <c r="P224" s="172"/>
      <c r="Q224" s="172"/>
      <c r="R224" s="175"/>
      <c r="T224" s="176"/>
      <c r="U224" s="172"/>
      <c r="V224" s="172"/>
      <c r="W224" s="172"/>
      <c r="X224" s="172"/>
      <c r="Y224" s="172"/>
      <c r="Z224" s="172"/>
      <c r="AA224" s="177"/>
      <c r="AT224" s="178" t="s">
        <v>147</v>
      </c>
      <c r="AU224" s="178" t="s">
        <v>86</v>
      </c>
      <c r="AV224" s="9" t="s">
        <v>104</v>
      </c>
      <c r="AW224" s="9" t="s">
        <v>35</v>
      </c>
      <c r="AX224" s="9" t="s">
        <v>78</v>
      </c>
      <c r="AY224" s="178" t="s">
        <v>141</v>
      </c>
    </row>
    <row r="225" spans="2:51" s="10" customFormat="1" ht="22.5" customHeight="1">
      <c r="B225" s="179"/>
      <c r="C225" s="180"/>
      <c r="D225" s="180"/>
      <c r="E225" s="181" t="s">
        <v>22</v>
      </c>
      <c r="F225" s="278" t="s">
        <v>148</v>
      </c>
      <c r="G225" s="279"/>
      <c r="H225" s="279"/>
      <c r="I225" s="279"/>
      <c r="J225" s="180"/>
      <c r="K225" s="182">
        <v>36.1</v>
      </c>
      <c r="L225" s="180"/>
      <c r="M225" s="180"/>
      <c r="N225" s="180"/>
      <c r="O225" s="180"/>
      <c r="P225" s="180"/>
      <c r="Q225" s="180"/>
      <c r="R225" s="183"/>
      <c r="T225" s="184"/>
      <c r="U225" s="180"/>
      <c r="V225" s="180"/>
      <c r="W225" s="180"/>
      <c r="X225" s="180"/>
      <c r="Y225" s="180"/>
      <c r="Z225" s="180"/>
      <c r="AA225" s="185"/>
      <c r="AT225" s="186" t="s">
        <v>147</v>
      </c>
      <c r="AU225" s="186" t="s">
        <v>86</v>
      </c>
      <c r="AV225" s="10" t="s">
        <v>146</v>
      </c>
      <c r="AW225" s="10" t="s">
        <v>35</v>
      </c>
      <c r="AX225" s="10" t="s">
        <v>86</v>
      </c>
      <c r="AY225" s="186" t="s">
        <v>141</v>
      </c>
    </row>
    <row r="226" spans="2:65" s="1" customFormat="1" ht="22.5" customHeight="1">
      <c r="B226" s="36"/>
      <c r="C226" s="192" t="s">
        <v>266</v>
      </c>
      <c r="D226" s="192" t="s">
        <v>273</v>
      </c>
      <c r="E226" s="193" t="s">
        <v>352</v>
      </c>
      <c r="F226" s="288" t="s">
        <v>353</v>
      </c>
      <c r="G226" s="288"/>
      <c r="H226" s="288"/>
      <c r="I226" s="288"/>
      <c r="J226" s="194" t="s">
        <v>210</v>
      </c>
      <c r="K226" s="195">
        <v>36.822</v>
      </c>
      <c r="L226" s="289">
        <v>0</v>
      </c>
      <c r="M226" s="290"/>
      <c r="N226" s="291">
        <f>ROUND(L226*K226,2)</f>
        <v>0</v>
      </c>
      <c r="O226" s="275"/>
      <c r="P226" s="275"/>
      <c r="Q226" s="275"/>
      <c r="R226" s="38"/>
      <c r="T226" s="168" t="s">
        <v>22</v>
      </c>
      <c r="U226" s="45" t="s">
        <v>43</v>
      </c>
      <c r="V226" s="37"/>
      <c r="W226" s="169">
        <f>V226*K226</f>
        <v>0</v>
      </c>
      <c r="X226" s="169">
        <v>0.132</v>
      </c>
      <c r="Y226" s="169">
        <f>X226*K226</f>
        <v>4.860504000000001</v>
      </c>
      <c r="Z226" s="169">
        <v>0</v>
      </c>
      <c r="AA226" s="170">
        <f>Z226*K226</f>
        <v>0</v>
      </c>
      <c r="AR226" s="19" t="s">
        <v>157</v>
      </c>
      <c r="AT226" s="19" t="s">
        <v>273</v>
      </c>
      <c r="AU226" s="19" t="s">
        <v>86</v>
      </c>
      <c r="AY226" s="19" t="s">
        <v>141</v>
      </c>
      <c r="BE226" s="111">
        <f>IF(U226="základní",N226,0)</f>
        <v>0</v>
      </c>
      <c r="BF226" s="111">
        <f>IF(U226="snížená",N226,0)</f>
        <v>0</v>
      </c>
      <c r="BG226" s="111">
        <f>IF(U226="zákl. přenesená",N226,0)</f>
        <v>0</v>
      </c>
      <c r="BH226" s="111">
        <f>IF(U226="sníž. přenesená",N226,0)</f>
        <v>0</v>
      </c>
      <c r="BI226" s="111">
        <f>IF(U226="nulová",N226,0)</f>
        <v>0</v>
      </c>
      <c r="BJ226" s="19" t="s">
        <v>86</v>
      </c>
      <c r="BK226" s="111">
        <f>ROUND(L226*K226,2)</f>
        <v>0</v>
      </c>
      <c r="BL226" s="19" t="s">
        <v>146</v>
      </c>
      <c r="BM226" s="19" t="s">
        <v>354</v>
      </c>
    </row>
    <row r="227" spans="2:65" s="1" customFormat="1" ht="22.5" customHeight="1">
      <c r="B227" s="36"/>
      <c r="C227" s="164" t="s">
        <v>355</v>
      </c>
      <c r="D227" s="164" t="s">
        <v>142</v>
      </c>
      <c r="E227" s="165" t="s">
        <v>344</v>
      </c>
      <c r="F227" s="272" t="s">
        <v>345</v>
      </c>
      <c r="G227" s="272"/>
      <c r="H227" s="272"/>
      <c r="I227" s="272"/>
      <c r="J227" s="166" t="s">
        <v>210</v>
      </c>
      <c r="K227" s="167">
        <v>36.1</v>
      </c>
      <c r="L227" s="273">
        <v>0</v>
      </c>
      <c r="M227" s="274"/>
      <c r="N227" s="275">
        <f>ROUND(L227*K227,2)</f>
        <v>0</v>
      </c>
      <c r="O227" s="275"/>
      <c r="P227" s="275"/>
      <c r="Q227" s="275"/>
      <c r="R227" s="38"/>
      <c r="T227" s="168" t="s">
        <v>22</v>
      </c>
      <c r="U227" s="45" t="s">
        <v>43</v>
      </c>
      <c r="V227" s="37"/>
      <c r="W227" s="169">
        <f>V227*K227</f>
        <v>0</v>
      </c>
      <c r="X227" s="169">
        <v>0</v>
      </c>
      <c r="Y227" s="169">
        <f>X227*K227</f>
        <v>0</v>
      </c>
      <c r="Z227" s="169">
        <v>0</v>
      </c>
      <c r="AA227" s="170">
        <f>Z227*K227</f>
        <v>0</v>
      </c>
      <c r="AR227" s="19" t="s">
        <v>146</v>
      </c>
      <c r="AT227" s="19" t="s">
        <v>142</v>
      </c>
      <c r="AU227" s="19" t="s">
        <v>86</v>
      </c>
      <c r="AY227" s="19" t="s">
        <v>141</v>
      </c>
      <c r="BE227" s="111">
        <f>IF(U227="základní",N227,0)</f>
        <v>0</v>
      </c>
      <c r="BF227" s="111">
        <f>IF(U227="snížená",N227,0)</f>
        <v>0</v>
      </c>
      <c r="BG227" s="111">
        <f>IF(U227="zákl. přenesená",N227,0)</f>
        <v>0</v>
      </c>
      <c r="BH227" s="111">
        <f>IF(U227="sníž. přenesená",N227,0)</f>
        <v>0</v>
      </c>
      <c r="BI227" s="111">
        <f>IF(U227="nulová",N227,0)</f>
        <v>0</v>
      </c>
      <c r="BJ227" s="19" t="s">
        <v>86</v>
      </c>
      <c r="BK227" s="111">
        <f>ROUND(L227*K227,2)</f>
        <v>0</v>
      </c>
      <c r="BL227" s="19" t="s">
        <v>146</v>
      </c>
      <c r="BM227" s="19" t="s">
        <v>356</v>
      </c>
    </row>
    <row r="228" spans="2:63" s="8" customFormat="1" ht="37.35" customHeight="1">
      <c r="B228" s="154"/>
      <c r="C228" s="155"/>
      <c r="D228" s="156" t="s">
        <v>184</v>
      </c>
      <c r="E228" s="156"/>
      <c r="F228" s="156"/>
      <c r="G228" s="156"/>
      <c r="H228" s="156"/>
      <c r="I228" s="156"/>
      <c r="J228" s="156"/>
      <c r="K228" s="156"/>
      <c r="L228" s="156"/>
      <c r="M228" s="156"/>
      <c r="N228" s="296">
        <f>BK228</f>
        <v>0</v>
      </c>
      <c r="O228" s="297"/>
      <c r="P228" s="297"/>
      <c r="Q228" s="297"/>
      <c r="R228" s="157"/>
      <c r="T228" s="158"/>
      <c r="U228" s="155"/>
      <c r="V228" s="155"/>
      <c r="W228" s="159">
        <f>SUM(W229:W230)</f>
        <v>0</v>
      </c>
      <c r="X228" s="155"/>
      <c r="Y228" s="159">
        <f>SUM(Y229:Y230)</f>
        <v>0</v>
      </c>
      <c r="Z228" s="155"/>
      <c r="AA228" s="160">
        <f>SUM(AA229:AA230)</f>
        <v>0</v>
      </c>
      <c r="AR228" s="161" t="s">
        <v>86</v>
      </c>
      <c r="AT228" s="162" t="s">
        <v>77</v>
      </c>
      <c r="AU228" s="162" t="s">
        <v>78</v>
      </c>
      <c r="AY228" s="161" t="s">
        <v>141</v>
      </c>
      <c r="BK228" s="163">
        <f>SUM(BK229:BK230)</f>
        <v>0</v>
      </c>
    </row>
    <row r="229" spans="2:65" s="1" customFormat="1" ht="31.5" customHeight="1">
      <c r="B229" s="36"/>
      <c r="C229" s="164" t="s">
        <v>272</v>
      </c>
      <c r="D229" s="164" t="s">
        <v>142</v>
      </c>
      <c r="E229" s="165" t="s">
        <v>357</v>
      </c>
      <c r="F229" s="272" t="s">
        <v>358</v>
      </c>
      <c r="G229" s="272"/>
      <c r="H229" s="272"/>
      <c r="I229" s="272"/>
      <c r="J229" s="166" t="s">
        <v>210</v>
      </c>
      <c r="K229" s="167">
        <v>281.65</v>
      </c>
      <c r="L229" s="273">
        <v>0</v>
      </c>
      <c r="M229" s="274"/>
      <c r="N229" s="275">
        <f>ROUND(L229*K229,2)</f>
        <v>0</v>
      </c>
      <c r="O229" s="275"/>
      <c r="P229" s="275"/>
      <c r="Q229" s="275"/>
      <c r="R229" s="38"/>
      <c r="T229" s="168" t="s">
        <v>22</v>
      </c>
      <c r="U229" s="45" t="s">
        <v>43</v>
      </c>
      <c r="V229" s="37"/>
      <c r="W229" s="169">
        <f>V229*K229</f>
        <v>0</v>
      </c>
      <c r="X229" s="169">
        <v>0</v>
      </c>
      <c r="Y229" s="169">
        <f>X229*K229</f>
        <v>0</v>
      </c>
      <c r="Z229" s="169">
        <v>0</v>
      </c>
      <c r="AA229" s="170">
        <f>Z229*K229</f>
        <v>0</v>
      </c>
      <c r="AR229" s="19" t="s">
        <v>146</v>
      </c>
      <c r="AT229" s="19" t="s">
        <v>142</v>
      </c>
      <c r="AU229" s="19" t="s">
        <v>86</v>
      </c>
      <c r="AY229" s="19" t="s">
        <v>141</v>
      </c>
      <c r="BE229" s="111">
        <f>IF(U229="základní",N229,0)</f>
        <v>0</v>
      </c>
      <c r="BF229" s="111">
        <f>IF(U229="snížená",N229,0)</f>
        <v>0</v>
      </c>
      <c r="BG229" s="111">
        <f>IF(U229="zákl. přenesená",N229,0)</f>
        <v>0</v>
      </c>
      <c r="BH229" s="111">
        <f>IF(U229="sníž. přenesená",N229,0)</f>
        <v>0</v>
      </c>
      <c r="BI229" s="111">
        <f>IF(U229="nulová",N229,0)</f>
        <v>0</v>
      </c>
      <c r="BJ229" s="19" t="s">
        <v>86</v>
      </c>
      <c r="BK229" s="111">
        <f>ROUND(L229*K229,2)</f>
        <v>0</v>
      </c>
      <c r="BL229" s="19" t="s">
        <v>146</v>
      </c>
      <c r="BM229" s="19" t="s">
        <v>359</v>
      </c>
    </row>
    <row r="230" spans="2:65" s="1" customFormat="1" ht="22.5" customHeight="1">
      <c r="B230" s="36"/>
      <c r="C230" s="164" t="s">
        <v>360</v>
      </c>
      <c r="D230" s="164" t="s">
        <v>142</v>
      </c>
      <c r="E230" s="165" t="s">
        <v>361</v>
      </c>
      <c r="F230" s="272" t="s">
        <v>362</v>
      </c>
      <c r="G230" s="272"/>
      <c r="H230" s="272"/>
      <c r="I230" s="272"/>
      <c r="J230" s="166" t="s">
        <v>225</v>
      </c>
      <c r="K230" s="167">
        <v>1</v>
      </c>
      <c r="L230" s="273">
        <v>0</v>
      </c>
      <c r="M230" s="274"/>
      <c r="N230" s="275">
        <f>ROUND(L230*K230,2)</f>
        <v>0</v>
      </c>
      <c r="O230" s="275"/>
      <c r="P230" s="275"/>
      <c r="Q230" s="275"/>
      <c r="R230" s="38"/>
      <c r="T230" s="168" t="s">
        <v>22</v>
      </c>
      <c r="U230" s="45" t="s">
        <v>43</v>
      </c>
      <c r="V230" s="37"/>
      <c r="W230" s="169">
        <f>V230*K230</f>
        <v>0</v>
      </c>
      <c r="X230" s="169">
        <v>0</v>
      </c>
      <c r="Y230" s="169">
        <f>X230*K230</f>
        <v>0</v>
      </c>
      <c r="Z230" s="169">
        <v>0</v>
      </c>
      <c r="AA230" s="170">
        <f>Z230*K230</f>
        <v>0</v>
      </c>
      <c r="AR230" s="19" t="s">
        <v>146</v>
      </c>
      <c r="AT230" s="19" t="s">
        <v>142</v>
      </c>
      <c r="AU230" s="19" t="s">
        <v>86</v>
      </c>
      <c r="AY230" s="19" t="s">
        <v>141</v>
      </c>
      <c r="BE230" s="111">
        <f>IF(U230="základní",N230,0)</f>
        <v>0</v>
      </c>
      <c r="BF230" s="111">
        <f>IF(U230="snížená",N230,0)</f>
        <v>0</v>
      </c>
      <c r="BG230" s="111">
        <f>IF(U230="zákl. přenesená",N230,0)</f>
        <v>0</v>
      </c>
      <c r="BH230" s="111">
        <f>IF(U230="sníž. přenesená",N230,0)</f>
        <v>0</v>
      </c>
      <c r="BI230" s="111">
        <f>IF(U230="nulová",N230,0)</f>
        <v>0</v>
      </c>
      <c r="BJ230" s="19" t="s">
        <v>86</v>
      </c>
      <c r="BK230" s="111">
        <f>ROUND(L230*K230,2)</f>
        <v>0</v>
      </c>
      <c r="BL230" s="19" t="s">
        <v>146</v>
      </c>
      <c r="BM230" s="19" t="s">
        <v>363</v>
      </c>
    </row>
    <row r="231" spans="2:63" s="8" customFormat="1" ht="37.35" customHeight="1">
      <c r="B231" s="154"/>
      <c r="C231" s="155"/>
      <c r="D231" s="156" t="s">
        <v>185</v>
      </c>
      <c r="E231" s="156"/>
      <c r="F231" s="156"/>
      <c r="G231" s="156"/>
      <c r="H231" s="156"/>
      <c r="I231" s="156"/>
      <c r="J231" s="156"/>
      <c r="K231" s="156"/>
      <c r="L231" s="156"/>
      <c r="M231" s="156"/>
      <c r="N231" s="296">
        <f>BK231</f>
        <v>0</v>
      </c>
      <c r="O231" s="297"/>
      <c r="P231" s="297"/>
      <c r="Q231" s="297"/>
      <c r="R231" s="157"/>
      <c r="T231" s="158"/>
      <c r="U231" s="155"/>
      <c r="V231" s="155"/>
      <c r="W231" s="159">
        <f>SUM(W232:W254)</f>
        <v>0</v>
      </c>
      <c r="X231" s="155"/>
      <c r="Y231" s="159">
        <f>SUM(Y232:Y254)</f>
        <v>16.1127</v>
      </c>
      <c r="Z231" s="155"/>
      <c r="AA231" s="160">
        <f>SUM(AA232:AA254)</f>
        <v>0</v>
      </c>
      <c r="AR231" s="161" t="s">
        <v>86</v>
      </c>
      <c r="AT231" s="162" t="s">
        <v>77</v>
      </c>
      <c r="AU231" s="162" t="s">
        <v>78</v>
      </c>
      <c r="AY231" s="161" t="s">
        <v>141</v>
      </c>
      <c r="BK231" s="163">
        <f>SUM(BK232:BK254)</f>
        <v>0</v>
      </c>
    </row>
    <row r="232" spans="2:65" s="1" customFormat="1" ht="31.5" customHeight="1">
      <c r="B232" s="36"/>
      <c r="C232" s="164" t="s">
        <v>277</v>
      </c>
      <c r="D232" s="164" t="s">
        <v>142</v>
      </c>
      <c r="E232" s="165" t="s">
        <v>364</v>
      </c>
      <c r="F232" s="272" t="s">
        <v>365</v>
      </c>
      <c r="G232" s="272"/>
      <c r="H232" s="272"/>
      <c r="I232" s="272"/>
      <c r="J232" s="166" t="s">
        <v>225</v>
      </c>
      <c r="K232" s="167">
        <v>2</v>
      </c>
      <c r="L232" s="273">
        <v>0</v>
      </c>
      <c r="M232" s="274"/>
      <c r="N232" s="275">
        <f>ROUND(L232*K232,2)</f>
        <v>0</v>
      </c>
      <c r="O232" s="275"/>
      <c r="P232" s="275"/>
      <c r="Q232" s="275"/>
      <c r="R232" s="38"/>
      <c r="T232" s="168" t="s">
        <v>22</v>
      </c>
      <c r="U232" s="45" t="s">
        <v>43</v>
      </c>
      <c r="V232" s="37"/>
      <c r="W232" s="169">
        <f>V232*K232</f>
        <v>0</v>
      </c>
      <c r="X232" s="169">
        <v>0</v>
      </c>
      <c r="Y232" s="169">
        <f>X232*K232</f>
        <v>0</v>
      </c>
      <c r="Z232" s="169">
        <v>0</v>
      </c>
      <c r="AA232" s="170">
        <f>Z232*K232</f>
        <v>0</v>
      </c>
      <c r="AR232" s="19" t="s">
        <v>146</v>
      </c>
      <c r="AT232" s="19" t="s">
        <v>142</v>
      </c>
      <c r="AU232" s="19" t="s">
        <v>86</v>
      </c>
      <c r="AY232" s="19" t="s">
        <v>141</v>
      </c>
      <c r="BE232" s="111">
        <f>IF(U232="základní",N232,0)</f>
        <v>0</v>
      </c>
      <c r="BF232" s="111">
        <f>IF(U232="snížená",N232,0)</f>
        <v>0</v>
      </c>
      <c r="BG232" s="111">
        <f>IF(U232="zákl. přenesená",N232,0)</f>
        <v>0</v>
      </c>
      <c r="BH232" s="111">
        <f>IF(U232="sníž. přenesená",N232,0)</f>
        <v>0</v>
      </c>
      <c r="BI232" s="111">
        <f>IF(U232="nulová",N232,0)</f>
        <v>0</v>
      </c>
      <c r="BJ232" s="19" t="s">
        <v>86</v>
      </c>
      <c r="BK232" s="111">
        <f>ROUND(L232*K232,2)</f>
        <v>0</v>
      </c>
      <c r="BL232" s="19" t="s">
        <v>146</v>
      </c>
      <c r="BM232" s="19" t="s">
        <v>366</v>
      </c>
    </row>
    <row r="233" spans="2:51" s="9" customFormat="1" ht="22.5" customHeight="1">
      <c r="B233" s="171"/>
      <c r="C233" s="172"/>
      <c r="D233" s="172"/>
      <c r="E233" s="173" t="s">
        <v>22</v>
      </c>
      <c r="F233" s="276" t="s">
        <v>104</v>
      </c>
      <c r="G233" s="277"/>
      <c r="H233" s="277"/>
      <c r="I233" s="277"/>
      <c r="J233" s="172"/>
      <c r="K233" s="174">
        <v>2</v>
      </c>
      <c r="L233" s="172"/>
      <c r="M233" s="172"/>
      <c r="N233" s="172"/>
      <c r="O233" s="172"/>
      <c r="P233" s="172"/>
      <c r="Q233" s="172"/>
      <c r="R233" s="175"/>
      <c r="T233" s="176"/>
      <c r="U233" s="172"/>
      <c r="V233" s="172"/>
      <c r="W233" s="172"/>
      <c r="X233" s="172"/>
      <c r="Y233" s="172"/>
      <c r="Z233" s="172"/>
      <c r="AA233" s="177"/>
      <c r="AT233" s="178" t="s">
        <v>147</v>
      </c>
      <c r="AU233" s="178" t="s">
        <v>86</v>
      </c>
      <c r="AV233" s="9" t="s">
        <v>104</v>
      </c>
      <c r="AW233" s="9" t="s">
        <v>35</v>
      </c>
      <c r="AX233" s="9" t="s">
        <v>78</v>
      </c>
      <c r="AY233" s="178" t="s">
        <v>141</v>
      </c>
    </row>
    <row r="234" spans="2:51" s="10" customFormat="1" ht="22.5" customHeight="1">
      <c r="B234" s="179"/>
      <c r="C234" s="180"/>
      <c r="D234" s="180"/>
      <c r="E234" s="181" t="s">
        <v>22</v>
      </c>
      <c r="F234" s="278" t="s">
        <v>148</v>
      </c>
      <c r="G234" s="279"/>
      <c r="H234" s="279"/>
      <c r="I234" s="279"/>
      <c r="J234" s="180"/>
      <c r="K234" s="182">
        <v>2</v>
      </c>
      <c r="L234" s="180"/>
      <c r="M234" s="180"/>
      <c r="N234" s="180"/>
      <c r="O234" s="180"/>
      <c r="P234" s="180"/>
      <c r="Q234" s="180"/>
      <c r="R234" s="183"/>
      <c r="T234" s="184"/>
      <c r="U234" s="180"/>
      <c r="V234" s="180"/>
      <c r="W234" s="180"/>
      <c r="X234" s="180"/>
      <c r="Y234" s="180"/>
      <c r="Z234" s="180"/>
      <c r="AA234" s="185"/>
      <c r="AT234" s="186" t="s">
        <v>147</v>
      </c>
      <c r="AU234" s="186" t="s">
        <v>86</v>
      </c>
      <c r="AV234" s="10" t="s">
        <v>146</v>
      </c>
      <c r="AW234" s="10" t="s">
        <v>35</v>
      </c>
      <c r="AX234" s="10" t="s">
        <v>86</v>
      </c>
      <c r="AY234" s="186" t="s">
        <v>141</v>
      </c>
    </row>
    <row r="235" spans="2:65" s="1" customFormat="1" ht="31.5" customHeight="1">
      <c r="B235" s="36"/>
      <c r="C235" s="164" t="s">
        <v>367</v>
      </c>
      <c r="D235" s="164" t="s">
        <v>142</v>
      </c>
      <c r="E235" s="165" t="s">
        <v>368</v>
      </c>
      <c r="F235" s="272" t="s">
        <v>369</v>
      </c>
      <c r="G235" s="272"/>
      <c r="H235" s="272"/>
      <c r="I235" s="272"/>
      <c r="J235" s="166" t="s">
        <v>225</v>
      </c>
      <c r="K235" s="167">
        <v>7</v>
      </c>
      <c r="L235" s="273">
        <v>0</v>
      </c>
      <c r="M235" s="274"/>
      <c r="N235" s="275">
        <f>ROUND(L235*K235,2)</f>
        <v>0</v>
      </c>
      <c r="O235" s="275"/>
      <c r="P235" s="275"/>
      <c r="Q235" s="275"/>
      <c r="R235" s="38"/>
      <c r="T235" s="168" t="s">
        <v>22</v>
      </c>
      <c r="U235" s="45" t="s">
        <v>43</v>
      </c>
      <c r="V235" s="37"/>
      <c r="W235" s="169">
        <f>V235*K235</f>
        <v>0</v>
      </c>
      <c r="X235" s="169">
        <v>0</v>
      </c>
      <c r="Y235" s="169">
        <f>X235*K235</f>
        <v>0</v>
      </c>
      <c r="Z235" s="169">
        <v>0</v>
      </c>
      <c r="AA235" s="170">
        <f>Z235*K235</f>
        <v>0</v>
      </c>
      <c r="AR235" s="19" t="s">
        <v>146</v>
      </c>
      <c r="AT235" s="19" t="s">
        <v>142</v>
      </c>
      <c r="AU235" s="19" t="s">
        <v>86</v>
      </c>
      <c r="AY235" s="19" t="s">
        <v>141</v>
      </c>
      <c r="BE235" s="111">
        <f>IF(U235="základní",N235,0)</f>
        <v>0</v>
      </c>
      <c r="BF235" s="111">
        <f>IF(U235="snížená",N235,0)</f>
        <v>0</v>
      </c>
      <c r="BG235" s="111">
        <f>IF(U235="zákl. přenesená",N235,0)</f>
        <v>0</v>
      </c>
      <c r="BH235" s="111">
        <f>IF(U235="sníž. přenesená",N235,0)</f>
        <v>0</v>
      </c>
      <c r="BI235" s="111">
        <f>IF(U235="nulová",N235,0)</f>
        <v>0</v>
      </c>
      <c r="BJ235" s="19" t="s">
        <v>86</v>
      </c>
      <c r="BK235" s="111">
        <f>ROUND(L235*K235,2)</f>
        <v>0</v>
      </c>
      <c r="BL235" s="19" t="s">
        <v>146</v>
      </c>
      <c r="BM235" s="19" t="s">
        <v>370</v>
      </c>
    </row>
    <row r="236" spans="2:65" s="1" customFormat="1" ht="31.5" customHeight="1">
      <c r="B236" s="36"/>
      <c r="C236" s="164" t="s">
        <v>281</v>
      </c>
      <c r="D236" s="164" t="s">
        <v>142</v>
      </c>
      <c r="E236" s="165" t="s">
        <v>371</v>
      </c>
      <c r="F236" s="272" t="s">
        <v>372</v>
      </c>
      <c r="G236" s="272"/>
      <c r="H236" s="272"/>
      <c r="I236" s="272"/>
      <c r="J236" s="166" t="s">
        <v>225</v>
      </c>
      <c r="K236" s="167">
        <v>1</v>
      </c>
      <c r="L236" s="273">
        <v>0</v>
      </c>
      <c r="M236" s="274"/>
      <c r="N236" s="275">
        <f>ROUND(L236*K236,2)</f>
        <v>0</v>
      </c>
      <c r="O236" s="275"/>
      <c r="P236" s="275"/>
      <c r="Q236" s="275"/>
      <c r="R236" s="38"/>
      <c r="T236" s="168" t="s">
        <v>22</v>
      </c>
      <c r="U236" s="45" t="s">
        <v>43</v>
      </c>
      <c r="V236" s="37"/>
      <c r="W236" s="169">
        <f>V236*K236</f>
        <v>0</v>
      </c>
      <c r="X236" s="169">
        <v>0</v>
      </c>
      <c r="Y236" s="169">
        <f>X236*K236</f>
        <v>0</v>
      </c>
      <c r="Z236" s="169">
        <v>0</v>
      </c>
      <c r="AA236" s="170">
        <f>Z236*K236</f>
        <v>0</v>
      </c>
      <c r="AR236" s="19" t="s">
        <v>146</v>
      </c>
      <c r="AT236" s="19" t="s">
        <v>142</v>
      </c>
      <c r="AU236" s="19" t="s">
        <v>86</v>
      </c>
      <c r="AY236" s="19" t="s">
        <v>141</v>
      </c>
      <c r="BE236" s="111">
        <f>IF(U236="základní",N236,0)</f>
        <v>0</v>
      </c>
      <c r="BF236" s="111">
        <f>IF(U236="snížená",N236,0)</f>
        <v>0</v>
      </c>
      <c r="BG236" s="111">
        <f>IF(U236="zákl. přenesená",N236,0)</f>
        <v>0</v>
      </c>
      <c r="BH236" s="111">
        <f>IF(U236="sníž. přenesená",N236,0)</f>
        <v>0</v>
      </c>
      <c r="BI236" s="111">
        <f>IF(U236="nulová",N236,0)</f>
        <v>0</v>
      </c>
      <c r="BJ236" s="19" t="s">
        <v>86</v>
      </c>
      <c r="BK236" s="111">
        <f>ROUND(L236*K236,2)</f>
        <v>0</v>
      </c>
      <c r="BL236" s="19" t="s">
        <v>146</v>
      </c>
      <c r="BM236" s="19" t="s">
        <v>373</v>
      </c>
    </row>
    <row r="237" spans="2:51" s="9" customFormat="1" ht="22.5" customHeight="1">
      <c r="B237" s="171"/>
      <c r="C237" s="172"/>
      <c r="D237" s="172"/>
      <c r="E237" s="173" t="s">
        <v>22</v>
      </c>
      <c r="F237" s="276" t="s">
        <v>86</v>
      </c>
      <c r="G237" s="277"/>
      <c r="H237" s="277"/>
      <c r="I237" s="277"/>
      <c r="J237" s="172"/>
      <c r="K237" s="174">
        <v>1</v>
      </c>
      <c r="L237" s="172"/>
      <c r="M237" s="172"/>
      <c r="N237" s="172"/>
      <c r="O237" s="172"/>
      <c r="P237" s="172"/>
      <c r="Q237" s="172"/>
      <c r="R237" s="175"/>
      <c r="T237" s="176"/>
      <c r="U237" s="172"/>
      <c r="V237" s="172"/>
      <c r="W237" s="172"/>
      <c r="X237" s="172"/>
      <c r="Y237" s="172"/>
      <c r="Z237" s="172"/>
      <c r="AA237" s="177"/>
      <c r="AT237" s="178" t="s">
        <v>147</v>
      </c>
      <c r="AU237" s="178" t="s">
        <v>86</v>
      </c>
      <c r="AV237" s="9" t="s">
        <v>104</v>
      </c>
      <c r="AW237" s="9" t="s">
        <v>35</v>
      </c>
      <c r="AX237" s="9" t="s">
        <v>78</v>
      </c>
      <c r="AY237" s="178" t="s">
        <v>141</v>
      </c>
    </row>
    <row r="238" spans="2:51" s="10" customFormat="1" ht="22.5" customHeight="1">
      <c r="B238" s="179"/>
      <c r="C238" s="180"/>
      <c r="D238" s="180"/>
      <c r="E238" s="181" t="s">
        <v>22</v>
      </c>
      <c r="F238" s="278" t="s">
        <v>148</v>
      </c>
      <c r="G238" s="279"/>
      <c r="H238" s="279"/>
      <c r="I238" s="279"/>
      <c r="J238" s="180"/>
      <c r="K238" s="182">
        <v>1</v>
      </c>
      <c r="L238" s="180"/>
      <c r="M238" s="180"/>
      <c r="N238" s="180"/>
      <c r="O238" s="180"/>
      <c r="P238" s="180"/>
      <c r="Q238" s="180"/>
      <c r="R238" s="183"/>
      <c r="T238" s="184"/>
      <c r="U238" s="180"/>
      <c r="V238" s="180"/>
      <c r="W238" s="180"/>
      <c r="X238" s="180"/>
      <c r="Y238" s="180"/>
      <c r="Z238" s="180"/>
      <c r="AA238" s="185"/>
      <c r="AT238" s="186" t="s">
        <v>147</v>
      </c>
      <c r="AU238" s="186" t="s">
        <v>86</v>
      </c>
      <c r="AV238" s="10" t="s">
        <v>146</v>
      </c>
      <c r="AW238" s="10" t="s">
        <v>35</v>
      </c>
      <c r="AX238" s="10" t="s">
        <v>86</v>
      </c>
      <c r="AY238" s="186" t="s">
        <v>141</v>
      </c>
    </row>
    <row r="239" spans="2:65" s="1" customFormat="1" ht="44.25" customHeight="1">
      <c r="B239" s="36"/>
      <c r="C239" s="164" t="s">
        <v>374</v>
      </c>
      <c r="D239" s="164" t="s">
        <v>142</v>
      </c>
      <c r="E239" s="165" t="s">
        <v>375</v>
      </c>
      <c r="F239" s="272" t="s">
        <v>376</v>
      </c>
      <c r="G239" s="272"/>
      <c r="H239" s="272"/>
      <c r="I239" s="272"/>
      <c r="J239" s="166" t="s">
        <v>210</v>
      </c>
      <c r="K239" s="167">
        <v>16</v>
      </c>
      <c r="L239" s="273">
        <v>0</v>
      </c>
      <c r="M239" s="274"/>
      <c r="N239" s="275">
        <f>ROUND(L239*K239,2)</f>
        <v>0</v>
      </c>
      <c r="O239" s="275"/>
      <c r="P239" s="275"/>
      <c r="Q239" s="275"/>
      <c r="R239" s="38"/>
      <c r="T239" s="168" t="s">
        <v>22</v>
      </c>
      <c r="U239" s="45" t="s">
        <v>43</v>
      </c>
      <c r="V239" s="37"/>
      <c r="W239" s="169">
        <f>V239*K239</f>
        <v>0</v>
      </c>
      <c r="X239" s="169">
        <v>0.8908</v>
      </c>
      <c r="Y239" s="169">
        <f>X239*K239</f>
        <v>14.2528</v>
      </c>
      <c r="Z239" s="169">
        <v>0</v>
      </c>
      <c r="AA239" s="170">
        <f>Z239*K239</f>
        <v>0</v>
      </c>
      <c r="AR239" s="19" t="s">
        <v>146</v>
      </c>
      <c r="AT239" s="19" t="s">
        <v>142</v>
      </c>
      <c r="AU239" s="19" t="s">
        <v>86</v>
      </c>
      <c r="AY239" s="19" t="s">
        <v>141</v>
      </c>
      <c r="BE239" s="111">
        <f>IF(U239="základní",N239,0)</f>
        <v>0</v>
      </c>
      <c r="BF239" s="111">
        <f>IF(U239="snížená",N239,0)</f>
        <v>0</v>
      </c>
      <c r="BG239" s="111">
        <f>IF(U239="zákl. přenesená",N239,0)</f>
        <v>0</v>
      </c>
      <c r="BH239" s="111">
        <f>IF(U239="sníž. přenesená",N239,0)</f>
        <v>0</v>
      </c>
      <c r="BI239" s="111">
        <f>IF(U239="nulová",N239,0)</f>
        <v>0</v>
      </c>
      <c r="BJ239" s="19" t="s">
        <v>86</v>
      </c>
      <c r="BK239" s="111">
        <f>ROUND(L239*K239,2)</f>
        <v>0</v>
      </c>
      <c r="BL239" s="19" t="s">
        <v>146</v>
      </c>
      <c r="BM239" s="19" t="s">
        <v>377</v>
      </c>
    </row>
    <row r="240" spans="2:65" s="1" customFormat="1" ht="31.5" customHeight="1">
      <c r="B240" s="36"/>
      <c r="C240" s="164" t="s">
        <v>285</v>
      </c>
      <c r="D240" s="164" t="s">
        <v>142</v>
      </c>
      <c r="E240" s="165" t="s">
        <v>378</v>
      </c>
      <c r="F240" s="272" t="s">
        <v>379</v>
      </c>
      <c r="G240" s="272"/>
      <c r="H240" s="272"/>
      <c r="I240" s="272"/>
      <c r="J240" s="166" t="s">
        <v>225</v>
      </c>
      <c r="K240" s="167">
        <v>2</v>
      </c>
      <c r="L240" s="273">
        <v>0</v>
      </c>
      <c r="M240" s="274"/>
      <c r="N240" s="275">
        <f>ROUND(L240*K240,2)</f>
        <v>0</v>
      </c>
      <c r="O240" s="275"/>
      <c r="P240" s="275"/>
      <c r="Q240" s="275"/>
      <c r="R240" s="38"/>
      <c r="T240" s="168" t="s">
        <v>22</v>
      </c>
      <c r="U240" s="45" t="s">
        <v>43</v>
      </c>
      <c r="V240" s="37"/>
      <c r="W240" s="169">
        <f>V240*K240</f>
        <v>0</v>
      </c>
      <c r="X240" s="169">
        <v>0</v>
      </c>
      <c r="Y240" s="169">
        <f>X240*K240</f>
        <v>0</v>
      </c>
      <c r="Z240" s="169">
        <v>0</v>
      </c>
      <c r="AA240" s="170">
        <f>Z240*K240</f>
        <v>0</v>
      </c>
      <c r="AR240" s="19" t="s">
        <v>146</v>
      </c>
      <c r="AT240" s="19" t="s">
        <v>142</v>
      </c>
      <c r="AU240" s="19" t="s">
        <v>86</v>
      </c>
      <c r="AY240" s="19" t="s">
        <v>141</v>
      </c>
      <c r="BE240" s="111">
        <f>IF(U240="základní",N240,0)</f>
        <v>0</v>
      </c>
      <c r="BF240" s="111">
        <f>IF(U240="snížená",N240,0)</f>
        <v>0</v>
      </c>
      <c r="BG240" s="111">
        <f>IF(U240="zákl. přenesená",N240,0)</f>
        <v>0</v>
      </c>
      <c r="BH240" s="111">
        <f>IF(U240="sníž. přenesená",N240,0)</f>
        <v>0</v>
      </c>
      <c r="BI240" s="111">
        <f>IF(U240="nulová",N240,0)</f>
        <v>0</v>
      </c>
      <c r="BJ240" s="19" t="s">
        <v>86</v>
      </c>
      <c r="BK240" s="111">
        <f>ROUND(L240*K240,2)</f>
        <v>0</v>
      </c>
      <c r="BL240" s="19" t="s">
        <v>146</v>
      </c>
      <c r="BM240" s="19" t="s">
        <v>380</v>
      </c>
    </row>
    <row r="241" spans="2:51" s="9" customFormat="1" ht="22.5" customHeight="1">
      <c r="B241" s="171"/>
      <c r="C241" s="172"/>
      <c r="D241" s="172"/>
      <c r="E241" s="173" t="s">
        <v>22</v>
      </c>
      <c r="F241" s="276" t="s">
        <v>104</v>
      </c>
      <c r="G241" s="277"/>
      <c r="H241" s="277"/>
      <c r="I241" s="277"/>
      <c r="J241" s="172"/>
      <c r="K241" s="174">
        <v>2</v>
      </c>
      <c r="L241" s="172"/>
      <c r="M241" s="172"/>
      <c r="N241" s="172"/>
      <c r="O241" s="172"/>
      <c r="P241" s="172"/>
      <c r="Q241" s="172"/>
      <c r="R241" s="175"/>
      <c r="T241" s="176"/>
      <c r="U241" s="172"/>
      <c r="V241" s="172"/>
      <c r="W241" s="172"/>
      <c r="X241" s="172"/>
      <c r="Y241" s="172"/>
      <c r="Z241" s="172"/>
      <c r="AA241" s="177"/>
      <c r="AT241" s="178" t="s">
        <v>147</v>
      </c>
      <c r="AU241" s="178" t="s">
        <v>86</v>
      </c>
      <c r="AV241" s="9" t="s">
        <v>104</v>
      </c>
      <c r="AW241" s="9" t="s">
        <v>35</v>
      </c>
      <c r="AX241" s="9" t="s">
        <v>78</v>
      </c>
      <c r="AY241" s="178" t="s">
        <v>141</v>
      </c>
    </row>
    <row r="242" spans="2:51" s="10" customFormat="1" ht="22.5" customHeight="1">
      <c r="B242" s="179"/>
      <c r="C242" s="180"/>
      <c r="D242" s="180"/>
      <c r="E242" s="181" t="s">
        <v>22</v>
      </c>
      <c r="F242" s="278" t="s">
        <v>148</v>
      </c>
      <c r="G242" s="279"/>
      <c r="H242" s="279"/>
      <c r="I242" s="279"/>
      <c r="J242" s="180"/>
      <c r="K242" s="182">
        <v>2</v>
      </c>
      <c r="L242" s="180"/>
      <c r="M242" s="180"/>
      <c r="N242" s="180"/>
      <c r="O242" s="180"/>
      <c r="P242" s="180"/>
      <c r="Q242" s="180"/>
      <c r="R242" s="183"/>
      <c r="T242" s="184"/>
      <c r="U242" s="180"/>
      <c r="V242" s="180"/>
      <c r="W242" s="180"/>
      <c r="X242" s="180"/>
      <c r="Y242" s="180"/>
      <c r="Z242" s="180"/>
      <c r="AA242" s="185"/>
      <c r="AT242" s="186" t="s">
        <v>147</v>
      </c>
      <c r="AU242" s="186" t="s">
        <v>86</v>
      </c>
      <c r="AV242" s="10" t="s">
        <v>146</v>
      </c>
      <c r="AW242" s="10" t="s">
        <v>35</v>
      </c>
      <c r="AX242" s="10" t="s">
        <v>86</v>
      </c>
      <c r="AY242" s="186" t="s">
        <v>141</v>
      </c>
    </row>
    <row r="243" spans="2:65" s="1" customFormat="1" ht="31.5" customHeight="1">
      <c r="B243" s="36"/>
      <c r="C243" s="164" t="s">
        <v>381</v>
      </c>
      <c r="D243" s="164" t="s">
        <v>142</v>
      </c>
      <c r="E243" s="165" t="s">
        <v>382</v>
      </c>
      <c r="F243" s="272" t="s">
        <v>383</v>
      </c>
      <c r="G243" s="272"/>
      <c r="H243" s="272"/>
      <c r="I243" s="272"/>
      <c r="J243" s="166" t="s">
        <v>225</v>
      </c>
      <c r="K243" s="167">
        <v>1</v>
      </c>
      <c r="L243" s="273">
        <v>0</v>
      </c>
      <c r="M243" s="274"/>
      <c r="N243" s="275">
        <f>ROUND(L243*K243,2)</f>
        <v>0</v>
      </c>
      <c r="O243" s="275"/>
      <c r="P243" s="275"/>
      <c r="Q243" s="275"/>
      <c r="R243" s="38"/>
      <c r="T243" s="168" t="s">
        <v>22</v>
      </c>
      <c r="U243" s="45" t="s">
        <v>43</v>
      </c>
      <c r="V243" s="37"/>
      <c r="W243" s="169">
        <f>V243*K243</f>
        <v>0</v>
      </c>
      <c r="X243" s="169">
        <v>0</v>
      </c>
      <c r="Y243" s="169">
        <f>X243*K243</f>
        <v>0</v>
      </c>
      <c r="Z243" s="169">
        <v>0</v>
      </c>
      <c r="AA243" s="170">
        <f>Z243*K243</f>
        <v>0</v>
      </c>
      <c r="AR243" s="19" t="s">
        <v>146</v>
      </c>
      <c r="AT243" s="19" t="s">
        <v>142</v>
      </c>
      <c r="AU243" s="19" t="s">
        <v>86</v>
      </c>
      <c r="AY243" s="19" t="s">
        <v>141</v>
      </c>
      <c r="BE243" s="111">
        <f>IF(U243="základní",N243,0)</f>
        <v>0</v>
      </c>
      <c r="BF243" s="111">
        <f>IF(U243="snížená",N243,0)</f>
        <v>0</v>
      </c>
      <c r="BG243" s="111">
        <f>IF(U243="zákl. přenesená",N243,0)</f>
        <v>0</v>
      </c>
      <c r="BH243" s="111">
        <f>IF(U243="sníž. přenesená",N243,0)</f>
        <v>0</v>
      </c>
      <c r="BI243" s="111">
        <f>IF(U243="nulová",N243,0)</f>
        <v>0</v>
      </c>
      <c r="BJ243" s="19" t="s">
        <v>86</v>
      </c>
      <c r="BK243" s="111">
        <f>ROUND(L243*K243,2)</f>
        <v>0</v>
      </c>
      <c r="BL243" s="19" t="s">
        <v>146</v>
      </c>
      <c r="BM243" s="19" t="s">
        <v>384</v>
      </c>
    </row>
    <row r="244" spans="2:65" s="1" customFormat="1" ht="31.5" customHeight="1">
      <c r="B244" s="36"/>
      <c r="C244" s="164" t="s">
        <v>289</v>
      </c>
      <c r="D244" s="164" t="s">
        <v>142</v>
      </c>
      <c r="E244" s="165" t="s">
        <v>385</v>
      </c>
      <c r="F244" s="272" t="s">
        <v>386</v>
      </c>
      <c r="G244" s="272"/>
      <c r="H244" s="272"/>
      <c r="I244" s="272"/>
      <c r="J244" s="166" t="s">
        <v>309</v>
      </c>
      <c r="K244" s="167">
        <v>1</v>
      </c>
      <c r="L244" s="273">
        <v>0</v>
      </c>
      <c r="M244" s="274"/>
      <c r="N244" s="275">
        <f>ROUND(L244*K244,2)</f>
        <v>0</v>
      </c>
      <c r="O244" s="275"/>
      <c r="P244" s="275"/>
      <c r="Q244" s="275"/>
      <c r="R244" s="38"/>
      <c r="T244" s="168" t="s">
        <v>22</v>
      </c>
      <c r="U244" s="45" t="s">
        <v>43</v>
      </c>
      <c r="V244" s="37"/>
      <c r="W244" s="169">
        <f>V244*K244</f>
        <v>0</v>
      </c>
      <c r="X244" s="169">
        <v>0.3574</v>
      </c>
      <c r="Y244" s="169">
        <f>X244*K244</f>
        <v>0.3574</v>
      </c>
      <c r="Z244" s="169">
        <v>0</v>
      </c>
      <c r="AA244" s="170">
        <f>Z244*K244</f>
        <v>0</v>
      </c>
      <c r="AR244" s="19" t="s">
        <v>146</v>
      </c>
      <c r="AT244" s="19" t="s">
        <v>142</v>
      </c>
      <c r="AU244" s="19" t="s">
        <v>86</v>
      </c>
      <c r="AY244" s="19" t="s">
        <v>141</v>
      </c>
      <c r="BE244" s="111">
        <f>IF(U244="základní",N244,0)</f>
        <v>0</v>
      </c>
      <c r="BF244" s="111">
        <f>IF(U244="snížená",N244,0)</f>
        <v>0</v>
      </c>
      <c r="BG244" s="111">
        <f>IF(U244="zákl. přenesená",N244,0)</f>
        <v>0</v>
      </c>
      <c r="BH244" s="111">
        <f>IF(U244="sníž. přenesená",N244,0)</f>
        <v>0</v>
      </c>
      <c r="BI244" s="111">
        <f>IF(U244="nulová",N244,0)</f>
        <v>0</v>
      </c>
      <c r="BJ244" s="19" t="s">
        <v>86</v>
      </c>
      <c r="BK244" s="111">
        <f>ROUND(L244*K244,2)</f>
        <v>0</v>
      </c>
      <c r="BL244" s="19" t="s">
        <v>146</v>
      </c>
      <c r="BM244" s="19" t="s">
        <v>387</v>
      </c>
    </row>
    <row r="245" spans="2:51" s="9" customFormat="1" ht="22.5" customHeight="1">
      <c r="B245" s="171"/>
      <c r="C245" s="172"/>
      <c r="D245" s="172"/>
      <c r="E245" s="173" t="s">
        <v>22</v>
      </c>
      <c r="F245" s="276" t="s">
        <v>86</v>
      </c>
      <c r="G245" s="277"/>
      <c r="H245" s="277"/>
      <c r="I245" s="277"/>
      <c r="J245" s="172"/>
      <c r="K245" s="174">
        <v>1</v>
      </c>
      <c r="L245" s="172"/>
      <c r="M245" s="172"/>
      <c r="N245" s="172"/>
      <c r="O245" s="172"/>
      <c r="P245" s="172"/>
      <c r="Q245" s="172"/>
      <c r="R245" s="175"/>
      <c r="T245" s="176"/>
      <c r="U245" s="172"/>
      <c r="V245" s="172"/>
      <c r="W245" s="172"/>
      <c r="X245" s="172"/>
      <c r="Y245" s="172"/>
      <c r="Z245" s="172"/>
      <c r="AA245" s="177"/>
      <c r="AT245" s="178" t="s">
        <v>147</v>
      </c>
      <c r="AU245" s="178" t="s">
        <v>86</v>
      </c>
      <c r="AV245" s="9" t="s">
        <v>104</v>
      </c>
      <c r="AW245" s="9" t="s">
        <v>35</v>
      </c>
      <c r="AX245" s="9" t="s">
        <v>78</v>
      </c>
      <c r="AY245" s="178" t="s">
        <v>141</v>
      </c>
    </row>
    <row r="246" spans="2:51" s="10" customFormat="1" ht="22.5" customHeight="1">
      <c r="B246" s="179"/>
      <c r="C246" s="180"/>
      <c r="D246" s="180"/>
      <c r="E246" s="181" t="s">
        <v>22</v>
      </c>
      <c r="F246" s="278" t="s">
        <v>148</v>
      </c>
      <c r="G246" s="279"/>
      <c r="H246" s="279"/>
      <c r="I246" s="279"/>
      <c r="J246" s="180"/>
      <c r="K246" s="182">
        <v>1</v>
      </c>
      <c r="L246" s="180"/>
      <c r="M246" s="180"/>
      <c r="N246" s="180"/>
      <c r="O246" s="180"/>
      <c r="P246" s="180"/>
      <c r="Q246" s="180"/>
      <c r="R246" s="183"/>
      <c r="T246" s="184"/>
      <c r="U246" s="180"/>
      <c r="V246" s="180"/>
      <c r="W246" s="180"/>
      <c r="X246" s="180"/>
      <c r="Y246" s="180"/>
      <c r="Z246" s="180"/>
      <c r="AA246" s="185"/>
      <c r="AT246" s="186" t="s">
        <v>147</v>
      </c>
      <c r="AU246" s="186" t="s">
        <v>86</v>
      </c>
      <c r="AV246" s="10" t="s">
        <v>146</v>
      </c>
      <c r="AW246" s="10" t="s">
        <v>35</v>
      </c>
      <c r="AX246" s="10" t="s">
        <v>86</v>
      </c>
      <c r="AY246" s="186" t="s">
        <v>141</v>
      </c>
    </row>
    <row r="247" spans="2:65" s="1" customFormat="1" ht="22.5" customHeight="1">
      <c r="B247" s="36"/>
      <c r="C247" s="164" t="s">
        <v>267</v>
      </c>
      <c r="D247" s="164" t="s">
        <v>142</v>
      </c>
      <c r="E247" s="165" t="s">
        <v>388</v>
      </c>
      <c r="F247" s="272" t="s">
        <v>389</v>
      </c>
      <c r="G247" s="272"/>
      <c r="H247" s="272"/>
      <c r="I247" s="272"/>
      <c r="J247" s="166" t="s">
        <v>309</v>
      </c>
      <c r="K247" s="167">
        <v>4</v>
      </c>
      <c r="L247" s="273">
        <v>0</v>
      </c>
      <c r="M247" s="274"/>
      <c r="N247" s="275">
        <f>ROUND(L247*K247,2)</f>
        <v>0</v>
      </c>
      <c r="O247" s="275"/>
      <c r="P247" s="275"/>
      <c r="Q247" s="275"/>
      <c r="R247" s="38"/>
      <c r="T247" s="168" t="s">
        <v>22</v>
      </c>
      <c r="U247" s="45" t="s">
        <v>43</v>
      </c>
      <c r="V247" s="37"/>
      <c r="W247" s="169">
        <f>V247*K247</f>
        <v>0</v>
      </c>
      <c r="X247" s="169">
        <v>0.3574</v>
      </c>
      <c r="Y247" s="169">
        <f>X247*K247</f>
        <v>1.4296</v>
      </c>
      <c r="Z247" s="169">
        <v>0</v>
      </c>
      <c r="AA247" s="170">
        <f>Z247*K247</f>
        <v>0</v>
      </c>
      <c r="AR247" s="19" t="s">
        <v>146</v>
      </c>
      <c r="AT247" s="19" t="s">
        <v>142</v>
      </c>
      <c r="AU247" s="19" t="s">
        <v>86</v>
      </c>
      <c r="AY247" s="19" t="s">
        <v>141</v>
      </c>
      <c r="BE247" s="111">
        <f>IF(U247="základní",N247,0)</f>
        <v>0</v>
      </c>
      <c r="BF247" s="111">
        <f>IF(U247="snížená",N247,0)</f>
        <v>0</v>
      </c>
      <c r="BG247" s="111">
        <f>IF(U247="zákl. přenesená",N247,0)</f>
        <v>0</v>
      </c>
      <c r="BH247" s="111">
        <f>IF(U247="sníž. přenesená",N247,0)</f>
        <v>0</v>
      </c>
      <c r="BI247" s="111">
        <f>IF(U247="nulová",N247,0)</f>
        <v>0</v>
      </c>
      <c r="BJ247" s="19" t="s">
        <v>86</v>
      </c>
      <c r="BK247" s="111">
        <f>ROUND(L247*K247,2)</f>
        <v>0</v>
      </c>
      <c r="BL247" s="19" t="s">
        <v>146</v>
      </c>
      <c r="BM247" s="19" t="s">
        <v>390</v>
      </c>
    </row>
    <row r="248" spans="2:51" s="9" customFormat="1" ht="22.5" customHeight="1">
      <c r="B248" s="171"/>
      <c r="C248" s="172"/>
      <c r="D248" s="172"/>
      <c r="E248" s="173" t="s">
        <v>22</v>
      </c>
      <c r="F248" s="276" t="s">
        <v>146</v>
      </c>
      <c r="G248" s="277"/>
      <c r="H248" s="277"/>
      <c r="I248" s="277"/>
      <c r="J248" s="172"/>
      <c r="K248" s="174">
        <v>4</v>
      </c>
      <c r="L248" s="172"/>
      <c r="M248" s="172"/>
      <c r="N248" s="172"/>
      <c r="O248" s="172"/>
      <c r="P248" s="172"/>
      <c r="Q248" s="172"/>
      <c r="R248" s="175"/>
      <c r="T248" s="176"/>
      <c r="U248" s="172"/>
      <c r="V248" s="172"/>
      <c r="W248" s="172"/>
      <c r="X248" s="172"/>
      <c r="Y248" s="172"/>
      <c r="Z248" s="172"/>
      <c r="AA248" s="177"/>
      <c r="AT248" s="178" t="s">
        <v>147</v>
      </c>
      <c r="AU248" s="178" t="s">
        <v>86</v>
      </c>
      <c r="AV248" s="9" t="s">
        <v>104</v>
      </c>
      <c r="AW248" s="9" t="s">
        <v>35</v>
      </c>
      <c r="AX248" s="9" t="s">
        <v>78</v>
      </c>
      <c r="AY248" s="178" t="s">
        <v>141</v>
      </c>
    </row>
    <row r="249" spans="2:51" s="10" customFormat="1" ht="22.5" customHeight="1">
      <c r="B249" s="179"/>
      <c r="C249" s="180"/>
      <c r="D249" s="180"/>
      <c r="E249" s="181" t="s">
        <v>22</v>
      </c>
      <c r="F249" s="278" t="s">
        <v>148</v>
      </c>
      <c r="G249" s="279"/>
      <c r="H249" s="279"/>
      <c r="I249" s="279"/>
      <c r="J249" s="180"/>
      <c r="K249" s="182">
        <v>4</v>
      </c>
      <c r="L249" s="180"/>
      <c r="M249" s="180"/>
      <c r="N249" s="180"/>
      <c r="O249" s="180"/>
      <c r="P249" s="180"/>
      <c r="Q249" s="180"/>
      <c r="R249" s="183"/>
      <c r="T249" s="184"/>
      <c r="U249" s="180"/>
      <c r="V249" s="180"/>
      <c r="W249" s="180"/>
      <c r="X249" s="180"/>
      <c r="Y249" s="180"/>
      <c r="Z249" s="180"/>
      <c r="AA249" s="185"/>
      <c r="AT249" s="186" t="s">
        <v>147</v>
      </c>
      <c r="AU249" s="186" t="s">
        <v>86</v>
      </c>
      <c r="AV249" s="10" t="s">
        <v>146</v>
      </c>
      <c r="AW249" s="10" t="s">
        <v>35</v>
      </c>
      <c r="AX249" s="10" t="s">
        <v>86</v>
      </c>
      <c r="AY249" s="186" t="s">
        <v>141</v>
      </c>
    </row>
    <row r="250" spans="2:65" s="1" customFormat="1" ht="31.5" customHeight="1">
      <c r="B250" s="36"/>
      <c r="C250" s="164" t="s">
        <v>295</v>
      </c>
      <c r="D250" s="164" t="s">
        <v>142</v>
      </c>
      <c r="E250" s="165" t="s">
        <v>391</v>
      </c>
      <c r="F250" s="272" t="s">
        <v>392</v>
      </c>
      <c r="G250" s="272"/>
      <c r="H250" s="272"/>
      <c r="I250" s="272"/>
      <c r="J250" s="166" t="s">
        <v>309</v>
      </c>
      <c r="K250" s="167">
        <v>1</v>
      </c>
      <c r="L250" s="273">
        <v>0</v>
      </c>
      <c r="M250" s="274"/>
      <c r="N250" s="275">
        <f>ROUND(L250*K250,2)</f>
        <v>0</v>
      </c>
      <c r="O250" s="275"/>
      <c r="P250" s="275"/>
      <c r="Q250" s="275"/>
      <c r="R250" s="38"/>
      <c r="T250" s="168" t="s">
        <v>22</v>
      </c>
      <c r="U250" s="45" t="s">
        <v>43</v>
      </c>
      <c r="V250" s="37"/>
      <c r="W250" s="169">
        <f>V250*K250</f>
        <v>0</v>
      </c>
      <c r="X250" s="169">
        <v>0.0729</v>
      </c>
      <c r="Y250" s="169">
        <f>X250*K250</f>
        <v>0.0729</v>
      </c>
      <c r="Z250" s="169">
        <v>0</v>
      </c>
      <c r="AA250" s="170">
        <f>Z250*K250</f>
        <v>0</v>
      </c>
      <c r="AR250" s="19" t="s">
        <v>146</v>
      </c>
      <c r="AT250" s="19" t="s">
        <v>142</v>
      </c>
      <c r="AU250" s="19" t="s">
        <v>86</v>
      </c>
      <c r="AY250" s="19" t="s">
        <v>141</v>
      </c>
      <c r="BE250" s="111">
        <f>IF(U250="základní",N250,0)</f>
        <v>0</v>
      </c>
      <c r="BF250" s="111">
        <f>IF(U250="snížená",N250,0)</f>
        <v>0</v>
      </c>
      <c r="BG250" s="111">
        <f>IF(U250="zákl. přenesená",N250,0)</f>
        <v>0</v>
      </c>
      <c r="BH250" s="111">
        <f>IF(U250="sníž. přenesená",N250,0)</f>
        <v>0</v>
      </c>
      <c r="BI250" s="111">
        <f>IF(U250="nulová",N250,0)</f>
        <v>0</v>
      </c>
      <c r="BJ250" s="19" t="s">
        <v>86</v>
      </c>
      <c r="BK250" s="111">
        <f>ROUND(L250*K250,2)</f>
        <v>0</v>
      </c>
      <c r="BL250" s="19" t="s">
        <v>146</v>
      </c>
      <c r="BM250" s="19" t="s">
        <v>393</v>
      </c>
    </row>
    <row r="251" spans="2:51" s="11" customFormat="1" ht="22.5" customHeight="1">
      <c r="B251" s="196"/>
      <c r="C251" s="197"/>
      <c r="D251" s="197"/>
      <c r="E251" s="198" t="s">
        <v>22</v>
      </c>
      <c r="F251" s="292" t="s">
        <v>394</v>
      </c>
      <c r="G251" s="293"/>
      <c r="H251" s="293"/>
      <c r="I251" s="293"/>
      <c r="J251" s="197"/>
      <c r="K251" s="199" t="s">
        <v>22</v>
      </c>
      <c r="L251" s="197"/>
      <c r="M251" s="197"/>
      <c r="N251" s="197"/>
      <c r="O251" s="197"/>
      <c r="P251" s="197"/>
      <c r="Q251" s="197"/>
      <c r="R251" s="200"/>
      <c r="T251" s="201"/>
      <c r="U251" s="197"/>
      <c r="V251" s="197"/>
      <c r="W251" s="197"/>
      <c r="X251" s="197"/>
      <c r="Y251" s="197"/>
      <c r="Z251" s="197"/>
      <c r="AA251" s="202"/>
      <c r="AT251" s="203" t="s">
        <v>147</v>
      </c>
      <c r="AU251" s="203" t="s">
        <v>86</v>
      </c>
      <c r="AV251" s="11" t="s">
        <v>86</v>
      </c>
      <c r="AW251" s="11" t="s">
        <v>35</v>
      </c>
      <c r="AX251" s="11" t="s">
        <v>78</v>
      </c>
      <c r="AY251" s="203" t="s">
        <v>141</v>
      </c>
    </row>
    <row r="252" spans="2:51" s="11" customFormat="1" ht="22.5" customHeight="1">
      <c r="B252" s="196"/>
      <c r="C252" s="197"/>
      <c r="D252" s="197"/>
      <c r="E252" s="198" t="s">
        <v>22</v>
      </c>
      <c r="F252" s="294" t="s">
        <v>395</v>
      </c>
      <c r="G252" s="295"/>
      <c r="H252" s="295"/>
      <c r="I252" s="295"/>
      <c r="J252" s="197"/>
      <c r="K252" s="199" t="s">
        <v>22</v>
      </c>
      <c r="L252" s="197"/>
      <c r="M252" s="197"/>
      <c r="N252" s="197"/>
      <c r="O252" s="197"/>
      <c r="P252" s="197"/>
      <c r="Q252" s="197"/>
      <c r="R252" s="200"/>
      <c r="T252" s="201"/>
      <c r="U252" s="197"/>
      <c r="V252" s="197"/>
      <c r="W252" s="197"/>
      <c r="X252" s="197"/>
      <c r="Y252" s="197"/>
      <c r="Z252" s="197"/>
      <c r="AA252" s="202"/>
      <c r="AT252" s="203" t="s">
        <v>147</v>
      </c>
      <c r="AU252" s="203" t="s">
        <v>86</v>
      </c>
      <c r="AV252" s="11" t="s">
        <v>86</v>
      </c>
      <c r="AW252" s="11" t="s">
        <v>35</v>
      </c>
      <c r="AX252" s="11" t="s">
        <v>78</v>
      </c>
      <c r="AY252" s="203" t="s">
        <v>141</v>
      </c>
    </row>
    <row r="253" spans="2:51" s="9" customFormat="1" ht="22.5" customHeight="1">
      <c r="B253" s="171"/>
      <c r="C253" s="172"/>
      <c r="D253" s="172"/>
      <c r="E253" s="173" t="s">
        <v>22</v>
      </c>
      <c r="F253" s="286" t="s">
        <v>86</v>
      </c>
      <c r="G253" s="287"/>
      <c r="H253" s="287"/>
      <c r="I253" s="287"/>
      <c r="J253" s="172"/>
      <c r="K253" s="174">
        <v>1</v>
      </c>
      <c r="L253" s="172"/>
      <c r="M253" s="172"/>
      <c r="N253" s="172"/>
      <c r="O253" s="172"/>
      <c r="P253" s="172"/>
      <c r="Q253" s="172"/>
      <c r="R253" s="175"/>
      <c r="T253" s="176"/>
      <c r="U253" s="172"/>
      <c r="V253" s="172"/>
      <c r="W253" s="172"/>
      <c r="X253" s="172"/>
      <c r="Y253" s="172"/>
      <c r="Z253" s="172"/>
      <c r="AA253" s="177"/>
      <c r="AT253" s="178" t="s">
        <v>147</v>
      </c>
      <c r="AU253" s="178" t="s">
        <v>86</v>
      </c>
      <c r="AV253" s="9" t="s">
        <v>104</v>
      </c>
      <c r="AW253" s="9" t="s">
        <v>35</v>
      </c>
      <c r="AX253" s="9" t="s">
        <v>78</v>
      </c>
      <c r="AY253" s="178" t="s">
        <v>141</v>
      </c>
    </row>
    <row r="254" spans="2:51" s="10" customFormat="1" ht="22.5" customHeight="1">
      <c r="B254" s="179"/>
      <c r="C254" s="180"/>
      <c r="D254" s="180"/>
      <c r="E254" s="181" t="s">
        <v>22</v>
      </c>
      <c r="F254" s="278" t="s">
        <v>148</v>
      </c>
      <c r="G254" s="279"/>
      <c r="H254" s="279"/>
      <c r="I254" s="279"/>
      <c r="J254" s="180"/>
      <c r="K254" s="182">
        <v>1</v>
      </c>
      <c r="L254" s="180"/>
      <c r="M254" s="180"/>
      <c r="N254" s="180"/>
      <c r="O254" s="180"/>
      <c r="P254" s="180"/>
      <c r="Q254" s="180"/>
      <c r="R254" s="183"/>
      <c r="T254" s="184"/>
      <c r="U254" s="180"/>
      <c r="V254" s="180"/>
      <c r="W254" s="180"/>
      <c r="X254" s="180"/>
      <c r="Y254" s="180"/>
      <c r="Z254" s="180"/>
      <c r="AA254" s="185"/>
      <c r="AT254" s="186" t="s">
        <v>147</v>
      </c>
      <c r="AU254" s="186" t="s">
        <v>86</v>
      </c>
      <c r="AV254" s="10" t="s">
        <v>146</v>
      </c>
      <c r="AW254" s="10" t="s">
        <v>35</v>
      </c>
      <c r="AX254" s="10" t="s">
        <v>86</v>
      </c>
      <c r="AY254" s="186" t="s">
        <v>141</v>
      </c>
    </row>
    <row r="255" spans="2:63" s="8" customFormat="1" ht="37.35" customHeight="1">
      <c r="B255" s="154"/>
      <c r="C255" s="155"/>
      <c r="D255" s="156" t="s">
        <v>186</v>
      </c>
      <c r="E255" s="156"/>
      <c r="F255" s="156"/>
      <c r="G255" s="156"/>
      <c r="H255" s="156"/>
      <c r="I255" s="156"/>
      <c r="J255" s="156"/>
      <c r="K255" s="156"/>
      <c r="L255" s="156"/>
      <c r="M255" s="156"/>
      <c r="N255" s="283">
        <f>BK255</f>
        <v>0</v>
      </c>
      <c r="O255" s="284"/>
      <c r="P255" s="284"/>
      <c r="Q255" s="284"/>
      <c r="R255" s="157"/>
      <c r="T255" s="158"/>
      <c r="U255" s="155"/>
      <c r="V255" s="155"/>
      <c r="W255" s="159">
        <f>SUM(W256:W260)</f>
        <v>0</v>
      </c>
      <c r="X255" s="155"/>
      <c r="Y255" s="159">
        <f>SUM(Y256:Y260)</f>
        <v>17.08608</v>
      </c>
      <c r="Z255" s="155"/>
      <c r="AA255" s="160">
        <f>SUM(AA256:AA260)</f>
        <v>0</v>
      </c>
      <c r="AR255" s="161" t="s">
        <v>86</v>
      </c>
      <c r="AT255" s="162" t="s">
        <v>77</v>
      </c>
      <c r="AU255" s="162" t="s">
        <v>78</v>
      </c>
      <c r="AY255" s="161" t="s">
        <v>141</v>
      </c>
      <c r="BK255" s="163">
        <f>SUM(BK256:BK260)</f>
        <v>0</v>
      </c>
    </row>
    <row r="256" spans="2:65" s="1" customFormat="1" ht="31.5" customHeight="1">
      <c r="B256" s="36"/>
      <c r="C256" s="164" t="s">
        <v>396</v>
      </c>
      <c r="D256" s="164" t="s">
        <v>142</v>
      </c>
      <c r="E256" s="165" t="s">
        <v>283</v>
      </c>
      <c r="F256" s="272" t="s">
        <v>284</v>
      </c>
      <c r="G256" s="272"/>
      <c r="H256" s="272"/>
      <c r="I256" s="272"/>
      <c r="J256" s="166" t="s">
        <v>190</v>
      </c>
      <c r="K256" s="167">
        <v>2.64</v>
      </c>
      <c r="L256" s="273">
        <v>0</v>
      </c>
      <c r="M256" s="274"/>
      <c r="N256" s="275">
        <f>ROUND(L256*K256,2)</f>
        <v>0</v>
      </c>
      <c r="O256" s="275"/>
      <c r="P256" s="275"/>
      <c r="Q256" s="275"/>
      <c r="R256" s="38"/>
      <c r="T256" s="168" t="s">
        <v>22</v>
      </c>
      <c r="U256" s="45" t="s">
        <v>43</v>
      </c>
      <c r="V256" s="37"/>
      <c r="W256" s="169">
        <f>V256*K256</f>
        <v>0</v>
      </c>
      <c r="X256" s="169">
        <v>2.16</v>
      </c>
      <c r="Y256" s="169">
        <f>X256*K256</f>
        <v>5.702400000000001</v>
      </c>
      <c r="Z256" s="169">
        <v>0</v>
      </c>
      <c r="AA256" s="170">
        <f>Z256*K256</f>
        <v>0</v>
      </c>
      <c r="AR256" s="19" t="s">
        <v>146</v>
      </c>
      <c r="AT256" s="19" t="s">
        <v>142</v>
      </c>
      <c r="AU256" s="19" t="s">
        <v>86</v>
      </c>
      <c r="AY256" s="19" t="s">
        <v>141</v>
      </c>
      <c r="BE256" s="111">
        <f>IF(U256="základní",N256,0)</f>
        <v>0</v>
      </c>
      <c r="BF256" s="111">
        <f>IF(U256="snížená",N256,0)</f>
        <v>0</v>
      </c>
      <c r="BG256" s="111">
        <f>IF(U256="zákl. přenesená",N256,0)</f>
        <v>0</v>
      </c>
      <c r="BH256" s="111">
        <f>IF(U256="sníž. přenesená",N256,0)</f>
        <v>0</v>
      </c>
      <c r="BI256" s="111">
        <f>IF(U256="nulová",N256,0)</f>
        <v>0</v>
      </c>
      <c r="BJ256" s="19" t="s">
        <v>86</v>
      </c>
      <c r="BK256" s="111">
        <f>ROUND(L256*K256,2)</f>
        <v>0</v>
      </c>
      <c r="BL256" s="19" t="s">
        <v>146</v>
      </c>
      <c r="BM256" s="19" t="s">
        <v>397</v>
      </c>
    </row>
    <row r="257" spans="2:51" s="9" customFormat="1" ht="22.5" customHeight="1">
      <c r="B257" s="171"/>
      <c r="C257" s="172"/>
      <c r="D257" s="172"/>
      <c r="E257" s="173" t="s">
        <v>22</v>
      </c>
      <c r="F257" s="276" t="s">
        <v>398</v>
      </c>
      <c r="G257" s="277"/>
      <c r="H257" s="277"/>
      <c r="I257" s="277"/>
      <c r="J257" s="172"/>
      <c r="K257" s="174">
        <v>2.64</v>
      </c>
      <c r="L257" s="172"/>
      <c r="M257" s="172"/>
      <c r="N257" s="172"/>
      <c r="O257" s="172"/>
      <c r="P257" s="172"/>
      <c r="Q257" s="172"/>
      <c r="R257" s="175"/>
      <c r="T257" s="176"/>
      <c r="U257" s="172"/>
      <c r="V257" s="172"/>
      <c r="W257" s="172"/>
      <c r="X257" s="172"/>
      <c r="Y257" s="172"/>
      <c r="Z257" s="172"/>
      <c r="AA257" s="177"/>
      <c r="AT257" s="178" t="s">
        <v>147</v>
      </c>
      <c r="AU257" s="178" t="s">
        <v>86</v>
      </c>
      <c r="AV257" s="9" t="s">
        <v>104</v>
      </c>
      <c r="AW257" s="9" t="s">
        <v>35</v>
      </c>
      <c r="AX257" s="9" t="s">
        <v>78</v>
      </c>
      <c r="AY257" s="178" t="s">
        <v>141</v>
      </c>
    </row>
    <row r="258" spans="2:51" s="10" customFormat="1" ht="22.5" customHeight="1">
      <c r="B258" s="179"/>
      <c r="C258" s="180"/>
      <c r="D258" s="180"/>
      <c r="E258" s="181" t="s">
        <v>22</v>
      </c>
      <c r="F258" s="278" t="s">
        <v>148</v>
      </c>
      <c r="G258" s="279"/>
      <c r="H258" s="279"/>
      <c r="I258" s="279"/>
      <c r="J258" s="180"/>
      <c r="K258" s="182">
        <v>2.64</v>
      </c>
      <c r="L258" s="180"/>
      <c r="M258" s="180"/>
      <c r="N258" s="180"/>
      <c r="O258" s="180"/>
      <c r="P258" s="180"/>
      <c r="Q258" s="180"/>
      <c r="R258" s="183"/>
      <c r="T258" s="184"/>
      <c r="U258" s="180"/>
      <c r="V258" s="180"/>
      <c r="W258" s="180"/>
      <c r="X258" s="180"/>
      <c r="Y258" s="180"/>
      <c r="Z258" s="180"/>
      <c r="AA258" s="185"/>
      <c r="AT258" s="186" t="s">
        <v>147</v>
      </c>
      <c r="AU258" s="186" t="s">
        <v>86</v>
      </c>
      <c r="AV258" s="10" t="s">
        <v>146</v>
      </c>
      <c r="AW258" s="10" t="s">
        <v>35</v>
      </c>
      <c r="AX258" s="10" t="s">
        <v>86</v>
      </c>
      <c r="AY258" s="186" t="s">
        <v>141</v>
      </c>
    </row>
    <row r="259" spans="2:65" s="1" customFormat="1" ht="31.5" customHeight="1">
      <c r="B259" s="36"/>
      <c r="C259" s="164" t="s">
        <v>299</v>
      </c>
      <c r="D259" s="164" t="s">
        <v>142</v>
      </c>
      <c r="E259" s="165" t="s">
        <v>399</v>
      </c>
      <c r="F259" s="272" t="s">
        <v>400</v>
      </c>
      <c r="G259" s="272"/>
      <c r="H259" s="272"/>
      <c r="I259" s="272"/>
      <c r="J259" s="166" t="s">
        <v>317</v>
      </c>
      <c r="K259" s="167">
        <v>88</v>
      </c>
      <c r="L259" s="273">
        <v>0</v>
      </c>
      <c r="M259" s="274"/>
      <c r="N259" s="275">
        <f>ROUND(L259*K259,2)</f>
        <v>0</v>
      </c>
      <c r="O259" s="275"/>
      <c r="P259" s="275"/>
      <c r="Q259" s="275"/>
      <c r="R259" s="38"/>
      <c r="T259" s="168" t="s">
        <v>22</v>
      </c>
      <c r="U259" s="45" t="s">
        <v>43</v>
      </c>
      <c r="V259" s="37"/>
      <c r="W259" s="169">
        <f>V259*K259</f>
        <v>0</v>
      </c>
      <c r="X259" s="169">
        <v>0.10108</v>
      </c>
      <c r="Y259" s="169">
        <f>X259*K259</f>
        <v>8.89504</v>
      </c>
      <c r="Z259" s="169">
        <v>0</v>
      </c>
      <c r="AA259" s="170">
        <f>Z259*K259</f>
        <v>0</v>
      </c>
      <c r="AR259" s="19" t="s">
        <v>146</v>
      </c>
      <c r="AT259" s="19" t="s">
        <v>142</v>
      </c>
      <c r="AU259" s="19" t="s">
        <v>86</v>
      </c>
      <c r="AY259" s="19" t="s">
        <v>141</v>
      </c>
      <c r="BE259" s="111">
        <f>IF(U259="základní",N259,0)</f>
        <v>0</v>
      </c>
      <c r="BF259" s="111">
        <f>IF(U259="snížená",N259,0)</f>
        <v>0</v>
      </c>
      <c r="BG259" s="111">
        <f>IF(U259="zákl. přenesená",N259,0)</f>
        <v>0</v>
      </c>
      <c r="BH259" s="111">
        <f>IF(U259="sníž. přenesená",N259,0)</f>
        <v>0</v>
      </c>
      <c r="BI259" s="111">
        <f>IF(U259="nulová",N259,0)</f>
        <v>0</v>
      </c>
      <c r="BJ259" s="19" t="s">
        <v>86</v>
      </c>
      <c r="BK259" s="111">
        <f>ROUND(L259*K259,2)</f>
        <v>0</v>
      </c>
      <c r="BL259" s="19" t="s">
        <v>146</v>
      </c>
      <c r="BM259" s="19" t="s">
        <v>401</v>
      </c>
    </row>
    <row r="260" spans="2:65" s="1" customFormat="1" ht="31.5" customHeight="1">
      <c r="B260" s="36"/>
      <c r="C260" s="192" t="s">
        <v>402</v>
      </c>
      <c r="D260" s="192" t="s">
        <v>273</v>
      </c>
      <c r="E260" s="193" t="s">
        <v>403</v>
      </c>
      <c r="F260" s="288" t="s">
        <v>404</v>
      </c>
      <c r="G260" s="288"/>
      <c r="H260" s="288"/>
      <c r="I260" s="288"/>
      <c r="J260" s="194" t="s">
        <v>309</v>
      </c>
      <c r="K260" s="195">
        <v>177.76</v>
      </c>
      <c r="L260" s="289">
        <v>0</v>
      </c>
      <c r="M260" s="290"/>
      <c r="N260" s="291">
        <f>ROUND(L260*K260,2)</f>
        <v>0</v>
      </c>
      <c r="O260" s="275"/>
      <c r="P260" s="275"/>
      <c r="Q260" s="275"/>
      <c r="R260" s="38"/>
      <c r="T260" s="168" t="s">
        <v>22</v>
      </c>
      <c r="U260" s="45" t="s">
        <v>43</v>
      </c>
      <c r="V260" s="37"/>
      <c r="W260" s="169">
        <f>V260*K260</f>
        <v>0</v>
      </c>
      <c r="X260" s="169">
        <v>0.014</v>
      </c>
      <c r="Y260" s="169">
        <f>X260*K260</f>
        <v>2.4886399999999997</v>
      </c>
      <c r="Z260" s="169">
        <v>0</v>
      </c>
      <c r="AA260" s="170">
        <f>Z260*K260</f>
        <v>0</v>
      </c>
      <c r="AR260" s="19" t="s">
        <v>157</v>
      </c>
      <c r="AT260" s="19" t="s">
        <v>273</v>
      </c>
      <c r="AU260" s="19" t="s">
        <v>86</v>
      </c>
      <c r="AY260" s="19" t="s">
        <v>141</v>
      </c>
      <c r="BE260" s="111">
        <f>IF(U260="základní",N260,0)</f>
        <v>0</v>
      </c>
      <c r="BF260" s="111">
        <f>IF(U260="snížená",N260,0)</f>
        <v>0</v>
      </c>
      <c r="BG260" s="111">
        <f>IF(U260="zákl. přenesená",N260,0)</f>
        <v>0</v>
      </c>
      <c r="BH260" s="111">
        <f>IF(U260="sníž. přenesená",N260,0)</f>
        <v>0</v>
      </c>
      <c r="BI260" s="111">
        <f>IF(U260="nulová",N260,0)</f>
        <v>0</v>
      </c>
      <c r="BJ260" s="19" t="s">
        <v>86</v>
      </c>
      <c r="BK260" s="111">
        <f>ROUND(L260*K260,2)</f>
        <v>0</v>
      </c>
      <c r="BL260" s="19" t="s">
        <v>146</v>
      </c>
      <c r="BM260" s="19" t="s">
        <v>405</v>
      </c>
    </row>
    <row r="261" spans="2:63" s="8" customFormat="1" ht="37.35" customHeight="1">
      <c r="B261" s="154"/>
      <c r="C261" s="155"/>
      <c r="D261" s="156" t="s">
        <v>187</v>
      </c>
      <c r="E261" s="156"/>
      <c r="F261" s="156"/>
      <c r="G261" s="156"/>
      <c r="H261" s="156"/>
      <c r="I261" s="156"/>
      <c r="J261" s="156"/>
      <c r="K261" s="156"/>
      <c r="L261" s="156"/>
      <c r="M261" s="156"/>
      <c r="N261" s="296">
        <f>BK261</f>
        <v>0</v>
      </c>
      <c r="O261" s="297"/>
      <c r="P261" s="297"/>
      <c r="Q261" s="297"/>
      <c r="R261" s="157"/>
      <c r="T261" s="158"/>
      <c r="U261" s="155"/>
      <c r="V261" s="155"/>
      <c r="W261" s="159">
        <f>W262</f>
        <v>0</v>
      </c>
      <c r="X261" s="155"/>
      <c r="Y261" s="159">
        <f>Y262</f>
        <v>0</v>
      </c>
      <c r="Z261" s="155"/>
      <c r="AA261" s="160">
        <f>AA262</f>
        <v>0</v>
      </c>
      <c r="AR261" s="161" t="s">
        <v>86</v>
      </c>
      <c r="AT261" s="162" t="s">
        <v>77</v>
      </c>
      <c r="AU261" s="162" t="s">
        <v>78</v>
      </c>
      <c r="AY261" s="161" t="s">
        <v>141</v>
      </c>
      <c r="BK261" s="163">
        <f>BK262</f>
        <v>0</v>
      </c>
    </row>
    <row r="262" spans="2:65" s="1" customFormat="1" ht="31.5" customHeight="1">
      <c r="B262" s="36"/>
      <c r="C262" s="164" t="s">
        <v>282</v>
      </c>
      <c r="D262" s="164" t="s">
        <v>142</v>
      </c>
      <c r="E262" s="165" t="s">
        <v>406</v>
      </c>
      <c r="F262" s="272" t="s">
        <v>407</v>
      </c>
      <c r="G262" s="272"/>
      <c r="H262" s="272"/>
      <c r="I262" s="272"/>
      <c r="J262" s="166" t="s">
        <v>207</v>
      </c>
      <c r="K262" s="167">
        <v>57.906</v>
      </c>
      <c r="L262" s="273">
        <v>0</v>
      </c>
      <c r="M262" s="274"/>
      <c r="N262" s="275">
        <f>ROUND(L262*K262,2)</f>
        <v>0</v>
      </c>
      <c r="O262" s="275"/>
      <c r="P262" s="275"/>
      <c r="Q262" s="275"/>
      <c r="R262" s="38"/>
      <c r="T262" s="168" t="s">
        <v>22</v>
      </c>
      <c r="U262" s="45" t="s">
        <v>43</v>
      </c>
      <c r="V262" s="37"/>
      <c r="W262" s="169">
        <f>V262*K262</f>
        <v>0</v>
      </c>
      <c r="X262" s="169">
        <v>0</v>
      </c>
      <c r="Y262" s="169">
        <f>X262*K262</f>
        <v>0</v>
      </c>
      <c r="Z262" s="169">
        <v>0</v>
      </c>
      <c r="AA262" s="170">
        <f>Z262*K262</f>
        <v>0</v>
      </c>
      <c r="AR262" s="19" t="s">
        <v>146</v>
      </c>
      <c r="AT262" s="19" t="s">
        <v>142</v>
      </c>
      <c r="AU262" s="19" t="s">
        <v>86</v>
      </c>
      <c r="AY262" s="19" t="s">
        <v>141</v>
      </c>
      <c r="BE262" s="111">
        <f>IF(U262="základní",N262,0)</f>
        <v>0</v>
      </c>
      <c r="BF262" s="111">
        <f>IF(U262="snížená",N262,0)</f>
        <v>0</v>
      </c>
      <c r="BG262" s="111">
        <f>IF(U262="zákl. přenesená",N262,0)</f>
        <v>0</v>
      </c>
      <c r="BH262" s="111">
        <f>IF(U262="sníž. přenesená",N262,0)</f>
        <v>0</v>
      </c>
      <c r="BI262" s="111">
        <f>IF(U262="nulová",N262,0)</f>
        <v>0</v>
      </c>
      <c r="BJ262" s="19" t="s">
        <v>86</v>
      </c>
      <c r="BK262" s="111">
        <f>ROUND(L262*K262,2)</f>
        <v>0</v>
      </c>
      <c r="BL262" s="19" t="s">
        <v>146</v>
      </c>
      <c r="BM262" s="19" t="s">
        <v>408</v>
      </c>
    </row>
    <row r="263" spans="2:63" s="1" customFormat="1" ht="49.95" customHeight="1">
      <c r="B263" s="36"/>
      <c r="C263" s="37"/>
      <c r="D263" s="156" t="s">
        <v>174</v>
      </c>
      <c r="E263" s="37"/>
      <c r="F263" s="37"/>
      <c r="G263" s="37"/>
      <c r="H263" s="37"/>
      <c r="I263" s="37"/>
      <c r="J263" s="37"/>
      <c r="K263" s="37"/>
      <c r="L263" s="37"/>
      <c r="M263" s="37"/>
      <c r="N263" s="296">
        <f aca="true" t="shared" si="5" ref="N263:N268">BK263</f>
        <v>0</v>
      </c>
      <c r="O263" s="297"/>
      <c r="P263" s="297"/>
      <c r="Q263" s="297"/>
      <c r="R263" s="38"/>
      <c r="T263" s="140"/>
      <c r="U263" s="37"/>
      <c r="V263" s="37"/>
      <c r="W263" s="37"/>
      <c r="X263" s="37"/>
      <c r="Y263" s="37"/>
      <c r="Z263" s="37"/>
      <c r="AA263" s="79"/>
      <c r="AT263" s="19" t="s">
        <v>77</v>
      </c>
      <c r="AU263" s="19" t="s">
        <v>78</v>
      </c>
      <c r="AY263" s="19" t="s">
        <v>175</v>
      </c>
      <c r="BK263" s="111">
        <f>SUM(BK264:BK268)</f>
        <v>0</v>
      </c>
    </row>
    <row r="264" spans="2:63" s="1" customFormat="1" ht="22.35" customHeight="1">
      <c r="B264" s="36"/>
      <c r="C264" s="187" t="s">
        <v>22</v>
      </c>
      <c r="D264" s="187" t="s">
        <v>142</v>
      </c>
      <c r="E264" s="188" t="s">
        <v>22</v>
      </c>
      <c r="F264" s="280" t="s">
        <v>22</v>
      </c>
      <c r="G264" s="280"/>
      <c r="H264" s="280"/>
      <c r="I264" s="280"/>
      <c r="J264" s="189" t="s">
        <v>22</v>
      </c>
      <c r="K264" s="190"/>
      <c r="L264" s="273"/>
      <c r="M264" s="275"/>
      <c r="N264" s="275">
        <f t="shared" si="5"/>
        <v>0</v>
      </c>
      <c r="O264" s="275"/>
      <c r="P264" s="275"/>
      <c r="Q264" s="275"/>
      <c r="R264" s="38"/>
      <c r="T264" s="168" t="s">
        <v>22</v>
      </c>
      <c r="U264" s="191" t="s">
        <v>43</v>
      </c>
      <c r="V264" s="37"/>
      <c r="W264" s="37"/>
      <c r="X264" s="37"/>
      <c r="Y264" s="37"/>
      <c r="Z264" s="37"/>
      <c r="AA264" s="79"/>
      <c r="AT264" s="19" t="s">
        <v>175</v>
      </c>
      <c r="AU264" s="19" t="s">
        <v>86</v>
      </c>
      <c r="AY264" s="19" t="s">
        <v>175</v>
      </c>
      <c r="BE264" s="111">
        <f>IF(U264="základní",N264,0)</f>
        <v>0</v>
      </c>
      <c r="BF264" s="111">
        <f>IF(U264="snížená",N264,0)</f>
        <v>0</v>
      </c>
      <c r="BG264" s="111">
        <f>IF(U264="zákl. přenesená",N264,0)</f>
        <v>0</v>
      </c>
      <c r="BH264" s="111">
        <f>IF(U264="sníž. přenesená",N264,0)</f>
        <v>0</v>
      </c>
      <c r="BI264" s="111">
        <f>IF(U264="nulová",N264,0)</f>
        <v>0</v>
      </c>
      <c r="BJ264" s="19" t="s">
        <v>86</v>
      </c>
      <c r="BK264" s="111">
        <f>L264*K264</f>
        <v>0</v>
      </c>
    </row>
    <row r="265" spans="2:63" s="1" customFormat="1" ht="22.35" customHeight="1">
      <c r="B265" s="36"/>
      <c r="C265" s="187" t="s">
        <v>22</v>
      </c>
      <c r="D265" s="187" t="s">
        <v>142</v>
      </c>
      <c r="E265" s="188" t="s">
        <v>22</v>
      </c>
      <c r="F265" s="280" t="s">
        <v>22</v>
      </c>
      <c r="G265" s="280"/>
      <c r="H265" s="280"/>
      <c r="I265" s="280"/>
      <c r="J265" s="189" t="s">
        <v>22</v>
      </c>
      <c r="K265" s="190"/>
      <c r="L265" s="273"/>
      <c r="M265" s="275"/>
      <c r="N265" s="275">
        <f t="shared" si="5"/>
        <v>0</v>
      </c>
      <c r="O265" s="275"/>
      <c r="P265" s="275"/>
      <c r="Q265" s="275"/>
      <c r="R265" s="38"/>
      <c r="T265" s="168" t="s">
        <v>22</v>
      </c>
      <c r="U265" s="191" t="s">
        <v>43</v>
      </c>
      <c r="V265" s="37"/>
      <c r="W265" s="37"/>
      <c r="X265" s="37"/>
      <c r="Y265" s="37"/>
      <c r="Z265" s="37"/>
      <c r="AA265" s="79"/>
      <c r="AT265" s="19" t="s">
        <v>175</v>
      </c>
      <c r="AU265" s="19" t="s">
        <v>86</v>
      </c>
      <c r="AY265" s="19" t="s">
        <v>175</v>
      </c>
      <c r="BE265" s="111">
        <f>IF(U265="základní",N265,0)</f>
        <v>0</v>
      </c>
      <c r="BF265" s="111">
        <f>IF(U265="snížená",N265,0)</f>
        <v>0</v>
      </c>
      <c r="BG265" s="111">
        <f>IF(U265="zákl. přenesená",N265,0)</f>
        <v>0</v>
      </c>
      <c r="BH265" s="111">
        <f>IF(U265="sníž. přenesená",N265,0)</f>
        <v>0</v>
      </c>
      <c r="BI265" s="111">
        <f>IF(U265="nulová",N265,0)</f>
        <v>0</v>
      </c>
      <c r="BJ265" s="19" t="s">
        <v>86</v>
      </c>
      <c r="BK265" s="111">
        <f>L265*K265</f>
        <v>0</v>
      </c>
    </row>
    <row r="266" spans="2:63" s="1" customFormat="1" ht="22.35" customHeight="1">
      <c r="B266" s="36"/>
      <c r="C266" s="187" t="s">
        <v>22</v>
      </c>
      <c r="D266" s="187" t="s">
        <v>142</v>
      </c>
      <c r="E266" s="188" t="s">
        <v>22</v>
      </c>
      <c r="F266" s="280" t="s">
        <v>22</v>
      </c>
      <c r="G266" s="280"/>
      <c r="H266" s="280"/>
      <c r="I266" s="280"/>
      <c r="J266" s="189" t="s">
        <v>22</v>
      </c>
      <c r="K266" s="190"/>
      <c r="L266" s="273"/>
      <c r="M266" s="275"/>
      <c r="N266" s="275">
        <f t="shared" si="5"/>
        <v>0</v>
      </c>
      <c r="O266" s="275"/>
      <c r="P266" s="275"/>
      <c r="Q266" s="275"/>
      <c r="R266" s="38"/>
      <c r="T266" s="168" t="s">
        <v>22</v>
      </c>
      <c r="U266" s="191" t="s">
        <v>43</v>
      </c>
      <c r="V266" s="37"/>
      <c r="W266" s="37"/>
      <c r="X266" s="37"/>
      <c r="Y266" s="37"/>
      <c r="Z266" s="37"/>
      <c r="AA266" s="79"/>
      <c r="AT266" s="19" t="s">
        <v>175</v>
      </c>
      <c r="AU266" s="19" t="s">
        <v>86</v>
      </c>
      <c r="AY266" s="19" t="s">
        <v>175</v>
      </c>
      <c r="BE266" s="111">
        <f>IF(U266="základní",N266,0)</f>
        <v>0</v>
      </c>
      <c r="BF266" s="111">
        <f>IF(U266="snížená",N266,0)</f>
        <v>0</v>
      </c>
      <c r="BG266" s="111">
        <f>IF(U266="zákl. přenesená",N266,0)</f>
        <v>0</v>
      </c>
      <c r="BH266" s="111">
        <f>IF(U266="sníž. přenesená",N266,0)</f>
        <v>0</v>
      </c>
      <c r="BI266" s="111">
        <f>IF(U266="nulová",N266,0)</f>
        <v>0</v>
      </c>
      <c r="BJ266" s="19" t="s">
        <v>86</v>
      </c>
      <c r="BK266" s="111">
        <f>L266*K266</f>
        <v>0</v>
      </c>
    </row>
    <row r="267" spans="2:63" s="1" customFormat="1" ht="22.35" customHeight="1">
      <c r="B267" s="36"/>
      <c r="C267" s="187" t="s">
        <v>22</v>
      </c>
      <c r="D267" s="187" t="s">
        <v>142</v>
      </c>
      <c r="E267" s="188" t="s">
        <v>22</v>
      </c>
      <c r="F267" s="280" t="s">
        <v>22</v>
      </c>
      <c r="G267" s="280"/>
      <c r="H267" s="280"/>
      <c r="I267" s="280"/>
      <c r="J267" s="189" t="s">
        <v>22</v>
      </c>
      <c r="K267" s="190"/>
      <c r="L267" s="273"/>
      <c r="M267" s="275"/>
      <c r="N267" s="275">
        <f t="shared" si="5"/>
        <v>0</v>
      </c>
      <c r="O267" s="275"/>
      <c r="P267" s="275"/>
      <c r="Q267" s="275"/>
      <c r="R267" s="38"/>
      <c r="T267" s="168" t="s">
        <v>22</v>
      </c>
      <c r="U267" s="191" t="s">
        <v>43</v>
      </c>
      <c r="V267" s="37"/>
      <c r="W267" s="37"/>
      <c r="X267" s="37"/>
      <c r="Y267" s="37"/>
      <c r="Z267" s="37"/>
      <c r="AA267" s="79"/>
      <c r="AT267" s="19" t="s">
        <v>175</v>
      </c>
      <c r="AU267" s="19" t="s">
        <v>86</v>
      </c>
      <c r="AY267" s="19" t="s">
        <v>175</v>
      </c>
      <c r="BE267" s="111">
        <f>IF(U267="základní",N267,0)</f>
        <v>0</v>
      </c>
      <c r="BF267" s="111">
        <f>IF(U267="snížená",N267,0)</f>
        <v>0</v>
      </c>
      <c r="BG267" s="111">
        <f>IF(U267="zákl. přenesená",N267,0)</f>
        <v>0</v>
      </c>
      <c r="BH267" s="111">
        <f>IF(U267="sníž. přenesená",N267,0)</f>
        <v>0</v>
      </c>
      <c r="BI267" s="111">
        <f>IF(U267="nulová",N267,0)</f>
        <v>0</v>
      </c>
      <c r="BJ267" s="19" t="s">
        <v>86</v>
      </c>
      <c r="BK267" s="111">
        <f>L267*K267</f>
        <v>0</v>
      </c>
    </row>
    <row r="268" spans="2:63" s="1" customFormat="1" ht="22.35" customHeight="1">
      <c r="B268" s="36"/>
      <c r="C268" s="187" t="s">
        <v>22</v>
      </c>
      <c r="D268" s="187" t="s">
        <v>142</v>
      </c>
      <c r="E268" s="188" t="s">
        <v>22</v>
      </c>
      <c r="F268" s="280" t="s">
        <v>22</v>
      </c>
      <c r="G268" s="280"/>
      <c r="H268" s="280"/>
      <c r="I268" s="280"/>
      <c r="J268" s="189" t="s">
        <v>22</v>
      </c>
      <c r="K268" s="190"/>
      <c r="L268" s="273"/>
      <c r="M268" s="275"/>
      <c r="N268" s="275">
        <f t="shared" si="5"/>
        <v>0</v>
      </c>
      <c r="O268" s="275"/>
      <c r="P268" s="275"/>
      <c r="Q268" s="275"/>
      <c r="R268" s="38"/>
      <c r="T268" s="168" t="s">
        <v>22</v>
      </c>
      <c r="U268" s="191" t="s">
        <v>43</v>
      </c>
      <c r="V268" s="57"/>
      <c r="W268" s="57"/>
      <c r="X268" s="57"/>
      <c r="Y268" s="57"/>
      <c r="Z268" s="57"/>
      <c r="AA268" s="59"/>
      <c r="AT268" s="19" t="s">
        <v>175</v>
      </c>
      <c r="AU268" s="19" t="s">
        <v>86</v>
      </c>
      <c r="AY268" s="19" t="s">
        <v>175</v>
      </c>
      <c r="BE268" s="111">
        <f>IF(U268="základní",N268,0)</f>
        <v>0</v>
      </c>
      <c r="BF268" s="111">
        <f>IF(U268="snížená",N268,0)</f>
        <v>0</v>
      </c>
      <c r="BG268" s="111">
        <f>IF(U268="zákl. přenesená",N268,0)</f>
        <v>0</v>
      </c>
      <c r="BH268" s="111">
        <f>IF(U268="sníž. přenesená",N268,0)</f>
        <v>0</v>
      </c>
      <c r="BI268" s="111">
        <f>IF(U268="nulová",N268,0)</f>
        <v>0</v>
      </c>
      <c r="BJ268" s="19" t="s">
        <v>86</v>
      </c>
      <c r="BK268" s="111">
        <f>L268*K268</f>
        <v>0</v>
      </c>
    </row>
    <row r="269" spans="2:18" s="1" customFormat="1" ht="6.9" customHeight="1">
      <c r="B269" s="60"/>
      <c r="C269" s="61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2"/>
    </row>
  </sheetData>
  <sheetProtection algorithmName="SHA-512" hashValue="52XWmmE1PIEntBPYGBi2DzWf1ilSIv0g46f/BUbY3AZq66w2Q4aUzjEj0t2IgEeJNzwYr2KFnLt0wlLIi1HgIA==" saltValue="FBDLWO3GKUV6FkU/r6UByg==" spinCount="100000" sheet="1" objects="1" scenarios="1" formatCells="0" formatColumns="0" formatRows="0" sort="0" autoFilter="0"/>
  <mergeCells count="346">
    <mergeCell ref="H1:K1"/>
    <mergeCell ref="S2:AC2"/>
    <mergeCell ref="N172:Q172"/>
    <mergeCell ref="N187:Q187"/>
    <mergeCell ref="N203:Q203"/>
    <mergeCell ref="N216:Q216"/>
    <mergeCell ref="N222:Q222"/>
    <mergeCell ref="N228:Q228"/>
    <mergeCell ref="N231:Q231"/>
    <mergeCell ref="N255:Q255"/>
    <mergeCell ref="N261:Q261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2:I262"/>
    <mergeCell ref="L262:M262"/>
    <mergeCell ref="N262:Q262"/>
    <mergeCell ref="F264:I264"/>
    <mergeCell ref="L264:M264"/>
    <mergeCell ref="N264:Q264"/>
    <mergeCell ref="F265:I265"/>
    <mergeCell ref="L265:M265"/>
    <mergeCell ref="N265:Q265"/>
    <mergeCell ref="N263:Q263"/>
    <mergeCell ref="F256:I256"/>
    <mergeCell ref="L256:M256"/>
    <mergeCell ref="N256:Q256"/>
    <mergeCell ref="F257:I257"/>
    <mergeCell ref="F258:I258"/>
    <mergeCell ref="F259:I259"/>
    <mergeCell ref="L259:M259"/>
    <mergeCell ref="N259:Q259"/>
    <mergeCell ref="F260:I260"/>
    <mergeCell ref="L260:M260"/>
    <mergeCell ref="N260:Q260"/>
    <mergeCell ref="F248:I248"/>
    <mergeCell ref="F249:I249"/>
    <mergeCell ref="F250:I250"/>
    <mergeCell ref="L250:M250"/>
    <mergeCell ref="N250:Q250"/>
    <mergeCell ref="F251:I251"/>
    <mergeCell ref="F252:I252"/>
    <mergeCell ref="F253:I253"/>
    <mergeCell ref="F254:I254"/>
    <mergeCell ref="F243:I243"/>
    <mergeCell ref="L243:M243"/>
    <mergeCell ref="N243:Q243"/>
    <mergeCell ref="F244:I244"/>
    <mergeCell ref="L244:M244"/>
    <mergeCell ref="N244:Q244"/>
    <mergeCell ref="F245:I245"/>
    <mergeCell ref="F246:I246"/>
    <mergeCell ref="F247:I247"/>
    <mergeCell ref="L247:M247"/>
    <mergeCell ref="N247:Q247"/>
    <mergeCell ref="F238:I238"/>
    <mergeCell ref="F239:I239"/>
    <mergeCell ref="L239:M239"/>
    <mergeCell ref="N239:Q239"/>
    <mergeCell ref="F240:I240"/>
    <mergeCell ref="L240:M240"/>
    <mergeCell ref="N240:Q240"/>
    <mergeCell ref="F241:I241"/>
    <mergeCell ref="F242:I242"/>
    <mergeCell ref="F233:I233"/>
    <mergeCell ref="F234:I234"/>
    <mergeCell ref="F235:I235"/>
    <mergeCell ref="L235:M235"/>
    <mergeCell ref="N235:Q235"/>
    <mergeCell ref="F236:I236"/>
    <mergeCell ref="L236:M236"/>
    <mergeCell ref="N236:Q236"/>
    <mergeCell ref="F237:I237"/>
    <mergeCell ref="F229:I229"/>
    <mergeCell ref="L229:M229"/>
    <mergeCell ref="N229:Q229"/>
    <mergeCell ref="F230:I230"/>
    <mergeCell ref="L230:M230"/>
    <mergeCell ref="N230:Q230"/>
    <mergeCell ref="F232:I232"/>
    <mergeCell ref="L232:M232"/>
    <mergeCell ref="N232:Q232"/>
    <mergeCell ref="F223:I223"/>
    <mergeCell ref="L223:M223"/>
    <mergeCell ref="N223:Q223"/>
    <mergeCell ref="F224:I224"/>
    <mergeCell ref="F225:I225"/>
    <mergeCell ref="F226:I226"/>
    <mergeCell ref="L226:M226"/>
    <mergeCell ref="N226:Q226"/>
    <mergeCell ref="F227:I227"/>
    <mergeCell ref="L227:M227"/>
    <mergeCell ref="N227:Q227"/>
    <mergeCell ref="F217:I217"/>
    <mergeCell ref="L217:M217"/>
    <mergeCell ref="N217:Q217"/>
    <mergeCell ref="F218:I218"/>
    <mergeCell ref="L218:M218"/>
    <mergeCell ref="N218:Q218"/>
    <mergeCell ref="F219:I219"/>
    <mergeCell ref="F220:I220"/>
    <mergeCell ref="F221:I221"/>
    <mergeCell ref="L221:M221"/>
    <mergeCell ref="N221:Q221"/>
    <mergeCell ref="F211:I211"/>
    <mergeCell ref="L211:M211"/>
    <mergeCell ref="N211:Q211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06:I206"/>
    <mergeCell ref="L206:M206"/>
    <mergeCell ref="N206:Q206"/>
    <mergeCell ref="F207:I207"/>
    <mergeCell ref="F208:I208"/>
    <mergeCell ref="F209:I209"/>
    <mergeCell ref="L209:M209"/>
    <mergeCell ref="N209:Q209"/>
    <mergeCell ref="F210:I210"/>
    <mergeCell ref="L210:M210"/>
    <mergeCell ref="N210:Q210"/>
    <mergeCell ref="F200:I200"/>
    <mergeCell ref="F201:I201"/>
    <mergeCell ref="F202:I202"/>
    <mergeCell ref="F204:I204"/>
    <mergeCell ref="L204:M204"/>
    <mergeCell ref="N204:Q204"/>
    <mergeCell ref="F205:I205"/>
    <mergeCell ref="L205:M205"/>
    <mergeCell ref="N205:Q205"/>
    <mergeCell ref="F195:I195"/>
    <mergeCell ref="L195:M195"/>
    <mergeCell ref="N195:Q195"/>
    <mergeCell ref="F196:I196"/>
    <mergeCell ref="F197:I197"/>
    <mergeCell ref="F198:I198"/>
    <mergeCell ref="L198:M198"/>
    <mergeCell ref="N198:Q198"/>
    <mergeCell ref="F199:I199"/>
    <mergeCell ref="L199:M199"/>
    <mergeCell ref="N199:Q199"/>
    <mergeCell ref="F189:I189"/>
    <mergeCell ref="L189:M189"/>
    <mergeCell ref="N189:Q189"/>
    <mergeCell ref="F190:I190"/>
    <mergeCell ref="F191:I191"/>
    <mergeCell ref="F192:I192"/>
    <mergeCell ref="F193:I193"/>
    <mergeCell ref="F194:I194"/>
    <mergeCell ref="L194:M194"/>
    <mergeCell ref="N194:Q194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F188:I188"/>
    <mergeCell ref="L188:M188"/>
    <mergeCell ref="N188:Q188"/>
    <mergeCell ref="F178:I178"/>
    <mergeCell ref="L178:M178"/>
    <mergeCell ref="N178:Q178"/>
    <mergeCell ref="F179:I179"/>
    <mergeCell ref="F180:I180"/>
    <mergeCell ref="F181:I181"/>
    <mergeCell ref="F182:I182"/>
    <mergeCell ref="L182:M182"/>
    <mergeCell ref="N182:Q182"/>
    <mergeCell ref="F173:I173"/>
    <mergeCell ref="L173:M173"/>
    <mergeCell ref="N173:Q173"/>
    <mergeCell ref="F174:I174"/>
    <mergeCell ref="L174:M174"/>
    <mergeCell ref="N174:Q174"/>
    <mergeCell ref="F175:I175"/>
    <mergeCell ref="F176:I176"/>
    <mergeCell ref="F177:I177"/>
    <mergeCell ref="L177:M177"/>
    <mergeCell ref="N177:Q177"/>
    <mergeCell ref="F167:I167"/>
    <mergeCell ref="L167:M167"/>
    <mergeCell ref="N167:Q167"/>
    <mergeCell ref="F168:I168"/>
    <mergeCell ref="L168:M168"/>
    <mergeCell ref="N168:Q168"/>
    <mergeCell ref="F169:I169"/>
    <mergeCell ref="F170:I170"/>
    <mergeCell ref="F171:I171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F157:I157"/>
    <mergeCell ref="F158:I158"/>
    <mergeCell ref="L158:M158"/>
    <mergeCell ref="N158:Q158"/>
    <mergeCell ref="F159:I159"/>
    <mergeCell ref="L159:M159"/>
    <mergeCell ref="N159:Q159"/>
    <mergeCell ref="F160:I160"/>
    <mergeCell ref="F161:I161"/>
    <mergeCell ref="F152:I152"/>
    <mergeCell ref="F153:I153"/>
    <mergeCell ref="F154:I154"/>
    <mergeCell ref="L154:M154"/>
    <mergeCell ref="N154:Q154"/>
    <mergeCell ref="F155:I155"/>
    <mergeCell ref="L155:M155"/>
    <mergeCell ref="N155:Q155"/>
    <mergeCell ref="F156:I156"/>
    <mergeCell ref="F145:I145"/>
    <mergeCell ref="F146:I146"/>
    <mergeCell ref="F147:I147"/>
    <mergeCell ref="F148:I148"/>
    <mergeCell ref="F150:I150"/>
    <mergeCell ref="L150:M150"/>
    <mergeCell ref="N150:Q150"/>
    <mergeCell ref="F151:I151"/>
    <mergeCell ref="L151:M151"/>
    <mergeCell ref="N151:Q151"/>
    <mergeCell ref="N149:Q149"/>
    <mergeCell ref="F140:I140"/>
    <mergeCell ref="F141:I141"/>
    <mergeCell ref="F142:I142"/>
    <mergeCell ref="F143:I143"/>
    <mergeCell ref="L143:M143"/>
    <mergeCell ref="N143:Q143"/>
    <mergeCell ref="F144:I144"/>
    <mergeCell ref="L144:M144"/>
    <mergeCell ref="N144:Q144"/>
    <mergeCell ref="F135:I135"/>
    <mergeCell ref="F136:I136"/>
    <mergeCell ref="F137:I137"/>
    <mergeCell ref="L137:M137"/>
    <mergeCell ref="N137:Q137"/>
    <mergeCell ref="F138:I138"/>
    <mergeCell ref="L138:M138"/>
    <mergeCell ref="N138:Q138"/>
    <mergeCell ref="F139:I13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L134:M134"/>
    <mergeCell ref="N134:Q134"/>
    <mergeCell ref="M121:P121"/>
    <mergeCell ref="M123:Q123"/>
    <mergeCell ref="M124:Q124"/>
    <mergeCell ref="F126:I126"/>
    <mergeCell ref="L126:M126"/>
    <mergeCell ref="N126:Q126"/>
    <mergeCell ref="F129:I129"/>
    <mergeCell ref="L129:M129"/>
    <mergeCell ref="N129:Q129"/>
    <mergeCell ref="N127:Q127"/>
    <mergeCell ref="N128:Q128"/>
    <mergeCell ref="D106:H106"/>
    <mergeCell ref="N106:Q106"/>
    <mergeCell ref="D107:H107"/>
    <mergeCell ref="N107:Q107"/>
    <mergeCell ref="N108:Q108"/>
    <mergeCell ref="L110:Q110"/>
    <mergeCell ref="C116:Q116"/>
    <mergeCell ref="F118:P118"/>
    <mergeCell ref="F119:P119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y jsou hodnoty K, M." sqref="D264:D269">
      <formula1>"K, M"</formula1>
    </dataValidation>
    <dataValidation type="list" allowBlank="1" showInputMessage="1" showErrorMessage="1" error="Povoleny jsou hodnoty základní, snížená, zákl. přenesená, sníž. přenesená, nulová." sqref="U264:U26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6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Marek</dc:creator>
  <cp:keywords/>
  <dc:description/>
  <cp:lastModifiedBy>Urban Marek</cp:lastModifiedBy>
  <dcterms:created xsi:type="dcterms:W3CDTF">2017-06-14T10:14:04Z</dcterms:created>
  <dcterms:modified xsi:type="dcterms:W3CDTF">2017-06-14T10:14:09Z</dcterms:modified>
  <cp:category/>
  <cp:version/>
  <cp:contentType/>
  <cp:contentStatus/>
</cp:coreProperties>
</file>