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688" windowHeight="13140" activeTab="0"/>
  </bookViews>
  <sheets>
    <sheet name="Rekapitulace stavby" sheetId="1" r:id="rId1"/>
    <sheet name="VON - Vedlejší a ostatní ..." sheetId="2" r:id="rId2"/>
    <sheet name="1 - BD č.p. 752 - ODSTRAN..." sheetId="3" r:id="rId3"/>
    <sheet name="Pokyny pro vyplnění" sheetId="4" r:id="rId4"/>
  </sheets>
  <definedNames>
    <definedName name="_xlnm._FilterDatabase" localSheetId="2" hidden="1">'1 - BD č.p. 752 - ODSTRAN...'!$C$90:$K$90</definedName>
    <definedName name="_xlnm._FilterDatabase" localSheetId="1" hidden="1">'VON - Vedlejší a ostatní ...'!$C$78:$K$78</definedName>
    <definedName name="_xlnm.Print_Titles" localSheetId="2">'1 - BD č.p. 752 - ODSTRAN...'!$90:$90</definedName>
    <definedName name="_xlnm.Print_Titles" localSheetId="0">'Rekapitulace stavby'!$49:$49</definedName>
    <definedName name="_xlnm.Print_Titles" localSheetId="1">'VON - Vedlejší a ostatní ...'!$78:$78</definedName>
    <definedName name="_xlnm.Print_Area" localSheetId="2">'1 - BD č.p. 752 - ODSTRAN...'!$C$4:$J$36,'1 - BD č.p. 752 - ODSTRAN...'!$C$42:$J$72,'1 - BD č.p. 752 - ODSTRAN...'!$C$78:$K$237</definedName>
    <definedName name="_xlnm.Print_Area" localSheetId="3">'Pokyny pro vyplnění'!$B$2:$K$69,'Pokyny pro vyplnění'!$B$72:$K$116,'Pokyny pro vyplnění'!$B$119:$K$188,'Pokyny pro vyplnění'!$B$192:$K$212</definedName>
    <definedName name="_xlnm.Print_Area" localSheetId="0">'Rekapitulace stavby'!$D$4:$AO$33,'Rekapitulace stavby'!$C$39:$AQ$54</definedName>
    <definedName name="_xlnm.Print_Area" localSheetId="1">'VON - Vedlejší a ostatní ...'!$C$4:$J$36,'VON - Vedlejší a ostatní ...'!$C$42:$J$60,'VON - Vedlejší a ostatní ...'!$C$66:$K$112</definedName>
  </definedNames>
  <calcPr fullCalcOnLoad="1"/>
</workbook>
</file>

<file path=xl/sharedStrings.xml><?xml version="1.0" encoding="utf-8"?>
<sst xmlns="http://schemas.openxmlformats.org/spreadsheetml/2006/main" count="2744" uniqueCount="648">
  <si>
    <t>Export VZ</t>
  </si>
  <si>
    <t>List obsahuje:</t>
  </si>
  <si>
    <t>3.0</t>
  </si>
  <si>
    <t/>
  </si>
  <si>
    <t>False</t>
  </si>
  <si>
    <t>{8f1e8747-bdb4-4224-a1e8-cd10ccbb0d58}</t>
  </si>
  <si>
    <t>&gt;&gt;  skryté sloupce  &lt;&lt;</t>
  </si>
  <si>
    <t>0,01</t>
  </si>
  <si>
    <t>21</t>
  </si>
  <si>
    <t>15</t>
  </si>
  <si>
    <t>REKAPITULACE STAVBY</t>
  </si>
  <si>
    <t>v ---  níže se nacházejí doplnkové a pomocné údaje k sestavám  --- v</t>
  </si>
  <si>
    <t>0,001</t>
  </si>
  <si>
    <t>Kód:</t>
  </si>
  <si>
    <t>N17-011-R1</t>
  </si>
  <si>
    <t>Stavba:</t>
  </si>
  <si>
    <t>DŮM Č.P. 752, PIONÝRŮ - STAVEBNÍ ÚPRAVY , FRÝDEK MÍSTEK</t>
  </si>
  <si>
    <t>KSO:</t>
  </si>
  <si>
    <t>CC-CZ:</t>
  </si>
  <si>
    <t>Místo:</t>
  </si>
  <si>
    <t>Frýdek Místek</t>
  </si>
  <si>
    <t>Datum:</t>
  </si>
  <si>
    <t>19.01.2017</t>
  </si>
  <si>
    <t>Zadavatel:</t>
  </si>
  <si>
    <t>IČ:</t>
  </si>
  <si>
    <t>STATUTÁRNÍ MĚSTO FRÝDEK MÍSTEK</t>
  </si>
  <si>
    <t>DIČ:</t>
  </si>
  <si>
    <t>Uchazeč:</t>
  </si>
  <si>
    <t>Na základě výběrového řízení</t>
  </si>
  <si>
    <t>Projektant:</t>
  </si>
  <si>
    <t>MARPO s.r.o.</t>
  </si>
  <si>
    <t>True</t>
  </si>
  <si>
    <t>Poznámka:</t>
  </si>
  <si>
    <t xml:space="preserve">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Nedílnou součástí soupisu prací je projektová dokumentace vč. textových příloh, na kterou se položky soupisu prací plně odkazují.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</si>
  <si>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</si>
  <si>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</si>
  <si>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</si>
  <si>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</si>
  <si>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</si>
  <si>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</si>
  <si>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</si>
  <si>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</si>
  <si>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</si>
  <si>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</si>
  <si>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</si>
  <si>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</si>
  <si>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</si>
  <si>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</si>
  <si>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</si>
  <si>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</si>
  <si>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</si>
  <si>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</si>
  <si>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</si>
  <si>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</si>
  <si>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</si>
  <si>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</si>
  <si>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</si>
  <si>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</si>
  <si>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</si>
  <si>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</si>
  <si>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</si>
  <si>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</si>
  <si>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</si>
  <si>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</si>
  <si>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</si>
  <si>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</si>
  <si>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</si>
  <si>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</si>
  <si>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</si>
  <si>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</si>
  <si>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</si>
  <si>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</si>
  <si>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VON</t>
  </si>
  <si>
    <t>Vedlejší a ostatní náklady</t>
  </si>
  <si>
    <t>1</t>
  </si>
  <si>
    <t>{6d6947c6-a444-4955-b9c9-8d68dc235e6c}</t>
  </si>
  <si>
    <t>STA</t>
  </si>
  <si>
    <t>{734fa57d-6331-4b79-90f0-a113a36cc8fa}</t>
  </si>
  <si>
    <t>Zpět na list:</t>
  </si>
  <si>
    <t>KRYCÍ LIST SOUPISU</t>
  </si>
  <si>
    <t>Objekt:</t>
  </si>
  <si>
    <t>VON - Vedlejší a ostatní náklady</t>
  </si>
  <si>
    <t>REKAPITULACE ČLENĚNÍ SOUPISU PRACÍ</t>
  </si>
  <si>
    <t>Kód dílu - Popis</t>
  </si>
  <si>
    <t>Cena celkem [CZK]</t>
  </si>
  <si>
    <t>Náklady soupisu celkem</t>
  </si>
  <si>
    <t>-1</t>
  </si>
  <si>
    <t>VRN - VRN</t>
  </si>
  <si>
    <t xml:space="preserve">    VRN11 - VEDLEJŠÍ NÁKLADY STAVBY</t>
  </si>
  <si>
    <t xml:space="preserve">    VRN91 - OSTATNÍ NÁKLADY STAVBY</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</si>
  <si>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</si>
  <si>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</si>
  <si>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</si>
  <si>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</si>
  <si>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</si>
  <si>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</si>
  <si>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</si>
  <si>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</si>
  <si>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</si>
  <si>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</si>
  <si>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</si>
  <si>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</si>
  <si>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</si>
  <si>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</si>
  <si>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</si>
  <si>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5</t>
  </si>
  <si>
    <t>ROZPOCET</t>
  </si>
  <si>
    <t>VRN11</t>
  </si>
  <si>
    <t>VEDLEJŠÍ NÁKLADY STAVBY</t>
  </si>
  <si>
    <t>K</t>
  </si>
  <si>
    <t>VRN11-01</t>
  </si>
  <si>
    <t>Náklady zhotovitele související se zajištěním provozů nutných pro provádění díla - zařízení staveniště</t>
  </si>
  <si>
    <t>kus</t>
  </si>
  <si>
    <t>4</t>
  </si>
  <si>
    <t>2</t>
  </si>
  <si>
    <t>470522769</t>
  </si>
  <si>
    <t>P</t>
  </si>
  <si>
    <t xml:space="preserve">Poznámka k položce:
(kancelářské/skladovací/sociální objekty, oplocení stavby - PLNÉ OPLOCENÍ V=1800 MM, ostraha staveniště, kompletní vnitrostaveništní rozvody všech potřebných energií vč. jejich poplatků, zajištění podružných měření spotřeby) </t>
  </si>
  <si>
    <t>VRN11-011</t>
  </si>
  <si>
    <t>Náklady zhotovitele související s pronájmem plného oplocení po dobu 12 měsíců od dokončení demoličních prací (do doby zahájení výstavby nového objektu)</t>
  </si>
  <si>
    <t>354123659</t>
  </si>
  <si>
    <t>3</t>
  </si>
  <si>
    <t>VRN11-02</t>
  </si>
  <si>
    <t>Náklady zhotovitele související se zajištěním provozů nutných pro provádění díla - ostatní zařízení a práce</t>
  </si>
  <si>
    <t>343143560</t>
  </si>
  <si>
    <t>VV</t>
  </si>
  <si>
    <t>-Zřízení trvalé, dočasné deponie a mezideponie</t>
  </si>
  <si>
    <t>-zřízení příjezdů a přístupů na staveniště</t>
  </si>
  <si>
    <t>-dodržení podmínek pro provádění staveb z hlediska BOZP (vč. označení stavby) a sestaveného plánu BOZP</t>
  </si>
  <si>
    <t>-dodržování podmínek pro ochranu životního prostředí při výstavbě</t>
  </si>
  <si>
    <t>-dodržení podmínek - možnosti nakládání s odpady</t>
  </si>
  <si>
    <t>-splnění zvláštních požadavků na provádění stavby, které vyžadují zvláštní bezpečnostní opatření</t>
  </si>
  <si>
    <t>-DOPRAVNÍ OMEZENÍ (vyřízení, finanční vyrovnání) - ulice Pionýrů, Anenská</t>
  </si>
  <si>
    <t xml:space="preserve">-mobilní dopravní značení (vyřízení , dodávka/osazení/demontáž) </t>
  </si>
  <si>
    <t>1,0</t>
  </si>
  <si>
    <t>Součet</t>
  </si>
  <si>
    <t>VRN11-03</t>
  </si>
  <si>
    <t>Náklady zhotovitele související se zajištěním provozů nutných pro provádění díla - likvidace zařízení staveniště</t>
  </si>
  <si>
    <t>-2118956238</t>
  </si>
  <si>
    <t>Poznámka k položce:
(náklady zhotovitele spojené s kompletní likvidací zařízení staveniště vč. uvedení všech dotčených ploch do bezvadného stavu)</t>
  </si>
  <si>
    <t>VRN91</t>
  </si>
  <si>
    <t>OSTATNÍ NÁKLADY STAVBY</t>
  </si>
  <si>
    <t>VRN91-01</t>
  </si>
  <si>
    <t>Náklady zhotovitele související se zajištěním a provedením kompletního díla dle PD a souvisejících dokladů - kompletační činnost</t>
  </si>
  <si>
    <t>1662547428</t>
  </si>
  <si>
    <t>6</t>
  </si>
  <si>
    <t>VRN91-02</t>
  </si>
  <si>
    <t xml:space="preserve">Pravidelné čištění přilehlých / souvisejících komunikací a zpevněných ploch - po celou dobu stavby </t>
  </si>
  <si>
    <t>-1588218545</t>
  </si>
  <si>
    <t>7</t>
  </si>
  <si>
    <t>VRN91-05</t>
  </si>
  <si>
    <t>Náklady zhotovitele spojené s ochranou všech dotčených, jinde nespecifikovaných, dřevin, stromů, porostů a vegetačních ploch při stavebních prací dle ČSN 83 9061 - po celou dobu výstavby</t>
  </si>
  <si>
    <t>-1072716828</t>
  </si>
  <si>
    <t>8</t>
  </si>
  <si>
    <t>VRN91-12</t>
  </si>
  <si>
    <t>2107200390</t>
  </si>
  <si>
    <t>9</t>
  </si>
  <si>
    <t>VRN91-13</t>
  </si>
  <si>
    <t xml:space="preserve">Součinnost s ostatními zúčastněnými stranami : se zástupci objednatele, projektanta, TDI, AD, koordinátora bezpečnosti </t>
  </si>
  <si>
    <t>1894723645</t>
  </si>
  <si>
    <t>10</t>
  </si>
  <si>
    <t>VRN91-41</t>
  </si>
  <si>
    <t>Uvedení všech pozemků, konstrukcí a povrchů dotčených stavbou do původního stavu vč. protokolárního zpětného předání jednotlivým vlastníkům.</t>
  </si>
  <si>
    <t>-329541627</t>
  </si>
  <si>
    <t>11</t>
  </si>
  <si>
    <t>VRN91-51</t>
  </si>
  <si>
    <t xml:space="preserve">Náklady na projekční práce </t>
  </si>
  <si>
    <t>750724788</t>
  </si>
  <si>
    <t xml:space="preserve">-vypracování technologických postupů veškerých demoličních prací - dle požadavků PD a zadávací dokumentace vč. odsouhlasení ze strany autorů </t>
  </si>
  <si>
    <t>-vypracování příslušných statických výpočtů</t>
  </si>
  <si>
    <t>VEŠKERÉ FORMY A PŘEDÁNÍ SE ŘÍDÍ PODMÍNKAMI ZADÁVACÍ DOKUMENTACE STAVBY</t>
  </si>
  <si>
    <t>12</t>
  </si>
  <si>
    <t>VRN91-61</t>
  </si>
  <si>
    <t xml:space="preserve">Zpracování fotodokumentace : A) fotodokumentace průběhu realizace demolice objektu .  Předání objednateli v počtu a formě uvedené v zadávací dokumentaci. </t>
  </si>
  <si>
    <t>-460904443</t>
  </si>
  <si>
    <t>13</t>
  </si>
  <si>
    <t>VRN91-81</t>
  </si>
  <si>
    <t>Vytyčení všech inženýrských sítí před zahájením prací vč. řádného zajištění. Zpětné protokolární předání všech inženýrských sítí jednotlivým správcům vč. uvedení dotčených ploch do bezvadného stavu.</t>
  </si>
  <si>
    <t>-1130683979</t>
  </si>
  <si>
    <t>HSV - Práce a dodávky HSV</t>
  </si>
  <si>
    <t xml:space="preserve">    1 - Zemní práce</t>
  </si>
  <si>
    <t xml:space="preserve">      19 - Zemní práce - asanační zásyhy</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</si>
  <si>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</si>
  <si>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</si>
  <si>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</si>
  <si>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</si>
  <si>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</si>
  <si>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</si>
  <si>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</si>
  <si>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712 - Povlakové krytiny</t>
  </si>
  <si>
    <t xml:space="preserve">    762 - Konstrukce tesařské</t>
  </si>
  <si>
    <t xml:space="preserve">    764 - Konstrukce klempířské</t>
  </si>
  <si>
    <t>HZS - Hodinové zúčtovací sazby</t>
  </si>
  <si>
    <t>OST - Ostatní</t>
  </si>
  <si>
    <t>HSV</t>
  </si>
  <si>
    <t>Práce a dodávky HSV</t>
  </si>
  <si>
    <t>Zemní práce</t>
  </si>
  <si>
    <t>113107162</t>
  </si>
  <si>
    <t>Odstranění podkladu pl přes 50 do 200 m2 z kameniva drceného tl 200 mm</t>
  </si>
  <si>
    <t>m2</t>
  </si>
  <si>
    <t>CS ÚRS 2016 01</t>
  </si>
  <si>
    <t>-1403690582</t>
  </si>
  <si>
    <t>"viz zpevněné plochy" 148,5+70,0</t>
  </si>
  <si>
    <t>113107176</t>
  </si>
  <si>
    <t>Odstranění podkladu pl přes 50 m2 do 200 m2 z betonu vyztuženého sítěmi tl 150 mm</t>
  </si>
  <si>
    <t>630032740</t>
  </si>
  <si>
    <t>"zpevněné plochy" 9*16,5</t>
  </si>
  <si>
    <t>113107182</t>
  </si>
  <si>
    <t>Odstranění krytu pl přes 50 do 200 m2 živičných tl 100 mm</t>
  </si>
  <si>
    <t>738270944</t>
  </si>
  <si>
    <t>"chodník" 28,0*2,5</t>
  </si>
  <si>
    <t>181111111</t>
  </si>
  <si>
    <t>Plošná úprava terénu do 500 m2 zemina tř 1 až 4 nerovnosti do +/- 100 mm v rovinně a svahu do 1:5</t>
  </si>
  <si>
    <t>-1218819800</t>
  </si>
  <si>
    <t>181301106</t>
  </si>
  <si>
    <t>Rozprostření zeminy ornice tl vrstvy do 400 mm pl do 500 m2 v rovině nebo ve svahu do 1:5</t>
  </si>
  <si>
    <t>-302160845</t>
  </si>
  <si>
    <t>"viz bourané zpevněné plochy - betonové" 9*16,5</t>
  </si>
  <si>
    <t>M</t>
  </si>
  <si>
    <t>015111R01</t>
  </si>
  <si>
    <t>dodávka zeminy - terénní úpravy</t>
  </si>
  <si>
    <t>m3</t>
  </si>
  <si>
    <t>988911250</t>
  </si>
  <si>
    <t>148,5*0,44 'Přepočtené koeficientem množství</t>
  </si>
  <si>
    <t>182201101</t>
  </si>
  <si>
    <t>Svahování násypů</t>
  </si>
  <si>
    <t>-1226204185</t>
  </si>
  <si>
    <t>19</t>
  </si>
  <si>
    <t>Zemní práce - asanační zásyhy</t>
  </si>
  <si>
    <t>111201101R00</t>
  </si>
  <si>
    <t>Odstranění nevhodných dřevin výš.nad 1m s kořeny</t>
  </si>
  <si>
    <t>285669403</t>
  </si>
  <si>
    <t>111201401R00</t>
  </si>
  <si>
    <t>Spálení odstraněných křovin a stromů do 10cm kmene (spálení na předem určené skládce)</t>
  </si>
  <si>
    <t>2118094108</t>
  </si>
  <si>
    <t>112103121R00</t>
  </si>
  <si>
    <t>Pokácení stromu ve ztíž. Podm. do 20cm pr.km.</t>
  </si>
  <si>
    <t>ks</t>
  </si>
  <si>
    <t>-1643877635</t>
  </si>
  <si>
    <t>112103126R00</t>
  </si>
  <si>
    <t>Pokácení stromu ve ztíž.podm.do 70cm pr.km. (kácení stromolezeckou technikou, postupné)</t>
  </si>
  <si>
    <t>135591941</t>
  </si>
  <si>
    <t>112103127R00</t>
  </si>
  <si>
    <t>Pokácení stromu ve ztíž.podm.do 80cm pr.km. kácení stromolezeckou technikou, postupné)</t>
  </si>
  <si>
    <t>-693901866</t>
  </si>
  <si>
    <t>112201111R00</t>
  </si>
  <si>
    <t>Odstranění pařezu do 20cm</t>
  </si>
  <si>
    <t>954573997</t>
  </si>
  <si>
    <t>14</t>
  </si>
  <si>
    <t>111203111R00</t>
  </si>
  <si>
    <t>Odstranění pařezu odfrézováním (do hloubky 50cm s kořenovými náběhy včetně odvozu)</t>
  </si>
  <si>
    <t>-632221962</t>
  </si>
  <si>
    <t>162301501R00</t>
  </si>
  <si>
    <t>Vodorovné přemístění křovin do 5000m</t>
  </si>
  <si>
    <t>2131015515</t>
  </si>
  <si>
    <t>16</t>
  </si>
  <si>
    <t>162301401R00</t>
  </si>
  <si>
    <t>Vodorovné přemístění list.větví pr.km.do 30cm, do 5000m</t>
  </si>
  <si>
    <t>-660831645</t>
  </si>
  <si>
    <t>17</t>
  </si>
  <si>
    <t>162301403R00</t>
  </si>
  <si>
    <t>Vodorovné přemístění list.větví pr.km.do 70cm, do 5000m</t>
  </si>
  <si>
    <t>364059246</t>
  </si>
  <si>
    <t>18</t>
  </si>
  <si>
    <t>162301411R00</t>
  </si>
  <si>
    <t>Vodorovné přemístění km. list.pr.km.do 30cm, do 5000m</t>
  </si>
  <si>
    <t>-1064064601</t>
  </si>
  <si>
    <t>162301413R00</t>
  </si>
  <si>
    <t>Vodorovné přemístění list.km, pr.km.do 70cm, do 5000m</t>
  </si>
  <si>
    <t>-575817184</t>
  </si>
  <si>
    <t>20</t>
  </si>
  <si>
    <t>162301421R00</t>
  </si>
  <si>
    <t>Vodorovné přemístění pařezu pr.km.do 30cm, do 5000m</t>
  </si>
  <si>
    <t>-166223066</t>
  </si>
  <si>
    <t>Svislé a kompletní konstrukce</t>
  </si>
  <si>
    <t>310238211</t>
  </si>
  <si>
    <t>Zazdívka otvorů pl do 1 m2 ve zdivu nadzákladovém cihlami pálenými na MVC</t>
  </si>
  <si>
    <t>-360167096</t>
  </si>
  <si>
    <t>"1.PP" ((1,15*0,5*10)+(1,25*0,5*1)+(0,9*0,5*3))*0,15</t>
  </si>
  <si>
    <t>Vodorovné konstrukce</t>
  </si>
  <si>
    <t>22</t>
  </si>
  <si>
    <t>411121232</t>
  </si>
  <si>
    <t>Montáž prefabrikovaných ŽB stropů ze stropních desek dl do 1800 mm</t>
  </si>
  <si>
    <t>4006464</t>
  </si>
  <si>
    <t>"zakrytí schodiště" 13,0</t>
  </si>
  <si>
    <t>23</t>
  </si>
  <si>
    <t>593411150</t>
  </si>
  <si>
    <t>deska stropní plná PZD 20-150 149x34x7 cm</t>
  </si>
  <si>
    <t>57902197</t>
  </si>
  <si>
    <t>Úpravy povrchů, podlahy a osazování výplní</t>
  </si>
  <si>
    <t>24</t>
  </si>
  <si>
    <t>631311113</t>
  </si>
  <si>
    <t>Mazanina tl do 80 mm z betonu prostého bez zvýšených nároků na prostředí tř. C 12/15</t>
  </si>
  <si>
    <t>1111511504</t>
  </si>
  <si>
    <t>"ochranná vrstva  - PZD" 4*1,5*0,08</t>
  </si>
  <si>
    <t>25</t>
  </si>
  <si>
    <t>985675111</t>
  </si>
  <si>
    <t>Bednění mazanin betonových - zřízení</t>
  </si>
  <si>
    <t>1265101177</t>
  </si>
  <si>
    <t>(4+1,5)*2*0,1</t>
  </si>
  <si>
    <t>26</t>
  </si>
  <si>
    <t>985675119</t>
  </si>
  <si>
    <t>Bednění mazanin betonových - odstranění</t>
  </si>
  <si>
    <t>-415232917</t>
  </si>
  <si>
    <t>Ostatní konstrukce a práce, bourání</t>
  </si>
  <si>
    <t>27</t>
  </si>
  <si>
    <t>961055111</t>
  </si>
  <si>
    <t>Bourání základů ze ŽB</t>
  </si>
  <si>
    <t>-175018376</t>
  </si>
  <si>
    <t>"opěrné stěny - předpoklad" 15,0</t>
  </si>
  <si>
    <t>28</t>
  </si>
  <si>
    <t>962032230</t>
  </si>
  <si>
    <t>Bourání zdiva z cihel pálených nebo vápenopískových na MV nebo MVC do 1 m3</t>
  </si>
  <si>
    <t>903412843</t>
  </si>
  <si>
    <t>"příprava pro osazení PZD" 1,3*0,3*0,15</t>
  </si>
  <si>
    <t>29</t>
  </si>
  <si>
    <t>962042320</t>
  </si>
  <si>
    <t>Bourání zdiva nadzákladového z betonu prostého do 1 m3</t>
  </si>
  <si>
    <t>-619301477</t>
  </si>
  <si>
    <t>Poznámka k položce:
Příprava pro osazení PZD.</t>
  </si>
  <si>
    <t>30</t>
  </si>
  <si>
    <t>962052211</t>
  </si>
  <si>
    <t>Bourání zdiva nadzákladového ze ŽB přes 1 m3</t>
  </si>
  <si>
    <t>1151589473</t>
  </si>
  <si>
    <t>"opěrné stěny - předpoklad" 19,5</t>
  </si>
  <si>
    <t>31</t>
  </si>
  <si>
    <t>968062R00</t>
  </si>
  <si>
    <t>Vybourání výplní otvorů bez materiálového a plošného rozlišení</t>
  </si>
  <si>
    <t>1615396334</t>
  </si>
  <si>
    <t>Poznámka k položce:
Specifikace / rozsah:
-vyvěšení křídel (v případě otevíravých výplní)
-vybourání rámu (v případě otevíravých výplní)
--------------------------------------------------------
-vybourání pevných (neotevíravých) výplní bez rozlišení do tl. výplně 150 mm
--------------------------------------------------------
-demontáže a odstranění příslušenství a doplňků
(parapety, ocel. mříže, ostatní doplňky)
---------------------------------------------------------
-veškeré demontážní práce a přesuny jesou zahrnuty v jednotkové ceně</t>
  </si>
  <si>
    <t>"kompletní provedení dle specifikace PD a TZ vč. všech souvisejících prací a dodávek"</t>
  </si>
  <si>
    <t>"1.PP" (1,15*0,5*10)+(1,25*0,5*1)+(0,9*0,5*3)</t>
  </si>
  <si>
    <t>32</t>
  </si>
  <si>
    <t>981013314</t>
  </si>
  <si>
    <t>Demolice budov zděných na MVC podíl konstrukcí do 25 % těžkou mechanizací</t>
  </si>
  <si>
    <t>-630443</t>
  </si>
  <si>
    <t xml:space="preserve">Poznámka k položce:
Demolice budov těžkými mechanizačními prostředky z cihel, kamene, smíšeného nebo hrázděného zdiva, tvárnic na maltu vápennou nebo vápenocementovou s podílem konstrukcí přes 20 do 25 %
----------------------------------------------------------------------------------------
.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</si>
  <si>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((20,85+20,575)/2)*15,4*14,5</t>
  </si>
  <si>
    <t>(1,7*3,345)*11,8</t>
  </si>
  <si>
    <t>997</t>
  </si>
  <si>
    <t>Přesun sutě</t>
  </si>
  <si>
    <t>33</t>
  </si>
  <si>
    <t>997013811</t>
  </si>
  <si>
    <t>Poplatek za uložení stavebního dřevěného odpadu na skládce (skládkovné)</t>
  </si>
  <si>
    <t>t</t>
  </si>
  <si>
    <t>1833895878</t>
  </si>
  <si>
    <t>34</t>
  </si>
  <si>
    <t>997013814</t>
  </si>
  <si>
    <t>Poplatek za uložení stavebního odpadu z izolačních hmot na skládce (skládkovné)</t>
  </si>
  <si>
    <t>1385966051</t>
  </si>
  <si>
    <t>35</t>
  </si>
  <si>
    <t>997013821</t>
  </si>
  <si>
    <t>Poplatek za uložení stavebního odpadu s azbestem na skládce (skládkovné)</t>
  </si>
  <si>
    <t>CS ÚRS 2015 02</t>
  </si>
  <si>
    <t>2000849348</t>
  </si>
  <si>
    <t>36</t>
  </si>
  <si>
    <t>997013822</t>
  </si>
  <si>
    <t>Poplatek za uložení stavebního odpadu s oleji nebo ropnými látkami na skládce (skládkovné)</t>
  </si>
  <si>
    <t>1309565670</t>
  </si>
  <si>
    <t>"povlakové krytiny" 2,247</t>
  </si>
  <si>
    <t>"živice" 12,67</t>
  </si>
  <si>
    <t>37</t>
  </si>
  <si>
    <t>997013831</t>
  </si>
  <si>
    <t>Poplatek za uložení stavebního směsného odpadu na skládce (skládkovné)</t>
  </si>
  <si>
    <t>1874130721</t>
  </si>
  <si>
    <t>38</t>
  </si>
  <si>
    <t>988000R00</t>
  </si>
  <si>
    <t>Demontáž konstrukcí s výskytem azbestu vč. přesunů a likvidace odpadů</t>
  </si>
  <si>
    <t>366746870</t>
  </si>
  <si>
    <t>Poznámka k položce:
Specifikace :
--------------------------------------------------------
-kruhové potrubí odvětrání kanalizace DN 150 mm (1kus)
-čtvercové potrubí větrání koupelen , průřez 130/130 mm (2kus)
---------------------------------------------------------
-kompletní demontážní práce - VČ. BEZPEČNOSTNÍCH OPATŘENÍ
-veškeré přesuny a dopravy - VČ. BEZPEČNOSTNÍCH OPATŘENÍ
-likvidace nebezpečných odpadů dle zákona
---------------------------------------------------------
Demontáže konstrukcí budou probíhat v kontroloném pásmu .
Před zahájením demontáže zhotovitel zpracuje technologický postup demontáže a zpracuje hlášení prací s azbestem dle zák. 258/2000 Sb. a vyhl. 432/2003 Sb., a toto předložení k posouzení orgánu ochrany veřejného zdraví příslušnému místu činnosti.
KOMPLETNÍ PROVEDENÍ DLE PLATNÝCH ZÁKONŮ.</t>
  </si>
  <si>
    <t>"množství 1kus=kompletní provedení dle specifikace" 1,0</t>
  </si>
  <si>
    <t>39</t>
  </si>
  <si>
    <t>997211111</t>
  </si>
  <si>
    <t>Svislá doprava suti na v 3,5 m</t>
  </si>
  <si>
    <t>1318124911</t>
  </si>
  <si>
    <t>40</t>
  </si>
  <si>
    <t>997211119</t>
  </si>
  <si>
    <t>Příplatek ZKD 3,5 m výšky u svislé dopravy suti</t>
  </si>
  <si>
    <t>1599295074</t>
  </si>
  <si>
    <t>2304,1*3,8 'Přepočtené koeficientem množství</t>
  </si>
  <si>
    <t>41</t>
  </si>
  <si>
    <t>997321511</t>
  </si>
  <si>
    <t>Vodorovná doprava suti a vybouraných hmot po suchu do 1 km</t>
  </si>
  <si>
    <t>-1099840689</t>
  </si>
  <si>
    <t>42</t>
  </si>
  <si>
    <t>997321519</t>
  </si>
  <si>
    <t>Příplatek ZKD 1km vodorovné dopravy suti a vybouraných hmot po suchu</t>
  </si>
  <si>
    <t>1209893621</t>
  </si>
  <si>
    <t>2304,1*10 'Přepočtené koeficientem množství</t>
  </si>
  <si>
    <t>43</t>
  </si>
  <si>
    <t>997321611</t>
  </si>
  <si>
    <t>Nakládání nebo překládání suti a vybouraných hmot</t>
  </si>
  <si>
    <t>1766503919</t>
  </si>
  <si>
    <t>998</t>
  </si>
  <si>
    <t>Přesun hmot</t>
  </si>
  <si>
    <t>44</t>
  </si>
  <si>
    <t>998231R11</t>
  </si>
  <si>
    <t xml:space="preserve">Přesun hmot pro úpravu území </t>
  </si>
  <si>
    <t>-641913667</t>
  </si>
  <si>
    <t>PSV</t>
  </si>
  <si>
    <t>Práce a dodávky PSV</t>
  </si>
  <si>
    <t>712</t>
  </si>
  <si>
    <t>Povlakové krytiny</t>
  </si>
  <si>
    <t>45</t>
  </si>
  <si>
    <t>712400831</t>
  </si>
  <si>
    <t>Odstranění povlakové krytiny střech do 30° jednovrstvé</t>
  </si>
  <si>
    <t>1070055076</t>
  </si>
  <si>
    <t>(8,805+8,78)*20,85</t>
  </si>
  <si>
    <t>(3,75*2,1)</t>
  </si>
  <si>
    <t>762</t>
  </si>
  <si>
    <t>Konstrukce tesařské</t>
  </si>
  <si>
    <t>46</t>
  </si>
  <si>
    <t>762341811</t>
  </si>
  <si>
    <t>Demontáž bednění střech z prken</t>
  </si>
  <si>
    <t>-1147295787</t>
  </si>
  <si>
    <t>764</t>
  </si>
  <si>
    <t>Konstrukce klempířské</t>
  </si>
  <si>
    <t>47</t>
  </si>
  <si>
    <t>764001821</t>
  </si>
  <si>
    <t>Demontáž krytiny ze svitků nebo tabulí do suti</t>
  </si>
  <si>
    <t>-1598431848</t>
  </si>
  <si>
    <t>HZS</t>
  </si>
  <si>
    <t>Hodinové zúčtovací sazby</t>
  </si>
  <si>
    <t>48</t>
  </si>
  <si>
    <t>HZS1292</t>
  </si>
  <si>
    <t>Hodinová zúčtovací sazba stavební dělník</t>
  </si>
  <si>
    <t>hod</t>
  </si>
  <si>
    <t>512</t>
  </si>
  <si>
    <t>30404835</t>
  </si>
  <si>
    <t>"vyklizení objektu - mobiliář, vnitřní vybavení, demontovatelné prvky techniky prostředí staveb" 50,0</t>
  </si>
  <si>
    <t>"ostatní nezměřitelné práce" 100,0</t>
  </si>
  <si>
    <t>OST</t>
  </si>
  <si>
    <t>Ostatní</t>
  </si>
  <si>
    <t>49</t>
  </si>
  <si>
    <t>OST-01</t>
  </si>
  <si>
    <t>-2098858477</t>
  </si>
  <si>
    <t xml:space="preserve">Poznámka k položce:
ODPOJENÍ BUDE PROVEDENO V RÁMCI PŘELOŽKY NN , KTEROU PROVEDE ČEZ DISTRIBUCE. </t>
  </si>
  <si>
    <t>"kompletní provedení dle specifikace PD a TZ vč. všech souvisejících prací"</t>
  </si>
  <si>
    <t>0,0</t>
  </si>
  <si>
    <t>50</t>
  </si>
  <si>
    <t>OST-01.1</t>
  </si>
  <si>
    <t>-1782573382</t>
  </si>
  <si>
    <t xml:space="preserve">Poznámka k položce:
SPECIFIKACE  A ROZSAH:
-----------------------------------
Datová přípojka UPC:
Přípojka společnosti UPC bude od spojky odpojena během překládky vedení UPC před samotnou demolicí objektu. Samotnou přípojku lze během demolice bez náhrady zrušit.
-----------------------------------
Součástí těchto prací bude rovněž odhlášení stávajících odběrných míst.
</t>
  </si>
  <si>
    <t>"množstvíí 1kus = kompletní zajištění v souladu s podmínkami správců inženýrských sítí" 1,0</t>
  </si>
  <si>
    <t>51</t>
  </si>
  <si>
    <t>OST-01.2</t>
  </si>
  <si>
    <t>-891136577</t>
  </si>
  <si>
    <t xml:space="preserve">Poznámka k položce:
SPECIFIKACE  A ROZSAH:
-----------------------------------
Datová přípojka CETIN:
Při překládce vedení CETIN bude přípojkový kabel ve spojce oddělen a spojka bude v rámci stranové přeložky přemístěna na nové místo. Stávající přípojkový kabel je možné v rámci demolice bez náhrady zrušit.
-----------------------------------
Součástí těchto prací bude rovněž odhlášení stávajících odběrných míst.
</t>
  </si>
  <si>
    <t>52</t>
  </si>
  <si>
    <t>OST-01.3</t>
  </si>
  <si>
    <t>1031217684</t>
  </si>
  <si>
    <t xml:space="preserve">Poznámka k položce:
SPECIFIKACE  A ROZSAH:
-----------------------------------
Vzdušné vedení:
Prováděcí firma si zajistí přístup na střechu bytového domu č.p. 689 a kabeláž vedoucí k bouranému objektu odborně odpojí. Poté bude uvolněný kabel spouštěn pomocí lana až na terén.
-----------------------------------
Součástí těchto prací bude rovněž odhlášení stávajících odběrných míst.
</t>
  </si>
  <si>
    <t>53</t>
  </si>
  <si>
    <t>OST-01.4</t>
  </si>
  <si>
    <t>1276863735</t>
  </si>
  <si>
    <t xml:space="preserve">Poznámka k položce:
SPECIFIKACE  A ROZSAH:
-----------------------------------
Demolice stávající vodovodní přípojky:
Demolovaný objekt je napojen vodovodní přípojkou PE DN32-5/4“ z veřejného vodovodu  DN250 GG. Veřejný vodovod je ve správě společnosti Severomoravské vodovody a kanalizace a.s. V rámci demolice objektu bude provedeno zástupci dodavatele vody odpojení vodovodní přípojky v místě napojení na vodovodní řád. Zaslepení se provede za stávajícím domovním zemním uzávěrem vody. Předpokládaný budoucí objekt bude napojen na vodovod v původním místě, v rámci novostavby je řešeno zesílení profilu vodovodní přípojky. Pro novou zástavbu je maximální potřeba vody dle ČSN 75 5455-   2,1 l/s a je navrženo zesílení profilu na PE D63. 
Místo odpojení na hlavním řádu bude odkopáno ručním výkopem. Zaslepení odbočky bude provedeno zaměstnanci SmVaKu.
------------------------------------
Před započetím výkopových prací je nutné, aby si investor (odpovědný pracovník - dle vyhlášky č. 324/90 Sb., paragraf 18, odst. 3) vyžádal od jednotlivých majitelů inženýrských sítí jejich přesné vytýčení. Zemní práce provádět ve smyslu ČSN 73 0005.
</t>
  </si>
  <si>
    <t>54</t>
  </si>
  <si>
    <t>OST-01.5</t>
  </si>
  <si>
    <t>-808957310</t>
  </si>
  <si>
    <t xml:space="preserve">Poznámka k položce:
SPECIFIKACE  A ROZSAH:
-----------------------------------
Demolice stávající kanalizační přípojky:
Demolovaný objekt je napojen kanalizační přípojkou do veřejné kanalizace DN400 BE, která vede podél ulice Anenská. Veřejná kanalizace je ve správě společnosti Severomoravské vodovody a kanalizace a.s. Poloha stávající kanalizační přípojky není známa, dokumentace stávajícího stavu není k dispozici. Protože není trasa kanalizační přípojky známá, je nutno před zahájením prací trasu kanalizační přípojky vytyčit a upřesnit místo napojení na kanalizaci. Vytyčení je nutno provést zástupci společnosti SmVaK Ostrava, středisko kanalizačních sítí Frýdek-Místek. Stávající místo napojení na kanalizaci bude odkopáno a přípojka bude zaslepena na hlavním řádu. Výkop v místě odpojení bude prováděn ručně.  Vlastní kanalizační přípojka bude zafoukána cementopopílkovou směsí, stávající kanalizační šachtice ve dvorní části objektu bude demontována a odvezena k likvidaci. 
------------------------------------
Před započetím výkopových prací je nutné, aby si investor (odpovědný pracovník - dle vyhlášky č. 324/90 Sb., paragraf 18, odst. 3) vyžádal od jednotlivých majitelů inženýrských sítí jejich přesné vytýčení. Zemní práce provádět ve smyslu ČSN 73 0005.
</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</si>
  <si>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</si>
  <si>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</si>
  <si>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</si>
  <si>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</si>
  <si>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</si>
  <si>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</si>
  <si>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</si>
  <si>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</si>
  <si>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</si>
  <si>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</si>
  <si>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</si>
  <si>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</si>
  <si>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</si>
  <si>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</si>
  <si>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</si>
  <si>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</si>
  <si>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</si>
  <si>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</si>
  <si>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</si>
  <si>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</si>
  <si>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</si>
  <si>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</si>
  <si>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</si>
  <si>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</si>
  <si>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</si>
  <si>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</si>
  <si>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</si>
  <si>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</si>
  <si>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</si>
  <si>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</si>
  <si>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</si>
  <si>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</si>
  <si>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</si>
  <si>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</si>
  <si>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</si>
  <si>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</si>
  <si>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</si>
  <si>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</si>
  <si>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</si>
  <si>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</si>
  <si>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</si>
  <si>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</si>
  <si>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</si>
  <si>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</si>
  <si>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</si>
  <si>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</si>
  <si>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</si>
  <si>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</si>
  <si>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</si>
  <si>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</si>
  <si>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</si>
  <si>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</si>
  <si>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</si>
  <si>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</si>
  <si>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</si>
  <si>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</si>
  <si>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</si>
  <si>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</si>
  <si>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</si>
  <si>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</si>
  <si>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</si>
  <si>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</si>
  <si>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</si>
  <si>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</si>
  <si>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</si>
  <si>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</si>
  <si>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</si>
  <si>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</si>
  <si>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</si>
  <si>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</si>
  <si>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</si>
  <si>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</si>
  <si>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</si>
  <si>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</si>
  <si>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</si>
  <si>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</si>
  <si>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</si>
  <si>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</si>
  <si>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</si>
  <si>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</si>
  <si>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</si>
  <si>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</si>
  <si>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</si>
  <si>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</si>
  <si>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</si>
  <si>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</si>
  <si>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</si>
  <si>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</si>
  <si>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</si>
  <si>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</si>
  <si>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</si>
  <si>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</si>
  <si>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</si>
  <si>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</si>
  <si>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</si>
  <si>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</si>
  <si>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</si>
  <si>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</si>
  <si>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</si>
  <si>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</si>
  <si>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</si>
  <si>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</si>
  <si>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</si>
  <si>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</si>
  <si>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</si>
  <si>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</si>
  <si>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</si>
  <si>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</si>
  <si>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</si>
  <si>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</si>
  <si>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</si>
  <si>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</si>
  <si>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</si>
  <si>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</si>
  <si>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</si>
  <si>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</si>
  <si>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</si>
  <si>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</si>
  <si>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</si>
  <si>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</si>
  <si>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</si>
  <si>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</si>
  <si>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</si>
  <si>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</si>
  <si>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</si>
  <si>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</si>
  <si>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</si>
  <si>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</si>
  <si>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</si>
  <si>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</si>
  <si>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</si>
  <si>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</si>
  <si>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</si>
  <si>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</si>
  <si>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</si>
  <si>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</si>
  <si>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</si>
  <si>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</si>
  <si>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</si>
  <si>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</si>
  <si>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</si>
  <si>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</si>
  <si>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</si>
  <si>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</si>
  <si>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</si>
  <si>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</si>
  <si>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</si>
  <si>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</si>
  <si>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</si>
  <si>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</si>
  <si>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</si>
  <si>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</si>
  <si>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</si>
  <si>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</si>
  <si>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</si>
  <si>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</si>
  <si>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</si>
  <si>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</si>
  <si>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</si>
  <si>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</si>
  <si>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</si>
  <si>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</si>
  <si>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</si>
  <si>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</si>
  <si>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</si>
  <si>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</si>
  <si>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</si>
  <si>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</si>
  <si>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</si>
  <si>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</si>
  <si>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</si>
  <si>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</si>
  <si>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</si>
  <si>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</si>
  <si>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</si>
  <si>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</si>
  <si>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</si>
  <si>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</si>
  <si>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</si>
  <si>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Zajištění splnění podmínek vyplývajících z plánu BOZP, vydaných rozhodnutí a zadávací dokumentace</t>
  </si>
  <si>
    <t>Odpojení objektu od kanalizace - dle specifikace v TZ</t>
  </si>
  <si>
    <t>Odpojení objektu od veřejného vodovodu - dle specifikace TZ</t>
  </si>
  <si>
    <t>Odpojení objektu od kabelového převěsu ze sousedního BD - dle specifikace TZ</t>
  </si>
  <si>
    <t>Odpojení objektu od telefonních kabelových sítí - dle specifikace TZ</t>
  </si>
  <si>
    <t>Odpojení objektu od kabelových sítí UPC - dle specifikace TZ</t>
  </si>
  <si>
    <t>Odpojení objektu od rozvodu sítě NN - NENACEŇOVAT</t>
  </si>
  <si>
    <t>DŮM č.p. 752 - ODSTRANĚNÍ STAVBY</t>
  </si>
  <si>
    <t>1 - DŮM č.p. 752 - ODSTRANĚNÍ STAVBY</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</si>
</sst>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3">
    <font>
      <sz val="8"/>
      <name val="Trebuchet MS"/>
      <family val="2"/>
    </font>
    <font>
      <b/>
      <sz val="11"/>
      <name val="Calibri"/>
      <family val="2"/>
    </font>
    <font>
      <i/>
      <sz val="11"/>
      <name val="Calibri"/>
      <family val="2"/>
    </font>
    <font>
      <b/>
      <i/>
      <sz val="11"/>
      <name val="Calibri"/>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10"/>
      <name val="Trebuchet MS"/>
      <family val="2"/>
    </font>
    <font>
      <i/>
      <sz val="9"/>
      <name val="Trebuchet MS"/>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1"/>
      <color indexed="2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20"/>
      <name val="Trebuchet MS"/>
      <family val="2"/>
    </font>
    <font>
      <sz val="8"/>
      <color indexed="63"/>
      <name val="Trebuchet MS"/>
      <family val="2"/>
    </font>
    <font>
      <sz val="8"/>
      <color indexed="10"/>
      <name val="Trebuchet MS"/>
      <family val="2"/>
    </font>
    <font>
      <sz val="8"/>
      <color indexed="43"/>
      <name val="Trebuchet MS"/>
      <family val="2"/>
    </font>
    <font>
      <sz val="8"/>
      <color indexed="48"/>
      <name val="Trebuchet MS"/>
      <family val="2"/>
    </font>
    <font>
      <sz val="9"/>
      <color indexed="55"/>
      <name val="Trebuchet MS"/>
      <family val="2"/>
    </font>
    <font>
      <b/>
      <sz val="12"/>
      <color indexed="16"/>
      <name val="Trebuchet MS"/>
      <family val="2"/>
    </font>
    <font>
      <sz val="12"/>
      <color indexed="55"/>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sz val="18"/>
      <color indexed="12"/>
      <name val="Wingdings 2"/>
      <family val="1"/>
    </font>
    <font>
      <sz val="10"/>
      <color indexed="16"/>
      <name val="Trebuchet MS"/>
      <family val="2"/>
    </font>
    <font>
      <u val="single"/>
      <sz val="10"/>
      <color indexed="12"/>
      <name val="Trebuchet MS"/>
      <family val="2"/>
    </font>
    <font>
      <b/>
      <sz val="8"/>
      <color indexed="55"/>
      <name val="Trebuchet MS"/>
      <family val="2"/>
    </font>
    <font>
      <sz val="8"/>
      <name val="Tahoma"/>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1"/>
      <color theme="11"/>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8"/>
      <color rgb="FF3366FF"/>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sz val="18"/>
      <color theme="10"/>
      <name val="Wingdings 2"/>
      <family val="1"/>
    </font>
    <font>
      <sz val="10"/>
      <color rgb="FF960000"/>
      <name val="Trebuchet MS"/>
      <family val="2"/>
    </font>
    <font>
      <u val="single"/>
      <sz val="10"/>
      <color theme="10"/>
      <name val="Trebuchet MS"/>
      <family val="2"/>
    </font>
    <font>
      <b/>
      <sz val="8"/>
      <color rgb="FF969696"/>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63" fillId="20" borderId="0" applyNumberFormat="0" applyBorder="0" applyAlignment="0" applyProtection="0"/>
    <xf numFmtId="0" fontId="6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2" borderId="0" applyNumberFormat="0" applyBorder="0" applyAlignment="0" applyProtection="0"/>
    <xf numFmtId="0" fontId="0" fillId="0" borderId="0" applyAlignment="0">
      <protection locked="0"/>
    </xf>
    <xf numFmtId="0" fontId="0" fillId="23" borderId="6" applyNumberFormat="0" applyFont="0" applyAlignment="0" applyProtection="0"/>
    <xf numFmtId="9" fontId="0" fillId="0" borderId="0" applyFont="0" applyFill="0" applyBorder="0" applyAlignment="0" applyProtection="0"/>
    <xf numFmtId="0" fontId="70" fillId="0" borderId="7" applyNumberFormat="0" applyFill="0" applyAlignment="0" applyProtection="0"/>
    <xf numFmtId="0" fontId="71" fillId="0" borderId="0" applyNumberFormat="0" applyFill="0" applyBorder="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8" applyNumberFormat="0" applyAlignment="0" applyProtection="0"/>
    <xf numFmtId="0" fontId="75" fillId="26" borderId="8" applyNumberFormat="0" applyAlignment="0" applyProtection="0"/>
    <xf numFmtId="0" fontId="76" fillId="26" borderId="9" applyNumberFormat="0" applyAlignment="0" applyProtection="0"/>
    <xf numFmtId="0" fontId="77"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343">
    <xf numFmtId="0" fontId="0" fillId="0" borderId="0" xfId="0" applyFont="1" applyAlignment="1">
      <alignment/>
    </xf>
    <xf numFmtId="0" fontId="0" fillId="0" borderId="0" xfId="0" applyFont="1" applyAlignment="1">
      <alignment vertical="center"/>
    </xf>
    <xf numFmtId="0" fontId="78"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9" fillId="0" borderId="0" xfId="0" applyFont="1" applyAlignment="1">
      <alignment vertical="center"/>
    </xf>
    <xf numFmtId="0" fontId="80" fillId="0" borderId="0" xfId="0" applyFont="1" applyAlignment="1">
      <alignment vertical="center"/>
    </xf>
    <xf numFmtId="0" fontId="0" fillId="0" borderId="0" xfId="0" applyFont="1" applyAlignment="1">
      <alignment horizontal="center" vertical="center" wrapText="1"/>
    </xf>
    <xf numFmtId="0" fontId="81" fillId="0" borderId="0" xfId="0" applyFont="1" applyAlignment="1">
      <alignment/>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85" fillId="33" borderId="0" xfId="0" applyFont="1" applyFill="1" applyAlignment="1">
      <alignment horizontal="left" vertical="center"/>
    </xf>
    <xf numFmtId="0" fontId="0" fillId="33" borderId="0" xfId="0" applyFont="1" applyFill="1" applyAlignment="1">
      <alignment/>
    </xf>
    <xf numFmtId="0" fontId="85" fillId="0" borderId="0" xfId="0" applyFont="1" applyAlignment="1">
      <alignment horizontal="left" vertical="center"/>
    </xf>
    <xf numFmtId="0" fontId="0" fillId="0" borderId="0" xfId="0" applyFont="1" applyAlignment="1">
      <alignment horizontal="left" vertic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7" fillId="0" borderId="0" xfId="0" applyFont="1" applyBorder="1" applyAlignment="1">
      <alignment horizontal="left" vertical="center"/>
    </xf>
    <xf numFmtId="0" fontId="0" fillId="0" borderId="14" xfId="0" applyFont="1" applyBorder="1" applyAlignment="1">
      <alignment/>
    </xf>
    <xf numFmtId="0" fontId="86" fillId="0" borderId="0" xfId="0" applyFont="1" applyAlignment="1">
      <alignment horizontal="left" vertical="center"/>
    </xf>
    <xf numFmtId="0" fontId="87" fillId="0" borderId="0" xfId="0"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top"/>
    </xf>
    <xf numFmtId="0" fontId="87" fillId="0" borderId="0" xfId="0" applyFont="1" applyBorder="1" applyAlignment="1">
      <alignment horizontal="left" vertical="center"/>
    </xf>
    <xf numFmtId="0" fontId="0" fillId="0" borderId="15" xfId="0" applyFont="1" applyBorder="1" applyAlignment="1">
      <alignment/>
    </xf>
    <xf numFmtId="0" fontId="0" fillId="0" borderId="13" xfId="0" applyFont="1" applyBorder="1" applyAlignment="1">
      <alignment vertical="center"/>
    </xf>
    <xf numFmtId="0" fontId="0" fillId="0" borderId="0" xfId="0" applyFont="1" applyBorder="1" applyAlignment="1">
      <alignment vertical="center"/>
    </xf>
    <xf numFmtId="0" fontId="8" fillId="0" borderId="16" xfId="0" applyFont="1" applyBorder="1" applyAlignment="1">
      <alignment horizontal="left" vertical="center"/>
    </xf>
    <xf numFmtId="0" fontId="0" fillId="0" borderId="16" xfId="0" applyFont="1" applyBorder="1" applyAlignment="1">
      <alignment vertical="center"/>
    </xf>
    <xf numFmtId="0" fontId="0" fillId="0" borderId="14" xfId="0" applyFont="1" applyBorder="1" applyAlignment="1">
      <alignment vertical="center"/>
    </xf>
    <xf numFmtId="0" fontId="78" fillId="0" borderId="0" xfId="0" applyFont="1" applyBorder="1" applyAlignment="1">
      <alignment horizontal="right" vertical="center"/>
    </xf>
    <xf numFmtId="0" fontId="78" fillId="0" borderId="13" xfId="0" applyFont="1" applyBorder="1" applyAlignment="1">
      <alignment vertical="center"/>
    </xf>
    <xf numFmtId="0" fontId="78" fillId="0" borderId="0" xfId="0" applyFont="1" applyBorder="1" applyAlignment="1">
      <alignment vertical="center"/>
    </xf>
    <xf numFmtId="0" fontId="78" fillId="0" borderId="0" xfId="0" applyFont="1" applyBorder="1" applyAlignment="1">
      <alignment horizontal="left" vertical="center"/>
    </xf>
    <xf numFmtId="0" fontId="78" fillId="0" borderId="14" xfId="0" applyFont="1" applyBorder="1" applyAlignment="1">
      <alignment vertical="center"/>
    </xf>
    <xf numFmtId="0" fontId="0" fillId="34" borderId="0" xfId="0" applyFont="1" applyFill="1" applyBorder="1" applyAlignment="1">
      <alignment vertical="center"/>
    </xf>
    <xf numFmtId="0" fontId="5" fillId="34" borderId="17" xfId="0" applyFont="1" applyFill="1" applyBorder="1" applyAlignment="1">
      <alignment horizontal="left" vertical="center"/>
    </xf>
    <xf numFmtId="0" fontId="0" fillId="34" borderId="18" xfId="0" applyFont="1" applyFill="1" applyBorder="1" applyAlignment="1">
      <alignment vertical="center"/>
    </xf>
    <xf numFmtId="0" fontId="5" fillId="34" borderId="18" xfId="0" applyFont="1" applyFill="1" applyBorder="1" applyAlignment="1">
      <alignment horizontal="center" vertical="center"/>
    </xf>
    <xf numFmtId="0" fontId="0" fillId="34" borderId="14"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0" xfId="0" applyFont="1" applyAlignment="1">
      <alignment horizontal="left" vertical="center"/>
    </xf>
    <xf numFmtId="0" fontId="4" fillId="0" borderId="13" xfId="0" applyFont="1" applyBorder="1" applyAlignment="1">
      <alignment vertical="center"/>
    </xf>
    <xf numFmtId="0" fontId="87" fillId="0" borderId="0" xfId="0" applyFont="1" applyAlignment="1">
      <alignment horizontal="left" vertical="center"/>
    </xf>
    <xf numFmtId="0" fontId="5" fillId="0" borderId="13" xfId="0" applyFont="1" applyBorder="1" applyAlignment="1">
      <alignment vertical="center"/>
    </xf>
    <xf numFmtId="0" fontId="5" fillId="0" borderId="0" xfId="0" applyFont="1" applyAlignment="1">
      <alignment horizontal="left" vertical="center"/>
    </xf>
    <xf numFmtId="0" fontId="9" fillId="0" borderId="0" xfId="0" applyFont="1" applyAlignment="1">
      <alignment vertical="center"/>
    </xf>
    <xf numFmtId="173" fontId="4" fillId="0" borderId="0" xfId="0" applyNumberFormat="1" applyFont="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5" borderId="18" xfId="0" applyFont="1" applyFill="1" applyBorder="1" applyAlignment="1">
      <alignment vertical="center"/>
    </xf>
    <xf numFmtId="0" fontId="4" fillId="35" borderId="26" xfId="0" applyFont="1" applyFill="1" applyBorder="1" applyAlignment="1">
      <alignment horizontal="center" vertical="center"/>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29" xfId="0" applyFont="1" applyBorder="1" applyAlignment="1">
      <alignment horizontal="center" vertical="center" wrapText="1"/>
    </xf>
    <xf numFmtId="0" fontId="0" fillId="0" borderId="30" xfId="0" applyFont="1" applyBorder="1" applyAlignment="1">
      <alignment vertical="center"/>
    </xf>
    <xf numFmtId="0" fontId="88" fillId="0" borderId="0" xfId="0" applyFont="1" applyAlignment="1">
      <alignment horizontal="left" vertical="center"/>
    </xf>
    <xf numFmtId="0" fontId="88" fillId="0" borderId="0" xfId="0" applyFont="1" applyAlignment="1">
      <alignment vertical="center"/>
    </xf>
    <xf numFmtId="0" fontId="5" fillId="0" borderId="0" xfId="0" applyFont="1" applyAlignment="1">
      <alignment horizontal="center" vertical="center"/>
    </xf>
    <xf numFmtId="4" fontId="89" fillId="0" borderId="24" xfId="0" applyNumberFormat="1" applyFont="1" applyBorder="1" applyAlignment="1">
      <alignment vertical="center"/>
    </xf>
    <xf numFmtId="4" fontId="89" fillId="0" borderId="0" xfId="0" applyNumberFormat="1" applyFont="1" applyBorder="1" applyAlignment="1">
      <alignment vertical="center"/>
    </xf>
    <xf numFmtId="174" fontId="89" fillId="0" borderId="0" xfId="0" applyNumberFormat="1" applyFont="1" applyBorder="1" applyAlignment="1">
      <alignment vertical="center"/>
    </xf>
    <xf numFmtId="4" fontId="89" fillId="0" borderId="25" xfId="0" applyNumberFormat="1" applyFont="1" applyBorder="1" applyAlignment="1">
      <alignment vertical="center"/>
    </xf>
    <xf numFmtId="0" fontId="10" fillId="0" borderId="0" xfId="0" applyFont="1" applyAlignment="1">
      <alignment horizontal="left" vertical="center"/>
    </xf>
    <xf numFmtId="0" fontId="6" fillId="0" borderId="13" xfId="0" applyFont="1" applyBorder="1" applyAlignment="1">
      <alignment vertical="center"/>
    </xf>
    <xf numFmtId="0" fontId="90" fillId="0" borderId="0" xfId="0" applyFont="1" applyAlignment="1">
      <alignment vertical="center"/>
    </xf>
    <xf numFmtId="0" fontId="91" fillId="0" borderId="0" xfId="0" applyFont="1" applyAlignment="1">
      <alignment vertical="center"/>
    </xf>
    <xf numFmtId="0" fontId="11" fillId="0" borderId="0" xfId="0" applyFont="1" applyAlignment="1">
      <alignment horizontal="center" vertical="center"/>
    </xf>
    <xf numFmtId="4" fontId="92" fillId="0" borderId="24" xfId="0" applyNumberFormat="1" applyFont="1" applyBorder="1" applyAlignment="1">
      <alignment vertical="center"/>
    </xf>
    <xf numFmtId="4" fontId="92" fillId="0" borderId="0" xfId="0" applyNumberFormat="1" applyFont="1" applyBorder="1" applyAlignment="1">
      <alignment vertical="center"/>
    </xf>
    <xf numFmtId="174" fontId="92" fillId="0" borderId="0" xfId="0" applyNumberFormat="1" applyFont="1" applyBorder="1" applyAlignment="1">
      <alignment vertical="center"/>
    </xf>
    <xf numFmtId="4" fontId="92" fillId="0" borderId="25" xfId="0" applyNumberFormat="1" applyFont="1" applyBorder="1" applyAlignment="1">
      <alignment vertical="center"/>
    </xf>
    <xf numFmtId="0" fontId="6" fillId="0" borderId="0" xfId="0" applyFont="1" applyAlignment="1">
      <alignment horizontal="left" vertical="center"/>
    </xf>
    <xf numFmtId="4" fontId="92" fillId="0" borderId="31" xfId="0" applyNumberFormat="1" applyFont="1" applyBorder="1" applyAlignment="1">
      <alignment vertical="center"/>
    </xf>
    <xf numFmtId="4" fontId="92" fillId="0" borderId="32" xfId="0" applyNumberFormat="1" applyFont="1" applyBorder="1" applyAlignment="1">
      <alignment vertical="center"/>
    </xf>
    <xf numFmtId="174" fontId="92" fillId="0" borderId="32" xfId="0" applyNumberFormat="1" applyFont="1" applyBorder="1" applyAlignment="1">
      <alignment vertical="center"/>
    </xf>
    <xf numFmtId="4" fontId="92" fillId="0" borderId="33" xfId="0" applyNumberFormat="1" applyFont="1" applyBorder="1" applyAlignment="1">
      <alignment vertical="center"/>
    </xf>
    <xf numFmtId="173" fontId="4" fillId="0" borderId="0" xfId="0" applyNumberFormat="1" applyFont="1" applyBorder="1" applyAlignment="1">
      <alignment horizontal="left"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34" xfId="0" applyFont="1" applyBorder="1" applyAlignment="1">
      <alignment vertical="center"/>
    </xf>
    <xf numFmtId="0" fontId="8" fillId="0" borderId="0" xfId="0" applyFont="1" applyBorder="1" applyAlignment="1">
      <alignment horizontal="left" vertical="center"/>
    </xf>
    <xf numFmtId="4" fontId="88" fillId="0" borderId="0" xfId="0" applyNumberFormat="1" applyFont="1" applyBorder="1" applyAlignment="1">
      <alignment vertical="center"/>
    </xf>
    <xf numFmtId="4" fontId="78" fillId="0" borderId="0" xfId="0" applyNumberFormat="1" applyFont="1" applyBorder="1" applyAlignment="1">
      <alignment vertical="center"/>
    </xf>
    <xf numFmtId="172" fontId="78" fillId="0" borderId="0" xfId="0" applyNumberFormat="1" applyFont="1" applyBorder="1" applyAlignment="1">
      <alignment horizontal="right" vertical="center"/>
    </xf>
    <xf numFmtId="0" fontId="0" fillId="35" borderId="0" xfId="0" applyFont="1" applyFill="1" applyBorder="1" applyAlignment="1">
      <alignment vertical="center"/>
    </xf>
    <xf numFmtId="0" fontId="5" fillId="35" borderId="17" xfId="0" applyFont="1" applyFill="1" applyBorder="1" applyAlignment="1">
      <alignment horizontal="left" vertical="center"/>
    </xf>
    <xf numFmtId="0" fontId="5" fillId="35" borderId="18" xfId="0" applyFont="1" applyFill="1" applyBorder="1" applyAlignment="1">
      <alignment horizontal="right" vertical="center"/>
    </xf>
    <xf numFmtId="0" fontId="5" fillId="35" borderId="18" xfId="0" applyFont="1" applyFill="1" applyBorder="1" applyAlignment="1">
      <alignment horizontal="center" vertical="center"/>
    </xf>
    <xf numFmtId="4" fontId="5" fillId="35" borderId="18" xfId="0" applyNumberFormat="1" applyFont="1" applyFill="1" applyBorder="1" applyAlignment="1">
      <alignment vertical="center"/>
    </xf>
    <xf numFmtId="0" fontId="0" fillId="35" borderId="35" xfId="0" applyFont="1" applyFill="1" applyBorder="1" applyAlignment="1">
      <alignment vertical="center"/>
    </xf>
    <xf numFmtId="0" fontId="0" fillId="0" borderId="12" xfId="0" applyFont="1" applyBorder="1" applyAlignment="1">
      <alignment vertical="center"/>
    </xf>
    <xf numFmtId="0" fontId="4" fillId="35" borderId="0" xfId="0" applyFont="1" applyFill="1" applyBorder="1" applyAlignment="1">
      <alignment horizontal="left" vertical="center"/>
    </xf>
    <xf numFmtId="0" fontId="4" fillId="35" borderId="0" xfId="0" applyFont="1" applyFill="1" applyBorder="1" applyAlignment="1">
      <alignment horizontal="right" vertical="center"/>
    </xf>
    <xf numFmtId="0" fontId="0" fillId="35" borderId="14" xfId="0" applyFont="1" applyFill="1" applyBorder="1" applyAlignment="1">
      <alignment vertical="center"/>
    </xf>
    <xf numFmtId="0" fontId="93" fillId="0" borderId="0" xfId="0" applyFont="1" applyBorder="1" applyAlignment="1">
      <alignment horizontal="left" vertical="center"/>
    </xf>
    <xf numFmtId="0" fontId="79" fillId="0" borderId="13" xfId="0" applyFont="1" applyBorder="1" applyAlignment="1">
      <alignment vertical="center"/>
    </xf>
    <xf numFmtId="0" fontId="79" fillId="0" borderId="0" xfId="0" applyFont="1" applyBorder="1" applyAlignment="1">
      <alignment vertical="center"/>
    </xf>
    <xf numFmtId="0" fontId="79" fillId="0" borderId="32" xfId="0" applyFont="1" applyBorder="1" applyAlignment="1">
      <alignment horizontal="left" vertical="center"/>
    </xf>
    <xf numFmtId="0" fontId="79" fillId="0" borderId="32" xfId="0" applyFont="1" applyBorder="1" applyAlignment="1">
      <alignment vertical="center"/>
    </xf>
    <xf numFmtId="4" fontId="79" fillId="0" borderId="32" xfId="0" applyNumberFormat="1" applyFont="1" applyBorder="1" applyAlignment="1">
      <alignment vertical="center"/>
    </xf>
    <xf numFmtId="0" fontId="79" fillId="0" borderId="14" xfId="0" applyFont="1" applyBorder="1" applyAlignment="1">
      <alignment vertical="center"/>
    </xf>
    <xf numFmtId="0" fontId="80" fillId="0" borderId="13" xfId="0" applyFont="1" applyBorder="1" applyAlignment="1">
      <alignment vertical="center"/>
    </xf>
    <xf numFmtId="0" fontId="80" fillId="0" borderId="0" xfId="0" applyFont="1" applyBorder="1" applyAlignment="1">
      <alignment vertical="center"/>
    </xf>
    <xf numFmtId="0" fontId="80" fillId="0" borderId="32" xfId="0" applyFont="1" applyBorder="1" applyAlignment="1">
      <alignment horizontal="left" vertical="center"/>
    </xf>
    <xf numFmtId="0" fontId="80" fillId="0" borderId="32" xfId="0" applyFont="1" applyBorder="1" applyAlignment="1">
      <alignment vertical="center"/>
    </xf>
    <xf numFmtId="4" fontId="80" fillId="0" borderId="32" xfId="0" applyNumberFormat="1" applyFont="1" applyBorder="1" applyAlignment="1">
      <alignment vertical="center"/>
    </xf>
    <xf numFmtId="0" fontId="80" fillId="0" borderId="14" xfId="0" applyFont="1" applyBorder="1" applyAlignment="1">
      <alignment vertical="center"/>
    </xf>
    <xf numFmtId="0" fontId="4" fillId="0" borderId="0" xfId="0" applyFont="1" applyAlignment="1">
      <alignment horizontal="left" vertical="center"/>
    </xf>
    <xf numFmtId="0" fontId="0" fillId="0" borderId="13" xfId="0" applyFont="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94" fillId="35" borderId="28" xfId="0" applyFont="1" applyFill="1" applyBorder="1" applyAlignment="1">
      <alignment horizontal="center" vertical="center" wrapText="1"/>
    </xf>
    <xf numFmtId="0" fontId="4" fillId="35" borderId="29" xfId="0" applyFont="1" applyFill="1" applyBorder="1" applyAlignment="1">
      <alignment horizontal="center" vertical="center" wrapText="1"/>
    </xf>
    <xf numFmtId="4" fontId="88" fillId="0" borderId="0" xfId="0" applyNumberFormat="1" applyFont="1" applyAlignment="1">
      <alignment/>
    </xf>
    <xf numFmtId="174" fontId="95" fillId="0" borderId="22" xfId="0" applyNumberFormat="1" applyFont="1" applyBorder="1" applyAlignment="1">
      <alignment/>
    </xf>
    <xf numFmtId="174" fontId="95" fillId="0" borderId="23" xfId="0" applyNumberFormat="1" applyFont="1" applyBorder="1" applyAlignment="1">
      <alignment/>
    </xf>
    <xf numFmtId="4" fontId="12" fillId="0" borderId="0" xfId="0" applyNumberFormat="1" applyFont="1" applyAlignment="1">
      <alignment vertical="center"/>
    </xf>
    <xf numFmtId="0" fontId="81" fillId="0" borderId="13" xfId="0" applyFont="1" applyBorder="1" applyAlignment="1">
      <alignment/>
    </xf>
    <xf numFmtId="0" fontId="81" fillId="0" borderId="0" xfId="0" applyFont="1" applyAlignment="1">
      <alignment horizontal="left"/>
    </xf>
    <xf numFmtId="0" fontId="79" fillId="0" borderId="0" xfId="0" applyFont="1" applyAlignment="1">
      <alignment horizontal="left"/>
    </xf>
    <xf numFmtId="4" fontId="79" fillId="0" borderId="0" xfId="0" applyNumberFormat="1" applyFont="1" applyAlignment="1">
      <alignment/>
    </xf>
    <xf numFmtId="0" fontId="81" fillId="0" borderId="24" xfId="0" applyFont="1" applyBorder="1" applyAlignment="1">
      <alignment/>
    </xf>
    <xf numFmtId="0" fontId="81" fillId="0" borderId="0" xfId="0" applyFont="1" applyBorder="1" applyAlignment="1">
      <alignment/>
    </xf>
    <xf numFmtId="174" fontId="81" fillId="0" borderId="0" xfId="0" applyNumberFormat="1" applyFont="1" applyBorder="1" applyAlignment="1">
      <alignment/>
    </xf>
    <xf numFmtId="174" fontId="81" fillId="0" borderId="25" xfId="0" applyNumberFormat="1" applyFont="1" applyBorder="1" applyAlignment="1">
      <alignment/>
    </xf>
    <xf numFmtId="0" fontId="81" fillId="0" borderId="0" xfId="0" applyFont="1" applyAlignment="1">
      <alignment horizontal="center"/>
    </xf>
    <xf numFmtId="4" fontId="81" fillId="0" borderId="0" xfId="0" applyNumberFormat="1" applyFont="1" applyAlignment="1">
      <alignment vertical="center"/>
    </xf>
    <xf numFmtId="0" fontId="81" fillId="0" borderId="0" xfId="0" applyFont="1" applyBorder="1" applyAlignment="1">
      <alignment horizontal="left"/>
    </xf>
    <xf numFmtId="0" fontId="80" fillId="0" borderId="0" xfId="0" applyFont="1" applyBorder="1" applyAlignment="1">
      <alignment horizontal="left"/>
    </xf>
    <xf numFmtId="4" fontId="80" fillId="0" borderId="0" xfId="0" applyNumberFormat="1" applyFont="1" applyBorder="1" applyAlignment="1">
      <alignment/>
    </xf>
    <xf numFmtId="0" fontId="0" fillId="0" borderId="13" xfId="0" applyFont="1" applyBorder="1" applyAlignment="1" applyProtection="1">
      <alignment vertical="center"/>
      <protection locked="0"/>
    </xf>
    <xf numFmtId="0" fontId="0" fillId="0" borderId="36" xfId="0" applyFont="1" applyBorder="1" applyAlignment="1" applyProtection="1">
      <alignment horizontal="center" vertical="center"/>
      <protection locked="0"/>
    </xf>
    <xf numFmtId="49" fontId="0" fillId="0" borderId="36" xfId="0" applyNumberFormat="1"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6" xfId="0" applyFont="1" applyBorder="1" applyAlignment="1" applyProtection="1">
      <alignment horizontal="center" vertical="center" wrapText="1"/>
      <protection locked="0"/>
    </xf>
    <xf numFmtId="175" fontId="0" fillId="0" borderId="36" xfId="0" applyNumberFormat="1" applyFont="1" applyBorder="1" applyAlignment="1" applyProtection="1">
      <alignment vertical="center"/>
      <protection locked="0"/>
    </xf>
    <xf numFmtId="4" fontId="0" fillId="0" borderId="36" xfId="0" applyNumberFormat="1" applyFont="1" applyBorder="1" applyAlignment="1" applyProtection="1">
      <alignment vertical="center"/>
      <protection locked="0"/>
    </xf>
    <xf numFmtId="0" fontId="78" fillId="0" borderId="36" xfId="0" applyFont="1" applyBorder="1" applyAlignment="1">
      <alignment horizontal="left" vertical="center"/>
    </xf>
    <xf numFmtId="0" fontId="78" fillId="0" borderId="0" xfId="0" applyFont="1" applyBorder="1" applyAlignment="1">
      <alignment horizontal="center" vertical="center"/>
    </xf>
    <xf numFmtId="174" fontId="78" fillId="0" borderId="0" xfId="0" applyNumberFormat="1" applyFont="1" applyBorder="1" applyAlignment="1">
      <alignment vertical="center"/>
    </xf>
    <xf numFmtId="174" fontId="78" fillId="0" borderId="25" xfId="0" applyNumberFormat="1" applyFont="1" applyBorder="1" applyAlignment="1">
      <alignment vertical="center"/>
    </xf>
    <xf numFmtId="4" fontId="0" fillId="0" borderId="0" xfId="0" applyNumberFormat="1" applyFont="1" applyAlignment="1">
      <alignment vertical="center"/>
    </xf>
    <xf numFmtId="0" fontId="96" fillId="0" borderId="0" xfId="0" applyFont="1" applyBorder="1" applyAlignment="1">
      <alignment horizontal="left" vertical="center"/>
    </xf>
    <xf numFmtId="0" fontId="97" fillId="0" borderId="0" xfId="0" applyFont="1" applyBorder="1" applyAlignment="1">
      <alignment vertical="center" wrapText="1"/>
    </xf>
    <xf numFmtId="0" fontId="82" fillId="0" borderId="13" xfId="0" applyFont="1" applyBorder="1" applyAlignment="1">
      <alignment vertical="center"/>
    </xf>
    <xf numFmtId="0" fontId="96" fillId="0" borderId="0" xfId="0" applyFont="1" applyAlignment="1">
      <alignment horizontal="left" vertical="center"/>
    </xf>
    <xf numFmtId="0" fontId="82" fillId="0" borderId="0" xfId="0" applyFont="1" applyAlignment="1">
      <alignment horizontal="left" vertical="center"/>
    </xf>
    <xf numFmtId="0" fontId="82" fillId="0" borderId="0" xfId="0" applyFont="1" applyAlignment="1">
      <alignment horizontal="left" vertical="center" wrapText="1"/>
    </xf>
    <xf numFmtId="0" fontId="82" fillId="0" borderId="0" xfId="0" applyFont="1" applyAlignment="1">
      <alignment horizontal="left" vertical="center"/>
    </xf>
    <xf numFmtId="0" fontId="82" fillId="0" borderId="24" xfId="0" applyFont="1" applyBorder="1" applyAlignment="1">
      <alignment vertical="center"/>
    </xf>
    <xf numFmtId="0" fontId="82" fillId="0" borderId="0" xfId="0" applyFont="1" applyBorder="1" applyAlignment="1">
      <alignment vertical="center"/>
    </xf>
    <xf numFmtId="0" fontId="82" fillId="0" borderId="25" xfId="0" applyFont="1" applyBorder="1" applyAlignment="1">
      <alignment vertical="center"/>
    </xf>
    <xf numFmtId="0" fontId="83" fillId="0" borderId="13" xfId="0" applyFont="1" applyBorder="1" applyAlignment="1">
      <alignment vertical="center"/>
    </xf>
    <xf numFmtId="0" fontId="83" fillId="0" borderId="0" xfId="0" applyFont="1" applyAlignment="1">
      <alignment horizontal="left" vertical="center"/>
    </xf>
    <xf numFmtId="0" fontId="83" fillId="0" borderId="0" xfId="0" applyFont="1" applyAlignment="1">
      <alignment horizontal="left" vertical="center" wrapText="1"/>
    </xf>
    <xf numFmtId="175" fontId="83" fillId="0" borderId="0" xfId="0" applyNumberFormat="1" applyFont="1" applyAlignment="1">
      <alignment vertical="center"/>
    </xf>
    <xf numFmtId="0" fontId="83" fillId="0" borderId="24" xfId="0" applyFont="1" applyBorder="1" applyAlignment="1">
      <alignment vertical="center"/>
    </xf>
    <xf numFmtId="0" fontId="83" fillId="0" borderId="0" xfId="0" applyFont="1" applyBorder="1" applyAlignment="1">
      <alignment vertical="center"/>
    </xf>
    <xf numFmtId="0" fontId="83" fillId="0" borderId="25" xfId="0" applyFont="1" applyBorder="1" applyAlignment="1">
      <alignment vertical="center"/>
    </xf>
    <xf numFmtId="0" fontId="84" fillId="0" borderId="13" xfId="0" applyFont="1" applyBorder="1" applyAlignment="1">
      <alignment vertical="center"/>
    </xf>
    <xf numFmtId="0" fontId="84" fillId="0" borderId="0" xfId="0" applyFont="1" applyBorder="1" applyAlignment="1">
      <alignment horizontal="left" vertical="center"/>
    </xf>
    <xf numFmtId="0" fontId="84" fillId="0" borderId="0" xfId="0" applyFont="1" applyBorder="1" applyAlignment="1">
      <alignment horizontal="left" vertical="center" wrapText="1"/>
    </xf>
    <xf numFmtId="175" fontId="84" fillId="0" borderId="0" xfId="0" applyNumberFormat="1" applyFont="1" applyBorder="1" applyAlignment="1">
      <alignment vertical="center"/>
    </xf>
    <xf numFmtId="0" fontId="84" fillId="0" borderId="24" xfId="0" applyFont="1" applyBorder="1" applyAlignment="1">
      <alignment vertical="center"/>
    </xf>
    <xf numFmtId="0" fontId="84" fillId="0" borderId="0" xfId="0" applyFont="1" applyBorder="1" applyAlignment="1">
      <alignment vertical="center"/>
    </xf>
    <xf numFmtId="0" fontId="84" fillId="0" borderId="25" xfId="0" applyFont="1" applyBorder="1" applyAlignment="1">
      <alignment vertical="center"/>
    </xf>
    <xf numFmtId="0" fontId="84" fillId="0" borderId="0" xfId="0" applyFont="1" applyAlignment="1">
      <alignment horizontal="left" vertical="center"/>
    </xf>
    <xf numFmtId="0" fontId="97" fillId="0" borderId="0" xfId="0" applyFont="1" applyAlignment="1">
      <alignment vertical="center" wrapText="1"/>
    </xf>
    <xf numFmtId="0" fontId="78" fillId="0" borderId="32" xfId="0" applyFont="1" applyBorder="1" applyAlignment="1">
      <alignment horizontal="center" vertical="center"/>
    </xf>
    <xf numFmtId="174" fontId="78" fillId="0" borderId="32" xfId="0" applyNumberFormat="1" applyFont="1" applyBorder="1" applyAlignment="1">
      <alignment vertical="center"/>
    </xf>
    <xf numFmtId="174" fontId="78" fillId="0" borderId="33" xfId="0" applyNumberFormat="1" applyFont="1" applyBorder="1" applyAlignment="1">
      <alignment vertical="center"/>
    </xf>
    <xf numFmtId="0" fontId="0" fillId="0" borderId="0" xfId="0" applyFont="1" applyAlignment="1">
      <alignment/>
    </xf>
    <xf numFmtId="0" fontId="98" fillId="0" borderId="36" xfId="0" applyFont="1" applyBorder="1" applyAlignment="1" applyProtection="1">
      <alignment horizontal="center" vertical="center"/>
      <protection locked="0"/>
    </xf>
    <xf numFmtId="49" fontId="98" fillId="0" borderId="36" xfId="0" applyNumberFormat="1" applyFont="1" applyBorder="1" applyAlignment="1" applyProtection="1">
      <alignment horizontal="left" vertical="center" wrapText="1"/>
      <protection locked="0"/>
    </xf>
    <xf numFmtId="0" fontId="98" fillId="0" borderId="36" xfId="0" applyFont="1" applyBorder="1" applyAlignment="1" applyProtection="1">
      <alignment horizontal="left" vertical="center" wrapText="1"/>
      <protection locked="0"/>
    </xf>
    <xf numFmtId="0" fontId="98" fillId="0" borderId="36" xfId="0" applyFont="1" applyBorder="1" applyAlignment="1" applyProtection="1">
      <alignment horizontal="center" vertical="center" wrapText="1"/>
      <protection locked="0"/>
    </xf>
    <xf numFmtId="175" fontId="98" fillId="0" borderId="36" xfId="0" applyNumberFormat="1" applyFont="1" applyBorder="1" applyAlignment="1" applyProtection="1">
      <alignment vertical="center"/>
      <protection locked="0"/>
    </xf>
    <xf numFmtId="4" fontId="98" fillId="0" borderId="36" xfId="0" applyNumberFormat="1" applyFont="1" applyBorder="1" applyAlignment="1" applyProtection="1">
      <alignment vertical="center"/>
      <protection locked="0"/>
    </xf>
    <xf numFmtId="0" fontId="98" fillId="0" borderId="13" xfId="0" applyFont="1" applyBorder="1" applyAlignment="1">
      <alignment vertical="center"/>
    </xf>
    <xf numFmtId="0" fontId="98" fillId="0" borderId="36" xfId="0" applyFont="1" applyBorder="1" applyAlignment="1">
      <alignment horizontal="left" vertical="center"/>
    </xf>
    <xf numFmtId="0" fontId="98" fillId="0" borderId="0" xfId="0" applyFont="1" applyBorder="1" applyAlignment="1">
      <alignment horizontal="center" vertical="center"/>
    </xf>
    <xf numFmtId="0" fontId="83" fillId="0" borderId="0" xfId="0" applyFont="1" applyBorder="1" applyAlignment="1">
      <alignment horizontal="left" vertical="center" wrapText="1"/>
    </xf>
    <xf numFmtId="175" fontId="83" fillId="0" borderId="0" xfId="0" applyNumberFormat="1" applyFont="1" applyBorder="1" applyAlignment="1">
      <alignment vertical="center"/>
    </xf>
    <xf numFmtId="0" fontId="84" fillId="0" borderId="0" xfId="0" applyFont="1" applyAlignment="1">
      <alignment horizontal="left" vertical="center"/>
    </xf>
    <xf numFmtId="0" fontId="84" fillId="0" borderId="0" xfId="0" applyFont="1" applyAlignment="1">
      <alignment horizontal="left" vertical="center" wrapText="1"/>
    </xf>
    <xf numFmtId="175" fontId="84" fillId="0" borderId="0" xfId="0" applyNumberFormat="1" applyFont="1" applyAlignment="1">
      <alignment vertical="center"/>
    </xf>
    <xf numFmtId="0" fontId="79" fillId="0" borderId="0" xfId="0" applyFont="1" applyBorder="1" applyAlignment="1">
      <alignment horizontal="left"/>
    </xf>
    <xf numFmtId="4" fontId="79" fillId="0" borderId="0" xfId="0" applyNumberFormat="1" applyFont="1" applyBorder="1" applyAlignment="1">
      <alignment/>
    </xf>
    <xf numFmtId="0" fontId="84" fillId="0" borderId="31" xfId="0" applyFont="1" applyBorder="1" applyAlignment="1">
      <alignment vertical="center"/>
    </xf>
    <xf numFmtId="0" fontId="84" fillId="0" borderId="32" xfId="0" applyFont="1" applyBorder="1" applyAlignment="1">
      <alignment vertical="center"/>
    </xf>
    <xf numFmtId="0" fontId="84" fillId="0" borderId="33" xfId="0" applyFont="1" applyBorder="1" applyAlignment="1">
      <alignment vertical="center"/>
    </xf>
    <xf numFmtId="0" fontId="62" fillId="33" borderId="0" xfId="36" applyFill="1" applyAlignment="1">
      <alignment/>
    </xf>
    <xf numFmtId="0" fontId="99" fillId="0" borderId="0" xfId="36" applyFont="1" applyAlignment="1">
      <alignment horizontal="center" vertical="center"/>
    </xf>
    <xf numFmtId="0" fontId="85" fillId="33" borderId="0" xfId="0" applyFont="1" applyFill="1" applyAlignment="1" applyProtection="1">
      <alignment horizontal="left" vertical="center"/>
      <protection/>
    </xf>
    <xf numFmtId="0" fontId="13" fillId="33" borderId="0" xfId="0" applyFont="1" applyFill="1" applyAlignment="1" applyProtection="1">
      <alignment vertical="center"/>
      <protection/>
    </xf>
    <xf numFmtId="0" fontId="100" fillId="33" borderId="0" xfId="0" applyFont="1" applyFill="1" applyAlignment="1" applyProtection="1">
      <alignment horizontal="left" vertical="center"/>
      <protection/>
    </xf>
    <xf numFmtId="0" fontId="101" fillId="33" borderId="0" xfId="36" applyFont="1" applyFill="1" applyAlignment="1" applyProtection="1">
      <alignment vertical="center"/>
      <protection/>
    </xf>
    <xf numFmtId="0" fontId="0" fillId="33" borderId="0" xfId="0" applyFont="1" applyFill="1" applyAlignment="1" applyProtection="1">
      <alignment/>
      <protection/>
    </xf>
    <xf numFmtId="0" fontId="62" fillId="33" borderId="0" xfId="36" applyFill="1" applyAlignment="1" applyProtection="1">
      <alignment/>
      <protection/>
    </xf>
    <xf numFmtId="0" fontId="0" fillId="0" borderId="0" xfId="47" applyAlignment="1">
      <alignment vertical="top"/>
      <protection locked="0"/>
    </xf>
    <xf numFmtId="0" fontId="0" fillId="0" borderId="37" xfId="47" applyFont="1" applyBorder="1" applyAlignment="1">
      <alignment vertical="center" wrapText="1"/>
      <protection locked="0"/>
    </xf>
    <xf numFmtId="0" fontId="0" fillId="0" borderId="38" xfId="47" applyFont="1" applyBorder="1" applyAlignment="1">
      <alignment vertical="center" wrapText="1"/>
      <protection locked="0"/>
    </xf>
    <xf numFmtId="0" fontId="0" fillId="0" borderId="39" xfId="47" applyFont="1" applyBorder="1" applyAlignment="1">
      <alignment vertical="center" wrapText="1"/>
      <protection locked="0"/>
    </xf>
    <xf numFmtId="0" fontId="0" fillId="0" borderId="40" xfId="47" applyFont="1" applyBorder="1" applyAlignment="1">
      <alignment horizontal="center" vertical="center" wrapText="1"/>
      <protection locked="0"/>
    </xf>
    <xf numFmtId="0" fontId="0" fillId="0" borderId="41" xfId="47" applyFont="1" applyBorder="1" applyAlignment="1">
      <alignment horizontal="center" vertical="center" wrapText="1"/>
      <protection locked="0"/>
    </xf>
    <xf numFmtId="0" fontId="0" fillId="0" borderId="0" xfId="47" applyAlignment="1">
      <alignment horizontal="center" vertical="center"/>
      <protection locked="0"/>
    </xf>
    <xf numFmtId="0" fontId="0" fillId="0" borderId="40" xfId="47" applyFont="1" applyBorder="1" applyAlignment="1">
      <alignment vertical="center" wrapText="1"/>
      <protection locked="0"/>
    </xf>
    <xf numFmtId="0" fontId="0" fillId="0" borderId="41" xfId="47" applyFont="1" applyBorder="1" applyAlignment="1">
      <alignment vertical="center" wrapText="1"/>
      <protection locked="0"/>
    </xf>
    <xf numFmtId="0" fontId="11" fillId="0" borderId="0" xfId="47" applyFont="1" applyBorder="1" applyAlignment="1">
      <alignment horizontal="left" vertical="center" wrapText="1"/>
      <protection locked="0"/>
    </xf>
    <xf numFmtId="0" fontId="4" fillId="0" borderId="0" xfId="47" applyFont="1" applyBorder="1" applyAlignment="1">
      <alignment horizontal="left" vertical="center" wrapText="1"/>
      <protection locked="0"/>
    </xf>
    <xf numFmtId="0" fontId="4" fillId="0" borderId="40" xfId="47" applyFont="1" applyBorder="1" applyAlignment="1">
      <alignment vertical="center" wrapText="1"/>
      <protection locked="0"/>
    </xf>
    <xf numFmtId="0" fontId="4" fillId="0" borderId="0" xfId="47" applyFont="1" applyBorder="1" applyAlignment="1">
      <alignment vertical="center" wrapText="1"/>
      <protection locked="0"/>
    </xf>
    <xf numFmtId="0" fontId="4" fillId="0" borderId="0" xfId="47" applyFont="1" applyBorder="1" applyAlignment="1">
      <alignment vertical="center"/>
      <protection locked="0"/>
    </xf>
    <xf numFmtId="0" fontId="4" fillId="0" borderId="0" xfId="47" applyFont="1" applyBorder="1" applyAlignment="1">
      <alignment horizontal="left" vertical="center"/>
      <protection locked="0"/>
    </xf>
    <xf numFmtId="49" fontId="4" fillId="0" borderId="0" xfId="47" applyNumberFormat="1" applyFont="1" applyBorder="1" applyAlignment="1">
      <alignment vertical="center" wrapText="1"/>
      <protection locked="0"/>
    </xf>
    <xf numFmtId="0" fontId="0" fillId="0" borderId="42" xfId="47" applyFont="1" applyBorder="1" applyAlignment="1">
      <alignment vertical="center" wrapText="1"/>
      <protection locked="0"/>
    </xf>
    <xf numFmtId="0" fontId="13" fillId="0" borderId="43" xfId="47" applyFont="1" applyBorder="1" applyAlignment="1">
      <alignment vertical="center" wrapText="1"/>
      <protection locked="0"/>
    </xf>
    <xf numFmtId="0" fontId="0" fillId="0" borderId="44" xfId="47" applyFont="1" applyBorder="1" applyAlignment="1">
      <alignment vertical="center" wrapText="1"/>
      <protection locked="0"/>
    </xf>
    <xf numFmtId="0" fontId="0" fillId="0" borderId="0" xfId="47" applyFont="1" applyBorder="1" applyAlignment="1">
      <alignment vertical="top"/>
      <protection locked="0"/>
    </xf>
    <xf numFmtId="0" fontId="0" fillId="0" borderId="0" xfId="47" applyFont="1" applyAlignment="1">
      <alignment vertical="top"/>
      <protection locked="0"/>
    </xf>
    <xf numFmtId="0" fontId="0" fillId="0" borderId="37" xfId="47" applyFont="1" applyBorder="1" applyAlignment="1">
      <alignment horizontal="left" vertical="center"/>
      <protection locked="0"/>
    </xf>
    <xf numFmtId="0" fontId="0" fillId="0" borderId="38" xfId="47" applyFont="1" applyBorder="1" applyAlignment="1">
      <alignment horizontal="left" vertical="center"/>
      <protection locked="0"/>
    </xf>
    <xf numFmtId="0" fontId="0" fillId="0" borderId="39" xfId="47" applyFont="1" applyBorder="1" applyAlignment="1">
      <alignment horizontal="left" vertical="center"/>
      <protection locked="0"/>
    </xf>
    <xf numFmtId="0" fontId="0" fillId="0" borderId="40" xfId="47" applyFont="1" applyBorder="1" applyAlignment="1">
      <alignment horizontal="left" vertical="center"/>
      <protection locked="0"/>
    </xf>
    <xf numFmtId="0" fontId="0" fillId="0" borderId="41" xfId="47" applyFont="1" applyBorder="1" applyAlignment="1">
      <alignment horizontal="left" vertical="center"/>
      <protection locked="0"/>
    </xf>
    <xf numFmtId="0" fontId="11" fillId="0" borderId="0" xfId="47" applyFont="1" applyBorder="1" applyAlignment="1">
      <alignment horizontal="left" vertical="center"/>
      <protection locked="0"/>
    </xf>
    <xf numFmtId="0" fontId="6" fillId="0" borderId="0" xfId="47" applyFont="1" applyAlignment="1">
      <alignment horizontal="left" vertical="center"/>
      <protection locked="0"/>
    </xf>
    <xf numFmtId="0" fontId="11" fillId="0" borderId="43" xfId="47" applyFont="1" applyBorder="1" applyAlignment="1">
      <alignment horizontal="left" vertical="center"/>
      <protection locked="0"/>
    </xf>
    <xf numFmtId="0" fontId="11" fillId="0" borderId="43" xfId="47" applyFont="1" applyBorder="1" applyAlignment="1">
      <alignment horizontal="center" vertical="center"/>
      <protection locked="0"/>
    </xf>
    <xf numFmtId="0" fontId="6" fillId="0" borderId="43" xfId="47" applyFont="1" applyBorder="1" applyAlignment="1">
      <alignment horizontal="left" vertical="center"/>
      <protection locked="0"/>
    </xf>
    <xf numFmtId="0" fontId="9" fillId="0" borderId="0" xfId="47" applyFont="1" applyBorder="1" applyAlignment="1">
      <alignment horizontal="left" vertical="center"/>
      <protection locked="0"/>
    </xf>
    <xf numFmtId="0" fontId="4" fillId="0" borderId="0" xfId="47" applyFont="1" applyAlignment="1">
      <alignment horizontal="left" vertical="center"/>
      <protection locked="0"/>
    </xf>
    <xf numFmtId="0" fontId="4" fillId="0" borderId="0" xfId="47" applyFont="1" applyBorder="1" applyAlignment="1">
      <alignment horizontal="center" vertical="center"/>
      <protection locked="0"/>
    </xf>
    <xf numFmtId="0" fontId="4" fillId="0" borderId="40" xfId="47" applyFont="1" applyBorder="1" applyAlignment="1">
      <alignment horizontal="left" vertical="center"/>
      <protection locked="0"/>
    </xf>
    <xf numFmtId="0" fontId="4" fillId="0" borderId="0" xfId="47" applyFont="1" applyFill="1" applyBorder="1" applyAlignment="1">
      <alignment horizontal="left" vertical="center"/>
      <protection locked="0"/>
    </xf>
    <xf numFmtId="0" fontId="4" fillId="0" borderId="0" xfId="47" applyFont="1" applyFill="1" applyBorder="1" applyAlignment="1">
      <alignment horizontal="center" vertical="center"/>
      <protection locked="0"/>
    </xf>
    <xf numFmtId="0" fontId="0" fillId="0" borderId="42" xfId="47" applyFont="1" applyBorder="1" applyAlignment="1">
      <alignment horizontal="left" vertical="center"/>
      <protection locked="0"/>
    </xf>
    <xf numFmtId="0" fontId="13" fillId="0" borderId="43" xfId="47" applyFont="1" applyBorder="1" applyAlignment="1">
      <alignment horizontal="left" vertical="center"/>
      <protection locked="0"/>
    </xf>
    <xf numFmtId="0" fontId="0" fillId="0" borderId="44" xfId="47" applyFont="1" applyBorder="1" applyAlignment="1">
      <alignment horizontal="left" vertical="center"/>
      <protection locked="0"/>
    </xf>
    <xf numFmtId="0" fontId="0" fillId="0" borderId="0" xfId="47" applyFont="1" applyBorder="1" applyAlignment="1">
      <alignment horizontal="left" vertical="center"/>
      <protection locked="0"/>
    </xf>
    <xf numFmtId="0" fontId="13" fillId="0" borderId="0" xfId="47" applyFont="1" applyBorder="1" applyAlignment="1">
      <alignment horizontal="left" vertical="center"/>
      <protection locked="0"/>
    </xf>
    <xf numFmtId="0" fontId="6" fillId="0" borderId="0" xfId="47" applyFont="1" applyBorder="1" applyAlignment="1">
      <alignment horizontal="left" vertical="center"/>
      <protection locked="0"/>
    </xf>
    <xf numFmtId="0" fontId="4" fillId="0" borderId="43" xfId="47" applyFont="1" applyBorder="1" applyAlignment="1">
      <alignment horizontal="left" vertical="center"/>
      <protection locked="0"/>
    </xf>
    <xf numFmtId="0" fontId="0" fillId="0" borderId="0" xfId="47" applyFont="1" applyBorder="1" applyAlignment="1">
      <alignment horizontal="left" vertical="center" wrapText="1"/>
      <protection locked="0"/>
    </xf>
    <xf numFmtId="0" fontId="4" fillId="0" borderId="0" xfId="47" applyFont="1" applyBorder="1" applyAlignment="1">
      <alignment horizontal="center" vertical="center" wrapText="1"/>
      <protection locked="0"/>
    </xf>
    <xf numFmtId="0" fontId="0" fillId="0" borderId="37" xfId="47" applyFont="1" applyBorder="1" applyAlignment="1">
      <alignment horizontal="left" vertical="center" wrapText="1"/>
      <protection locked="0"/>
    </xf>
    <xf numFmtId="0" fontId="0" fillId="0" borderId="38" xfId="47" applyFont="1" applyBorder="1" applyAlignment="1">
      <alignment horizontal="left" vertical="center" wrapText="1"/>
      <protection locked="0"/>
    </xf>
    <xf numFmtId="0" fontId="0" fillId="0" borderId="39" xfId="47" applyFont="1" applyBorder="1" applyAlignment="1">
      <alignment horizontal="left" vertical="center" wrapText="1"/>
      <protection locked="0"/>
    </xf>
    <xf numFmtId="0" fontId="0" fillId="0" borderId="40" xfId="47" applyFont="1" applyBorder="1" applyAlignment="1">
      <alignment horizontal="left" vertical="center" wrapText="1"/>
      <protection locked="0"/>
    </xf>
    <xf numFmtId="0" fontId="0" fillId="0" borderId="41" xfId="47" applyFont="1" applyBorder="1" applyAlignment="1">
      <alignment horizontal="left" vertical="center" wrapText="1"/>
      <protection locked="0"/>
    </xf>
    <xf numFmtId="0" fontId="6" fillId="0" borderId="40" xfId="47" applyFont="1" applyBorder="1" applyAlignment="1">
      <alignment horizontal="left" vertical="center" wrapText="1"/>
      <protection locked="0"/>
    </xf>
    <xf numFmtId="0" fontId="6" fillId="0" borderId="41"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4" fillId="0" borderId="41" xfId="47" applyFont="1" applyBorder="1" applyAlignment="1">
      <alignment horizontal="left" vertical="center"/>
      <protection locked="0"/>
    </xf>
    <xf numFmtId="0" fontId="4" fillId="0" borderId="42" xfId="47" applyFont="1" applyBorder="1" applyAlignment="1">
      <alignment horizontal="left" vertical="center" wrapText="1"/>
      <protection locked="0"/>
    </xf>
    <xf numFmtId="0" fontId="4" fillId="0" borderId="43" xfId="47" applyFont="1" applyBorder="1" applyAlignment="1">
      <alignment horizontal="left" vertical="center" wrapText="1"/>
      <protection locked="0"/>
    </xf>
    <xf numFmtId="0" fontId="4" fillId="0" borderId="44" xfId="47" applyFont="1" applyBorder="1" applyAlignment="1">
      <alignment horizontal="left" vertical="center" wrapText="1"/>
      <protection locked="0"/>
    </xf>
    <xf numFmtId="0" fontId="4" fillId="0" borderId="0" xfId="47" applyFont="1" applyBorder="1" applyAlignment="1">
      <alignment horizontal="left" vertical="top"/>
      <protection locked="0"/>
    </xf>
    <xf numFmtId="0" fontId="4" fillId="0" borderId="0" xfId="47" applyFont="1" applyBorder="1" applyAlignment="1">
      <alignment horizontal="center" vertical="top"/>
      <protection locked="0"/>
    </xf>
    <xf numFmtId="0" fontId="4" fillId="0" borderId="42" xfId="47" applyFont="1" applyBorder="1" applyAlignment="1">
      <alignment horizontal="left" vertical="center"/>
      <protection locked="0"/>
    </xf>
    <xf numFmtId="0" fontId="4" fillId="0" borderId="44" xfId="47" applyFont="1" applyBorder="1" applyAlignment="1">
      <alignment horizontal="left" vertical="center"/>
      <protection locked="0"/>
    </xf>
    <xf numFmtId="0" fontId="6" fillId="0" borderId="0" xfId="47" applyFont="1" applyAlignment="1">
      <alignment vertical="center"/>
      <protection locked="0"/>
    </xf>
    <xf numFmtId="0" fontId="11" fillId="0" borderId="0" xfId="47" applyFont="1" applyBorder="1" applyAlignment="1">
      <alignment vertical="center"/>
      <protection locked="0"/>
    </xf>
    <xf numFmtId="0" fontId="6" fillId="0" borderId="43" xfId="47" applyFont="1" applyBorder="1" applyAlignment="1">
      <alignment vertical="center"/>
      <protection locked="0"/>
    </xf>
    <xf numFmtId="0" fontId="11" fillId="0" borderId="43" xfId="47" applyFont="1" applyBorder="1" applyAlignment="1">
      <alignment vertical="center"/>
      <protection locked="0"/>
    </xf>
    <xf numFmtId="0" fontId="0" fillId="0" borderId="0" xfId="47" applyBorder="1" applyAlignment="1">
      <alignment vertical="top"/>
      <protection locked="0"/>
    </xf>
    <xf numFmtId="49" fontId="4" fillId="0" borderId="0" xfId="47" applyNumberFormat="1" applyFont="1" applyBorder="1" applyAlignment="1">
      <alignment horizontal="left" vertical="center"/>
      <protection locked="0"/>
    </xf>
    <xf numFmtId="0" fontId="0" fillId="0" borderId="43" xfId="47" applyBorder="1" applyAlignment="1">
      <alignment vertical="top"/>
      <protection locked="0"/>
    </xf>
    <xf numFmtId="0" fontId="4" fillId="0" borderId="38" xfId="47" applyFont="1" applyBorder="1" applyAlignment="1">
      <alignment horizontal="left" vertical="center" wrapText="1"/>
      <protection locked="0"/>
    </xf>
    <xf numFmtId="0" fontId="4" fillId="0" borderId="38" xfId="47" applyFont="1" applyBorder="1" applyAlignment="1">
      <alignment horizontal="left" vertical="center"/>
      <protection locked="0"/>
    </xf>
    <xf numFmtId="0" fontId="4" fillId="0" borderId="38" xfId="47" applyFont="1" applyBorder="1" applyAlignment="1">
      <alignment horizontal="center" vertical="center"/>
      <protection locked="0"/>
    </xf>
    <xf numFmtId="0" fontId="11" fillId="0" borderId="43" xfId="47" applyFont="1" applyBorder="1" applyAlignment="1">
      <alignment horizontal="left"/>
      <protection locked="0"/>
    </xf>
    <xf numFmtId="0" fontId="6" fillId="0" borderId="43" xfId="47" applyFont="1" applyBorder="1" applyAlignment="1">
      <alignment/>
      <protection locked="0"/>
    </xf>
    <xf numFmtId="0" fontId="0" fillId="0" borderId="40" xfId="47" applyFont="1" applyBorder="1" applyAlignment="1">
      <alignment vertical="top"/>
      <protection locked="0"/>
    </xf>
    <xf numFmtId="0" fontId="0" fillId="0" borderId="41" xfId="47" applyFont="1" applyBorder="1" applyAlignment="1">
      <alignment vertical="top"/>
      <protection locked="0"/>
    </xf>
    <xf numFmtId="0" fontId="0" fillId="0" borderId="0" xfId="47" applyFont="1" applyBorder="1" applyAlignment="1">
      <alignment horizontal="center" vertical="center"/>
      <protection locked="0"/>
    </xf>
    <xf numFmtId="0" fontId="0" fillId="0" borderId="0" xfId="47" applyFont="1" applyBorder="1" applyAlignment="1">
      <alignment horizontal="left" vertical="top"/>
      <protection locked="0"/>
    </xf>
    <xf numFmtId="0" fontId="0" fillId="0" borderId="42" xfId="47" applyFont="1" applyBorder="1" applyAlignment="1">
      <alignment vertical="top"/>
      <protection locked="0"/>
    </xf>
    <xf numFmtId="0" fontId="0" fillId="0" borderId="43" xfId="47" applyFont="1" applyBorder="1" applyAlignment="1">
      <alignment vertical="top"/>
      <protection locked="0"/>
    </xf>
    <xf numFmtId="0" fontId="0" fillId="0" borderId="44" xfId="47" applyFont="1" applyBorder="1" applyAlignment="1">
      <alignment vertical="top"/>
      <protection locked="0"/>
    </xf>
    <xf numFmtId="0" fontId="0" fillId="0" borderId="36" xfId="0" applyBorder="1" applyAlignment="1" applyProtection="1">
      <alignment horizontal="left" vertical="center" wrapText="1"/>
      <protection locked="0"/>
    </xf>
    <xf numFmtId="4" fontId="88" fillId="0" borderId="0" xfId="0" applyNumberFormat="1" applyFont="1" applyAlignment="1">
      <alignment horizontal="right" vertical="center"/>
    </xf>
    <xf numFmtId="4" fontId="88" fillId="0" borderId="0" xfId="0" applyNumberFormat="1" applyFont="1" applyAlignment="1">
      <alignment vertical="center"/>
    </xf>
    <xf numFmtId="0" fontId="86" fillId="36" borderId="0" xfId="0" applyFont="1" applyFill="1" applyAlignment="1">
      <alignment horizontal="center" vertical="center"/>
    </xf>
    <xf numFmtId="0" fontId="0" fillId="0" borderId="0" xfId="0" applyFont="1" applyAlignment="1">
      <alignment/>
    </xf>
    <xf numFmtId="4" fontId="91" fillId="0" borderId="0" xfId="0" applyNumberFormat="1" applyFont="1" applyAlignment="1">
      <alignment vertical="center"/>
    </xf>
    <xf numFmtId="0" fontId="91" fillId="0" borderId="0" xfId="0" applyFont="1" applyAlignment="1">
      <alignment vertical="center"/>
    </xf>
    <xf numFmtId="0" fontId="90" fillId="0" borderId="0" xfId="0" applyFont="1" applyAlignment="1">
      <alignment horizontal="left" vertical="center" wrapText="1"/>
    </xf>
    <xf numFmtId="0" fontId="89" fillId="0" borderId="30" xfId="0" applyFont="1" applyBorder="1" applyAlignment="1">
      <alignment horizontal="center"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172" fontId="78" fillId="0" borderId="0" xfId="0" applyNumberFormat="1" applyFont="1" applyBorder="1" applyAlignment="1">
      <alignment horizontal="center" vertical="center"/>
    </xf>
    <xf numFmtId="0" fontId="78" fillId="0" borderId="0" xfId="0" applyFont="1" applyBorder="1" applyAlignment="1">
      <alignment vertical="center"/>
    </xf>
    <xf numFmtId="4" fontId="102" fillId="0" borderId="0" xfId="0" applyNumberFormat="1" applyFont="1" applyBorder="1" applyAlignment="1">
      <alignment vertical="center"/>
    </xf>
    <xf numFmtId="173" fontId="4" fillId="0" borderId="0" xfId="0" applyNumberFormat="1" applyFont="1" applyAlignment="1">
      <alignment horizontal="left" vertical="center"/>
    </xf>
    <xf numFmtId="0" fontId="0" fillId="0" borderId="0" xfId="0" applyFont="1" applyAlignment="1">
      <alignment vertical="center"/>
    </xf>
    <xf numFmtId="0" fontId="4" fillId="0" borderId="0" xfId="0" applyFont="1" applyAlignment="1">
      <alignment vertical="center"/>
    </xf>
    <xf numFmtId="0" fontId="4" fillId="35" borderId="17" xfId="0" applyFont="1" applyFill="1" applyBorder="1" applyAlignment="1">
      <alignment horizontal="center" vertical="center"/>
    </xf>
    <xf numFmtId="0" fontId="0" fillId="35" borderId="18" xfId="0" applyFont="1" applyFill="1" applyBorder="1" applyAlignment="1">
      <alignment vertical="center"/>
    </xf>
    <xf numFmtId="0" fontId="4" fillId="35" borderId="18" xfId="0" applyFont="1" applyFill="1" applyBorder="1" applyAlignment="1">
      <alignment horizontal="center" vertical="center"/>
    </xf>
    <xf numFmtId="0" fontId="4" fillId="35" borderId="18" xfId="0" applyFont="1" applyFill="1" applyBorder="1" applyAlignment="1">
      <alignment horizontal="right" vertical="center"/>
    </xf>
    <xf numFmtId="0" fontId="5" fillId="34" borderId="18" xfId="0" applyFont="1" applyFill="1" applyBorder="1" applyAlignment="1">
      <alignment horizontal="left" vertical="center"/>
    </xf>
    <xf numFmtId="0" fontId="0" fillId="34" borderId="18" xfId="0" applyFont="1" applyFill="1" applyBorder="1" applyAlignment="1">
      <alignment vertical="center"/>
    </xf>
    <xf numFmtId="4" fontId="5" fillId="34" borderId="18" xfId="0" applyNumberFormat="1" applyFont="1" applyFill="1" applyBorder="1" applyAlignment="1">
      <alignment vertical="center"/>
    </xf>
    <xf numFmtId="0" fontId="0" fillId="34" borderId="26" xfId="0" applyFont="1" applyFill="1" applyBorder="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0" fontId="4" fillId="0" borderId="0" xfId="0" applyFont="1" applyBorder="1" applyAlignment="1">
      <alignment horizontal="left" vertical="center"/>
    </xf>
    <xf numFmtId="0" fontId="0" fillId="0" borderId="0" xfId="0" applyFont="1" applyBorder="1" applyAlignment="1">
      <alignment/>
    </xf>
    <xf numFmtId="0" fontId="5" fillId="0" borderId="0" xfId="0" applyFont="1" applyBorder="1" applyAlignment="1">
      <alignment horizontal="left" vertical="top" wrapText="1"/>
    </xf>
    <xf numFmtId="0" fontId="4" fillId="0" borderId="0" xfId="0" applyFont="1" applyBorder="1" applyAlignment="1">
      <alignment horizontal="left" vertical="center" wrapText="1"/>
    </xf>
    <xf numFmtId="4" fontId="8" fillId="0" borderId="16" xfId="0" applyNumberFormat="1" applyFont="1" applyBorder="1" applyAlignment="1">
      <alignment vertical="center"/>
    </xf>
    <xf numFmtId="0" fontId="0" fillId="0" borderId="16" xfId="0" applyFont="1" applyBorder="1" applyAlignment="1">
      <alignment vertical="center"/>
    </xf>
    <xf numFmtId="0" fontId="78" fillId="0" borderId="0" xfId="0" applyFont="1" applyBorder="1" applyAlignment="1">
      <alignment horizontal="right" vertical="center"/>
    </xf>
    <xf numFmtId="0" fontId="101" fillId="33" borderId="0" xfId="36" applyFont="1" applyFill="1" applyAlignment="1" applyProtection="1">
      <alignment vertical="center"/>
      <protection/>
    </xf>
    <xf numFmtId="0" fontId="87" fillId="0" borderId="0"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Border="1" applyAlignment="1">
      <alignment vertical="center" wrapText="1"/>
    </xf>
    <xf numFmtId="0" fontId="87" fillId="0" borderId="0" xfId="0" applyFont="1" applyAlignment="1">
      <alignment horizontal="left" vertical="center" wrapText="1"/>
    </xf>
    <xf numFmtId="0" fontId="4" fillId="0" borderId="0" xfId="47" applyFont="1" applyBorder="1" applyAlignment="1">
      <alignment horizontal="left" vertical="top"/>
      <protection locked="0"/>
    </xf>
    <xf numFmtId="0" fontId="4" fillId="0" borderId="0" xfId="47" applyFont="1" applyBorder="1" applyAlignment="1">
      <alignment horizontal="left" vertical="center"/>
      <protection locked="0"/>
    </xf>
    <xf numFmtId="0" fontId="7" fillId="0" borderId="0" xfId="47" applyFont="1" applyBorder="1" applyAlignment="1">
      <alignment horizontal="center" vertical="center" wrapText="1"/>
      <protection locked="0"/>
    </xf>
    <xf numFmtId="0" fontId="11" fillId="0" borderId="43" xfId="47" applyFont="1" applyBorder="1" applyAlignment="1">
      <alignment horizontal="left"/>
      <protection locked="0"/>
    </xf>
    <xf numFmtId="0" fontId="4" fillId="0" borderId="0" xfId="47" applyFont="1" applyBorder="1" applyAlignment="1">
      <alignment horizontal="left" vertical="center" wrapText="1"/>
      <protection locked="0"/>
    </xf>
    <xf numFmtId="0" fontId="7" fillId="0" borderId="0" xfId="47" applyFont="1" applyBorder="1" applyAlignment="1">
      <alignment horizontal="center" vertical="center"/>
      <protection locked="0"/>
    </xf>
    <xf numFmtId="49" fontId="4" fillId="0" borderId="0" xfId="47" applyNumberFormat="1" applyFont="1" applyBorder="1" applyAlignment="1">
      <alignment horizontal="left" vertical="center" wrapText="1"/>
      <protection locked="0"/>
    </xf>
    <xf numFmtId="0" fontId="11" fillId="0" borderId="43" xfId="47" applyFont="1" applyBorder="1" applyAlignment="1">
      <alignment horizontal="left" wrapText="1"/>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D:\KrosData\System\Temp\rad6E417.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D:\KrosData\System\Temp\radC0E5F.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D:\KrosData\System\Temp\rad80166.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2" descr="D:\KrosData\System\Temp\rad6E417.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2" descr="D:\KrosData\System\Temp\radC0E5F.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2" descr="D:\KrosData\System\Temp\rad80166.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zoomScalePageLayoutView="0" workbookViewId="0" topLeftCell="A1">
      <pane ySplit="1" topLeftCell="A2" activePane="bottomLeft" state="frozen"/>
      <selection pane="topLeft" activeCell="A1" sqref="A1"/>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207" t="s">
        <v>0</v>
      </c>
      <c r="B1" s="208"/>
      <c r="C1" s="208"/>
      <c r="D1" s="209" t="s">
        <v>1</v>
      </c>
      <c r="E1" s="208"/>
      <c r="F1" s="208"/>
      <c r="G1" s="208"/>
      <c r="H1" s="208"/>
      <c r="I1" s="208"/>
      <c r="J1" s="208"/>
      <c r="K1" s="210" t="s">
        <v>460</v>
      </c>
      <c r="L1" s="210"/>
      <c r="M1" s="210"/>
      <c r="N1" s="210"/>
      <c r="O1" s="210"/>
      <c r="P1" s="210"/>
      <c r="Q1" s="210"/>
      <c r="R1" s="210"/>
      <c r="S1" s="210"/>
      <c r="T1" s="208"/>
      <c r="U1" s="208"/>
      <c r="V1" s="208"/>
      <c r="W1" s="210" t="s">
        <v>461</v>
      </c>
      <c r="X1" s="210"/>
      <c r="Y1" s="210"/>
      <c r="Z1" s="210"/>
      <c r="AA1" s="210"/>
      <c r="AB1" s="210"/>
      <c r="AC1" s="210"/>
      <c r="AD1" s="210"/>
      <c r="AE1" s="210"/>
      <c r="AF1" s="210"/>
      <c r="AG1" s="210"/>
      <c r="AH1" s="210"/>
      <c r="AI1" s="205"/>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75" customHeight="1">
      <c r="AR2" s="298" t="s">
        <v>6</v>
      </c>
      <c r="AS2" s="299"/>
      <c r="AT2" s="299"/>
      <c r="AU2" s="299"/>
      <c r="AV2" s="299"/>
      <c r="AW2" s="299"/>
      <c r="AX2" s="299"/>
      <c r="AY2" s="299"/>
      <c r="AZ2" s="299"/>
      <c r="BA2" s="299"/>
      <c r="BB2" s="299"/>
      <c r="BC2" s="299"/>
      <c r="BD2" s="299"/>
      <c r="BE2" s="299"/>
      <c r="BS2" s="17" t="s">
        <v>7</v>
      </c>
      <c r="BT2" s="17" t="s">
        <v>8</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7</v>
      </c>
      <c r="BT3" s="17" t="s">
        <v>9</v>
      </c>
    </row>
    <row r="4" spans="2:71" ht="36.75" customHeight="1">
      <c r="B4" s="21"/>
      <c r="C4" s="22"/>
      <c r="D4" s="23" t="s">
        <v>10</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11</v>
      </c>
      <c r="BS4" s="17" t="s">
        <v>12</v>
      </c>
    </row>
    <row r="5" spans="2:71" ht="14.25" customHeight="1">
      <c r="B5" s="21"/>
      <c r="C5" s="22"/>
      <c r="D5" s="26" t="s">
        <v>13</v>
      </c>
      <c r="E5" s="22"/>
      <c r="F5" s="22"/>
      <c r="G5" s="22"/>
      <c r="H5" s="22"/>
      <c r="I5" s="22"/>
      <c r="J5" s="22"/>
      <c r="K5" s="323" t="s">
        <v>14</v>
      </c>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22"/>
      <c r="AQ5" s="24"/>
      <c r="BS5" s="17" t="s">
        <v>7</v>
      </c>
    </row>
    <row r="6" spans="2:71" ht="36.75" customHeight="1">
      <c r="B6" s="21"/>
      <c r="C6" s="22"/>
      <c r="D6" s="28" t="s">
        <v>15</v>
      </c>
      <c r="E6" s="22"/>
      <c r="F6" s="22"/>
      <c r="G6" s="22"/>
      <c r="H6" s="22"/>
      <c r="I6" s="22"/>
      <c r="J6" s="22"/>
      <c r="K6" s="325" t="s">
        <v>16</v>
      </c>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22"/>
      <c r="AQ6" s="24"/>
      <c r="BS6" s="17" t="s">
        <v>7</v>
      </c>
    </row>
    <row r="7" spans="2:71" ht="14.25" customHeight="1">
      <c r="B7" s="21"/>
      <c r="C7" s="22"/>
      <c r="D7" s="29" t="s">
        <v>17</v>
      </c>
      <c r="E7" s="22"/>
      <c r="F7" s="22"/>
      <c r="G7" s="22"/>
      <c r="H7" s="22"/>
      <c r="I7" s="22"/>
      <c r="J7" s="22"/>
      <c r="K7" s="27" t="s">
        <v>3</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18</v>
      </c>
      <c r="AL7" s="22"/>
      <c r="AM7" s="22"/>
      <c r="AN7" s="27" t="s">
        <v>3</v>
      </c>
      <c r="AO7" s="22"/>
      <c r="AP7" s="22"/>
      <c r="AQ7" s="24"/>
      <c r="BS7" s="17" t="s">
        <v>7</v>
      </c>
    </row>
    <row r="8" spans="2:71" ht="14.25" customHeight="1">
      <c r="B8" s="21"/>
      <c r="C8" s="22"/>
      <c r="D8" s="29" t="s">
        <v>19</v>
      </c>
      <c r="E8" s="22"/>
      <c r="F8" s="22"/>
      <c r="G8" s="22"/>
      <c r="H8" s="22"/>
      <c r="I8" s="22"/>
      <c r="J8" s="22"/>
      <c r="K8" s="27" t="s">
        <v>20</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21</v>
      </c>
      <c r="AL8" s="22"/>
      <c r="AM8" s="22"/>
      <c r="AN8" s="27" t="s">
        <v>22</v>
      </c>
      <c r="AO8" s="22"/>
      <c r="AP8" s="22"/>
      <c r="AQ8" s="24"/>
      <c r="BS8" s="17" t="s">
        <v>7</v>
      </c>
    </row>
    <row r="9" spans="2:71" ht="14.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S9" s="17" t="s">
        <v>7</v>
      </c>
    </row>
    <row r="10" spans="2:71" ht="14.25" customHeight="1">
      <c r="B10" s="21"/>
      <c r="C10" s="22"/>
      <c r="D10" s="29" t="s">
        <v>23</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24</v>
      </c>
      <c r="AL10" s="22"/>
      <c r="AM10" s="22"/>
      <c r="AN10" s="27" t="s">
        <v>3</v>
      </c>
      <c r="AO10" s="22"/>
      <c r="AP10" s="22"/>
      <c r="AQ10" s="24"/>
      <c r="BS10" s="17" t="s">
        <v>7</v>
      </c>
    </row>
    <row r="11" spans="2:71" ht="18" customHeight="1">
      <c r="B11" s="21"/>
      <c r="C11" s="22"/>
      <c r="D11" s="22"/>
      <c r="E11" s="27" t="s">
        <v>25</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26</v>
      </c>
      <c r="AL11" s="22"/>
      <c r="AM11" s="22"/>
      <c r="AN11" s="27" t="s">
        <v>3</v>
      </c>
      <c r="AO11" s="22"/>
      <c r="AP11" s="22"/>
      <c r="AQ11" s="24"/>
      <c r="BS11" s="17" t="s">
        <v>7</v>
      </c>
    </row>
    <row r="12" spans="2:71" ht="6.7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S12" s="17" t="s">
        <v>7</v>
      </c>
    </row>
    <row r="13" spans="2:71" ht="14.25" customHeight="1">
      <c r="B13" s="21"/>
      <c r="C13" s="22"/>
      <c r="D13" s="29" t="s">
        <v>27</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24</v>
      </c>
      <c r="AL13" s="22"/>
      <c r="AM13" s="22"/>
      <c r="AN13" s="27" t="s">
        <v>3</v>
      </c>
      <c r="AO13" s="22"/>
      <c r="AP13" s="22"/>
      <c r="AQ13" s="24"/>
      <c r="BS13" s="17" t="s">
        <v>7</v>
      </c>
    </row>
    <row r="14" spans="2:71" ht="12.75">
      <c r="B14" s="21"/>
      <c r="C14" s="22"/>
      <c r="D14" s="22"/>
      <c r="E14" s="27" t="s">
        <v>28</v>
      </c>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9" t="s">
        <v>26</v>
      </c>
      <c r="AL14" s="22"/>
      <c r="AM14" s="22"/>
      <c r="AN14" s="27" t="s">
        <v>3</v>
      </c>
      <c r="AO14" s="22"/>
      <c r="AP14" s="22"/>
      <c r="AQ14" s="24"/>
      <c r="BS14" s="17" t="s">
        <v>7</v>
      </c>
    </row>
    <row r="15" spans="2:71" ht="6.7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S15" s="17" t="s">
        <v>4</v>
      </c>
    </row>
    <row r="16" spans="2:71" ht="14.25" customHeight="1">
      <c r="B16" s="21"/>
      <c r="C16" s="22"/>
      <c r="D16" s="29" t="s">
        <v>29</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24</v>
      </c>
      <c r="AL16" s="22"/>
      <c r="AM16" s="22"/>
      <c r="AN16" s="27" t="s">
        <v>3</v>
      </c>
      <c r="AO16" s="22"/>
      <c r="AP16" s="22"/>
      <c r="AQ16" s="24"/>
      <c r="BS16" s="17" t="s">
        <v>4</v>
      </c>
    </row>
    <row r="17" spans="2:71" ht="18" customHeight="1">
      <c r="B17" s="21"/>
      <c r="C17" s="22"/>
      <c r="D17" s="22"/>
      <c r="E17" s="27" t="s">
        <v>30</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26</v>
      </c>
      <c r="AL17" s="22"/>
      <c r="AM17" s="22"/>
      <c r="AN17" s="27" t="s">
        <v>3</v>
      </c>
      <c r="AO17" s="22"/>
      <c r="AP17" s="22"/>
      <c r="AQ17" s="24"/>
      <c r="BS17" s="17" t="s">
        <v>31</v>
      </c>
    </row>
    <row r="18" spans="2:71" ht="6.7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S18" s="17" t="s">
        <v>7</v>
      </c>
    </row>
    <row r="19" spans="2:71" ht="14.25" customHeight="1">
      <c r="B19" s="21"/>
      <c r="C19" s="22"/>
      <c r="D19" s="29" t="s">
        <v>32</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S19" s="17" t="s">
        <v>7</v>
      </c>
    </row>
    <row r="20" spans="2:71" ht="63" customHeight="1">
      <c r="B20" s="21"/>
      <c r="C20" s="22"/>
      <c r="D20" s="22"/>
      <c r="E20" s="326" t="s">
        <v>33</v>
      </c>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22"/>
      <c r="AP20" s="22"/>
      <c r="AQ20" s="24"/>
      <c r="BS20" s="17" t="s">
        <v>31</v>
      </c>
    </row>
    <row r="21" spans="2:43" ht="6.7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row>
    <row r="22" spans="2:43" ht="6.75" customHeight="1">
      <c r="B22" s="21"/>
      <c r="C22" s="22"/>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22"/>
      <c r="AQ22" s="24"/>
    </row>
    <row r="23" spans="2:43" s="1" customFormat="1" ht="25.5" customHeight="1">
      <c r="B23" s="31"/>
      <c r="C23" s="32"/>
      <c r="D23" s="33" t="s">
        <v>34</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27">
        <f>ROUND(AG51,2)</f>
        <v>0</v>
      </c>
      <c r="AL23" s="328"/>
      <c r="AM23" s="328"/>
      <c r="AN23" s="328"/>
      <c r="AO23" s="328"/>
      <c r="AP23" s="32"/>
      <c r="AQ23" s="35"/>
    </row>
    <row r="24" spans="2:43" s="1" customFormat="1" ht="6.75" customHeight="1">
      <c r="B24" s="31"/>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5"/>
    </row>
    <row r="25" spans="2:43" s="1" customFormat="1" ht="12">
      <c r="B25" s="31"/>
      <c r="C25" s="32"/>
      <c r="D25" s="32"/>
      <c r="E25" s="32"/>
      <c r="F25" s="32"/>
      <c r="G25" s="32"/>
      <c r="H25" s="32"/>
      <c r="I25" s="32"/>
      <c r="J25" s="32"/>
      <c r="K25" s="32"/>
      <c r="L25" s="329" t="s">
        <v>35</v>
      </c>
      <c r="M25" s="306"/>
      <c r="N25" s="306"/>
      <c r="O25" s="306"/>
      <c r="P25" s="32"/>
      <c r="Q25" s="32"/>
      <c r="R25" s="32"/>
      <c r="S25" s="32"/>
      <c r="T25" s="32"/>
      <c r="U25" s="32"/>
      <c r="V25" s="32"/>
      <c r="W25" s="329" t="s">
        <v>36</v>
      </c>
      <c r="X25" s="306"/>
      <c r="Y25" s="306"/>
      <c r="Z25" s="306"/>
      <c r="AA25" s="306"/>
      <c r="AB25" s="306"/>
      <c r="AC25" s="306"/>
      <c r="AD25" s="306"/>
      <c r="AE25" s="306"/>
      <c r="AF25" s="32"/>
      <c r="AG25" s="32"/>
      <c r="AH25" s="32"/>
      <c r="AI25" s="32"/>
      <c r="AJ25" s="32"/>
      <c r="AK25" s="329" t="s">
        <v>37</v>
      </c>
      <c r="AL25" s="306"/>
      <c r="AM25" s="306"/>
      <c r="AN25" s="306"/>
      <c r="AO25" s="306"/>
      <c r="AP25" s="32"/>
      <c r="AQ25" s="35"/>
    </row>
    <row r="26" spans="2:43" s="2" customFormat="1" ht="14.25" customHeight="1">
      <c r="B26" s="37"/>
      <c r="C26" s="38"/>
      <c r="D26" s="39" t="s">
        <v>38</v>
      </c>
      <c r="E26" s="38"/>
      <c r="F26" s="39" t="s">
        <v>40</v>
      </c>
      <c r="G26" s="38"/>
      <c r="H26" s="38"/>
      <c r="I26" s="38"/>
      <c r="J26" s="38"/>
      <c r="K26" s="38"/>
      <c r="L26" s="307">
        <v>0.15</v>
      </c>
      <c r="M26" s="308"/>
      <c r="N26" s="308"/>
      <c r="O26" s="308"/>
      <c r="P26" s="38"/>
      <c r="Q26" s="38"/>
      <c r="R26" s="38"/>
      <c r="S26" s="38"/>
      <c r="T26" s="38"/>
      <c r="U26" s="38"/>
      <c r="V26" s="38"/>
      <c r="W26" s="309">
        <f>ROUND(AZ51,2)</f>
        <v>0</v>
      </c>
      <c r="X26" s="308"/>
      <c r="Y26" s="308"/>
      <c r="Z26" s="308"/>
      <c r="AA26" s="308"/>
      <c r="AB26" s="308"/>
      <c r="AC26" s="308"/>
      <c r="AD26" s="308"/>
      <c r="AE26" s="308"/>
      <c r="AF26" s="38"/>
      <c r="AG26" s="38"/>
      <c r="AH26" s="38"/>
      <c r="AI26" s="38"/>
      <c r="AJ26" s="38"/>
      <c r="AK26" s="309">
        <f>ROUND(AV51,2)</f>
        <v>0</v>
      </c>
      <c r="AL26" s="308"/>
      <c r="AM26" s="308"/>
      <c r="AN26" s="308"/>
      <c r="AO26" s="308"/>
      <c r="AP26" s="38"/>
      <c r="AQ26" s="40"/>
    </row>
    <row r="27" spans="2:43" s="2" customFormat="1" ht="14.25" customHeight="1">
      <c r="B27" s="37"/>
      <c r="C27" s="38"/>
      <c r="D27" s="38"/>
      <c r="E27" s="38"/>
      <c r="F27" s="39" t="s">
        <v>39</v>
      </c>
      <c r="G27" s="38"/>
      <c r="H27" s="38"/>
      <c r="I27" s="38"/>
      <c r="J27" s="38"/>
      <c r="K27" s="38"/>
      <c r="L27" s="307">
        <v>0.21</v>
      </c>
      <c r="M27" s="308"/>
      <c r="N27" s="308"/>
      <c r="O27" s="308"/>
      <c r="P27" s="38"/>
      <c r="Q27" s="38"/>
      <c r="R27" s="38"/>
      <c r="S27" s="38"/>
      <c r="T27" s="38"/>
      <c r="U27" s="38"/>
      <c r="V27" s="38"/>
      <c r="W27" s="309">
        <f>ROUND(BA51,2)</f>
        <v>0</v>
      </c>
      <c r="X27" s="308"/>
      <c r="Y27" s="308"/>
      <c r="Z27" s="308"/>
      <c r="AA27" s="308"/>
      <c r="AB27" s="308"/>
      <c r="AC27" s="308"/>
      <c r="AD27" s="308"/>
      <c r="AE27" s="308"/>
      <c r="AF27" s="38"/>
      <c r="AG27" s="38"/>
      <c r="AH27" s="38"/>
      <c r="AI27" s="38"/>
      <c r="AJ27" s="38"/>
      <c r="AK27" s="309">
        <f>ROUND(AW51,2)</f>
        <v>0</v>
      </c>
      <c r="AL27" s="308"/>
      <c r="AM27" s="308"/>
      <c r="AN27" s="308"/>
      <c r="AO27" s="308"/>
      <c r="AP27" s="38"/>
      <c r="AQ27" s="40"/>
    </row>
    <row r="28" spans="2:43" s="2" customFormat="1" ht="14.25" customHeight="1" hidden="1">
      <c r="B28" s="37"/>
      <c r="C28" s="38"/>
      <c r="D28" s="38"/>
      <c r="E28" s="38"/>
      <c r="F28" s="39" t="s">
        <v>41</v>
      </c>
      <c r="G28" s="38"/>
      <c r="H28" s="38"/>
      <c r="I28" s="38"/>
      <c r="J28" s="38"/>
      <c r="K28" s="38"/>
      <c r="L28" s="307">
        <v>0.21</v>
      </c>
      <c r="M28" s="308"/>
      <c r="N28" s="308"/>
      <c r="O28" s="308"/>
      <c r="P28" s="38"/>
      <c r="Q28" s="38"/>
      <c r="R28" s="38"/>
      <c r="S28" s="38"/>
      <c r="T28" s="38"/>
      <c r="U28" s="38"/>
      <c r="V28" s="38"/>
      <c r="W28" s="309">
        <f>ROUND(BB51,2)</f>
        <v>0</v>
      </c>
      <c r="X28" s="308"/>
      <c r="Y28" s="308"/>
      <c r="Z28" s="308"/>
      <c r="AA28" s="308"/>
      <c r="AB28" s="308"/>
      <c r="AC28" s="308"/>
      <c r="AD28" s="308"/>
      <c r="AE28" s="308"/>
      <c r="AF28" s="38"/>
      <c r="AG28" s="38"/>
      <c r="AH28" s="38"/>
      <c r="AI28" s="38"/>
      <c r="AJ28" s="38"/>
      <c r="AK28" s="309">
        <v>0</v>
      </c>
      <c r="AL28" s="308"/>
      <c r="AM28" s="308"/>
      <c r="AN28" s="308"/>
      <c r="AO28" s="308"/>
      <c r="AP28" s="38"/>
      <c r="AQ28" s="40"/>
    </row>
    <row r="29" spans="2:43" s="2" customFormat="1" ht="14.25" customHeight="1" hidden="1">
      <c r="B29" s="37"/>
      <c r="C29" s="38"/>
      <c r="D29" s="38"/>
      <c r="E29" s="38"/>
      <c r="F29" s="39" t="s">
        <v>42</v>
      </c>
      <c r="G29" s="38"/>
      <c r="H29" s="38"/>
      <c r="I29" s="38"/>
      <c r="J29" s="38"/>
      <c r="K29" s="38"/>
      <c r="L29" s="307">
        <v>0.15</v>
      </c>
      <c r="M29" s="308"/>
      <c r="N29" s="308"/>
      <c r="O29" s="308"/>
      <c r="P29" s="38"/>
      <c r="Q29" s="38"/>
      <c r="R29" s="38"/>
      <c r="S29" s="38"/>
      <c r="T29" s="38"/>
      <c r="U29" s="38"/>
      <c r="V29" s="38"/>
      <c r="W29" s="309">
        <f>ROUND(BC51,2)</f>
        <v>0</v>
      </c>
      <c r="X29" s="308"/>
      <c r="Y29" s="308"/>
      <c r="Z29" s="308"/>
      <c r="AA29" s="308"/>
      <c r="AB29" s="308"/>
      <c r="AC29" s="308"/>
      <c r="AD29" s="308"/>
      <c r="AE29" s="308"/>
      <c r="AF29" s="38"/>
      <c r="AG29" s="38"/>
      <c r="AH29" s="38"/>
      <c r="AI29" s="38"/>
      <c r="AJ29" s="38"/>
      <c r="AK29" s="309">
        <v>0</v>
      </c>
      <c r="AL29" s="308"/>
      <c r="AM29" s="308"/>
      <c r="AN29" s="308"/>
      <c r="AO29" s="308"/>
      <c r="AP29" s="38"/>
      <c r="AQ29" s="40"/>
    </row>
    <row r="30" spans="2:43" s="2" customFormat="1" ht="14.25" customHeight="1" hidden="1">
      <c r="B30" s="37"/>
      <c r="C30" s="38"/>
      <c r="D30" s="38"/>
      <c r="E30" s="38"/>
      <c r="F30" s="39" t="s">
        <v>43</v>
      </c>
      <c r="G30" s="38"/>
      <c r="H30" s="38"/>
      <c r="I30" s="38"/>
      <c r="J30" s="38"/>
      <c r="K30" s="38"/>
      <c r="L30" s="307">
        <v>0</v>
      </c>
      <c r="M30" s="308"/>
      <c r="N30" s="308"/>
      <c r="O30" s="308"/>
      <c r="P30" s="38"/>
      <c r="Q30" s="38"/>
      <c r="R30" s="38"/>
      <c r="S30" s="38"/>
      <c r="T30" s="38"/>
      <c r="U30" s="38"/>
      <c r="V30" s="38"/>
      <c r="W30" s="309">
        <f>ROUND(BD51,2)</f>
        <v>0</v>
      </c>
      <c r="X30" s="308"/>
      <c r="Y30" s="308"/>
      <c r="Z30" s="308"/>
      <c r="AA30" s="308"/>
      <c r="AB30" s="308"/>
      <c r="AC30" s="308"/>
      <c r="AD30" s="308"/>
      <c r="AE30" s="308"/>
      <c r="AF30" s="38"/>
      <c r="AG30" s="38"/>
      <c r="AH30" s="38"/>
      <c r="AI30" s="38"/>
      <c r="AJ30" s="38"/>
      <c r="AK30" s="309">
        <v>0</v>
      </c>
      <c r="AL30" s="308"/>
      <c r="AM30" s="308"/>
      <c r="AN30" s="308"/>
      <c r="AO30" s="308"/>
      <c r="AP30" s="38"/>
      <c r="AQ30" s="40"/>
    </row>
    <row r="31" spans="2:43" s="1" customFormat="1" ht="6.75" customHeight="1">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5"/>
    </row>
    <row r="32" spans="2:43" s="1" customFormat="1" ht="25.5" customHeight="1">
      <c r="B32" s="31"/>
      <c r="C32" s="41"/>
      <c r="D32" s="42" t="s">
        <v>44</v>
      </c>
      <c r="E32" s="43"/>
      <c r="F32" s="43"/>
      <c r="G32" s="43"/>
      <c r="H32" s="43"/>
      <c r="I32" s="43"/>
      <c r="J32" s="43"/>
      <c r="K32" s="43"/>
      <c r="L32" s="43"/>
      <c r="M32" s="43"/>
      <c r="N32" s="43"/>
      <c r="O32" s="43"/>
      <c r="P32" s="43"/>
      <c r="Q32" s="43"/>
      <c r="R32" s="43"/>
      <c r="S32" s="43"/>
      <c r="T32" s="44" t="s">
        <v>45</v>
      </c>
      <c r="U32" s="43"/>
      <c r="V32" s="43"/>
      <c r="W32" s="43"/>
      <c r="X32" s="317" t="s">
        <v>46</v>
      </c>
      <c r="Y32" s="318"/>
      <c r="Z32" s="318"/>
      <c r="AA32" s="318"/>
      <c r="AB32" s="318"/>
      <c r="AC32" s="43"/>
      <c r="AD32" s="43"/>
      <c r="AE32" s="43"/>
      <c r="AF32" s="43"/>
      <c r="AG32" s="43"/>
      <c r="AH32" s="43"/>
      <c r="AI32" s="43"/>
      <c r="AJ32" s="43"/>
      <c r="AK32" s="319">
        <f>SUM(AK23:AK30)</f>
        <v>0</v>
      </c>
      <c r="AL32" s="318"/>
      <c r="AM32" s="318"/>
      <c r="AN32" s="318"/>
      <c r="AO32" s="320"/>
      <c r="AP32" s="41"/>
      <c r="AQ32" s="45"/>
    </row>
    <row r="33" spans="2:43" s="1" customFormat="1" ht="6.75" customHeight="1">
      <c r="B33" s="3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5"/>
    </row>
    <row r="34" spans="2:43" s="1" customFormat="1" ht="6.75" customHeight="1">
      <c r="B34" s="46"/>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8"/>
    </row>
    <row r="38" spans="2:44" s="1" customFormat="1" ht="6.75" customHeight="1">
      <c r="B38" s="49"/>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31"/>
    </row>
    <row r="39" spans="2:44" s="1" customFormat="1" ht="36.75" customHeight="1">
      <c r="B39" s="31"/>
      <c r="C39" s="51" t="s">
        <v>47</v>
      </c>
      <c r="AR39" s="31"/>
    </row>
    <row r="40" spans="2:44" s="1" customFormat="1" ht="6.75" customHeight="1">
      <c r="B40" s="31"/>
      <c r="AR40" s="31"/>
    </row>
    <row r="41" spans="2:44" s="3" customFormat="1" ht="14.25" customHeight="1">
      <c r="B41" s="52"/>
      <c r="C41" s="53" t="s">
        <v>13</v>
      </c>
      <c r="L41" s="3" t="str">
        <f>K5</f>
        <v>N17-011-R1</v>
      </c>
      <c r="AR41" s="52"/>
    </row>
    <row r="42" spans="2:44" s="4" customFormat="1" ht="36.75" customHeight="1">
      <c r="B42" s="54"/>
      <c r="C42" s="55" t="s">
        <v>15</v>
      </c>
      <c r="L42" s="321" t="str">
        <f>K6</f>
        <v>DŮM Č.P. 752, PIONÝRŮ - STAVEBNÍ ÚPRAVY , FRÝDEK MÍSTEK</v>
      </c>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R42" s="54"/>
    </row>
    <row r="43" spans="2:44" s="1" customFormat="1" ht="6.75" customHeight="1">
      <c r="B43" s="31"/>
      <c r="AR43" s="31"/>
    </row>
    <row r="44" spans="2:44" s="1" customFormat="1" ht="12.75">
      <c r="B44" s="31"/>
      <c r="C44" s="53" t="s">
        <v>19</v>
      </c>
      <c r="L44" s="56" t="str">
        <f>IF(K8="","",K8)</f>
        <v>Frýdek Místek</v>
      </c>
      <c r="AI44" s="53" t="s">
        <v>21</v>
      </c>
      <c r="AM44" s="310" t="str">
        <f>IF(AN8="","",AN8)</f>
        <v>19.01.2017</v>
      </c>
      <c r="AN44" s="311"/>
      <c r="AR44" s="31"/>
    </row>
    <row r="45" spans="2:44" s="1" customFormat="1" ht="6.75" customHeight="1">
      <c r="B45" s="31"/>
      <c r="AR45" s="31"/>
    </row>
    <row r="46" spans="2:56" s="1" customFormat="1" ht="12.75">
      <c r="B46" s="31"/>
      <c r="C46" s="53" t="s">
        <v>23</v>
      </c>
      <c r="L46" s="3" t="str">
        <f>IF(E11="","",E11)</f>
        <v>STATUTÁRNÍ MĚSTO FRÝDEK MÍSTEK</v>
      </c>
      <c r="AI46" s="53" t="s">
        <v>29</v>
      </c>
      <c r="AM46" s="312" t="str">
        <f>IF(E17="","",E17)</f>
        <v>MARPO s.r.o.</v>
      </c>
      <c r="AN46" s="311"/>
      <c r="AO46" s="311"/>
      <c r="AP46" s="311"/>
      <c r="AR46" s="31"/>
      <c r="AS46" s="303" t="s">
        <v>48</v>
      </c>
      <c r="AT46" s="304"/>
      <c r="AU46" s="58"/>
      <c r="AV46" s="58"/>
      <c r="AW46" s="58"/>
      <c r="AX46" s="58"/>
      <c r="AY46" s="58"/>
      <c r="AZ46" s="58"/>
      <c r="BA46" s="58"/>
      <c r="BB46" s="58"/>
      <c r="BC46" s="58"/>
      <c r="BD46" s="59"/>
    </row>
    <row r="47" spans="2:56" s="1" customFormat="1" ht="12.75">
      <c r="B47" s="31"/>
      <c r="C47" s="53" t="s">
        <v>27</v>
      </c>
      <c r="L47" s="3" t="str">
        <f>IF(E14="","",E14)</f>
        <v>Na základě výběrového řízení</v>
      </c>
      <c r="AR47" s="31"/>
      <c r="AS47" s="305"/>
      <c r="AT47" s="306"/>
      <c r="AU47" s="32"/>
      <c r="AV47" s="32"/>
      <c r="AW47" s="32"/>
      <c r="AX47" s="32"/>
      <c r="AY47" s="32"/>
      <c r="AZ47" s="32"/>
      <c r="BA47" s="32"/>
      <c r="BB47" s="32"/>
      <c r="BC47" s="32"/>
      <c r="BD47" s="61"/>
    </row>
    <row r="48" spans="2:56" s="1" customFormat="1" ht="10.5" customHeight="1">
      <c r="B48" s="31"/>
      <c r="AR48" s="31"/>
      <c r="AS48" s="305"/>
      <c r="AT48" s="306"/>
      <c r="AU48" s="32"/>
      <c r="AV48" s="32"/>
      <c r="AW48" s="32"/>
      <c r="AX48" s="32"/>
      <c r="AY48" s="32"/>
      <c r="AZ48" s="32"/>
      <c r="BA48" s="32"/>
      <c r="BB48" s="32"/>
      <c r="BC48" s="32"/>
      <c r="BD48" s="61"/>
    </row>
    <row r="49" spans="2:56" s="1" customFormat="1" ht="29.25" customHeight="1">
      <c r="B49" s="31"/>
      <c r="C49" s="313" t="s">
        <v>49</v>
      </c>
      <c r="D49" s="314"/>
      <c r="E49" s="314"/>
      <c r="F49" s="314"/>
      <c r="G49" s="314"/>
      <c r="H49" s="62"/>
      <c r="I49" s="315" t="s">
        <v>50</v>
      </c>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6" t="s">
        <v>51</v>
      </c>
      <c r="AH49" s="314"/>
      <c r="AI49" s="314"/>
      <c r="AJ49" s="314"/>
      <c r="AK49" s="314"/>
      <c r="AL49" s="314"/>
      <c r="AM49" s="314"/>
      <c r="AN49" s="315" t="s">
        <v>52</v>
      </c>
      <c r="AO49" s="314"/>
      <c r="AP49" s="314"/>
      <c r="AQ49" s="63" t="s">
        <v>53</v>
      </c>
      <c r="AR49" s="31"/>
      <c r="AS49" s="64" t="s">
        <v>54</v>
      </c>
      <c r="AT49" s="65" t="s">
        <v>55</v>
      </c>
      <c r="AU49" s="65" t="s">
        <v>56</v>
      </c>
      <c r="AV49" s="65" t="s">
        <v>57</v>
      </c>
      <c r="AW49" s="65" t="s">
        <v>58</v>
      </c>
      <c r="AX49" s="65" t="s">
        <v>59</v>
      </c>
      <c r="AY49" s="65" t="s">
        <v>60</v>
      </c>
      <c r="AZ49" s="65" t="s">
        <v>61</v>
      </c>
      <c r="BA49" s="65" t="s">
        <v>62</v>
      </c>
      <c r="BB49" s="65" t="s">
        <v>63</v>
      </c>
      <c r="BC49" s="65" t="s">
        <v>64</v>
      </c>
      <c r="BD49" s="66" t="s">
        <v>65</v>
      </c>
    </row>
    <row r="50" spans="2:56" s="1" customFormat="1" ht="10.5" customHeight="1">
      <c r="B50" s="31"/>
      <c r="AR50" s="31"/>
      <c r="AS50" s="67"/>
      <c r="AT50" s="58"/>
      <c r="AU50" s="58"/>
      <c r="AV50" s="58"/>
      <c r="AW50" s="58"/>
      <c r="AX50" s="58"/>
      <c r="AY50" s="58"/>
      <c r="AZ50" s="58"/>
      <c r="BA50" s="58"/>
      <c r="BB50" s="58"/>
      <c r="BC50" s="58"/>
      <c r="BD50" s="59"/>
    </row>
    <row r="51" spans="2:90" s="4" customFormat="1" ht="32.25" customHeight="1">
      <c r="B51" s="54"/>
      <c r="C51" s="68" t="s">
        <v>66</v>
      </c>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296">
        <f>ROUND(SUM(AG52:AG53),2)</f>
        <v>0</v>
      </c>
      <c r="AH51" s="296"/>
      <c r="AI51" s="296"/>
      <c r="AJ51" s="296"/>
      <c r="AK51" s="296"/>
      <c r="AL51" s="296"/>
      <c r="AM51" s="296"/>
      <c r="AN51" s="297">
        <f>SUM(AG51,AT51)</f>
        <v>0</v>
      </c>
      <c r="AO51" s="297"/>
      <c r="AP51" s="297"/>
      <c r="AQ51" s="70" t="s">
        <v>3</v>
      </c>
      <c r="AR51" s="54"/>
      <c r="AS51" s="71">
        <f>ROUND(SUM(AS52:AS53),2)</f>
        <v>0</v>
      </c>
      <c r="AT51" s="72">
        <f>ROUND(SUM(AV51:AW51),2)</f>
        <v>0</v>
      </c>
      <c r="AU51" s="73">
        <f>ROUND(SUM(AU52:AU53),5)</f>
        <v>5594.38422</v>
      </c>
      <c r="AV51" s="72">
        <f>ROUND(AZ51*L26,2)</f>
        <v>0</v>
      </c>
      <c r="AW51" s="72">
        <f>ROUND(BA51*L27,2)</f>
        <v>0</v>
      </c>
      <c r="AX51" s="72">
        <f>ROUND(BB51*L26,2)</f>
        <v>0</v>
      </c>
      <c r="AY51" s="72">
        <f>ROUND(BC51*L27,2)</f>
        <v>0</v>
      </c>
      <c r="AZ51" s="72">
        <f>ROUND(SUM(AZ52:AZ53),2)</f>
        <v>0</v>
      </c>
      <c r="BA51" s="72">
        <f>ROUND(SUM(BA52:BA53),2)</f>
        <v>0</v>
      </c>
      <c r="BB51" s="72">
        <f>ROUND(SUM(BB52:BB53),2)</f>
        <v>0</v>
      </c>
      <c r="BC51" s="72">
        <f>ROUND(SUM(BC52:BC53),2)</f>
        <v>0</v>
      </c>
      <c r="BD51" s="74">
        <f>ROUND(SUM(BD52:BD53),2)</f>
        <v>0</v>
      </c>
      <c r="BS51" s="55" t="s">
        <v>67</v>
      </c>
      <c r="BT51" s="55" t="s">
        <v>68</v>
      </c>
      <c r="BU51" s="75" t="s">
        <v>69</v>
      </c>
      <c r="BV51" s="55" t="s">
        <v>70</v>
      </c>
      <c r="BW51" s="55" t="s">
        <v>5</v>
      </c>
      <c r="BX51" s="55" t="s">
        <v>71</v>
      </c>
      <c r="CL51" s="55" t="s">
        <v>3</v>
      </c>
    </row>
    <row r="52" spans="1:91" s="5" customFormat="1" ht="27" customHeight="1">
      <c r="A52" s="206" t="s">
        <v>462</v>
      </c>
      <c r="B52" s="76"/>
      <c r="C52" s="77"/>
      <c r="D52" s="302" t="s">
        <v>72</v>
      </c>
      <c r="E52" s="301"/>
      <c r="F52" s="301"/>
      <c r="G52" s="301"/>
      <c r="H52" s="301"/>
      <c r="I52" s="78"/>
      <c r="J52" s="302" t="s">
        <v>73</v>
      </c>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0">
        <f>'VON - Vedlejší a ostatní ...'!J27</f>
        <v>0</v>
      </c>
      <c r="AH52" s="301"/>
      <c r="AI52" s="301"/>
      <c r="AJ52" s="301"/>
      <c r="AK52" s="301"/>
      <c r="AL52" s="301"/>
      <c r="AM52" s="301"/>
      <c r="AN52" s="300">
        <f>SUM(AG52,AT52)</f>
        <v>0</v>
      </c>
      <c r="AO52" s="301"/>
      <c r="AP52" s="301"/>
      <c r="AQ52" s="79" t="s">
        <v>72</v>
      </c>
      <c r="AR52" s="76"/>
      <c r="AS52" s="80">
        <v>0</v>
      </c>
      <c r="AT52" s="81">
        <f>ROUND(SUM(AV52:AW52),2)</f>
        <v>0</v>
      </c>
      <c r="AU52" s="82">
        <f>'VON - Vedlejší a ostatní ...'!P79</f>
        <v>0</v>
      </c>
      <c r="AV52" s="81">
        <f>'VON - Vedlejší a ostatní ...'!J30</f>
        <v>0</v>
      </c>
      <c r="AW52" s="81">
        <f>'VON - Vedlejší a ostatní ...'!J31</f>
        <v>0</v>
      </c>
      <c r="AX52" s="81">
        <f>'VON - Vedlejší a ostatní ...'!J32</f>
        <v>0</v>
      </c>
      <c r="AY52" s="81">
        <f>'VON - Vedlejší a ostatní ...'!J33</f>
        <v>0</v>
      </c>
      <c r="AZ52" s="81">
        <f>'VON - Vedlejší a ostatní ...'!F30</f>
        <v>0</v>
      </c>
      <c r="BA52" s="81">
        <f>'VON - Vedlejší a ostatní ...'!F31</f>
        <v>0</v>
      </c>
      <c r="BB52" s="81">
        <f>'VON - Vedlejší a ostatní ...'!F32</f>
        <v>0</v>
      </c>
      <c r="BC52" s="81">
        <f>'VON - Vedlejší a ostatní ...'!F33</f>
        <v>0</v>
      </c>
      <c r="BD52" s="83">
        <f>'VON - Vedlejší a ostatní ...'!F34</f>
        <v>0</v>
      </c>
      <c r="BT52" s="84" t="s">
        <v>74</v>
      </c>
      <c r="BV52" s="84" t="s">
        <v>70</v>
      </c>
      <c r="BW52" s="84" t="s">
        <v>75</v>
      </c>
      <c r="BX52" s="84" t="s">
        <v>5</v>
      </c>
      <c r="CL52" s="84" t="s">
        <v>3</v>
      </c>
      <c r="CM52" s="84" t="s">
        <v>74</v>
      </c>
    </row>
    <row r="53" spans="1:91" s="5" customFormat="1" ht="27" customHeight="1">
      <c r="A53" s="206" t="s">
        <v>462</v>
      </c>
      <c r="B53" s="76"/>
      <c r="C53" s="77"/>
      <c r="D53" s="302" t="s">
        <v>74</v>
      </c>
      <c r="E53" s="301"/>
      <c r="F53" s="301"/>
      <c r="G53" s="301"/>
      <c r="H53" s="301"/>
      <c r="I53" s="78"/>
      <c r="J53" s="302" t="s">
        <v>646</v>
      </c>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0">
        <f>'1 - BD č.p. 752 - ODSTRAN...'!J27</f>
        <v>0</v>
      </c>
      <c r="AH53" s="301"/>
      <c r="AI53" s="301"/>
      <c r="AJ53" s="301"/>
      <c r="AK53" s="301"/>
      <c r="AL53" s="301"/>
      <c r="AM53" s="301"/>
      <c r="AN53" s="300">
        <f>SUM(AG53,AT53)</f>
        <v>0</v>
      </c>
      <c r="AO53" s="301"/>
      <c r="AP53" s="301"/>
      <c r="AQ53" s="79" t="s">
        <v>76</v>
      </c>
      <c r="AR53" s="76"/>
      <c r="AS53" s="85">
        <v>0</v>
      </c>
      <c r="AT53" s="86">
        <f>ROUND(SUM(AV53:AW53),2)</f>
        <v>0</v>
      </c>
      <c r="AU53" s="87">
        <f>'1 - BD č.p. 752 - ODSTRAN...'!P91</f>
        <v>5594.384215000001</v>
      </c>
      <c r="AV53" s="86">
        <f>'1 - BD č.p. 752 - ODSTRAN...'!J30</f>
        <v>0</v>
      </c>
      <c r="AW53" s="86">
        <f>'1 - BD č.p. 752 - ODSTRAN...'!J31</f>
        <v>0</v>
      </c>
      <c r="AX53" s="86">
        <f>'1 - BD č.p. 752 - ODSTRAN...'!J32</f>
        <v>0</v>
      </c>
      <c r="AY53" s="86">
        <f>'1 - BD č.p. 752 - ODSTRAN...'!J33</f>
        <v>0</v>
      </c>
      <c r="AZ53" s="86">
        <f>'1 - BD č.p. 752 - ODSTRAN...'!F30</f>
        <v>0</v>
      </c>
      <c r="BA53" s="86">
        <f>'1 - BD č.p. 752 - ODSTRAN...'!F31</f>
        <v>0</v>
      </c>
      <c r="BB53" s="86">
        <f>'1 - BD č.p. 752 - ODSTRAN...'!F32</f>
        <v>0</v>
      </c>
      <c r="BC53" s="86">
        <f>'1 - BD č.p. 752 - ODSTRAN...'!F33</f>
        <v>0</v>
      </c>
      <c r="BD53" s="88">
        <f>'1 - BD č.p. 752 - ODSTRAN...'!F34</f>
        <v>0</v>
      </c>
      <c r="BT53" s="84" t="s">
        <v>74</v>
      </c>
      <c r="BV53" s="84" t="s">
        <v>70</v>
      </c>
      <c r="BW53" s="84" t="s">
        <v>77</v>
      </c>
      <c r="BX53" s="84" t="s">
        <v>5</v>
      </c>
      <c r="CL53" s="84" t="s">
        <v>3</v>
      </c>
      <c r="CM53" s="84" t="s">
        <v>74</v>
      </c>
    </row>
    <row r="54" spans="2:44" s="1" customFormat="1" ht="30" customHeight="1">
      <c r="B54" s="31"/>
      <c r="AR54" s="31"/>
    </row>
    <row r="55" spans="2:44" s="1" customFormat="1" ht="6.75" customHeight="1">
      <c r="B55" s="46"/>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31"/>
    </row>
  </sheetData>
  <sheetProtection/>
  <mergeCells count="43">
    <mergeCell ref="K5:AO5"/>
    <mergeCell ref="K6:AO6"/>
    <mergeCell ref="E20:AN20"/>
    <mergeCell ref="AK23:AO23"/>
    <mergeCell ref="L25:O25"/>
    <mergeCell ref="W25:AE25"/>
    <mergeCell ref="AK25:AO25"/>
    <mergeCell ref="L26:O26"/>
    <mergeCell ref="W26:AE26"/>
    <mergeCell ref="AK26:AO26"/>
    <mergeCell ref="L27:O27"/>
    <mergeCell ref="W27:AE27"/>
    <mergeCell ref="AK27:AO27"/>
    <mergeCell ref="AK30:AO30"/>
    <mergeCell ref="X32:AB32"/>
    <mergeCell ref="AK32:AO32"/>
    <mergeCell ref="L42:AO42"/>
    <mergeCell ref="L28:O28"/>
    <mergeCell ref="W28:AE28"/>
    <mergeCell ref="AK28:AO28"/>
    <mergeCell ref="L29:O29"/>
    <mergeCell ref="W29:AE29"/>
    <mergeCell ref="AK29:AO29"/>
    <mergeCell ref="AN53:AP53"/>
    <mergeCell ref="AG53:AM53"/>
    <mergeCell ref="D53:H53"/>
    <mergeCell ref="J53:AF53"/>
    <mergeCell ref="AM44:AN44"/>
    <mergeCell ref="AM46:AP46"/>
    <mergeCell ref="C49:G49"/>
    <mergeCell ref="I49:AF49"/>
    <mergeCell ref="AG49:AM49"/>
    <mergeCell ref="AN49:AP49"/>
    <mergeCell ref="AG51:AM51"/>
    <mergeCell ref="AN51:AP51"/>
    <mergeCell ref="AR2:BE2"/>
    <mergeCell ref="AN52:AP52"/>
    <mergeCell ref="AG52:AM52"/>
    <mergeCell ref="D52:H52"/>
    <mergeCell ref="J52:AF52"/>
    <mergeCell ref="AS46:AT48"/>
    <mergeCell ref="L30:O30"/>
    <mergeCell ref="W30:AE30"/>
  </mergeCells>
  <hyperlinks>
    <hyperlink ref="K1:S1" location="C2" tooltip="Rekapitulace stavby" display="1) Rekapitulace stavby"/>
    <hyperlink ref="W1:AI1" location="C51" tooltip="Rekapitulace objektů stavby a soupisů prací" display="2) Rekapitulace objektů stavby a soupisů prací"/>
    <hyperlink ref="A52" location="'VON - Vedlejší a ostatní ...'!C2" tooltip="VON - Vedlejší a ostatní ..." display="/"/>
    <hyperlink ref="A53" location="'1 - BD č.p. 752 - ODSTRAN...'!C2" tooltip="1 - BD č.p. 752 - ODSTRAN..." display="/"/>
  </hyperlinks>
  <printOptions/>
  <pageMargins left="0.5905511811023623" right="0.5905511811023623" top="0.5905511811023623" bottom="0.5905511811023623" header="0" footer="0"/>
  <pageSetup blackAndWhite="1" errors="blank" fitToHeight="100" fitToWidth="1" horizontalDpi="600" verticalDpi="600" orientation="landscape" paperSize="9" r:id="rId2"/>
  <headerFooter>
    <oddFooter>&amp;LDŮM Č.P. 752, PIONÝRŮ - STAVEBNÍ ÚPRAVY , FRÝDEK MÍSTEK&amp;CStrana &amp;P /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14"/>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1"/>
      <c r="B1" s="208"/>
      <c r="C1" s="208"/>
      <c r="D1" s="209" t="s">
        <v>1</v>
      </c>
      <c r="E1" s="208"/>
      <c r="F1" s="210" t="s">
        <v>463</v>
      </c>
      <c r="G1" s="330" t="s">
        <v>464</v>
      </c>
      <c r="H1" s="330"/>
      <c r="I1" s="208"/>
      <c r="J1" s="210" t="s">
        <v>465</v>
      </c>
      <c r="K1" s="209" t="s">
        <v>78</v>
      </c>
      <c r="L1" s="210" t="s">
        <v>466</v>
      </c>
      <c r="M1" s="210"/>
      <c r="N1" s="210"/>
      <c r="O1" s="210"/>
      <c r="P1" s="210"/>
      <c r="Q1" s="210"/>
      <c r="R1" s="210"/>
      <c r="S1" s="210"/>
      <c r="T1" s="210"/>
      <c r="U1" s="212"/>
      <c r="V1" s="212"/>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98" t="s">
        <v>6</v>
      </c>
      <c r="M2" s="299"/>
      <c r="N2" s="299"/>
      <c r="O2" s="299"/>
      <c r="P2" s="299"/>
      <c r="Q2" s="299"/>
      <c r="R2" s="299"/>
      <c r="S2" s="299"/>
      <c r="T2" s="299"/>
      <c r="U2" s="299"/>
      <c r="V2" s="299"/>
      <c r="AT2" s="17" t="s">
        <v>75</v>
      </c>
    </row>
    <row r="3" spans="2:46" ht="6.75" customHeight="1">
      <c r="B3" s="18"/>
      <c r="C3" s="19"/>
      <c r="D3" s="19"/>
      <c r="E3" s="19"/>
      <c r="F3" s="19"/>
      <c r="G3" s="19"/>
      <c r="H3" s="19"/>
      <c r="I3" s="19"/>
      <c r="J3" s="19"/>
      <c r="K3" s="20"/>
      <c r="AT3" s="17" t="s">
        <v>74</v>
      </c>
    </row>
    <row r="4" spans="2:46" ht="36.75" customHeight="1">
      <c r="B4" s="21"/>
      <c r="C4" s="22"/>
      <c r="D4" s="23" t="s">
        <v>79</v>
      </c>
      <c r="E4" s="22"/>
      <c r="F4" s="22"/>
      <c r="G4" s="22"/>
      <c r="H4" s="22"/>
      <c r="I4" s="22"/>
      <c r="J4" s="22"/>
      <c r="K4" s="24"/>
      <c r="M4" s="25" t="s">
        <v>11</v>
      </c>
      <c r="AT4" s="17" t="s">
        <v>4</v>
      </c>
    </row>
    <row r="5" spans="2:11" ht="6.75" customHeight="1">
      <c r="B5" s="21"/>
      <c r="C5" s="22"/>
      <c r="D5" s="22"/>
      <c r="E5" s="22"/>
      <c r="F5" s="22"/>
      <c r="G5" s="22"/>
      <c r="H5" s="22"/>
      <c r="I5" s="22"/>
      <c r="J5" s="22"/>
      <c r="K5" s="24"/>
    </row>
    <row r="6" spans="2:11" ht="12.75">
      <c r="B6" s="21"/>
      <c r="C6" s="22"/>
      <c r="D6" s="29" t="s">
        <v>15</v>
      </c>
      <c r="E6" s="22"/>
      <c r="F6" s="22"/>
      <c r="G6" s="22"/>
      <c r="H6" s="22"/>
      <c r="I6" s="22"/>
      <c r="J6" s="22"/>
      <c r="K6" s="24"/>
    </row>
    <row r="7" spans="2:11" ht="22.5" customHeight="1">
      <c r="B7" s="21"/>
      <c r="C7" s="22"/>
      <c r="D7" s="22"/>
      <c r="E7" s="331" t="str">
        <f>'Rekapitulace stavby'!K6</f>
        <v>DŮM Č.P. 752, PIONÝRŮ - STAVEBNÍ ÚPRAVY , FRÝDEK MÍSTEK</v>
      </c>
      <c r="F7" s="324"/>
      <c r="G7" s="324"/>
      <c r="H7" s="324"/>
      <c r="I7" s="22"/>
      <c r="J7" s="22"/>
      <c r="K7" s="24"/>
    </row>
    <row r="8" spans="2:11" s="1" customFormat="1" ht="12.75">
      <c r="B8" s="31"/>
      <c r="C8" s="32"/>
      <c r="D8" s="29" t="s">
        <v>80</v>
      </c>
      <c r="E8" s="32"/>
      <c r="F8" s="32"/>
      <c r="G8" s="32"/>
      <c r="H8" s="32"/>
      <c r="I8" s="32"/>
      <c r="J8" s="32"/>
      <c r="K8" s="35"/>
    </row>
    <row r="9" spans="2:11" s="1" customFormat="1" ht="36.75" customHeight="1">
      <c r="B9" s="31"/>
      <c r="C9" s="32"/>
      <c r="D9" s="32"/>
      <c r="E9" s="332" t="s">
        <v>81</v>
      </c>
      <c r="F9" s="306"/>
      <c r="G9" s="306"/>
      <c r="H9" s="306"/>
      <c r="I9" s="32"/>
      <c r="J9" s="32"/>
      <c r="K9" s="35"/>
    </row>
    <row r="10" spans="2:11" s="1" customFormat="1" ht="12">
      <c r="B10" s="31"/>
      <c r="C10" s="32"/>
      <c r="D10" s="32"/>
      <c r="E10" s="32"/>
      <c r="F10" s="32"/>
      <c r="G10" s="32"/>
      <c r="H10" s="32"/>
      <c r="I10" s="32"/>
      <c r="J10" s="32"/>
      <c r="K10" s="35"/>
    </row>
    <row r="11" spans="2:11" s="1" customFormat="1" ht="14.25" customHeight="1">
      <c r="B11" s="31"/>
      <c r="C11" s="32"/>
      <c r="D11" s="29" t="s">
        <v>17</v>
      </c>
      <c r="E11" s="32"/>
      <c r="F11" s="27" t="s">
        <v>3</v>
      </c>
      <c r="G11" s="32"/>
      <c r="H11" s="32"/>
      <c r="I11" s="29" t="s">
        <v>18</v>
      </c>
      <c r="J11" s="27" t="s">
        <v>3</v>
      </c>
      <c r="K11" s="35"/>
    </row>
    <row r="12" spans="2:11" s="1" customFormat="1" ht="14.25" customHeight="1">
      <c r="B12" s="31"/>
      <c r="C12" s="32"/>
      <c r="D12" s="29" t="s">
        <v>19</v>
      </c>
      <c r="E12" s="32"/>
      <c r="F12" s="27" t="s">
        <v>20</v>
      </c>
      <c r="G12" s="32"/>
      <c r="H12" s="32"/>
      <c r="I12" s="29" t="s">
        <v>21</v>
      </c>
      <c r="J12" s="89" t="str">
        <f>'Rekapitulace stavby'!AN8</f>
        <v>19.01.2017</v>
      </c>
      <c r="K12" s="35"/>
    </row>
    <row r="13" spans="2:11" s="1" customFormat="1" ht="10.5" customHeight="1">
      <c r="B13" s="31"/>
      <c r="C13" s="32"/>
      <c r="D13" s="32"/>
      <c r="E13" s="32"/>
      <c r="F13" s="32"/>
      <c r="G13" s="32"/>
      <c r="H13" s="32"/>
      <c r="I13" s="32"/>
      <c r="J13" s="32"/>
      <c r="K13" s="35"/>
    </row>
    <row r="14" spans="2:11" s="1" customFormat="1" ht="14.25" customHeight="1">
      <c r="B14" s="31"/>
      <c r="C14" s="32"/>
      <c r="D14" s="29" t="s">
        <v>23</v>
      </c>
      <c r="E14" s="32"/>
      <c r="F14" s="32"/>
      <c r="G14" s="32"/>
      <c r="H14" s="32"/>
      <c r="I14" s="29" t="s">
        <v>24</v>
      </c>
      <c r="J14" s="27" t="s">
        <v>3</v>
      </c>
      <c r="K14" s="35"/>
    </row>
    <row r="15" spans="2:11" s="1" customFormat="1" ht="18" customHeight="1">
      <c r="B15" s="31"/>
      <c r="C15" s="32"/>
      <c r="D15" s="32"/>
      <c r="E15" s="27" t="s">
        <v>25</v>
      </c>
      <c r="F15" s="32"/>
      <c r="G15" s="32"/>
      <c r="H15" s="32"/>
      <c r="I15" s="29" t="s">
        <v>26</v>
      </c>
      <c r="J15" s="27" t="s">
        <v>3</v>
      </c>
      <c r="K15" s="35"/>
    </row>
    <row r="16" spans="2:11" s="1" customFormat="1" ht="6.75" customHeight="1">
      <c r="B16" s="31"/>
      <c r="C16" s="32"/>
      <c r="D16" s="32"/>
      <c r="E16" s="32"/>
      <c r="F16" s="32"/>
      <c r="G16" s="32"/>
      <c r="H16" s="32"/>
      <c r="I16" s="32"/>
      <c r="J16" s="32"/>
      <c r="K16" s="35"/>
    </row>
    <row r="17" spans="2:11" s="1" customFormat="1" ht="14.25" customHeight="1">
      <c r="B17" s="31"/>
      <c r="C17" s="32"/>
      <c r="D17" s="29" t="s">
        <v>27</v>
      </c>
      <c r="E17" s="32"/>
      <c r="F17" s="32"/>
      <c r="G17" s="32"/>
      <c r="H17" s="32"/>
      <c r="I17" s="29" t="s">
        <v>24</v>
      </c>
      <c r="J17" s="27" t="s">
        <v>3</v>
      </c>
      <c r="K17" s="35"/>
    </row>
    <row r="18" spans="2:11" s="1" customFormat="1" ht="18" customHeight="1">
      <c r="B18" s="31"/>
      <c r="C18" s="32"/>
      <c r="D18" s="32"/>
      <c r="E18" s="27" t="s">
        <v>28</v>
      </c>
      <c r="F18" s="32"/>
      <c r="G18" s="32"/>
      <c r="H18" s="32"/>
      <c r="I18" s="29" t="s">
        <v>26</v>
      </c>
      <c r="J18" s="27" t="s">
        <v>3</v>
      </c>
      <c r="K18" s="35"/>
    </row>
    <row r="19" spans="2:11" s="1" customFormat="1" ht="6.75" customHeight="1">
      <c r="B19" s="31"/>
      <c r="C19" s="32"/>
      <c r="D19" s="32"/>
      <c r="E19" s="32"/>
      <c r="F19" s="32"/>
      <c r="G19" s="32"/>
      <c r="H19" s="32"/>
      <c r="I19" s="32"/>
      <c r="J19" s="32"/>
      <c r="K19" s="35"/>
    </row>
    <row r="20" spans="2:11" s="1" customFormat="1" ht="14.25" customHeight="1">
      <c r="B20" s="31"/>
      <c r="C20" s="32"/>
      <c r="D20" s="29" t="s">
        <v>29</v>
      </c>
      <c r="E20" s="32"/>
      <c r="F20" s="32"/>
      <c r="G20" s="32"/>
      <c r="H20" s="32"/>
      <c r="I20" s="29" t="s">
        <v>24</v>
      </c>
      <c r="J20" s="27" t="s">
        <v>3</v>
      </c>
      <c r="K20" s="35"/>
    </row>
    <row r="21" spans="2:11" s="1" customFormat="1" ht="18" customHeight="1">
      <c r="B21" s="31"/>
      <c r="C21" s="32"/>
      <c r="D21" s="32"/>
      <c r="E21" s="27" t="s">
        <v>30</v>
      </c>
      <c r="F21" s="32"/>
      <c r="G21" s="32"/>
      <c r="H21" s="32"/>
      <c r="I21" s="29" t="s">
        <v>26</v>
      </c>
      <c r="J21" s="27" t="s">
        <v>3</v>
      </c>
      <c r="K21" s="35"/>
    </row>
    <row r="22" spans="2:11" s="1" customFormat="1" ht="6.75" customHeight="1">
      <c r="B22" s="31"/>
      <c r="C22" s="32"/>
      <c r="D22" s="32"/>
      <c r="E22" s="32"/>
      <c r="F22" s="32"/>
      <c r="G22" s="32"/>
      <c r="H22" s="32"/>
      <c r="I22" s="32"/>
      <c r="J22" s="32"/>
      <c r="K22" s="35"/>
    </row>
    <row r="23" spans="2:11" s="1" customFormat="1" ht="14.25" customHeight="1">
      <c r="B23" s="31"/>
      <c r="C23" s="32"/>
      <c r="D23" s="29" t="s">
        <v>32</v>
      </c>
      <c r="E23" s="32"/>
      <c r="F23" s="32"/>
      <c r="G23" s="32"/>
      <c r="H23" s="32"/>
      <c r="I23" s="32"/>
      <c r="J23" s="32"/>
      <c r="K23" s="35"/>
    </row>
    <row r="24" spans="2:11" s="6" customFormat="1" ht="77.25" customHeight="1">
      <c r="B24" s="90"/>
      <c r="C24" s="91"/>
      <c r="D24" s="91"/>
      <c r="E24" s="326" t="s">
        <v>33</v>
      </c>
      <c r="F24" s="333"/>
      <c r="G24" s="333"/>
      <c r="H24" s="333"/>
      <c r="I24" s="91"/>
      <c r="J24" s="91"/>
      <c r="K24" s="92"/>
    </row>
    <row r="25" spans="2:11" s="1" customFormat="1" ht="6.75" customHeight="1">
      <c r="B25" s="31"/>
      <c r="C25" s="32"/>
      <c r="D25" s="32"/>
      <c r="E25" s="32"/>
      <c r="F25" s="32"/>
      <c r="G25" s="32"/>
      <c r="H25" s="32"/>
      <c r="I25" s="32"/>
      <c r="J25" s="32"/>
      <c r="K25" s="35"/>
    </row>
    <row r="26" spans="2:11" s="1" customFormat="1" ht="6.75" customHeight="1">
      <c r="B26" s="31"/>
      <c r="C26" s="32"/>
      <c r="D26" s="58"/>
      <c r="E26" s="58"/>
      <c r="F26" s="58"/>
      <c r="G26" s="58"/>
      <c r="H26" s="58"/>
      <c r="I26" s="58"/>
      <c r="J26" s="58"/>
      <c r="K26" s="93"/>
    </row>
    <row r="27" spans="2:11" s="1" customFormat="1" ht="24.75" customHeight="1">
      <c r="B27" s="31"/>
      <c r="C27" s="32"/>
      <c r="D27" s="94" t="s">
        <v>34</v>
      </c>
      <c r="E27" s="32"/>
      <c r="F27" s="32"/>
      <c r="G27" s="32"/>
      <c r="H27" s="32"/>
      <c r="I27" s="32"/>
      <c r="J27" s="95">
        <f>ROUND(J79,2)</f>
        <v>0</v>
      </c>
      <c r="K27" s="35"/>
    </row>
    <row r="28" spans="2:11" s="1" customFormat="1" ht="6.75" customHeight="1">
      <c r="B28" s="31"/>
      <c r="C28" s="32"/>
      <c r="D28" s="58"/>
      <c r="E28" s="58"/>
      <c r="F28" s="58"/>
      <c r="G28" s="58"/>
      <c r="H28" s="58"/>
      <c r="I28" s="58"/>
      <c r="J28" s="58"/>
      <c r="K28" s="93"/>
    </row>
    <row r="29" spans="2:11" s="1" customFormat="1" ht="14.25" customHeight="1">
      <c r="B29" s="31"/>
      <c r="C29" s="32"/>
      <c r="D29" s="32"/>
      <c r="E29" s="32"/>
      <c r="F29" s="36" t="s">
        <v>36</v>
      </c>
      <c r="G29" s="32"/>
      <c r="H29" s="32"/>
      <c r="I29" s="36" t="s">
        <v>35</v>
      </c>
      <c r="J29" s="36" t="s">
        <v>37</v>
      </c>
      <c r="K29" s="35"/>
    </row>
    <row r="30" spans="2:11" s="1" customFormat="1" ht="14.25" customHeight="1">
      <c r="B30" s="31"/>
      <c r="C30" s="32"/>
      <c r="D30" s="39" t="s">
        <v>38</v>
      </c>
      <c r="E30" s="39" t="s">
        <v>40</v>
      </c>
      <c r="F30" s="96">
        <f>ROUND(SUM(BE79:BE112),2)</f>
        <v>0</v>
      </c>
      <c r="G30" s="32"/>
      <c r="H30" s="32"/>
      <c r="I30" s="97">
        <v>0.15</v>
      </c>
      <c r="J30" s="96">
        <f>ROUND(ROUND((SUM(BE79:BE112)),2)*I30,2)</f>
        <v>0</v>
      </c>
      <c r="K30" s="35"/>
    </row>
    <row r="31" spans="2:11" s="1" customFormat="1" ht="14.25" customHeight="1">
      <c r="B31" s="31"/>
      <c r="C31" s="32"/>
      <c r="D31" s="32"/>
      <c r="E31" s="39" t="s">
        <v>39</v>
      </c>
      <c r="F31" s="96">
        <f>ROUND(SUM(BF79:BF112),2)</f>
        <v>0</v>
      </c>
      <c r="G31" s="32"/>
      <c r="H31" s="32"/>
      <c r="I31" s="97">
        <v>0.21</v>
      </c>
      <c r="J31" s="96">
        <f>ROUND(ROUND((SUM(BF79:BF112)),2)*I31,2)</f>
        <v>0</v>
      </c>
      <c r="K31" s="35"/>
    </row>
    <row r="32" spans="2:11" s="1" customFormat="1" ht="14.25" customHeight="1" hidden="1">
      <c r="B32" s="31"/>
      <c r="C32" s="32"/>
      <c r="D32" s="32"/>
      <c r="E32" s="39" t="s">
        <v>41</v>
      </c>
      <c r="F32" s="96">
        <f>ROUND(SUM(BG79:BG112),2)</f>
        <v>0</v>
      </c>
      <c r="G32" s="32"/>
      <c r="H32" s="32"/>
      <c r="I32" s="97">
        <v>0.21</v>
      </c>
      <c r="J32" s="96">
        <v>0</v>
      </c>
      <c r="K32" s="35"/>
    </row>
    <row r="33" spans="2:11" s="1" customFormat="1" ht="14.25" customHeight="1" hidden="1">
      <c r="B33" s="31"/>
      <c r="C33" s="32"/>
      <c r="D33" s="32"/>
      <c r="E33" s="39" t="s">
        <v>42</v>
      </c>
      <c r="F33" s="96">
        <f>ROUND(SUM(BH79:BH112),2)</f>
        <v>0</v>
      </c>
      <c r="G33" s="32"/>
      <c r="H33" s="32"/>
      <c r="I33" s="97">
        <v>0.15</v>
      </c>
      <c r="J33" s="96">
        <v>0</v>
      </c>
      <c r="K33" s="35"/>
    </row>
    <row r="34" spans="2:11" s="1" customFormat="1" ht="14.25" customHeight="1" hidden="1">
      <c r="B34" s="31"/>
      <c r="C34" s="32"/>
      <c r="D34" s="32"/>
      <c r="E34" s="39" t="s">
        <v>43</v>
      </c>
      <c r="F34" s="96">
        <f>ROUND(SUM(BI79:BI112),2)</f>
        <v>0</v>
      </c>
      <c r="G34" s="32"/>
      <c r="H34" s="32"/>
      <c r="I34" s="97">
        <v>0</v>
      </c>
      <c r="J34" s="96">
        <v>0</v>
      </c>
      <c r="K34" s="35"/>
    </row>
    <row r="35" spans="2:11" s="1" customFormat="1" ht="6.75" customHeight="1">
      <c r="B35" s="31"/>
      <c r="C35" s="32"/>
      <c r="D35" s="32"/>
      <c r="E35" s="32"/>
      <c r="F35" s="32"/>
      <c r="G35" s="32"/>
      <c r="H35" s="32"/>
      <c r="I35" s="32"/>
      <c r="J35" s="32"/>
      <c r="K35" s="35"/>
    </row>
    <row r="36" spans="2:11" s="1" customFormat="1" ht="24.75" customHeight="1">
      <c r="B36" s="31"/>
      <c r="C36" s="98"/>
      <c r="D36" s="99" t="s">
        <v>44</v>
      </c>
      <c r="E36" s="62"/>
      <c r="F36" s="62"/>
      <c r="G36" s="100" t="s">
        <v>45</v>
      </c>
      <c r="H36" s="101" t="s">
        <v>46</v>
      </c>
      <c r="I36" s="62"/>
      <c r="J36" s="102">
        <f>SUM(J27:J34)</f>
        <v>0</v>
      </c>
      <c r="K36" s="103"/>
    </row>
    <row r="37" spans="2:11" s="1" customFormat="1" ht="14.25" customHeight="1">
      <c r="B37" s="46"/>
      <c r="C37" s="47"/>
      <c r="D37" s="47"/>
      <c r="E37" s="47"/>
      <c r="F37" s="47"/>
      <c r="G37" s="47"/>
      <c r="H37" s="47"/>
      <c r="I37" s="47"/>
      <c r="J37" s="47"/>
      <c r="K37" s="48"/>
    </row>
    <row r="41" spans="2:11" s="1" customFormat="1" ht="6.75" customHeight="1">
      <c r="B41" s="49"/>
      <c r="C41" s="50"/>
      <c r="D41" s="50"/>
      <c r="E41" s="50"/>
      <c r="F41" s="50"/>
      <c r="G41" s="50"/>
      <c r="H41" s="50"/>
      <c r="I41" s="50"/>
      <c r="J41" s="50"/>
      <c r="K41" s="104"/>
    </row>
    <row r="42" spans="2:11" s="1" customFormat="1" ht="36.75" customHeight="1">
      <c r="B42" s="31"/>
      <c r="C42" s="23" t="s">
        <v>82</v>
      </c>
      <c r="D42" s="32"/>
      <c r="E42" s="32"/>
      <c r="F42" s="32"/>
      <c r="G42" s="32"/>
      <c r="H42" s="32"/>
      <c r="I42" s="32"/>
      <c r="J42" s="32"/>
      <c r="K42" s="35"/>
    </row>
    <row r="43" spans="2:11" s="1" customFormat="1" ht="6.75" customHeight="1">
      <c r="B43" s="31"/>
      <c r="C43" s="32"/>
      <c r="D43" s="32"/>
      <c r="E43" s="32"/>
      <c r="F43" s="32"/>
      <c r="G43" s="32"/>
      <c r="H43" s="32"/>
      <c r="I43" s="32"/>
      <c r="J43" s="32"/>
      <c r="K43" s="35"/>
    </row>
    <row r="44" spans="2:11" s="1" customFormat="1" ht="14.25" customHeight="1">
      <c r="B44" s="31"/>
      <c r="C44" s="29" t="s">
        <v>15</v>
      </c>
      <c r="D44" s="32"/>
      <c r="E44" s="32"/>
      <c r="F44" s="32"/>
      <c r="G44" s="32"/>
      <c r="H44" s="32"/>
      <c r="I44" s="32"/>
      <c r="J44" s="32"/>
      <c r="K44" s="35"/>
    </row>
    <row r="45" spans="2:11" s="1" customFormat="1" ht="22.5" customHeight="1">
      <c r="B45" s="31"/>
      <c r="C45" s="32"/>
      <c r="D45" s="32"/>
      <c r="E45" s="331" t="str">
        <f>E7</f>
        <v>DŮM Č.P. 752, PIONÝRŮ - STAVEBNÍ ÚPRAVY , FRÝDEK MÍSTEK</v>
      </c>
      <c r="F45" s="306"/>
      <c r="G45" s="306"/>
      <c r="H45" s="306"/>
      <c r="I45" s="32"/>
      <c r="J45" s="32"/>
      <c r="K45" s="35"/>
    </row>
    <row r="46" spans="2:11" s="1" customFormat="1" ht="14.25" customHeight="1">
      <c r="B46" s="31"/>
      <c r="C46" s="29" t="s">
        <v>80</v>
      </c>
      <c r="D46" s="32"/>
      <c r="E46" s="32"/>
      <c r="F46" s="32"/>
      <c r="G46" s="32"/>
      <c r="H46" s="32"/>
      <c r="I46" s="32"/>
      <c r="J46" s="32"/>
      <c r="K46" s="35"/>
    </row>
    <row r="47" spans="2:11" s="1" customFormat="1" ht="23.25" customHeight="1">
      <c r="B47" s="31"/>
      <c r="C47" s="32"/>
      <c r="D47" s="32"/>
      <c r="E47" s="332" t="str">
        <f>E9</f>
        <v>VON - Vedlejší a ostatní náklady</v>
      </c>
      <c r="F47" s="306"/>
      <c r="G47" s="306"/>
      <c r="H47" s="306"/>
      <c r="I47" s="32"/>
      <c r="J47" s="32"/>
      <c r="K47" s="35"/>
    </row>
    <row r="48" spans="2:11" s="1" customFormat="1" ht="6.75" customHeight="1">
      <c r="B48" s="31"/>
      <c r="C48" s="32"/>
      <c r="D48" s="32"/>
      <c r="E48" s="32"/>
      <c r="F48" s="32"/>
      <c r="G48" s="32"/>
      <c r="H48" s="32"/>
      <c r="I48" s="32"/>
      <c r="J48" s="32"/>
      <c r="K48" s="35"/>
    </row>
    <row r="49" spans="2:11" s="1" customFormat="1" ht="18" customHeight="1">
      <c r="B49" s="31"/>
      <c r="C49" s="29" t="s">
        <v>19</v>
      </c>
      <c r="D49" s="32"/>
      <c r="E49" s="32"/>
      <c r="F49" s="27" t="str">
        <f>F12</f>
        <v>Frýdek Místek</v>
      </c>
      <c r="G49" s="32"/>
      <c r="H49" s="32"/>
      <c r="I49" s="29" t="s">
        <v>21</v>
      </c>
      <c r="J49" s="89" t="str">
        <f>IF(J12="","",J12)</f>
        <v>19.01.2017</v>
      </c>
      <c r="K49" s="35"/>
    </row>
    <row r="50" spans="2:11" s="1" customFormat="1" ht="6.75" customHeight="1">
      <c r="B50" s="31"/>
      <c r="C50" s="32"/>
      <c r="D50" s="32"/>
      <c r="E50" s="32"/>
      <c r="F50" s="32"/>
      <c r="G50" s="32"/>
      <c r="H50" s="32"/>
      <c r="I50" s="32"/>
      <c r="J50" s="32"/>
      <c r="K50" s="35"/>
    </row>
    <row r="51" spans="2:11" s="1" customFormat="1" ht="12.75">
      <c r="B51" s="31"/>
      <c r="C51" s="29" t="s">
        <v>23</v>
      </c>
      <c r="D51" s="32"/>
      <c r="E51" s="32"/>
      <c r="F51" s="27" t="str">
        <f>E15</f>
        <v>STATUTÁRNÍ MĚSTO FRÝDEK MÍSTEK</v>
      </c>
      <c r="G51" s="32"/>
      <c r="H51" s="32"/>
      <c r="I51" s="29" t="s">
        <v>29</v>
      </c>
      <c r="J51" s="27" t="str">
        <f>E21</f>
        <v>MARPO s.r.o.</v>
      </c>
      <c r="K51" s="35"/>
    </row>
    <row r="52" spans="2:11" s="1" customFormat="1" ht="14.25" customHeight="1">
      <c r="B52" s="31"/>
      <c r="C52" s="29" t="s">
        <v>27</v>
      </c>
      <c r="D52" s="32"/>
      <c r="E52" s="32"/>
      <c r="F52" s="27" t="str">
        <f>IF(E18="","",E18)</f>
        <v>Na základě výběrového řízení</v>
      </c>
      <c r="G52" s="32"/>
      <c r="H52" s="32"/>
      <c r="I52" s="32"/>
      <c r="J52" s="32"/>
      <c r="K52" s="35"/>
    </row>
    <row r="53" spans="2:11" s="1" customFormat="1" ht="9.75" customHeight="1">
      <c r="B53" s="31"/>
      <c r="C53" s="32"/>
      <c r="D53" s="32"/>
      <c r="E53" s="32"/>
      <c r="F53" s="32"/>
      <c r="G53" s="32"/>
      <c r="H53" s="32"/>
      <c r="I53" s="32"/>
      <c r="J53" s="32"/>
      <c r="K53" s="35"/>
    </row>
    <row r="54" spans="2:11" s="1" customFormat="1" ht="29.25" customHeight="1">
      <c r="B54" s="31"/>
      <c r="C54" s="105" t="s">
        <v>83</v>
      </c>
      <c r="D54" s="98"/>
      <c r="E54" s="98"/>
      <c r="F54" s="98"/>
      <c r="G54" s="98"/>
      <c r="H54" s="98"/>
      <c r="I54" s="98"/>
      <c r="J54" s="106" t="s">
        <v>84</v>
      </c>
      <c r="K54" s="107"/>
    </row>
    <row r="55" spans="2:11" s="1" customFormat="1" ht="9.75" customHeight="1">
      <c r="B55" s="31"/>
      <c r="C55" s="32"/>
      <c r="D55" s="32"/>
      <c r="E55" s="32"/>
      <c r="F55" s="32"/>
      <c r="G55" s="32"/>
      <c r="H55" s="32"/>
      <c r="I55" s="32"/>
      <c r="J55" s="32"/>
      <c r="K55" s="35"/>
    </row>
    <row r="56" spans="2:47" s="1" customFormat="1" ht="29.25" customHeight="1">
      <c r="B56" s="31"/>
      <c r="C56" s="108" t="s">
        <v>85</v>
      </c>
      <c r="D56" s="32"/>
      <c r="E56" s="32"/>
      <c r="F56" s="32"/>
      <c r="G56" s="32"/>
      <c r="H56" s="32"/>
      <c r="I56" s="32"/>
      <c r="J56" s="95">
        <f>J79</f>
        <v>0</v>
      </c>
      <c r="K56" s="35"/>
      <c r="AU56" s="17" t="s">
        <v>86</v>
      </c>
    </row>
    <row r="57" spans="2:11" s="7" customFormat="1" ht="24.75" customHeight="1">
      <c r="B57" s="109"/>
      <c r="C57" s="110"/>
      <c r="D57" s="111" t="s">
        <v>87</v>
      </c>
      <c r="E57" s="112"/>
      <c r="F57" s="112"/>
      <c r="G57" s="112"/>
      <c r="H57" s="112"/>
      <c r="I57" s="112"/>
      <c r="J57" s="113">
        <f>J80</f>
        <v>0</v>
      </c>
      <c r="K57" s="114"/>
    </row>
    <row r="58" spans="2:11" s="8" customFormat="1" ht="19.5" customHeight="1">
      <c r="B58" s="115"/>
      <c r="C58" s="116"/>
      <c r="D58" s="117" t="s">
        <v>88</v>
      </c>
      <c r="E58" s="118"/>
      <c r="F58" s="118"/>
      <c r="G58" s="118"/>
      <c r="H58" s="118"/>
      <c r="I58" s="118"/>
      <c r="J58" s="119">
        <f>J81</f>
        <v>0</v>
      </c>
      <c r="K58" s="120"/>
    </row>
    <row r="59" spans="2:11" s="8" customFormat="1" ht="19.5" customHeight="1">
      <c r="B59" s="115"/>
      <c r="C59" s="116"/>
      <c r="D59" s="117" t="s">
        <v>89</v>
      </c>
      <c r="E59" s="118"/>
      <c r="F59" s="118"/>
      <c r="G59" s="118"/>
      <c r="H59" s="118"/>
      <c r="I59" s="118"/>
      <c r="J59" s="119">
        <f>J98</f>
        <v>0</v>
      </c>
      <c r="K59" s="120"/>
    </row>
    <row r="60" spans="2:11" s="1" customFormat="1" ht="21.75" customHeight="1">
      <c r="B60" s="31"/>
      <c r="C60" s="32"/>
      <c r="D60" s="32"/>
      <c r="E60" s="32"/>
      <c r="F60" s="32"/>
      <c r="G60" s="32"/>
      <c r="H60" s="32"/>
      <c r="I60" s="32"/>
      <c r="J60" s="32"/>
      <c r="K60" s="35"/>
    </row>
    <row r="61" spans="2:11" s="1" customFormat="1" ht="6.75" customHeight="1">
      <c r="B61" s="46"/>
      <c r="C61" s="47"/>
      <c r="D61" s="47"/>
      <c r="E61" s="47"/>
      <c r="F61" s="47"/>
      <c r="G61" s="47"/>
      <c r="H61" s="47"/>
      <c r="I61" s="47"/>
      <c r="J61" s="47"/>
      <c r="K61" s="48"/>
    </row>
    <row r="65" spans="2:12" s="1" customFormat="1" ht="6.75" customHeight="1">
      <c r="B65" s="49"/>
      <c r="C65" s="50"/>
      <c r="D65" s="50"/>
      <c r="E65" s="50"/>
      <c r="F65" s="50"/>
      <c r="G65" s="50"/>
      <c r="H65" s="50"/>
      <c r="I65" s="50"/>
      <c r="J65" s="50"/>
      <c r="K65" s="50"/>
      <c r="L65" s="31"/>
    </row>
    <row r="66" spans="2:12" s="1" customFormat="1" ht="36.75" customHeight="1">
      <c r="B66" s="31"/>
      <c r="C66" s="51" t="s">
        <v>90</v>
      </c>
      <c r="L66" s="31"/>
    </row>
    <row r="67" spans="2:12" s="1" customFormat="1" ht="6.75" customHeight="1">
      <c r="B67" s="31"/>
      <c r="L67" s="31"/>
    </row>
    <row r="68" spans="2:12" s="1" customFormat="1" ht="14.25" customHeight="1">
      <c r="B68" s="31"/>
      <c r="C68" s="53" t="s">
        <v>15</v>
      </c>
      <c r="L68" s="31"/>
    </row>
    <row r="69" spans="2:12" s="1" customFormat="1" ht="22.5" customHeight="1">
      <c r="B69" s="31"/>
      <c r="E69" s="334" t="str">
        <f>E7</f>
        <v>DŮM Č.P. 752, PIONÝRŮ - STAVEBNÍ ÚPRAVY , FRÝDEK MÍSTEK</v>
      </c>
      <c r="F69" s="311"/>
      <c r="G69" s="311"/>
      <c r="H69" s="311"/>
      <c r="L69" s="31"/>
    </row>
    <row r="70" spans="2:12" s="1" customFormat="1" ht="14.25" customHeight="1">
      <c r="B70" s="31"/>
      <c r="C70" s="53" t="s">
        <v>80</v>
      </c>
      <c r="L70" s="31"/>
    </row>
    <row r="71" spans="2:12" s="1" customFormat="1" ht="23.25" customHeight="1">
      <c r="B71" s="31"/>
      <c r="E71" s="321" t="str">
        <f>E9</f>
        <v>VON - Vedlejší a ostatní náklady</v>
      </c>
      <c r="F71" s="311"/>
      <c r="G71" s="311"/>
      <c r="H71" s="311"/>
      <c r="L71" s="31"/>
    </row>
    <row r="72" spans="2:12" s="1" customFormat="1" ht="6.75" customHeight="1">
      <c r="B72" s="31"/>
      <c r="L72" s="31"/>
    </row>
    <row r="73" spans="2:12" s="1" customFormat="1" ht="18" customHeight="1">
      <c r="B73" s="31"/>
      <c r="C73" s="53" t="s">
        <v>19</v>
      </c>
      <c r="F73" s="121" t="str">
        <f>F12</f>
        <v>Frýdek Místek</v>
      </c>
      <c r="I73" s="53" t="s">
        <v>21</v>
      </c>
      <c r="J73" s="57" t="str">
        <f>IF(J12="","",J12)</f>
        <v>19.01.2017</v>
      </c>
      <c r="L73" s="31"/>
    </row>
    <row r="74" spans="2:12" s="1" customFormat="1" ht="6.75" customHeight="1">
      <c r="B74" s="31"/>
      <c r="L74" s="31"/>
    </row>
    <row r="75" spans="2:12" s="1" customFormat="1" ht="12.75">
      <c r="B75" s="31"/>
      <c r="C75" s="53" t="s">
        <v>23</v>
      </c>
      <c r="F75" s="121" t="str">
        <f>E15</f>
        <v>STATUTÁRNÍ MĚSTO FRÝDEK MÍSTEK</v>
      </c>
      <c r="I75" s="53" t="s">
        <v>29</v>
      </c>
      <c r="J75" s="121" t="str">
        <f>E21</f>
        <v>MARPO s.r.o.</v>
      </c>
      <c r="L75" s="31"/>
    </row>
    <row r="76" spans="2:12" s="1" customFormat="1" ht="14.25" customHeight="1">
      <c r="B76" s="31"/>
      <c r="C76" s="53" t="s">
        <v>27</v>
      </c>
      <c r="F76" s="121" t="str">
        <f>IF(E18="","",E18)</f>
        <v>Na základě výběrového řízení</v>
      </c>
      <c r="L76" s="31"/>
    </row>
    <row r="77" spans="2:12" s="1" customFormat="1" ht="9.75" customHeight="1">
      <c r="B77" s="31"/>
      <c r="L77" s="31"/>
    </row>
    <row r="78" spans="2:20" s="9" customFormat="1" ht="29.25" customHeight="1">
      <c r="B78" s="122"/>
      <c r="C78" s="123" t="s">
        <v>91</v>
      </c>
      <c r="D78" s="124" t="s">
        <v>53</v>
      </c>
      <c r="E78" s="124" t="s">
        <v>49</v>
      </c>
      <c r="F78" s="124" t="s">
        <v>92</v>
      </c>
      <c r="G78" s="124" t="s">
        <v>93</v>
      </c>
      <c r="H78" s="124" t="s">
        <v>94</v>
      </c>
      <c r="I78" s="125" t="s">
        <v>95</v>
      </c>
      <c r="J78" s="124" t="s">
        <v>84</v>
      </c>
      <c r="K78" s="126" t="s">
        <v>96</v>
      </c>
      <c r="L78" s="122"/>
      <c r="M78" s="64" t="s">
        <v>97</v>
      </c>
      <c r="N78" s="65" t="s">
        <v>38</v>
      </c>
      <c r="O78" s="65" t="s">
        <v>98</v>
      </c>
      <c r="P78" s="65" t="s">
        <v>99</v>
      </c>
      <c r="Q78" s="65" t="s">
        <v>100</v>
      </c>
      <c r="R78" s="65" t="s">
        <v>101</v>
      </c>
      <c r="S78" s="65" t="s">
        <v>102</v>
      </c>
      <c r="T78" s="66" t="s">
        <v>103</v>
      </c>
    </row>
    <row r="79" spans="2:63" s="1" customFormat="1" ht="29.25" customHeight="1">
      <c r="B79" s="31"/>
      <c r="C79" s="68" t="s">
        <v>85</v>
      </c>
      <c r="J79" s="127">
        <f>BK79</f>
        <v>0</v>
      </c>
      <c r="L79" s="31"/>
      <c r="M79" s="67"/>
      <c r="N79" s="58"/>
      <c r="O79" s="58"/>
      <c r="P79" s="128">
        <f>P80</f>
        <v>0</v>
      </c>
      <c r="Q79" s="58"/>
      <c r="R79" s="128">
        <f>R80</f>
        <v>0</v>
      </c>
      <c r="S79" s="58"/>
      <c r="T79" s="129">
        <f>T80</f>
        <v>0</v>
      </c>
      <c r="AT79" s="17" t="s">
        <v>67</v>
      </c>
      <c r="AU79" s="17" t="s">
        <v>86</v>
      </c>
      <c r="BK79" s="130">
        <f>BK80</f>
        <v>0</v>
      </c>
    </row>
    <row r="80" spans="2:63" s="10" customFormat="1" ht="36.75" customHeight="1">
      <c r="B80" s="131"/>
      <c r="D80" s="132" t="s">
        <v>67</v>
      </c>
      <c r="E80" s="133" t="s">
        <v>104</v>
      </c>
      <c r="F80" s="133" t="s">
        <v>104</v>
      </c>
      <c r="J80" s="134">
        <f>BK80</f>
        <v>0</v>
      </c>
      <c r="L80" s="131"/>
      <c r="M80" s="135"/>
      <c r="N80" s="136"/>
      <c r="O80" s="136"/>
      <c r="P80" s="137">
        <f>P81+P98</f>
        <v>0</v>
      </c>
      <c r="Q80" s="136"/>
      <c r="R80" s="137">
        <f>R81+R98</f>
        <v>0</v>
      </c>
      <c r="S80" s="136"/>
      <c r="T80" s="138">
        <f>T81+T98</f>
        <v>0</v>
      </c>
      <c r="AR80" s="132" t="s">
        <v>105</v>
      </c>
      <c r="AT80" s="139" t="s">
        <v>67</v>
      </c>
      <c r="AU80" s="139" t="s">
        <v>68</v>
      </c>
      <c r="AY80" s="132" t="s">
        <v>106</v>
      </c>
      <c r="BK80" s="140">
        <f>BK81+BK98</f>
        <v>0</v>
      </c>
    </row>
    <row r="81" spans="2:63" s="10" customFormat="1" ht="19.5" customHeight="1">
      <c r="B81" s="131"/>
      <c r="D81" s="141" t="s">
        <v>67</v>
      </c>
      <c r="E81" s="142" t="s">
        <v>107</v>
      </c>
      <c r="F81" s="142" t="s">
        <v>108</v>
      </c>
      <c r="J81" s="143">
        <f>BK81</f>
        <v>0</v>
      </c>
      <c r="L81" s="131"/>
      <c r="M81" s="135"/>
      <c r="N81" s="136"/>
      <c r="O81" s="136"/>
      <c r="P81" s="137">
        <f>SUM(P82:P97)</f>
        <v>0</v>
      </c>
      <c r="Q81" s="136"/>
      <c r="R81" s="137">
        <f>SUM(R82:R97)</f>
        <v>0</v>
      </c>
      <c r="S81" s="136"/>
      <c r="T81" s="138">
        <f>SUM(T82:T97)</f>
        <v>0</v>
      </c>
      <c r="AR81" s="132" t="s">
        <v>105</v>
      </c>
      <c r="AT81" s="139" t="s">
        <v>67</v>
      </c>
      <c r="AU81" s="139" t="s">
        <v>74</v>
      </c>
      <c r="AY81" s="132" t="s">
        <v>106</v>
      </c>
      <c r="BK81" s="140">
        <f>SUM(BK82:BK97)</f>
        <v>0</v>
      </c>
    </row>
    <row r="82" spans="2:65" s="1" customFormat="1" ht="31.5" customHeight="1">
      <c r="B82" s="144"/>
      <c r="C82" s="145" t="s">
        <v>74</v>
      </c>
      <c r="D82" s="145" t="s">
        <v>109</v>
      </c>
      <c r="E82" s="146" t="s">
        <v>110</v>
      </c>
      <c r="F82" s="147" t="s">
        <v>111</v>
      </c>
      <c r="G82" s="148" t="s">
        <v>112</v>
      </c>
      <c r="H82" s="149">
        <v>1</v>
      </c>
      <c r="I82" s="150"/>
      <c r="J82" s="150">
        <f>ROUND(I82*H82,2)</f>
        <v>0</v>
      </c>
      <c r="K82" s="147" t="s">
        <v>3</v>
      </c>
      <c r="L82" s="31"/>
      <c r="M82" s="151" t="s">
        <v>3</v>
      </c>
      <c r="N82" s="152" t="s">
        <v>40</v>
      </c>
      <c r="O82" s="153">
        <v>0</v>
      </c>
      <c r="P82" s="153">
        <f>O82*H82</f>
        <v>0</v>
      </c>
      <c r="Q82" s="153">
        <v>0</v>
      </c>
      <c r="R82" s="153">
        <f>Q82*H82</f>
        <v>0</v>
      </c>
      <c r="S82" s="153">
        <v>0</v>
      </c>
      <c r="T82" s="154">
        <f>S82*H82</f>
        <v>0</v>
      </c>
      <c r="AR82" s="17" t="s">
        <v>113</v>
      </c>
      <c r="AT82" s="17" t="s">
        <v>109</v>
      </c>
      <c r="AU82" s="17" t="s">
        <v>114</v>
      </c>
      <c r="AY82" s="17" t="s">
        <v>106</v>
      </c>
      <c r="BE82" s="155">
        <f>IF(N82="základní",J82,0)</f>
        <v>0</v>
      </c>
      <c r="BF82" s="155">
        <f>IF(N82="snížená",J82,0)</f>
        <v>0</v>
      </c>
      <c r="BG82" s="155">
        <f>IF(N82="zákl. přenesená",J82,0)</f>
        <v>0</v>
      </c>
      <c r="BH82" s="155">
        <f>IF(N82="sníž. přenesená",J82,0)</f>
        <v>0</v>
      </c>
      <c r="BI82" s="155">
        <f>IF(N82="nulová",J82,0)</f>
        <v>0</v>
      </c>
      <c r="BJ82" s="17" t="s">
        <v>114</v>
      </c>
      <c r="BK82" s="155">
        <f>ROUND(I82*H82,2)</f>
        <v>0</v>
      </c>
      <c r="BL82" s="17" t="s">
        <v>113</v>
      </c>
      <c r="BM82" s="17" t="s">
        <v>115</v>
      </c>
    </row>
    <row r="83" spans="2:47" s="1" customFormat="1" ht="48">
      <c r="B83" s="31"/>
      <c r="D83" s="156" t="s">
        <v>116</v>
      </c>
      <c r="F83" s="157" t="s">
        <v>117</v>
      </c>
      <c r="L83" s="31"/>
      <c r="M83" s="60"/>
      <c r="N83" s="32"/>
      <c r="O83" s="32"/>
      <c r="P83" s="32"/>
      <c r="Q83" s="32"/>
      <c r="R83" s="32"/>
      <c r="S83" s="32"/>
      <c r="T83" s="61"/>
      <c r="AT83" s="17" t="s">
        <v>116</v>
      </c>
      <c r="AU83" s="17" t="s">
        <v>114</v>
      </c>
    </row>
    <row r="84" spans="2:65" s="1" customFormat="1" ht="31.5" customHeight="1">
      <c r="B84" s="144"/>
      <c r="C84" s="145" t="s">
        <v>114</v>
      </c>
      <c r="D84" s="145" t="s">
        <v>109</v>
      </c>
      <c r="E84" s="146" t="s">
        <v>118</v>
      </c>
      <c r="F84" s="147" t="s">
        <v>119</v>
      </c>
      <c r="G84" s="148" t="s">
        <v>112</v>
      </c>
      <c r="H84" s="149">
        <v>1</v>
      </c>
      <c r="I84" s="150"/>
      <c r="J84" s="150">
        <f>ROUND(I84*H84,2)</f>
        <v>0</v>
      </c>
      <c r="K84" s="147" t="s">
        <v>3</v>
      </c>
      <c r="L84" s="31"/>
      <c r="M84" s="151" t="s">
        <v>3</v>
      </c>
      <c r="N84" s="152" t="s">
        <v>40</v>
      </c>
      <c r="O84" s="153">
        <v>0</v>
      </c>
      <c r="P84" s="153">
        <f>O84*H84</f>
        <v>0</v>
      </c>
      <c r="Q84" s="153">
        <v>0</v>
      </c>
      <c r="R84" s="153">
        <f>Q84*H84</f>
        <v>0</v>
      </c>
      <c r="S84" s="153">
        <v>0</v>
      </c>
      <c r="T84" s="154">
        <f>S84*H84</f>
        <v>0</v>
      </c>
      <c r="AR84" s="17" t="s">
        <v>113</v>
      </c>
      <c r="AT84" s="17" t="s">
        <v>109</v>
      </c>
      <c r="AU84" s="17" t="s">
        <v>114</v>
      </c>
      <c r="AY84" s="17" t="s">
        <v>106</v>
      </c>
      <c r="BE84" s="155">
        <f>IF(N84="základní",J84,0)</f>
        <v>0</v>
      </c>
      <c r="BF84" s="155">
        <f>IF(N84="snížená",J84,0)</f>
        <v>0</v>
      </c>
      <c r="BG84" s="155">
        <f>IF(N84="zákl. přenesená",J84,0)</f>
        <v>0</v>
      </c>
      <c r="BH84" s="155">
        <f>IF(N84="sníž. přenesená",J84,0)</f>
        <v>0</v>
      </c>
      <c r="BI84" s="155">
        <f>IF(N84="nulová",J84,0)</f>
        <v>0</v>
      </c>
      <c r="BJ84" s="17" t="s">
        <v>114</v>
      </c>
      <c r="BK84" s="155">
        <f>ROUND(I84*H84,2)</f>
        <v>0</v>
      </c>
      <c r="BL84" s="17" t="s">
        <v>113</v>
      </c>
      <c r="BM84" s="17" t="s">
        <v>120</v>
      </c>
    </row>
    <row r="85" spans="2:65" s="1" customFormat="1" ht="31.5" customHeight="1">
      <c r="B85" s="144"/>
      <c r="C85" s="145" t="s">
        <v>121</v>
      </c>
      <c r="D85" s="145" t="s">
        <v>109</v>
      </c>
      <c r="E85" s="146" t="s">
        <v>122</v>
      </c>
      <c r="F85" s="147" t="s">
        <v>123</v>
      </c>
      <c r="G85" s="148" t="s">
        <v>112</v>
      </c>
      <c r="H85" s="149">
        <v>1</v>
      </c>
      <c r="I85" s="150"/>
      <c r="J85" s="150">
        <f>ROUND(I85*H85,2)</f>
        <v>0</v>
      </c>
      <c r="K85" s="147" t="s">
        <v>3</v>
      </c>
      <c r="L85" s="31"/>
      <c r="M85" s="151" t="s">
        <v>3</v>
      </c>
      <c r="N85" s="152" t="s">
        <v>40</v>
      </c>
      <c r="O85" s="153">
        <v>0</v>
      </c>
      <c r="P85" s="153">
        <f>O85*H85</f>
        <v>0</v>
      </c>
      <c r="Q85" s="153">
        <v>0</v>
      </c>
      <c r="R85" s="153">
        <f>Q85*H85</f>
        <v>0</v>
      </c>
      <c r="S85" s="153">
        <v>0</v>
      </c>
      <c r="T85" s="154">
        <f>S85*H85</f>
        <v>0</v>
      </c>
      <c r="AR85" s="17" t="s">
        <v>113</v>
      </c>
      <c r="AT85" s="17" t="s">
        <v>109</v>
      </c>
      <c r="AU85" s="17" t="s">
        <v>114</v>
      </c>
      <c r="AY85" s="17" t="s">
        <v>106</v>
      </c>
      <c r="BE85" s="155">
        <f>IF(N85="základní",J85,0)</f>
        <v>0</v>
      </c>
      <c r="BF85" s="155">
        <f>IF(N85="snížená",J85,0)</f>
        <v>0</v>
      </c>
      <c r="BG85" s="155">
        <f>IF(N85="zákl. přenesená",J85,0)</f>
        <v>0</v>
      </c>
      <c r="BH85" s="155">
        <f>IF(N85="sníž. přenesená",J85,0)</f>
        <v>0</v>
      </c>
      <c r="BI85" s="155">
        <f>IF(N85="nulová",J85,0)</f>
        <v>0</v>
      </c>
      <c r="BJ85" s="17" t="s">
        <v>114</v>
      </c>
      <c r="BK85" s="155">
        <f>ROUND(I85*H85,2)</f>
        <v>0</v>
      </c>
      <c r="BL85" s="17" t="s">
        <v>113</v>
      </c>
      <c r="BM85" s="17" t="s">
        <v>124</v>
      </c>
    </row>
    <row r="86" spans="2:51" s="11" customFormat="1" ht="12">
      <c r="B86" s="158"/>
      <c r="D86" s="159" t="s">
        <v>125</v>
      </c>
      <c r="E86" s="160" t="s">
        <v>3</v>
      </c>
      <c r="F86" s="161" t="s">
        <v>126</v>
      </c>
      <c r="H86" s="162" t="s">
        <v>3</v>
      </c>
      <c r="L86" s="158"/>
      <c r="M86" s="163"/>
      <c r="N86" s="164"/>
      <c r="O86" s="164"/>
      <c r="P86" s="164"/>
      <c r="Q86" s="164"/>
      <c r="R86" s="164"/>
      <c r="S86" s="164"/>
      <c r="T86" s="165"/>
      <c r="AT86" s="162" t="s">
        <v>125</v>
      </c>
      <c r="AU86" s="162" t="s">
        <v>114</v>
      </c>
      <c r="AV86" s="11" t="s">
        <v>74</v>
      </c>
      <c r="AW86" s="11" t="s">
        <v>31</v>
      </c>
      <c r="AX86" s="11" t="s">
        <v>68</v>
      </c>
      <c r="AY86" s="162" t="s">
        <v>106</v>
      </c>
    </row>
    <row r="87" spans="2:51" s="11" customFormat="1" ht="12">
      <c r="B87" s="158"/>
      <c r="D87" s="159" t="s">
        <v>125</v>
      </c>
      <c r="E87" s="160" t="s">
        <v>3</v>
      </c>
      <c r="F87" s="161" t="s">
        <v>127</v>
      </c>
      <c r="H87" s="162" t="s">
        <v>3</v>
      </c>
      <c r="L87" s="158"/>
      <c r="M87" s="163"/>
      <c r="N87" s="164"/>
      <c r="O87" s="164"/>
      <c r="P87" s="164"/>
      <c r="Q87" s="164"/>
      <c r="R87" s="164"/>
      <c r="S87" s="164"/>
      <c r="T87" s="165"/>
      <c r="AT87" s="162" t="s">
        <v>125</v>
      </c>
      <c r="AU87" s="162" t="s">
        <v>114</v>
      </c>
      <c r="AV87" s="11" t="s">
        <v>74</v>
      </c>
      <c r="AW87" s="11" t="s">
        <v>31</v>
      </c>
      <c r="AX87" s="11" t="s">
        <v>68</v>
      </c>
      <c r="AY87" s="162" t="s">
        <v>106</v>
      </c>
    </row>
    <row r="88" spans="2:51" s="11" customFormat="1" ht="24">
      <c r="B88" s="158"/>
      <c r="D88" s="159" t="s">
        <v>125</v>
      </c>
      <c r="E88" s="160" t="s">
        <v>3</v>
      </c>
      <c r="F88" s="161" t="s">
        <v>128</v>
      </c>
      <c r="H88" s="162" t="s">
        <v>3</v>
      </c>
      <c r="L88" s="158"/>
      <c r="M88" s="163"/>
      <c r="N88" s="164"/>
      <c r="O88" s="164"/>
      <c r="P88" s="164"/>
      <c r="Q88" s="164"/>
      <c r="R88" s="164"/>
      <c r="S88" s="164"/>
      <c r="T88" s="165"/>
      <c r="AT88" s="162" t="s">
        <v>125</v>
      </c>
      <c r="AU88" s="162" t="s">
        <v>114</v>
      </c>
      <c r="AV88" s="11" t="s">
        <v>74</v>
      </c>
      <c r="AW88" s="11" t="s">
        <v>31</v>
      </c>
      <c r="AX88" s="11" t="s">
        <v>68</v>
      </c>
      <c r="AY88" s="162" t="s">
        <v>106</v>
      </c>
    </row>
    <row r="89" spans="2:51" s="11" customFormat="1" ht="12">
      <c r="B89" s="158"/>
      <c r="D89" s="159" t="s">
        <v>125</v>
      </c>
      <c r="E89" s="160" t="s">
        <v>3</v>
      </c>
      <c r="F89" s="161" t="s">
        <v>129</v>
      </c>
      <c r="H89" s="162" t="s">
        <v>3</v>
      </c>
      <c r="L89" s="158"/>
      <c r="M89" s="163"/>
      <c r="N89" s="164"/>
      <c r="O89" s="164"/>
      <c r="P89" s="164"/>
      <c r="Q89" s="164"/>
      <c r="R89" s="164"/>
      <c r="S89" s="164"/>
      <c r="T89" s="165"/>
      <c r="AT89" s="162" t="s">
        <v>125</v>
      </c>
      <c r="AU89" s="162" t="s">
        <v>114</v>
      </c>
      <c r="AV89" s="11" t="s">
        <v>74</v>
      </c>
      <c r="AW89" s="11" t="s">
        <v>31</v>
      </c>
      <c r="AX89" s="11" t="s">
        <v>68</v>
      </c>
      <c r="AY89" s="162" t="s">
        <v>106</v>
      </c>
    </row>
    <row r="90" spans="2:51" s="11" customFormat="1" ht="12">
      <c r="B90" s="158"/>
      <c r="D90" s="159" t="s">
        <v>125</v>
      </c>
      <c r="E90" s="160" t="s">
        <v>3</v>
      </c>
      <c r="F90" s="161" t="s">
        <v>130</v>
      </c>
      <c r="H90" s="162" t="s">
        <v>3</v>
      </c>
      <c r="L90" s="158"/>
      <c r="M90" s="163"/>
      <c r="N90" s="164"/>
      <c r="O90" s="164"/>
      <c r="P90" s="164"/>
      <c r="Q90" s="164"/>
      <c r="R90" s="164"/>
      <c r="S90" s="164"/>
      <c r="T90" s="165"/>
      <c r="AT90" s="162" t="s">
        <v>125</v>
      </c>
      <c r="AU90" s="162" t="s">
        <v>114</v>
      </c>
      <c r="AV90" s="11" t="s">
        <v>74</v>
      </c>
      <c r="AW90" s="11" t="s">
        <v>31</v>
      </c>
      <c r="AX90" s="11" t="s">
        <v>68</v>
      </c>
      <c r="AY90" s="162" t="s">
        <v>106</v>
      </c>
    </row>
    <row r="91" spans="2:51" s="11" customFormat="1" ht="24">
      <c r="B91" s="158"/>
      <c r="D91" s="159" t="s">
        <v>125</v>
      </c>
      <c r="E91" s="160" t="s">
        <v>3</v>
      </c>
      <c r="F91" s="161" t="s">
        <v>131</v>
      </c>
      <c r="H91" s="162" t="s">
        <v>3</v>
      </c>
      <c r="L91" s="158"/>
      <c r="M91" s="163"/>
      <c r="N91" s="164"/>
      <c r="O91" s="164"/>
      <c r="P91" s="164"/>
      <c r="Q91" s="164"/>
      <c r="R91" s="164"/>
      <c r="S91" s="164"/>
      <c r="T91" s="165"/>
      <c r="AT91" s="162" t="s">
        <v>125</v>
      </c>
      <c r="AU91" s="162" t="s">
        <v>114</v>
      </c>
      <c r="AV91" s="11" t="s">
        <v>74</v>
      </c>
      <c r="AW91" s="11" t="s">
        <v>31</v>
      </c>
      <c r="AX91" s="11" t="s">
        <v>68</v>
      </c>
      <c r="AY91" s="162" t="s">
        <v>106</v>
      </c>
    </row>
    <row r="92" spans="2:51" s="11" customFormat="1" ht="12">
      <c r="B92" s="158"/>
      <c r="D92" s="159" t="s">
        <v>125</v>
      </c>
      <c r="E92" s="160" t="s">
        <v>3</v>
      </c>
      <c r="F92" s="161" t="s">
        <v>132</v>
      </c>
      <c r="H92" s="162" t="s">
        <v>3</v>
      </c>
      <c r="L92" s="158"/>
      <c r="M92" s="163"/>
      <c r="N92" s="164"/>
      <c r="O92" s="164"/>
      <c r="P92" s="164"/>
      <c r="Q92" s="164"/>
      <c r="R92" s="164"/>
      <c r="S92" s="164"/>
      <c r="T92" s="165"/>
      <c r="AT92" s="162" t="s">
        <v>125</v>
      </c>
      <c r="AU92" s="162" t="s">
        <v>114</v>
      </c>
      <c r="AV92" s="11" t="s">
        <v>74</v>
      </c>
      <c r="AW92" s="11" t="s">
        <v>31</v>
      </c>
      <c r="AX92" s="11" t="s">
        <v>68</v>
      </c>
      <c r="AY92" s="162" t="s">
        <v>106</v>
      </c>
    </row>
    <row r="93" spans="2:51" s="11" customFormat="1" ht="12">
      <c r="B93" s="158"/>
      <c r="D93" s="159" t="s">
        <v>125</v>
      </c>
      <c r="E93" s="160" t="s">
        <v>3</v>
      </c>
      <c r="F93" s="161" t="s">
        <v>133</v>
      </c>
      <c r="H93" s="162" t="s">
        <v>3</v>
      </c>
      <c r="L93" s="158"/>
      <c r="M93" s="163"/>
      <c r="N93" s="164"/>
      <c r="O93" s="164"/>
      <c r="P93" s="164"/>
      <c r="Q93" s="164"/>
      <c r="R93" s="164"/>
      <c r="S93" s="164"/>
      <c r="T93" s="165"/>
      <c r="AT93" s="162" t="s">
        <v>125</v>
      </c>
      <c r="AU93" s="162" t="s">
        <v>114</v>
      </c>
      <c r="AV93" s="11" t="s">
        <v>74</v>
      </c>
      <c r="AW93" s="11" t="s">
        <v>31</v>
      </c>
      <c r="AX93" s="11" t="s">
        <v>68</v>
      </c>
      <c r="AY93" s="162" t="s">
        <v>106</v>
      </c>
    </row>
    <row r="94" spans="2:51" s="12" customFormat="1" ht="12">
      <c r="B94" s="166"/>
      <c r="D94" s="159" t="s">
        <v>125</v>
      </c>
      <c r="E94" s="167" t="s">
        <v>3</v>
      </c>
      <c r="F94" s="168" t="s">
        <v>134</v>
      </c>
      <c r="H94" s="169">
        <v>1</v>
      </c>
      <c r="L94" s="166"/>
      <c r="M94" s="170"/>
      <c r="N94" s="171"/>
      <c r="O94" s="171"/>
      <c r="P94" s="171"/>
      <c r="Q94" s="171"/>
      <c r="R94" s="171"/>
      <c r="S94" s="171"/>
      <c r="T94" s="172"/>
      <c r="AT94" s="167" t="s">
        <v>125</v>
      </c>
      <c r="AU94" s="167" t="s">
        <v>114</v>
      </c>
      <c r="AV94" s="12" t="s">
        <v>114</v>
      </c>
      <c r="AW94" s="12" t="s">
        <v>31</v>
      </c>
      <c r="AX94" s="12" t="s">
        <v>68</v>
      </c>
      <c r="AY94" s="167" t="s">
        <v>106</v>
      </c>
    </row>
    <row r="95" spans="2:51" s="13" customFormat="1" ht="12">
      <c r="B95" s="173"/>
      <c r="D95" s="156" t="s">
        <v>125</v>
      </c>
      <c r="E95" s="174" t="s">
        <v>3</v>
      </c>
      <c r="F95" s="175" t="s">
        <v>135</v>
      </c>
      <c r="H95" s="176">
        <v>1</v>
      </c>
      <c r="L95" s="173"/>
      <c r="M95" s="177"/>
      <c r="N95" s="178"/>
      <c r="O95" s="178"/>
      <c r="P95" s="178"/>
      <c r="Q95" s="178"/>
      <c r="R95" s="178"/>
      <c r="S95" s="178"/>
      <c r="T95" s="179"/>
      <c r="AT95" s="180" t="s">
        <v>125</v>
      </c>
      <c r="AU95" s="180" t="s">
        <v>114</v>
      </c>
      <c r="AV95" s="13" t="s">
        <v>113</v>
      </c>
      <c r="AW95" s="13" t="s">
        <v>31</v>
      </c>
      <c r="AX95" s="13" t="s">
        <v>74</v>
      </c>
      <c r="AY95" s="180" t="s">
        <v>106</v>
      </c>
    </row>
    <row r="96" spans="2:65" s="1" customFormat="1" ht="31.5" customHeight="1">
      <c r="B96" s="144"/>
      <c r="C96" s="145" t="s">
        <v>113</v>
      </c>
      <c r="D96" s="145" t="s">
        <v>109</v>
      </c>
      <c r="E96" s="146" t="s">
        <v>136</v>
      </c>
      <c r="F96" s="147" t="s">
        <v>137</v>
      </c>
      <c r="G96" s="148" t="s">
        <v>112</v>
      </c>
      <c r="H96" s="149">
        <v>1</v>
      </c>
      <c r="I96" s="150"/>
      <c r="J96" s="150">
        <f>ROUND(I96*H96,2)</f>
        <v>0</v>
      </c>
      <c r="K96" s="147" t="s">
        <v>3</v>
      </c>
      <c r="L96" s="31"/>
      <c r="M96" s="151" t="s">
        <v>3</v>
      </c>
      <c r="N96" s="152" t="s">
        <v>40</v>
      </c>
      <c r="O96" s="153">
        <v>0</v>
      </c>
      <c r="P96" s="153">
        <f>O96*H96</f>
        <v>0</v>
      </c>
      <c r="Q96" s="153">
        <v>0</v>
      </c>
      <c r="R96" s="153">
        <f>Q96*H96</f>
        <v>0</v>
      </c>
      <c r="S96" s="153">
        <v>0</v>
      </c>
      <c r="T96" s="154">
        <f>S96*H96</f>
        <v>0</v>
      </c>
      <c r="AR96" s="17" t="s">
        <v>113</v>
      </c>
      <c r="AT96" s="17" t="s">
        <v>109</v>
      </c>
      <c r="AU96" s="17" t="s">
        <v>114</v>
      </c>
      <c r="AY96" s="17" t="s">
        <v>106</v>
      </c>
      <c r="BE96" s="155">
        <f>IF(N96="základní",J96,0)</f>
        <v>0</v>
      </c>
      <c r="BF96" s="155">
        <f>IF(N96="snížená",J96,0)</f>
        <v>0</v>
      </c>
      <c r="BG96" s="155">
        <f>IF(N96="zákl. přenesená",J96,0)</f>
        <v>0</v>
      </c>
      <c r="BH96" s="155">
        <f>IF(N96="sníž. přenesená",J96,0)</f>
        <v>0</v>
      </c>
      <c r="BI96" s="155">
        <f>IF(N96="nulová",J96,0)</f>
        <v>0</v>
      </c>
      <c r="BJ96" s="17" t="s">
        <v>114</v>
      </c>
      <c r="BK96" s="155">
        <f>ROUND(I96*H96,2)</f>
        <v>0</v>
      </c>
      <c r="BL96" s="17" t="s">
        <v>113</v>
      </c>
      <c r="BM96" s="17" t="s">
        <v>138</v>
      </c>
    </row>
    <row r="97" spans="2:47" s="1" customFormat="1" ht="36">
      <c r="B97" s="31"/>
      <c r="D97" s="159" t="s">
        <v>116</v>
      </c>
      <c r="F97" s="181" t="s">
        <v>139</v>
      </c>
      <c r="L97" s="31"/>
      <c r="M97" s="60"/>
      <c r="N97" s="32"/>
      <c r="O97" s="32"/>
      <c r="P97" s="32"/>
      <c r="Q97" s="32"/>
      <c r="R97" s="32"/>
      <c r="S97" s="32"/>
      <c r="T97" s="61"/>
      <c r="AT97" s="17" t="s">
        <v>116</v>
      </c>
      <c r="AU97" s="17" t="s">
        <v>114</v>
      </c>
    </row>
    <row r="98" spans="2:63" s="10" customFormat="1" ht="29.25" customHeight="1">
      <c r="B98" s="131"/>
      <c r="D98" s="141" t="s">
        <v>67</v>
      </c>
      <c r="E98" s="142" t="s">
        <v>140</v>
      </c>
      <c r="F98" s="142" t="s">
        <v>141</v>
      </c>
      <c r="J98" s="143">
        <f>BK98</f>
        <v>0</v>
      </c>
      <c r="L98" s="131"/>
      <c r="M98" s="135"/>
      <c r="N98" s="136"/>
      <c r="O98" s="136"/>
      <c r="P98" s="137">
        <f>SUM(P99:P112)</f>
        <v>0</v>
      </c>
      <c r="Q98" s="136"/>
      <c r="R98" s="137">
        <f>SUM(R99:R112)</f>
        <v>0</v>
      </c>
      <c r="S98" s="136"/>
      <c r="T98" s="138">
        <f>SUM(T99:T112)</f>
        <v>0</v>
      </c>
      <c r="AR98" s="132" t="s">
        <v>105</v>
      </c>
      <c r="AT98" s="139" t="s">
        <v>67</v>
      </c>
      <c r="AU98" s="139" t="s">
        <v>74</v>
      </c>
      <c r="AY98" s="132" t="s">
        <v>106</v>
      </c>
      <c r="BK98" s="140">
        <f>SUM(BK99:BK112)</f>
        <v>0</v>
      </c>
    </row>
    <row r="99" spans="2:65" s="1" customFormat="1" ht="31.5" customHeight="1">
      <c r="B99" s="144"/>
      <c r="C99" s="145" t="s">
        <v>105</v>
      </c>
      <c r="D99" s="145" t="s">
        <v>109</v>
      </c>
      <c r="E99" s="146" t="s">
        <v>142</v>
      </c>
      <c r="F99" s="147" t="s">
        <v>143</v>
      </c>
      <c r="G99" s="148" t="s">
        <v>112</v>
      </c>
      <c r="H99" s="149">
        <v>1</v>
      </c>
      <c r="I99" s="150"/>
      <c r="J99" s="150">
        <f aca="true" t="shared" si="0" ref="J99:J105">ROUND(I99*H99,2)</f>
        <v>0</v>
      </c>
      <c r="K99" s="147" t="s">
        <v>3</v>
      </c>
      <c r="L99" s="31"/>
      <c r="M99" s="151" t="s">
        <v>3</v>
      </c>
      <c r="N99" s="152" t="s">
        <v>40</v>
      </c>
      <c r="O99" s="153">
        <v>0</v>
      </c>
      <c r="P99" s="153">
        <f aca="true" t="shared" si="1" ref="P99:P105">O99*H99</f>
        <v>0</v>
      </c>
      <c r="Q99" s="153">
        <v>0</v>
      </c>
      <c r="R99" s="153">
        <f aca="true" t="shared" si="2" ref="R99:R105">Q99*H99</f>
        <v>0</v>
      </c>
      <c r="S99" s="153">
        <v>0</v>
      </c>
      <c r="T99" s="154">
        <f aca="true" t="shared" si="3" ref="T99:T105">S99*H99</f>
        <v>0</v>
      </c>
      <c r="AR99" s="17" t="s">
        <v>113</v>
      </c>
      <c r="AT99" s="17" t="s">
        <v>109</v>
      </c>
      <c r="AU99" s="17" t="s">
        <v>114</v>
      </c>
      <c r="AY99" s="17" t="s">
        <v>106</v>
      </c>
      <c r="BE99" s="155">
        <f aca="true" t="shared" si="4" ref="BE99:BE105">IF(N99="základní",J99,0)</f>
        <v>0</v>
      </c>
      <c r="BF99" s="155">
        <f aca="true" t="shared" si="5" ref="BF99:BF105">IF(N99="snížená",J99,0)</f>
        <v>0</v>
      </c>
      <c r="BG99" s="155">
        <f aca="true" t="shared" si="6" ref="BG99:BG105">IF(N99="zákl. přenesená",J99,0)</f>
        <v>0</v>
      </c>
      <c r="BH99" s="155">
        <f aca="true" t="shared" si="7" ref="BH99:BH105">IF(N99="sníž. přenesená",J99,0)</f>
        <v>0</v>
      </c>
      <c r="BI99" s="155">
        <f aca="true" t="shared" si="8" ref="BI99:BI105">IF(N99="nulová",J99,0)</f>
        <v>0</v>
      </c>
      <c r="BJ99" s="17" t="s">
        <v>114</v>
      </c>
      <c r="BK99" s="155">
        <f aca="true" t="shared" si="9" ref="BK99:BK105">ROUND(I99*H99,2)</f>
        <v>0</v>
      </c>
      <c r="BL99" s="17" t="s">
        <v>113</v>
      </c>
      <c r="BM99" s="17" t="s">
        <v>144</v>
      </c>
    </row>
    <row r="100" spans="2:65" s="1" customFormat="1" ht="31.5" customHeight="1">
      <c r="B100" s="144"/>
      <c r="C100" s="145" t="s">
        <v>145</v>
      </c>
      <c r="D100" s="145" t="s">
        <v>109</v>
      </c>
      <c r="E100" s="146" t="s">
        <v>146</v>
      </c>
      <c r="F100" s="147" t="s">
        <v>147</v>
      </c>
      <c r="G100" s="148" t="s">
        <v>112</v>
      </c>
      <c r="H100" s="149">
        <v>1</v>
      </c>
      <c r="I100" s="150"/>
      <c r="J100" s="150">
        <f t="shared" si="0"/>
        <v>0</v>
      </c>
      <c r="K100" s="147" t="s">
        <v>3</v>
      </c>
      <c r="L100" s="31"/>
      <c r="M100" s="151" t="s">
        <v>3</v>
      </c>
      <c r="N100" s="152" t="s">
        <v>40</v>
      </c>
      <c r="O100" s="153">
        <v>0</v>
      </c>
      <c r="P100" s="153">
        <f t="shared" si="1"/>
        <v>0</v>
      </c>
      <c r="Q100" s="153">
        <v>0</v>
      </c>
      <c r="R100" s="153">
        <f t="shared" si="2"/>
        <v>0</v>
      </c>
      <c r="S100" s="153">
        <v>0</v>
      </c>
      <c r="T100" s="154">
        <f t="shared" si="3"/>
        <v>0</v>
      </c>
      <c r="AR100" s="17" t="s">
        <v>113</v>
      </c>
      <c r="AT100" s="17" t="s">
        <v>109</v>
      </c>
      <c r="AU100" s="17" t="s">
        <v>114</v>
      </c>
      <c r="AY100" s="17" t="s">
        <v>106</v>
      </c>
      <c r="BE100" s="155">
        <f t="shared" si="4"/>
        <v>0</v>
      </c>
      <c r="BF100" s="155">
        <f t="shared" si="5"/>
        <v>0</v>
      </c>
      <c r="BG100" s="155">
        <f t="shared" si="6"/>
        <v>0</v>
      </c>
      <c r="BH100" s="155">
        <f t="shared" si="7"/>
        <v>0</v>
      </c>
      <c r="BI100" s="155">
        <f t="shared" si="8"/>
        <v>0</v>
      </c>
      <c r="BJ100" s="17" t="s">
        <v>114</v>
      </c>
      <c r="BK100" s="155">
        <f t="shared" si="9"/>
        <v>0</v>
      </c>
      <c r="BL100" s="17" t="s">
        <v>113</v>
      </c>
      <c r="BM100" s="17" t="s">
        <v>148</v>
      </c>
    </row>
    <row r="101" spans="2:65" s="1" customFormat="1" ht="44.25" customHeight="1">
      <c r="B101" s="144"/>
      <c r="C101" s="145" t="s">
        <v>149</v>
      </c>
      <c r="D101" s="145" t="s">
        <v>109</v>
      </c>
      <c r="E101" s="146" t="s">
        <v>150</v>
      </c>
      <c r="F101" s="147" t="s">
        <v>151</v>
      </c>
      <c r="G101" s="148" t="s">
        <v>112</v>
      </c>
      <c r="H101" s="149">
        <v>1</v>
      </c>
      <c r="I101" s="150"/>
      <c r="J101" s="150">
        <f t="shared" si="0"/>
        <v>0</v>
      </c>
      <c r="K101" s="147" t="s">
        <v>3</v>
      </c>
      <c r="L101" s="31"/>
      <c r="M101" s="151" t="s">
        <v>3</v>
      </c>
      <c r="N101" s="152" t="s">
        <v>40</v>
      </c>
      <c r="O101" s="153">
        <v>0</v>
      </c>
      <c r="P101" s="153">
        <f t="shared" si="1"/>
        <v>0</v>
      </c>
      <c r="Q101" s="153">
        <v>0</v>
      </c>
      <c r="R101" s="153">
        <f t="shared" si="2"/>
        <v>0</v>
      </c>
      <c r="S101" s="153">
        <v>0</v>
      </c>
      <c r="T101" s="154">
        <f t="shared" si="3"/>
        <v>0</v>
      </c>
      <c r="AR101" s="17" t="s">
        <v>113</v>
      </c>
      <c r="AT101" s="17" t="s">
        <v>109</v>
      </c>
      <c r="AU101" s="17" t="s">
        <v>114</v>
      </c>
      <c r="AY101" s="17" t="s">
        <v>106</v>
      </c>
      <c r="BE101" s="155">
        <f t="shared" si="4"/>
        <v>0</v>
      </c>
      <c r="BF101" s="155">
        <f t="shared" si="5"/>
        <v>0</v>
      </c>
      <c r="BG101" s="155">
        <f t="shared" si="6"/>
        <v>0</v>
      </c>
      <c r="BH101" s="155">
        <f t="shared" si="7"/>
        <v>0</v>
      </c>
      <c r="BI101" s="155">
        <f t="shared" si="8"/>
        <v>0</v>
      </c>
      <c r="BJ101" s="17" t="s">
        <v>114</v>
      </c>
      <c r="BK101" s="155">
        <f t="shared" si="9"/>
        <v>0</v>
      </c>
      <c r="BL101" s="17" t="s">
        <v>113</v>
      </c>
      <c r="BM101" s="17" t="s">
        <v>152</v>
      </c>
    </row>
    <row r="102" spans="2:65" s="1" customFormat="1" ht="31.5" customHeight="1">
      <c r="B102" s="144"/>
      <c r="C102" s="145" t="s">
        <v>153</v>
      </c>
      <c r="D102" s="145" t="s">
        <v>109</v>
      </c>
      <c r="E102" s="146" t="s">
        <v>154</v>
      </c>
      <c r="F102" s="295" t="s">
        <v>639</v>
      </c>
      <c r="G102" s="148" t="s">
        <v>112</v>
      </c>
      <c r="H102" s="149">
        <v>1</v>
      </c>
      <c r="I102" s="150"/>
      <c r="J102" s="150">
        <f t="shared" si="0"/>
        <v>0</v>
      </c>
      <c r="K102" s="147" t="s">
        <v>3</v>
      </c>
      <c r="L102" s="31"/>
      <c r="M102" s="151" t="s">
        <v>3</v>
      </c>
      <c r="N102" s="152" t="s">
        <v>40</v>
      </c>
      <c r="O102" s="153">
        <v>0</v>
      </c>
      <c r="P102" s="153">
        <f t="shared" si="1"/>
        <v>0</v>
      </c>
      <c r="Q102" s="153">
        <v>0</v>
      </c>
      <c r="R102" s="153">
        <f t="shared" si="2"/>
        <v>0</v>
      </c>
      <c r="S102" s="153">
        <v>0</v>
      </c>
      <c r="T102" s="154">
        <f t="shared" si="3"/>
        <v>0</v>
      </c>
      <c r="AR102" s="17" t="s">
        <v>113</v>
      </c>
      <c r="AT102" s="17" t="s">
        <v>109</v>
      </c>
      <c r="AU102" s="17" t="s">
        <v>114</v>
      </c>
      <c r="AY102" s="17" t="s">
        <v>106</v>
      </c>
      <c r="BE102" s="155">
        <f t="shared" si="4"/>
        <v>0</v>
      </c>
      <c r="BF102" s="155">
        <f t="shared" si="5"/>
        <v>0</v>
      </c>
      <c r="BG102" s="155">
        <f t="shared" si="6"/>
        <v>0</v>
      </c>
      <c r="BH102" s="155">
        <f t="shared" si="7"/>
        <v>0</v>
      </c>
      <c r="BI102" s="155">
        <f t="shared" si="8"/>
        <v>0</v>
      </c>
      <c r="BJ102" s="17" t="s">
        <v>114</v>
      </c>
      <c r="BK102" s="155">
        <f t="shared" si="9"/>
        <v>0</v>
      </c>
      <c r="BL102" s="17" t="s">
        <v>113</v>
      </c>
      <c r="BM102" s="17" t="s">
        <v>155</v>
      </c>
    </row>
    <row r="103" spans="2:65" s="1" customFormat="1" ht="31.5" customHeight="1">
      <c r="B103" s="144"/>
      <c r="C103" s="145" t="s">
        <v>156</v>
      </c>
      <c r="D103" s="145" t="s">
        <v>109</v>
      </c>
      <c r="E103" s="146" t="s">
        <v>157</v>
      </c>
      <c r="F103" s="147" t="s">
        <v>158</v>
      </c>
      <c r="G103" s="148" t="s">
        <v>112</v>
      </c>
      <c r="H103" s="149">
        <v>1</v>
      </c>
      <c r="I103" s="150"/>
      <c r="J103" s="150">
        <f t="shared" si="0"/>
        <v>0</v>
      </c>
      <c r="K103" s="147" t="s">
        <v>3</v>
      </c>
      <c r="L103" s="31"/>
      <c r="M103" s="151" t="s">
        <v>3</v>
      </c>
      <c r="N103" s="152" t="s">
        <v>40</v>
      </c>
      <c r="O103" s="153">
        <v>0</v>
      </c>
      <c r="P103" s="153">
        <f t="shared" si="1"/>
        <v>0</v>
      </c>
      <c r="Q103" s="153">
        <v>0</v>
      </c>
      <c r="R103" s="153">
        <f t="shared" si="2"/>
        <v>0</v>
      </c>
      <c r="S103" s="153">
        <v>0</v>
      </c>
      <c r="T103" s="154">
        <f t="shared" si="3"/>
        <v>0</v>
      </c>
      <c r="AR103" s="17" t="s">
        <v>113</v>
      </c>
      <c r="AT103" s="17" t="s">
        <v>109</v>
      </c>
      <c r="AU103" s="17" t="s">
        <v>114</v>
      </c>
      <c r="AY103" s="17" t="s">
        <v>106</v>
      </c>
      <c r="BE103" s="155">
        <f t="shared" si="4"/>
        <v>0</v>
      </c>
      <c r="BF103" s="155">
        <f t="shared" si="5"/>
        <v>0</v>
      </c>
      <c r="BG103" s="155">
        <f t="shared" si="6"/>
        <v>0</v>
      </c>
      <c r="BH103" s="155">
        <f t="shared" si="7"/>
        <v>0</v>
      </c>
      <c r="BI103" s="155">
        <f t="shared" si="8"/>
        <v>0</v>
      </c>
      <c r="BJ103" s="17" t="s">
        <v>114</v>
      </c>
      <c r="BK103" s="155">
        <f t="shared" si="9"/>
        <v>0</v>
      </c>
      <c r="BL103" s="17" t="s">
        <v>113</v>
      </c>
      <c r="BM103" s="17" t="s">
        <v>159</v>
      </c>
    </row>
    <row r="104" spans="2:65" s="1" customFormat="1" ht="31.5" customHeight="1">
      <c r="B104" s="144"/>
      <c r="C104" s="145" t="s">
        <v>160</v>
      </c>
      <c r="D104" s="145" t="s">
        <v>109</v>
      </c>
      <c r="E104" s="146" t="s">
        <v>161</v>
      </c>
      <c r="F104" s="147" t="s">
        <v>162</v>
      </c>
      <c r="G104" s="148" t="s">
        <v>112</v>
      </c>
      <c r="H104" s="149">
        <v>1</v>
      </c>
      <c r="I104" s="150"/>
      <c r="J104" s="150">
        <f t="shared" si="0"/>
        <v>0</v>
      </c>
      <c r="K104" s="147" t="s">
        <v>3</v>
      </c>
      <c r="L104" s="31"/>
      <c r="M104" s="151" t="s">
        <v>3</v>
      </c>
      <c r="N104" s="152" t="s">
        <v>40</v>
      </c>
      <c r="O104" s="153">
        <v>0</v>
      </c>
      <c r="P104" s="153">
        <f t="shared" si="1"/>
        <v>0</v>
      </c>
      <c r="Q104" s="153">
        <v>0</v>
      </c>
      <c r="R104" s="153">
        <f t="shared" si="2"/>
        <v>0</v>
      </c>
      <c r="S104" s="153">
        <v>0</v>
      </c>
      <c r="T104" s="154">
        <f t="shared" si="3"/>
        <v>0</v>
      </c>
      <c r="AR104" s="17" t="s">
        <v>113</v>
      </c>
      <c r="AT104" s="17" t="s">
        <v>109</v>
      </c>
      <c r="AU104" s="17" t="s">
        <v>114</v>
      </c>
      <c r="AY104" s="17" t="s">
        <v>106</v>
      </c>
      <c r="BE104" s="155">
        <f t="shared" si="4"/>
        <v>0</v>
      </c>
      <c r="BF104" s="155">
        <f t="shared" si="5"/>
        <v>0</v>
      </c>
      <c r="BG104" s="155">
        <f t="shared" si="6"/>
        <v>0</v>
      </c>
      <c r="BH104" s="155">
        <f t="shared" si="7"/>
        <v>0</v>
      </c>
      <c r="BI104" s="155">
        <f t="shared" si="8"/>
        <v>0</v>
      </c>
      <c r="BJ104" s="17" t="s">
        <v>114</v>
      </c>
      <c r="BK104" s="155">
        <f t="shared" si="9"/>
        <v>0</v>
      </c>
      <c r="BL104" s="17" t="s">
        <v>113</v>
      </c>
      <c r="BM104" s="17" t="s">
        <v>163</v>
      </c>
    </row>
    <row r="105" spans="2:65" s="1" customFormat="1" ht="22.5" customHeight="1">
      <c r="B105" s="144"/>
      <c r="C105" s="145" t="s">
        <v>164</v>
      </c>
      <c r="D105" s="145" t="s">
        <v>109</v>
      </c>
      <c r="E105" s="146" t="s">
        <v>165</v>
      </c>
      <c r="F105" s="147" t="s">
        <v>166</v>
      </c>
      <c r="G105" s="148" t="s">
        <v>112</v>
      </c>
      <c r="H105" s="149">
        <v>1</v>
      </c>
      <c r="I105" s="150"/>
      <c r="J105" s="150">
        <f t="shared" si="0"/>
        <v>0</v>
      </c>
      <c r="K105" s="147" t="s">
        <v>3</v>
      </c>
      <c r="L105" s="31"/>
      <c r="M105" s="151" t="s">
        <v>3</v>
      </c>
      <c r="N105" s="152" t="s">
        <v>40</v>
      </c>
      <c r="O105" s="153">
        <v>0</v>
      </c>
      <c r="P105" s="153">
        <f t="shared" si="1"/>
        <v>0</v>
      </c>
      <c r="Q105" s="153">
        <v>0</v>
      </c>
      <c r="R105" s="153">
        <f t="shared" si="2"/>
        <v>0</v>
      </c>
      <c r="S105" s="153">
        <v>0</v>
      </c>
      <c r="T105" s="154">
        <f t="shared" si="3"/>
        <v>0</v>
      </c>
      <c r="AR105" s="17" t="s">
        <v>113</v>
      </c>
      <c r="AT105" s="17" t="s">
        <v>109</v>
      </c>
      <c r="AU105" s="17" t="s">
        <v>114</v>
      </c>
      <c r="AY105" s="17" t="s">
        <v>106</v>
      </c>
      <c r="BE105" s="155">
        <f t="shared" si="4"/>
        <v>0</v>
      </c>
      <c r="BF105" s="155">
        <f t="shared" si="5"/>
        <v>0</v>
      </c>
      <c r="BG105" s="155">
        <f t="shared" si="6"/>
        <v>0</v>
      </c>
      <c r="BH105" s="155">
        <f t="shared" si="7"/>
        <v>0</v>
      </c>
      <c r="BI105" s="155">
        <f t="shared" si="8"/>
        <v>0</v>
      </c>
      <c r="BJ105" s="17" t="s">
        <v>114</v>
      </c>
      <c r="BK105" s="155">
        <f t="shared" si="9"/>
        <v>0</v>
      </c>
      <c r="BL105" s="17" t="s">
        <v>113</v>
      </c>
      <c r="BM105" s="17" t="s">
        <v>167</v>
      </c>
    </row>
    <row r="106" spans="2:51" s="11" customFormat="1" ht="24">
      <c r="B106" s="158"/>
      <c r="D106" s="159" t="s">
        <v>125</v>
      </c>
      <c r="E106" s="160" t="s">
        <v>3</v>
      </c>
      <c r="F106" s="161" t="s">
        <v>168</v>
      </c>
      <c r="H106" s="162" t="s">
        <v>3</v>
      </c>
      <c r="L106" s="158"/>
      <c r="M106" s="163"/>
      <c r="N106" s="164"/>
      <c r="O106" s="164"/>
      <c r="P106" s="164"/>
      <c r="Q106" s="164"/>
      <c r="R106" s="164"/>
      <c r="S106" s="164"/>
      <c r="T106" s="165"/>
      <c r="AT106" s="162" t="s">
        <v>125</v>
      </c>
      <c r="AU106" s="162" t="s">
        <v>114</v>
      </c>
      <c r="AV106" s="11" t="s">
        <v>74</v>
      </c>
      <c r="AW106" s="11" t="s">
        <v>31</v>
      </c>
      <c r="AX106" s="11" t="s">
        <v>68</v>
      </c>
      <c r="AY106" s="162" t="s">
        <v>106</v>
      </c>
    </row>
    <row r="107" spans="2:51" s="11" customFormat="1" ht="12">
      <c r="B107" s="158"/>
      <c r="D107" s="159" t="s">
        <v>125</v>
      </c>
      <c r="E107" s="160" t="s">
        <v>3</v>
      </c>
      <c r="F107" s="161" t="s">
        <v>169</v>
      </c>
      <c r="H107" s="162" t="s">
        <v>3</v>
      </c>
      <c r="L107" s="158"/>
      <c r="M107" s="163"/>
      <c r="N107" s="164"/>
      <c r="O107" s="164"/>
      <c r="P107" s="164"/>
      <c r="Q107" s="164"/>
      <c r="R107" s="164"/>
      <c r="S107" s="164"/>
      <c r="T107" s="165"/>
      <c r="AT107" s="162" t="s">
        <v>125</v>
      </c>
      <c r="AU107" s="162" t="s">
        <v>114</v>
      </c>
      <c r="AV107" s="11" t="s">
        <v>74</v>
      </c>
      <c r="AW107" s="11" t="s">
        <v>31</v>
      </c>
      <c r="AX107" s="11" t="s">
        <v>68</v>
      </c>
      <c r="AY107" s="162" t="s">
        <v>106</v>
      </c>
    </row>
    <row r="108" spans="2:51" s="11" customFormat="1" ht="12">
      <c r="B108" s="158"/>
      <c r="D108" s="159" t="s">
        <v>125</v>
      </c>
      <c r="E108" s="160" t="s">
        <v>3</v>
      </c>
      <c r="F108" s="161" t="s">
        <v>170</v>
      </c>
      <c r="H108" s="162" t="s">
        <v>3</v>
      </c>
      <c r="L108" s="158"/>
      <c r="M108" s="163"/>
      <c r="N108" s="164"/>
      <c r="O108" s="164"/>
      <c r="P108" s="164"/>
      <c r="Q108" s="164"/>
      <c r="R108" s="164"/>
      <c r="S108" s="164"/>
      <c r="T108" s="165"/>
      <c r="AT108" s="162" t="s">
        <v>125</v>
      </c>
      <c r="AU108" s="162" t="s">
        <v>114</v>
      </c>
      <c r="AV108" s="11" t="s">
        <v>74</v>
      </c>
      <c r="AW108" s="11" t="s">
        <v>31</v>
      </c>
      <c r="AX108" s="11" t="s">
        <v>68</v>
      </c>
      <c r="AY108" s="162" t="s">
        <v>106</v>
      </c>
    </row>
    <row r="109" spans="2:51" s="12" customFormat="1" ht="12">
      <c r="B109" s="166"/>
      <c r="D109" s="159" t="s">
        <v>125</v>
      </c>
      <c r="E109" s="167" t="s">
        <v>3</v>
      </c>
      <c r="F109" s="168" t="s">
        <v>134</v>
      </c>
      <c r="H109" s="169">
        <v>1</v>
      </c>
      <c r="L109" s="166"/>
      <c r="M109" s="170"/>
      <c r="N109" s="171"/>
      <c r="O109" s="171"/>
      <c r="P109" s="171"/>
      <c r="Q109" s="171"/>
      <c r="R109" s="171"/>
      <c r="S109" s="171"/>
      <c r="T109" s="172"/>
      <c r="AT109" s="167" t="s">
        <v>125</v>
      </c>
      <c r="AU109" s="167" t="s">
        <v>114</v>
      </c>
      <c r="AV109" s="12" t="s">
        <v>114</v>
      </c>
      <c r="AW109" s="12" t="s">
        <v>31</v>
      </c>
      <c r="AX109" s="12" t="s">
        <v>68</v>
      </c>
      <c r="AY109" s="167" t="s">
        <v>106</v>
      </c>
    </row>
    <row r="110" spans="2:51" s="13" customFormat="1" ht="12">
      <c r="B110" s="173"/>
      <c r="D110" s="156" t="s">
        <v>125</v>
      </c>
      <c r="E110" s="174" t="s">
        <v>3</v>
      </c>
      <c r="F110" s="175" t="s">
        <v>135</v>
      </c>
      <c r="H110" s="176">
        <v>1</v>
      </c>
      <c r="L110" s="173"/>
      <c r="M110" s="177"/>
      <c r="N110" s="178"/>
      <c r="O110" s="178"/>
      <c r="P110" s="178"/>
      <c r="Q110" s="178"/>
      <c r="R110" s="178"/>
      <c r="S110" s="178"/>
      <c r="T110" s="179"/>
      <c r="AT110" s="180" t="s">
        <v>125</v>
      </c>
      <c r="AU110" s="180" t="s">
        <v>114</v>
      </c>
      <c r="AV110" s="13" t="s">
        <v>113</v>
      </c>
      <c r="AW110" s="13" t="s">
        <v>31</v>
      </c>
      <c r="AX110" s="13" t="s">
        <v>74</v>
      </c>
      <c r="AY110" s="180" t="s">
        <v>106</v>
      </c>
    </row>
    <row r="111" spans="2:65" s="1" customFormat="1" ht="31.5" customHeight="1">
      <c r="B111" s="144"/>
      <c r="C111" s="145" t="s">
        <v>171</v>
      </c>
      <c r="D111" s="145" t="s">
        <v>109</v>
      </c>
      <c r="E111" s="146" t="s">
        <v>172</v>
      </c>
      <c r="F111" s="147" t="s">
        <v>173</v>
      </c>
      <c r="G111" s="148" t="s">
        <v>112</v>
      </c>
      <c r="H111" s="149">
        <v>1</v>
      </c>
      <c r="I111" s="150"/>
      <c r="J111" s="150">
        <f>ROUND(I111*H111,2)</f>
        <v>0</v>
      </c>
      <c r="K111" s="147" t="s">
        <v>3</v>
      </c>
      <c r="L111" s="31"/>
      <c r="M111" s="151" t="s">
        <v>3</v>
      </c>
      <c r="N111" s="152" t="s">
        <v>40</v>
      </c>
      <c r="O111" s="153">
        <v>0</v>
      </c>
      <c r="P111" s="153">
        <f>O111*H111</f>
        <v>0</v>
      </c>
      <c r="Q111" s="153">
        <v>0</v>
      </c>
      <c r="R111" s="153">
        <f>Q111*H111</f>
        <v>0</v>
      </c>
      <c r="S111" s="153">
        <v>0</v>
      </c>
      <c r="T111" s="154">
        <f>S111*H111</f>
        <v>0</v>
      </c>
      <c r="AR111" s="17" t="s">
        <v>113</v>
      </c>
      <c r="AT111" s="17" t="s">
        <v>109</v>
      </c>
      <c r="AU111" s="17" t="s">
        <v>114</v>
      </c>
      <c r="AY111" s="17" t="s">
        <v>106</v>
      </c>
      <c r="BE111" s="155">
        <f>IF(N111="základní",J111,0)</f>
        <v>0</v>
      </c>
      <c r="BF111" s="155">
        <f>IF(N111="snížená",J111,0)</f>
        <v>0</v>
      </c>
      <c r="BG111" s="155">
        <f>IF(N111="zákl. přenesená",J111,0)</f>
        <v>0</v>
      </c>
      <c r="BH111" s="155">
        <f>IF(N111="sníž. přenesená",J111,0)</f>
        <v>0</v>
      </c>
      <c r="BI111" s="155">
        <f>IF(N111="nulová",J111,0)</f>
        <v>0</v>
      </c>
      <c r="BJ111" s="17" t="s">
        <v>114</v>
      </c>
      <c r="BK111" s="155">
        <f>ROUND(I111*H111,2)</f>
        <v>0</v>
      </c>
      <c r="BL111" s="17" t="s">
        <v>113</v>
      </c>
      <c r="BM111" s="17" t="s">
        <v>174</v>
      </c>
    </row>
    <row r="112" spans="2:65" s="1" customFormat="1" ht="44.25" customHeight="1">
      <c r="B112" s="144"/>
      <c r="C112" s="145" t="s">
        <v>175</v>
      </c>
      <c r="D112" s="145" t="s">
        <v>109</v>
      </c>
      <c r="E112" s="146" t="s">
        <v>176</v>
      </c>
      <c r="F112" s="147" t="s">
        <v>177</v>
      </c>
      <c r="G112" s="148" t="s">
        <v>112</v>
      </c>
      <c r="H112" s="149">
        <v>1</v>
      </c>
      <c r="I112" s="150"/>
      <c r="J112" s="150">
        <f>ROUND(I112*H112,2)</f>
        <v>0</v>
      </c>
      <c r="K112" s="147" t="s">
        <v>3</v>
      </c>
      <c r="L112" s="31"/>
      <c r="M112" s="151" t="s">
        <v>3</v>
      </c>
      <c r="N112" s="182" t="s">
        <v>40</v>
      </c>
      <c r="O112" s="183">
        <v>0</v>
      </c>
      <c r="P112" s="183">
        <f>O112*H112</f>
        <v>0</v>
      </c>
      <c r="Q112" s="183">
        <v>0</v>
      </c>
      <c r="R112" s="183">
        <f>Q112*H112</f>
        <v>0</v>
      </c>
      <c r="S112" s="183">
        <v>0</v>
      </c>
      <c r="T112" s="184">
        <f>S112*H112</f>
        <v>0</v>
      </c>
      <c r="AR112" s="17" t="s">
        <v>113</v>
      </c>
      <c r="AT112" s="17" t="s">
        <v>109</v>
      </c>
      <c r="AU112" s="17" t="s">
        <v>114</v>
      </c>
      <c r="AY112" s="17" t="s">
        <v>106</v>
      </c>
      <c r="BE112" s="155">
        <f>IF(N112="základní",J112,0)</f>
        <v>0</v>
      </c>
      <c r="BF112" s="155">
        <f>IF(N112="snížená",J112,0)</f>
        <v>0</v>
      </c>
      <c r="BG112" s="155">
        <f>IF(N112="zákl. přenesená",J112,0)</f>
        <v>0</v>
      </c>
      <c r="BH112" s="155">
        <f>IF(N112="sníž. přenesená",J112,0)</f>
        <v>0</v>
      </c>
      <c r="BI112" s="155">
        <f>IF(N112="nulová",J112,0)</f>
        <v>0</v>
      </c>
      <c r="BJ112" s="17" t="s">
        <v>114</v>
      </c>
      <c r="BK112" s="155">
        <f>ROUND(I112*H112,2)</f>
        <v>0</v>
      </c>
      <c r="BL112" s="17" t="s">
        <v>113</v>
      </c>
      <c r="BM112" s="17" t="s">
        <v>178</v>
      </c>
    </row>
    <row r="113" spans="2:12" s="1" customFormat="1" ht="6.75" customHeight="1">
      <c r="B113" s="46"/>
      <c r="C113" s="47"/>
      <c r="D113" s="47"/>
      <c r="E113" s="47"/>
      <c r="F113" s="47"/>
      <c r="G113" s="47"/>
      <c r="H113" s="47"/>
      <c r="I113" s="47"/>
      <c r="J113" s="47"/>
      <c r="K113" s="47"/>
      <c r="L113" s="31"/>
    </row>
    <row r="114" ht="12">
      <c r="AT114" s="185"/>
    </row>
  </sheetData>
  <sheetProtection/>
  <autoFilter ref="C78:K78"/>
  <mergeCells count="9">
    <mergeCell ref="E71:H71"/>
    <mergeCell ref="G1:H1"/>
    <mergeCell ref="L2:V2"/>
    <mergeCell ref="E7:H7"/>
    <mergeCell ref="E9:H9"/>
    <mergeCell ref="E24:H24"/>
    <mergeCell ref="E45:H45"/>
    <mergeCell ref="E47:H47"/>
    <mergeCell ref="E69:H69"/>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rintOptions/>
  <pageMargins left="0.5905511811023623" right="0.5905511811023623" top="0.5905511811023623" bottom="0.5905511811023623" header="0" footer="0"/>
  <pageSetup blackAndWhite="1" errors="blank" fitToHeight="100" fitToWidth="1" horizontalDpi="600" verticalDpi="600" orientation="landscape" paperSize="9" r:id="rId2"/>
  <headerFooter>
    <oddFooter>&amp;LDŮM Č.P. 752, PIONÝRŮ - STAVEBNÍ ÚPRAVY , FRÝDEK MÍSTEK&amp;CStrana &amp;P /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39"/>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1"/>
      <c r="B1" s="208"/>
      <c r="C1" s="208"/>
      <c r="D1" s="209" t="s">
        <v>1</v>
      </c>
      <c r="E1" s="208"/>
      <c r="F1" s="210" t="s">
        <v>463</v>
      </c>
      <c r="G1" s="330" t="s">
        <v>464</v>
      </c>
      <c r="H1" s="330"/>
      <c r="I1" s="208"/>
      <c r="J1" s="210" t="s">
        <v>465</v>
      </c>
      <c r="K1" s="209" t="s">
        <v>78</v>
      </c>
      <c r="L1" s="210" t="s">
        <v>466</v>
      </c>
      <c r="M1" s="210"/>
      <c r="N1" s="210"/>
      <c r="O1" s="210"/>
      <c r="P1" s="210"/>
      <c r="Q1" s="210"/>
      <c r="R1" s="210"/>
      <c r="S1" s="210"/>
      <c r="T1" s="210"/>
      <c r="U1" s="212"/>
      <c r="V1" s="212"/>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98" t="s">
        <v>6</v>
      </c>
      <c r="M2" s="299"/>
      <c r="N2" s="299"/>
      <c r="O2" s="299"/>
      <c r="P2" s="299"/>
      <c r="Q2" s="299"/>
      <c r="R2" s="299"/>
      <c r="S2" s="299"/>
      <c r="T2" s="299"/>
      <c r="U2" s="299"/>
      <c r="V2" s="299"/>
      <c r="AT2" s="17" t="s">
        <v>77</v>
      </c>
    </row>
    <row r="3" spans="2:46" ht="6.75" customHeight="1">
      <c r="B3" s="18"/>
      <c r="C3" s="19"/>
      <c r="D3" s="19"/>
      <c r="E3" s="19"/>
      <c r="F3" s="19"/>
      <c r="G3" s="19"/>
      <c r="H3" s="19"/>
      <c r="I3" s="19"/>
      <c r="J3" s="19"/>
      <c r="K3" s="20"/>
      <c r="AT3" s="17" t="s">
        <v>74</v>
      </c>
    </row>
    <row r="4" spans="2:46" ht="36.75" customHeight="1">
      <c r="B4" s="21"/>
      <c r="C4" s="22"/>
      <c r="D4" s="23" t="s">
        <v>79</v>
      </c>
      <c r="E4" s="22"/>
      <c r="F4" s="22"/>
      <c r="G4" s="22"/>
      <c r="H4" s="22"/>
      <c r="I4" s="22"/>
      <c r="J4" s="22"/>
      <c r="K4" s="24"/>
      <c r="M4" s="25" t="s">
        <v>11</v>
      </c>
      <c r="AT4" s="17" t="s">
        <v>4</v>
      </c>
    </row>
    <row r="5" spans="2:11" ht="6.75" customHeight="1">
      <c r="B5" s="21"/>
      <c r="C5" s="22"/>
      <c r="D5" s="22"/>
      <c r="E5" s="22"/>
      <c r="F5" s="22"/>
      <c r="G5" s="22"/>
      <c r="H5" s="22"/>
      <c r="I5" s="22"/>
      <c r="J5" s="22"/>
      <c r="K5" s="24"/>
    </row>
    <row r="6" spans="2:11" ht="12.75">
      <c r="B6" s="21"/>
      <c r="C6" s="22"/>
      <c r="D6" s="29" t="s">
        <v>15</v>
      </c>
      <c r="E6" s="22"/>
      <c r="F6" s="22"/>
      <c r="G6" s="22"/>
      <c r="H6" s="22"/>
      <c r="I6" s="22"/>
      <c r="J6" s="22"/>
      <c r="K6" s="24"/>
    </row>
    <row r="7" spans="2:11" ht="22.5" customHeight="1">
      <c r="B7" s="21"/>
      <c r="C7" s="22"/>
      <c r="D7" s="22"/>
      <c r="E7" s="331" t="str">
        <f>'Rekapitulace stavby'!K6</f>
        <v>DŮM Č.P. 752, PIONÝRŮ - STAVEBNÍ ÚPRAVY , FRÝDEK MÍSTEK</v>
      </c>
      <c r="F7" s="324"/>
      <c r="G7" s="324"/>
      <c r="H7" s="324"/>
      <c r="I7" s="22"/>
      <c r="J7" s="22"/>
      <c r="K7" s="24"/>
    </row>
    <row r="8" spans="2:11" s="1" customFormat="1" ht="12.75">
      <c r="B8" s="31"/>
      <c r="C8" s="32"/>
      <c r="D8" s="29" t="s">
        <v>80</v>
      </c>
      <c r="E8" s="32"/>
      <c r="F8" s="32"/>
      <c r="G8" s="32"/>
      <c r="H8" s="32"/>
      <c r="I8" s="32"/>
      <c r="J8" s="32"/>
      <c r="K8" s="35"/>
    </row>
    <row r="9" spans="2:11" s="1" customFormat="1" ht="36.75" customHeight="1">
      <c r="B9" s="31"/>
      <c r="C9" s="32"/>
      <c r="D9" s="32"/>
      <c r="E9" s="332" t="s">
        <v>647</v>
      </c>
      <c r="F9" s="306"/>
      <c r="G9" s="306"/>
      <c r="H9" s="306"/>
      <c r="I9" s="32"/>
      <c r="J9" s="32"/>
      <c r="K9" s="35"/>
    </row>
    <row r="10" spans="2:11" s="1" customFormat="1" ht="12">
      <c r="B10" s="31"/>
      <c r="C10" s="32"/>
      <c r="D10" s="32"/>
      <c r="E10" s="32"/>
      <c r="F10" s="32"/>
      <c r="G10" s="32"/>
      <c r="H10" s="32"/>
      <c r="I10" s="32"/>
      <c r="J10" s="32"/>
      <c r="K10" s="35"/>
    </row>
    <row r="11" spans="2:11" s="1" customFormat="1" ht="14.25" customHeight="1">
      <c r="B11" s="31"/>
      <c r="C11" s="32"/>
      <c r="D11" s="29" t="s">
        <v>17</v>
      </c>
      <c r="E11" s="32"/>
      <c r="F11" s="27" t="s">
        <v>3</v>
      </c>
      <c r="G11" s="32"/>
      <c r="H11" s="32"/>
      <c r="I11" s="29" t="s">
        <v>18</v>
      </c>
      <c r="J11" s="27" t="s">
        <v>3</v>
      </c>
      <c r="K11" s="35"/>
    </row>
    <row r="12" spans="2:11" s="1" customFormat="1" ht="14.25" customHeight="1">
      <c r="B12" s="31"/>
      <c r="C12" s="32"/>
      <c r="D12" s="29" t="s">
        <v>19</v>
      </c>
      <c r="E12" s="32"/>
      <c r="F12" s="27" t="s">
        <v>20</v>
      </c>
      <c r="G12" s="32"/>
      <c r="H12" s="32"/>
      <c r="I12" s="29" t="s">
        <v>21</v>
      </c>
      <c r="J12" s="89" t="str">
        <f>'Rekapitulace stavby'!AN8</f>
        <v>19.01.2017</v>
      </c>
      <c r="K12" s="35"/>
    </row>
    <row r="13" spans="2:11" s="1" customFormat="1" ht="10.5" customHeight="1">
      <c r="B13" s="31"/>
      <c r="C13" s="32"/>
      <c r="D13" s="32"/>
      <c r="E13" s="32"/>
      <c r="F13" s="32"/>
      <c r="G13" s="32"/>
      <c r="H13" s="32"/>
      <c r="I13" s="32"/>
      <c r="J13" s="32"/>
      <c r="K13" s="35"/>
    </row>
    <row r="14" spans="2:11" s="1" customFormat="1" ht="14.25" customHeight="1">
      <c r="B14" s="31"/>
      <c r="C14" s="32"/>
      <c r="D14" s="29" t="s">
        <v>23</v>
      </c>
      <c r="E14" s="32"/>
      <c r="F14" s="32"/>
      <c r="G14" s="32"/>
      <c r="H14" s="32"/>
      <c r="I14" s="29" t="s">
        <v>24</v>
      </c>
      <c r="J14" s="27" t="s">
        <v>3</v>
      </c>
      <c r="K14" s="35"/>
    </row>
    <row r="15" spans="2:11" s="1" customFormat="1" ht="18" customHeight="1">
      <c r="B15" s="31"/>
      <c r="C15" s="32"/>
      <c r="D15" s="32"/>
      <c r="E15" s="27" t="s">
        <v>25</v>
      </c>
      <c r="F15" s="32"/>
      <c r="G15" s="32"/>
      <c r="H15" s="32"/>
      <c r="I15" s="29" t="s">
        <v>26</v>
      </c>
      <c r="J15" s="27" t="s">
        <v>3</v>
      </c>
      <c r="K15" s="35"/>
    </row>
    <row r="16" spans="2:11" s="1" customFormat="1" ht="6.75" customHeight="1">
      <c r="B16" s="31"/>
      <c r="C16" s="32"/>
      <c r="D16" s="32"/>
      <c r="E16" s="32"/>
      <c r="F16" s="32"/>
      <c r="G16" s="32"/>
      <c r="H16" s="32"/>
      <c r="I16" s="32"/>
      <c r="J16" s="32"/>
      <c r="K16" s="35"/>
    </row>
    <row r="17" spans="2:11" s="1" customFormat="1" ht="14.25" customHeight="1">
      <c r="B17" s="31"/>
      <c r="C17" s="32"/>
      <c r="D17" s="29" t="s">
        <v>27</v>
      </c>
      <c r="E17" s="32"/>
      <c r="F17" s="32"/>
      <c r="G17" s="32"/>
      <c r="H17" s="32"/>
      <c r="I17" s="29" t="s">
        <v>24</v>
      </c>
      <c r="J17" s="27" t="s">
        <v>3</v>
      </c>
      <c r="K17" s="35"/>
    </row>
    <row r="18" spans="2:11" s="1" customFormat="1" ht="18" customHeight="1">
      <c r="B18" s="31"/>
      <c r="C18" s="32"/>
      <c r="D18" s="32"/>
      <c r="E18" s="27" t="s">
        <v>28</v>
      </c>
      <c r="F18" s="32"/>
      <c r="G18" s="32"/>
      <c r="H18" s="32"/>
      <c r="I18" s="29" t="s">
        <v>26</v>
      </c>
      <c r="J18" s="27" t="s">
        <v>3</v>
      </c>
      <c r="K18" s="35"/>
    </row>
    <row r="19" spans="2:11" s="1" customFormat="1" ht="6.75" customHeight="1">
      <c r="B19" s="31"/>
      <c r="C19" s="32"/>
      <c r="D19" s="32"/>
      <c r="E19" s="32"/>
      <c r="F19" s="32"/>
      <c r="G19" s="32"/>
      <c r="H19" s="32"/>
      <c r="I19" s="32"/>
      <c r="J19" s="32"/>
      <c r="K19" s="35"/>
    </row>
    <row r="20" spans="2:11" s="1" customFormat="1" ht="14.25" customHeight="1">
      <c r="B20" s="31"/>
      <c r="C20" s="32"/>
      <c r="D20" s="29" t="s">
        <v>29</v>
      </c>
      <c r="E20" s="32"/>
      <c r="F20" s="32"/>
      <c r="G20" s="32"/>
      <c r="H20" s="32"/>
      <c r="I20" s="29" t="s">
        <v>24</v>
      </c>
      <c r="J20" s="27" t="s">
        <v>3</v>
      </c>
      <c r="K20" s="35"/>
    </row>
    <row r="21" spans="2:11" s="1" customFormat="1" ht="18" customHeight="1">
      <c r="B21" s="31"/>
      <c r="C21" s="32"/>
      <c r="D21" s="32"/>
      <c r="E21" s="27" t="s">
        <v>30</v>
      </c>
      <c r="F21" s="32"/>
      <c r="G21" s="32"/>
      <c r="H21" s="32"/>
      <c r="I21" s="29" t="s">
        <v>26</v>
      </c>
      <c r="J21" s="27" t="s">
        <v>3</v>
      </c>
      <c r="K21" s="35"/>
    </row>
    <row r="22" spans="2:11" s="1" customFormat="1" ht="6.75" customHeight="1">
      <c r="B22" s="31"/>
      <c r="C22" s="32"/>
      <c r="D22" s="32"/>
      <c r="E22" s="32"/>
      <c r="F22" s="32"/>
      <c r="G22" s="32"/>
      <c r="H22" s="32"/>
      <c r="I22" s="32"/>
      <c r="J22" s="32"/>
      <c r="K22" s="35"/>
    </row>
    <row r="23" spans="2:11" s="1" customFormat="1" ht="14.25" customHeight="1">
      <c r="B23" s="31"/>
      <c r="C23" s="32"/>
      <c r="D23" s="29" t="s">
        <v>32</v>
      </c>
      <c r="E23" s="32"/>
      <c r="F23" s="32"/>
      <c r="G23" s="32"/>
      <c r="H23" s="32"/>
      <c r="I23" s="32"/>
      <c r="J23" s="32"/>
      <c r="K23" s="35"/>
    </row>
    <row r="24" spans="2:11" s="6" customFormat="1" ht="77.25" customHeight="1">
      <c r="B24" s="90"/>
      <c r="C24" s="91"/>
      <c r="D24" s="91"/>
      <c r="E24" s="326" t="s">
        <v>33</v>
      </c>
      <c r="F24" s="333"/>
      <c r="G24" s="333"/>
      <c r="H24" s="333"/>
      <c r="I24" s="91"/>
      <c r="J24" s="91"/>
      <c r="K24" s="92"/>
    </row>
    <row r="25" spans="2:11" s="1" customFormat="1" ht="6.75" customHeight="1">
      <c r="B25" s="31"/>
      <c r="C25" s="32"/>
      <c r="D25" s="32"/>
      <c r="E25" s="32"/>
      <c r="F25" s="32"/>
      <c r="G25" s="32"/>
      <c r="H25" s="32"/>
      <c r="I25" s="32"/>
      <c r="J25" s="32"/>
      <c r="K25" s="35"/>
    </row>
    <row r="26" spans="2:11" s="1" customFormat="1" ht="6.75" customHeight="1">
      <c r="B26" s="31"/>
      <c r="C26" s="32"/>
      <c r="D26" s="58"/>
      <c r="E26" s="58"/>
      <c r="F26" s="58"/>
      <c r="G26" s="58"/>
      <c r="H26" s="58"/>
      <c r="I26" s="58"/>
      <c r="J26" s="58"/>
      <c r="K26" s="93"/>
    </row>
    <row r="27" spans="2:11" s="1" customFormat="1" ht="24.75" customHeight="1">
      <c r="B27" s="31"/>
      <c r="C27" s="32"/>
      <c r="D27" s="94" t="s">
        <v>34</v>
      </c>
      <c r="E27" s="32"/>
      <c r="F27" s="32"/>
      <c r="G27" s="32"/>
      <c r="H27" s="32"/>
      <c r="I27" s="32"/>
      <c r="J27" s="95">
        <f>ROUND(J91,2)</f>
        <v>0</v>
      </c>
      <c r="K27" s="35"/>
    </row>
    <row r="28" spans="2:11" s="1" customFormat="1" ht="6.75" customHeight="1">
      <c r="B28" s="31"/>
      <c r="C28" s="32"/>
      <c r="D28" s="58"/>
      <c r="E28" s="58"/>
      <c r="F28" s="58"/>
      <c r="G28" s="58"/>
      <c r="H28" s="58"/>
      <c r="I28" s="58"/>
      <c r="J28" s="58"/>
      <c r="K28" s="93"/>
    </row>
    <row r="29" spans="2:11" s="1" customFormat="1" ht="14.25" customHeight="1">
      <c r="B29" s="31"/>
      <c r="C29" s="32"/>
      <c r="D29" s="32"/>
      <c r="E29" s="32"/>
      <c r="F29" s="36" t="s">
        <v>36</v>
      </c>
      <c r="G29" s="32"/>
      <c r="H29" s="32"/>
      <c r="I29" s="36" t="s">
        <v>35</v>
      </c>
      <c r="J29" s="36" t="s">
        <v>37</v>
      </c>
      <c r="K29" s="35"/>
    </row>
    <row r="30" spans="2:11" s="1" customFormat="1" ht="14.25" customHeight="1">
      <c r="B30" s="31"/>
      <c r="C30" s="32"/>
      <c r="D30" s="39" t="s">
        <v>38</v>
      </c>
      <c r="E30" s="39" t="s">
        <v>40</v>
      </c>
      <c r="F30" s="96">
        <f>ROUND(SUM(BE91:BE237),2)</f>
        <v>0</v>
      </c>
      <c r="G30" s="32"/>
      <c r="H30" s="32"/>
      <c r="I30" s="97">
        <v>0.15</v>
      </c>
      <c r="J30" s="96">
        <f>ROUND(ROUND((SUM(BE91:BE237)),2)*I30,2)</f>
        <v>0</v>
      </c>
      <c r="K30" s="35"/>
    </row>
    <row r="31" spans="2:11" s="1" customFormat="1" ht="14.25" customHeight="1">
      <c r="B31" s="31"/>
      <c r="C31" s="32"/>
      <c r="D31" s="32"/>
      <c r="E31" s="39" t="s">
        <v>39</v>
      </c>
      <c r="F31" s="96">
        <f>ROUND(SUM(BF91:BF237),2)</f>
        <v>0</v>
      </c>
      <c r="G31" s="32"/>
      <c r="H31" s="32"/>
      <c r="I31" s="97">
        <v>0.21</v>
      </c>
      <c r="J31" s="96">
        <f>ROUND(ROUND((SUM(BF91:BF237)),2)*I31,2)</f>
        <v>0</v>
      </c>
      <c r="K31" s="35"/>
    </row>
    <row r="32" spans="2:11" s="1" customFormat="1" ht="14.25" customHeight="1" hidden="1">
      <c r="B32" s="31"/>
      <c r="C32" s="32"/>
      <c r="D32" s="32"/>
      <c r="E32" s="39" t="s">
        <v>41</v>
      </c>
      <c r="F32" s="96">
        <f>ROUND(SUM(BG91:BG237),2)</f>
        <v>0</v>
      </c>
      <c r="G32" s="32"/>
      <c r="H32" s="32"/>
      <c r="I32" s="97">
        <v>0.21</v>
      </c>
      <c r="J32" s="96">
        <v>0</v>
      </c>
      <c r="K32" s="35"/>
    </row>
    <row r="33" spans="2:11" s="1" customFormat="1" ht="14.25" customHeight="1" hidden="1">
      <c r="B33" s="31"/>
      <c r="C33" s="32"/>
      <c r="D33" s="32"/>
      <c r="E33" s="39" t="s">
        <v>42</v>
      </c>
      <c r="F33" s="96">
        <f>ROUND(SUM(BH91:BH237),2)</f>
        <v>0</v>
      </c>
      <c r="G33" s="32"/>
      <c r="H33" s="32"/>
      <c r="I33" s="97">
        <v>0.15</v>
      </c>
      <c r="J33" s="96">
        <v>0</v>
      </c>
      <c r="K33" s="35"/>
    </row>
    <row r="34" spans="2:11" s="1" customFormat="1" ht="14.25" customHeight="1" hidden="1">
      <c r="B34" s="31"/>
      <c r="C34" s="32"/>
      <c r="D34" s="32"/>
      <c r="E34" s="39" t="s">
        <v>43</v>
      </c>
      <c r="F34" s="96">
        <f>ROUND(SUM(BI91:BI237),2)</f>
        <v>0</v>
      </c>
      <c r="G34" s="32"/>
      <c r="H34" s="32"/>
      <c r="I34" s="97">
        <v>0</v>
      </c>
      <c r="J34" s="96">
        <v>0</v>
      </c>
      <c r="K34" s="35"/>
    </row>
    <row r="35" spans="2:11" s="1" customFormat="1" ht="6.75" customHeight="1">
      <c r="B35" s="31"/>
      <c r="C35" s="32"/>
      <c r="D35" s="32"/>
      <c r="E35" s="32"/>
      <c r="F35" s="32"/>
      <c r="G35" s="32"/>
      <c r="H35" s="32"/>
      <c r="I35" s="32"/>
      <c r="J35" s="32"/>
      <c r="K35" s="35"/>
    </row>
    <row r="36" spans="2:11" s="1" customFormat="1" ht="24.75" customHeight="1">
      <c r="B36" s="31"/>
      <c r="C36" s="98"/>
      <c r="D36" s="99" t="s">
        <v>44</v>
      </c>
      <c r="E36" s="62"/>
      <c r="F36" s="62"/>
      <c r="G36" s="100" t="s">
        <v>45</v>
      </c>
      <c r="H36" s="101" t="s">
        <v>46</v>
      </c>
      <c r="I36" s="62"/>
      <c r="J36" s="102">
        <f>SUM(J27:J34)</f>
        <v>0</v>
      </c>
      <c r="K36" s="103"/>
    </row>
    <row r="37" spans="2:11" s="1" customFormat="1" ht="14.25" customHeight="1">
      <c r="B37" s="46"/>
      <c r="C37" s="47"/>
      <c r="D37" s="47"/>
      <c r="E37" s="47"/>
      <c r="F37" s="47"/>
      <c r="G37" s="47"/>
      <c r="H37" s="47"/>
      <c r="I37" s="47"/>
      <c r="J37" s="47"/>
      <c r="K37" s="48"/>
    </row>
    <row r="41" spans="2:11" s="1" customFormat="1" ht="6.75" customHeight="1">
      <c r="B41" s="49"/>
      <c r="C41" s="50"/>
      <c r="D41" s="50"/>
      <c r="E41" s="50"/>
      <c r="F41" s="50"/>
      <c r="G41" s="50"/>
      <c r="H41" s="50"/>
      <c r="I41" s="50"/>
      <c r="J41" s="50"/>
      <c r="K41" s="104"/>
    </row>
    <row r="42" spans="2:11" s="1" customFormat="1" ht="36.75" customHeight="1">
      <c r="B42" s="31"/>
      <c r="C42" s="23" t="s">
        <v>82</v>
      </c>
      <c r="D42" s="32"/>
      <c r="E42" s="32"/>
      <c r="F42" s="32"/>
      <c r="G42" s="32"/>
      <c r="H42" s="32"/>
      <c r="I42" s="32"/>
      <c r="J42" s="32"/>
      <c r="K42" s="35"/>
    </row>
    <row r="43" spans="2:11" s="1" customFormat="1" ht="6.75" customHeight="1">
      <c r="B43" s="31"/>
      <c r="C43" s="32"/>
      <c r="D43" s="32"/>
      <c r="E43" s="32"/>
      <c r="F43" s="32"/>
      <c r="G43" s="32"/>
      <c r="H43" s="32"/>
      <c r="I43" s="32"/>
      <c r="J43" s="32"/>
      <c r="K43" s="35"/>
    </row>
    <row r="44" spans="2:11" s="1" customFormat="1" ht="14.25" customHeight="1">
      <c r="B44" s="31"/>
      <c r="C44" s="29" t="s">
        <v>15</v>
      </c>
      <c r="D44" s="32"/>
      <c r="E44" s="32"/>
      <c r="F44" s="32"/>
      <c r="G44" s="32"/>
      <c r="H44" s="32"/>
      <c r="I44" s="32"/>
      <c r="J44" s="32"/>
      <c r="K44" s="35"/>
    </row>
    <row r="45" spans="2:11" s="1" customFormat="1" ht="22.5" customHeight="1">
      <c r="B45" s="31"/>
      <c r="C45" s="32"/>
      <c r="D45" s="32"/>
      <c r="E45" s="331" t="str">
        <f>E7</f>
        <v>DŮM Č.P. 752, PIONÝRŮ - STAVEBNÍ ÚPRAVY , FRÝDEK MÍSTEK</v>
      </c>
      <c r="F45" s="306"/>
      <c r="G45" s="306"/>
      <c r="H45" s="306"/>
      <c r="I45" s="32"/>
      <c r="J45" s="32"/>
      <c r="K45" s="35"/>
    </row>
    <row r="46" spans="2:11" s="1" customFormat="1" ht="14.25" customHeight="1">
      <c r="B46" s="31"/>
      <c r="C46" s="29" t="s">
        <v>80</v>
      </c>
      <c r="D46" s="32"/>
      <c r="E46" s="32"/>
      <c r="F46" s="32"/>
      <c r="G46" s="32"/>
      <c r="H46" s="32"/>
      <c r="I46" s="32"/>
      <c r="J46" s="32"/>
      <c r="K46" s="35"/>
    </row>
    <row r="47" spans="2:11" s="1" customFormat="1" ht="23.25" customHeight="1">
      <c r="B47" s="31"/>
      <c r="C47" s="32"/>
      <c r="D47" s="32"/>
      <c r="E47" s="332" t="str">
        <f>E9</f>
        <v>1 - DŮM č.p. 752 - ODSTRANĚNÍ STAVBY</v>
      </c>
      <c r="F47" s="306"/>
      <c r="G47" s="306"/>
      <c r="H47" s="306"/>
      <c r="I47" s="32"/>
      <c r="J47" s="32"/>
      <c r="K47" s="35"/>
    </row>
    <row r="48" spans="2:11" s="1" customFormat="1" ht="6.75" customHeight="1">
      <c r="B48" s="31"/>
      <c r="C48" s="32"/>
      <c r="D48" s="32"/>
      <c r="E48" s="32"/>
      <c r="F48" s="32"/>
      <c r="G48" s="32"/>
      <c r="H48" s="32"/>
      <c r="I48" s="32"/>
      <c r="J48" s="32"/>
      <c r="K48" s="35"/>
    </row>
    <row r="49" spans="2:11" s="1" customFormat="1" ht="18" customHeight="1">
      <c r="B49" s="31"/>
      <c r="C49" s="29" t="s">
        <v>19</v>
      </c>
      <c r="D49" s="32"/>
      <c r="E49" s="32"/>
      <c r="F49" s="27" t="str">
        <f>F12</f>
        <v>Frýdek Místek</v>
      </c>
      <c r="G49" s="32"/>
      <c r="H49" s="32"/>
      <c r="I49" s="29" t="s">
        <v>21</v>
      </c>
      <c r="J49" s="89" t="str">
        <f>IF(J12="","",J12)</f>
        <v>19.01.2017</v>
      </c>
      <c r="K49" s="35"/>
    </row>
    <row r="50" spans="2:11" s="1" customFormat="1" ht="6.75" customHeight="1">
      <c r="B50" s="31"/>
      <c r="C50" s="32"/>
      <c r="D50" s="32"/>
      <c r="E50" s="32"/>
      <c r="F50" s="32"/>
      <c r="G50" s="32"/>
      <c r="H50" s="32"/>
      <c r="I50" s="32"/>
      <c r="J50" s="32"/>
      <c r="K50" s="35"/>
    </row>
    <row r="51" spans="2:11" s="1" customFormat="1" ht="12.75">
      <c r="B51" s="31"/>
      <c r="C51" s="29" t="s">
        <v>23</v>
      </c>
      <c r="D51" s="32"/>
      <c r="E51" s="32"/>
      <c r="F51" s="27" t="str">
        <f>E15</f>
        <v>STATUTÁRNÍ MĚSTO FRÝDEK MÍSTEK</v>
      </c>
      <c r="G51" s="32"/>
      <c r="H51" s="32"/>
      <c r="I51" s="29" t="s">
        <v>29</v>
      </c>
      <c r="J51" s="27" t="str">
        <f>E21</f>
        <v>MARPO s.r.o.</v>
      </c>
      <c r="K51" s="35"/>
    </row>
    <row r="52" spans="2:11" s="1" customFormat="1" ht="14.25" customHeight="1">
      <c r="B52" s="31"/>
      <c r="C52" s="29" t="s">
        <v>27</v>
      </c>
      <c r="D52" s="32"/>
      <c r="E52" s="32"/>
      <c r="F52" s="27" t="str">
        <f>IF(E18="","",E18)</f>
        <v>Na základě výběrového řízení</v>
      </c>
      <c r="G52" s="32"/>
      <c r="H52" s="32"/>
      <c r="I52" s="32"/>
      <c r="J52" s="32"/>
      <c r="K52" s="35"/>
    </row>
    <row r="53" spans="2:11" s="1" customFormat="1" ht="9.75" customHeight="1">
      <c r="B53" s="31"/>
      <c r="C53" s="32"/>
      <c r="D53" s="32"/>
      <c r="E53" s="32"/>
      <c r="F53" s="32"/>
      <c r="G53" s="32"/>
      <c r="H53" s="32"/>
      <c r="I53" s="32"/>
      <c r="J53" s="32"/>
      <c r="K53" s="35"/>
    </row>
    <row r="54" spans="2:11" s="1" customFormat="1" ht="29.25" customHeight="1">
      <c r="B54" s="31"/>
      <c r="C54" s="105" t="s">
        <v>83</v>
      </c>
      <c r="D54" s="98"/>
      <c r="E54" s="98"/>
      <c r="F54" s="98"/>
      <c r="G54" s="98"/>
      <c r="H54" s="98"/>
      <c r="I54" s="98"/>
      <c r="J54" s="106" t="s">
        <v>84</v>
      </c>
      <c r="K54" s="107"/>
    </row>
    <row r="55" spans="2:11" s="1" customFormat="1" ht="9.75" customHeight="1">
      <c r="B55" s="31"/>
      <c r="C55" s="32"/>
      <c r="D55" s="32"/>
      <c r="E55" s="32"/>
      <c r="F55" s="32"/>
      <c r="G55" s="32"/>
      <c r="H55" s="32"/>
      <c r="I55" s="32"/>
      <c r="J55" s="32"/>
      <c r="K55" s="35"/>
    </row>
    <row r="56" spans="2:47" s="1" customFormat="1" ht="29.25" customHeight="1">
      <c r="B56" s="31"/>
      <c r="C56" s="108" t="s">
        <v>85</v>
      </c>
      <c r="D56" s="32"/>
      <c r="E56" s="32"/>
      <c r="F56" s="32"/>
      <c r="G56" s="32"/>
      <c r="H56" s="32"/>
      <c r="I56" s="32"/>
      <c r="J56" s="95">
        <f>J91</f>
        <v>0</v>
      </c>
      <c r="K56" s="35"/>
      <c r="AU56" s="17" t="s">
        <v>86</v>
      </c>
    </row>
    <row r="57" spans="2:11" s="7" customFormat="1" ht="24.75" customHeight="1">
      <c r="B57" s="109"/>
      <c r="C57" s="110"/>
      <c r="D57" s="111" t="s">
        <v>179</v>
      </c>
      <c r="E57" s="112"/>
      <c r="F57" s="112"/>
      <c r="G57" s="112"/>
      <c r="H57" s="112"/>
      <c r="I57" s="112"/>
      <c r="J57" s="113">
        <f>J92</f>
        <v>0</v>
      </c>
      <c r="K57" s="114"/>
    </row>
    <row r="58" spans="2:11" s="8" customFormat="1" ht="19.5" customHeight="1">
      <c r="B58" s="115"/>
      <c r="C58" s="116"/>
      <c r="D58" s="117" t="s">
        <v>180</v>
      </c>
      <c r="E58" s="118"/>
      <c r="F58" s="118"/>
      <c r="G58" s="118"/>
      <c r="H58" s="118"/>
      <c r="I58" s="118"/>
      <c r="J58" s="119">
        <f>J93</f>
        <v>0</v>
      </c>
      <c r="K58" s="120"/>
    </row>
    <row r="59" spans="2:11" s="8" customFormat="1" ht="14.25" customHeight="1">
      <c r="B59" s="115"/>
      <c r="C59" s="116"/>
      <c r="D59" s="117" t="s">
        <v>181</v>
      </c>
      <c r="E59" s="118"/>
      <c r="F59" s="118"/>
      <c r="G59" s="118"/>
      <c r="H59" s="118"/>
      <c r="I59" s="118"/>
      <c r="J59" s="119">
        <f>J110</f>
        <v>0</v>
      </c>
      <c r="K59" s="120"/>
    </row>
    <row r="60" spans="2:11" s="8" customFormat="1" ht="19.5" customHeight="1">
      <c r="B60" s="115"/>
      <c r="C60" s="116"/>
      <c r="D60" s="117" t="s">
        <v>182</v>
      </c>
      <c r="E60" s="118"/>
      <c r="F60" s="118"/>
      <c r="G60" s="118"/>
      <c r="H60" s="118"/>
      <c r="I60" s="118"/>
      <c r="J60" s="119">
        <f>J124</f>
        <v>0</v>
      </c>
      <c r="K60" s="120"/>
    </row>
    <row r="61" spans="2:11" s="8" customFormat="1" ht="19.5" customHeight="1">
      <c r="B61" s="115"/>
      <c r="C61" s="116"/>
      <c r="D61" s="117" t="s">
        <v>183</v>
      </c>
      <c r="E61" s="118"/>
      <c r="F61" s="118"/>
      <c r="G61" s="118"/>
      <c r="H61" s="118"/>
      <c r="I61" s="118"/>
      <c r="J61" s="119">
        <f>J128</f>
        <v>0</v>
      </c>
      <c r="K61" s="120"/>
    </row>
    <row r="62" spans="2:11" s="8" customFormat="1" ht="19.5" customHeight="1">
      <c r="B62" s="115"/>
      <c r="C62" s="116"/>
      <c r="D62" s="117" t="s">
        <v>184</v>
      </c>
      <c r="E62" s="118"/>
      <c r="F62" s="118"/>
      <c r="G62" s="118"/>
      <c r="H62" s="118"/>
      <c r="I62" s="118"/>
      <c r="J62" s="119">
        <f>J133</f>
        <v>0</v>
      </c>
      <c r="K62" s="120"/>
    </row>
    <row r="63" spans="2:11" s="8" customFormat="1" ht="19.5" customHeight="1">
      <c r="B63" s="115"/>
      <c r="C63" s="116"/>
      <c r="D63" s="117" t="s">
        <v>185</v>
      </c>
      <c r="E63" s="118"/>
      <c r="F63" s="118"/>
      <c r="G63" s="118"/>
      <c r="H63" s="118"/>
      <c r="I63" s="118"/>
      <c r="J63" s="119">
        <f>J141</f>
        <v>0</v>
      </c>
      <c r="K63" s="120"/>
    </row>
    <row r="64" spans="2:11" s="8" customFormat="1" ht="19.5" customHeight="1">
      <c r="B64" s="115"/>
      <c r="C64" s="116"/>
      <c r="D64" s="117" t="s">
        <v>186</v>
      </c>
      <c r="E64" s="118"/>
      <c r="F64" s="118"/>
      <c r="G64" s="118"/>
      <c r="H64" s="118"/>
      <c r="I64" s="118"/>
      <c r="J64" s="119">
        <f>J163</f>
        <v>0</v>
      </c>
      <c r="K64" s="120"/>
    </row>
    <row r="65" spans="2:11" s="8" customFormat="1" ht="19.5" customHeight="1">
      <c r="B65" s="115"/>
      <c r="C65" s="116"/>
      <c r="D65" s="117" t="s">
        <v>187</v>
      </c>
      <c r="E65" s="118"/>
      <c r="F65" s="118"/>
      <c r="G65" s="118"/>
      <c r="H65" s="118"/>
      <c r="I65" s="118"/>
      <c r="J65" s="119">
        <f>J184</f>
        <v>0</v>
      </c>
      <c r="K65" s="120"/>
    </row>
    <row r="66" spans="2:11" s="7" customFormat="1" ht="24.75" customHeight="1">
      <c r="B66" s="109"/>
      <c r="C66" s="110"/>
      <c r="D66" s="111" t="s">
        <v>188</v>
      </c>
      <c r="E66" s="112"/>
      <c r="F66" s="112"/>
      <c r="G66" s="112"/>
      <c r="H66" s="112"/>
      <c r="I66" s="112"/>
      <c r="J66" s="113">
        <f>J186</f>
        <v>0</v>
      </c>
      <c r="K66" s="114"/>
    </row>
    <row r="67" spans="2:11" s="8" customFormat="1" ht="19.5" customHeight="1">
      <c r="B67" s="115"/>
      <c r="C67" s="116"/>
      <c r="D67" s="117" t="s">
        <v>189</v>
      </c>
      <c r="E67" s="118"/>
      <c r="F67" s="118"/>
      <c r="G67" s="118"/>
      <c r="H67" s="118"/>
      <c r="I67" s="118"/>
      <c r="J67" s="119">
        <f>J187</f>
        <v>0</v>
      </c>
      <c r="K67" s="120"/>
    </row>
    <row r="68" spans="2:11" s="8" customFormat="1" ht="19.5" customHeight="1">
      <c r="B68" s="115"/>
      <c r="C68" s="116"/>
      <c r="D68" s="117" t="s">
        <v>190</v>
      </c>
      <c r="E68" s="118"/>
      <c r="F68" s="118"/>
      <c r="G68" s="118"/>
      <c r="H68" s="118"/>
      <c r="I68" s="118"/>
      <c r="J68" s="119">
        <f>J192</f>
        <v>0</v>
      </c>
      <c r="K68" s="120"/>
    </row>
    <row r="69" spans="2:11" s="8" customFormat="1" ht="19.5" customHeight="1">
      <c r="B69" s="115"/>
      <c r="C69" s="116"/>
      <c r="D69" s="117" t="s">
        <v>191</v>
      </c>
      <c r="E69" s="118"/>
      <c r="F69" s="118"/>
      <c r="G69" s="118"/>
      <c r="H69" s="118"/>
      <c r="I69" s="118"/>
      <c r="J69" s="119">
        <f>J197</f>
        <v>0</v>
      </c>
      <c r="K69" s="120"/>
    </row>
    <row r="70" spans="2:11" s="7" customFormat="1" ht="24.75" customHeight="1">
      <c r="B70" s="109"/>
      <c r="C70" s="110"/>
      <c r="D70" s="111" t="s">
        <v>192</v>
      </c>
      <c r="E70" s="112"/>
      <c r="F70" s="112"/>
      <c r="G70" s="112"/>
      <c r="H70" s="112"/>
      <c r="I70" s="112"/>
      <c r="J70" s="113">
        <f>J202</f>
        <v>0</v>
      </c>
      <c r="K70" s="114"/>
    </row>
    <row r="71" spans="2:11" s="7" customFormat="1" ht="24.75" customHeight="1">
      <c r="B71" s="109"/>
      <c r="C71" s="110"/>
      <c r="D71" s="111" t="s">
        <v>193</v>
      </c>
      <c r="E71" s="112"/>
      <c r="F71" s="112"/>
      <c r="G71" s="112"/>
      <c r="H71" s="112"/>
      <c r="I71" s="112"/>
      <c r="J71" s="113">
        <f>J207</f>
        <v>0</v>
      </c>
      <c r="K71" s="114"/>
    </row>
    <row r="72" spans="2:11" s="1" customFormat="1" ht="21.75" customHeight="1">
      <c r="B72" s="31"/>
      <c r="C72" s="32"/>
      <c r="D72" s="32"/>
      <c r="E72" s="32"/>
      <c r="F72" s="32"/>
      <c r="G72" s="32"/>
      <c r="H72" s="32"/>
      <c r="I72" s="32"/>
      <c r="J72" s="32"/>
      <c r="K72" s="35"/>
    </row>
    <row r="73" spans="2:11" s="1" customFormat="1" ht="6.75" customHeight="1">
      <c r="B73" s="46"/>
      <c r="C73" s="47"/>
      <c r="D73" s="47"/>
      <c r="E73" s="47"/>
      <c r="F73" s="47"/>
      <c r="G73" s="47"/>
      <c r="H73" s="47"/>
      <c r="I73" s="47"/>
      <c r="J73" s="47"/>
      <c r="K73" s="48"/>
    </row>
    <row r="77" spans="2:12" s="1" customFormat="1" ht="6.75" customHeight="1">
      <c r="B77" s="49"/>
      <c r="C77" s="50"/>
      <c r="D77" s="50"/>
      <c r="E77" s="50"/>
      <c r="F77" s="50"/>
      <c r="G77" s="50"/>
      <c r="H77" s="50"/>
      <c r="I77" s="50"/>
      <c r="J77" s="50"/>
      <c r="K77" s="50"/>
      <c r="L77" s="31"/>
    </row>
    <row r="78" spans="2:12" s="1" customFormat="1" ht="36.75" customHeight="1">
      <c r="B78" s="31"/>
      <c r="C78" s="51" t="s">
        <v>90</v>
      </c>
      <c r="L78" s="31"/>
    </row>
    <row r="79" spans="2:12" s="1" customFormat="1" ht="6.75" customHeight="1">
      <c r="B79" s="31"/>
      <c r="L79" s="31"/>
    </row>
    <row r="80" spans="2:12" s="1" customFormat="1" ht="14.25" customHeight="1">
      <c r="B80" s="31"/>
      <c r="C80" s="53" t="s">
        <v>15</v>
      </c>
      <c r="L80" s="31"/>
    </row>
    <row r="81" spans="2:12" s="1" customFormat="1" ht="22.5" customHeight="1">
      <c r="B81" s="31"/>
      <c r="E81" s="334" t="str">
        <f>E7</f>
        <v>DŮM Č.P. 752, PIONÝRŮ - STAVEBNÍ ÚPRAVY , FRÝDEK MÍSTEK</v>
      </c>
      <c r="F81" s="311"/>
      <c r="G81" s="311"/>
      <c r="H81" s="311"/>
      <c r="L81" s="31"/>
    </row>
    <row r="82" spans="2:12" s="1" customFormat="1" ht="14.25" customHeight="1">
      <c r="B82" s="31"/>
      <c r="C82" s="53" t="s">
        <v>80</v>
      </c>
      <c r="L82" s="31"/>
    </row>
    <row r="83" spans="2:12" s="1" customFormat="1" ht="23.25" customHeight="1">
      <c r="B83" s="31"/>
      <c r="E83" s="321" t="str">
        <f>E9</f>
        <v>1 - DŮM č.p. 752 - ODSTRANĚNÍ STAVBY</v>
      </c>
      <c r="F83" s="311"/>
      <c r="G83" s="311"/>
      <c r="H83" s="311"/>
      <c r="L83" s="31"/>
    </row>
    <row r="84" spans="2:12" s="1" customFormat="1" ht="6.75" customHeight="1">
      <c r="B84" s="31"/>
      <c r="L84" s="31"/>
    </row>
    <row r="85" spans="2:12" s="1" customFormat="1" ht="18" customHeight="1">
      <c r="B85" s="31"/>
      <c r="C85" s="53" t="s">
        <v>19</v>
      </c>
      <c r="F85" s="121" t="str">
        <f>F12</f>
        <v>Frýdek Místek</v>
      </c>
      <c r="I85" s="53" t="s">
        <v>21</v>
      </c>
      <c r="J85" s="57" t="str">
        <f>IF(J12="","",J12)</f>
        <v>19.01.2017</v>
      </c>
      <c r="L85" s="31"/>
    </row>
    <row r="86" spans="2:12" s="1" customFormat="1" ht="6.75" customHeight="1">
      <c r="B86" s="31"/>
      <c r="L86" s="31"/>
    </row>
    <row r="87" spans="2:12" s="1" customFormat="1" ht="12.75">
      <c r="B87" s="31"/>
      <c r="C87" s="53" t="s">
        <v>23</v>
      </c>
      <c r="F87" s="121" t="str">
        <f>E15</f>
        <v>STATUTÁRNÍ MĚSTO FRÝDEK MÍSTEK</v>
      </c>
      <c r="I87" s="53" t="s">
        <v>29</v>
      </c>
      <c r="J87" s="121" t="str">
        <f>E21</f>
        <v>MARPO s.r.o.</v>
      </c>
      <c r="L87" s="31"/>
    </row>
    <row r="88" spans="2:12" s="1" customFormat="1" ht="14.25" customHeight="1">
      <c r="B88" s="31"/>
      <c r="C88" s="53" t="s">
        <v>27</v>
      </c>
      <c r="F88" s="121" t="str">
        <f>IF(E18="","",E18)</f>
        <v>Na základě výběrového řízení</v>
      </c>
      <c r="L88" s="31"/>
    </row>
    <row r="89" spans="2:12" s="1" customFormat="1" ht="9.75" customHeight="1">
      <c r="B89" s="31"/>
      <c r="L89" s="31"/>
    </row>
    <row r="90" spans="2:20" s="9" customFormat="1" ht="29.25" customHeight="1">
      <c r="B90" s="122"/>
      <c r="C90" s="123" t="s">
        <v>91</v>
      </c>
      <c r="D90" s="124" t="s">
        <v>53</v>
      </c>
      <c r="E90" s="124" t="s">
        <v>49</v>
      </c>
      <c r="F90" s="124" t="s">
        <v>92</v>
      </c>
      <c r="G90" s="124" t="s">
        <v>93</v>
      </c>
      <c r="H90" s="124" t="s">
        <v>94</v>
      </c>
      <c r="I90" s="125" t="s">
        <v>95</v>
      </c>
      <c r="J90" s="124" t="s">
        <v>84</v>
      </c>
      <c r="K90" s="126" t="s">
        <v>96</v>
      </c>
      <c r="L90" s="122"/>
      <c r="M90" s="64" t="s">
        <v>97</v>
      </c>
      <c r="N90" s="65" t="s">
        <v>38</v>
      </c>
      <c r="O90" s="65" t="s">
        <v>98</v>
      </c>
      <c r="P90" s="65" t="s">
        <v>99</v>
      </c>
      <c r="Q90" s="65" t="s">
        <v>100</v>
      </c>
      <c r="R90" s="65" t="s">
        <v>101</v>
      </c>
      <c r="S90" s="65" t="s">
        <v>102</v>
      </c>
      <c r="T90" s="66" t="s">
        <v>103</v>
      </c>
    </row>
    <row r="91" spans="2:63" s="1" customFormat="1" ht="29.25" customHeight="1">
      <c r="B91" s="31"/>
      <c r="C91" s="68" t="s">
        <v>85</v>
      </c>
      <c r="J91" s="127">
        <f>BK91</f>
        <v>0</v>
      </c>
      <c r="L91" s="31"/>
      <c r="M91" s="67"/>
      <c r="N91" s="58"/>
      <c r="O91" s="58"/>
      <c r="P91" s="128">
        <f>P92+P186+P202+P207</f>
        <v>5594.384215000001</v>
      </c>
      <c r="Q91" s="58"/>
      <c r="R91" s="128">
        <f>R92+R186+R202+R207</f>
        <v>4.6820237</v>
      </c>
      <c r="S91" s="58"/>
      <c r="T91" s="129">
        <f>T92+T186+T202+T207</f>
        <v>2304.0998726800003</v>
      </c>
      <c r="AT91" s="17" t="s">
        <v>67</v>
      </c>
      <c r="AU91" s="17" t="s">
        <v>86</v>
      </c>
      <c r="BK91" s="130">
        <f>BK92+BK186+BK202+BK207</f>
        <v>0</v>
      </c>
    </row>
    <row r="92" spans="2:63" s="10" customFormat="1" ht="36.75" customHeight="1">
      <c r="B92" s="131"/>
      <c r="D92" s="132" t="s">
        <v>67</v>
      </c>
      <c r="E92" s="133" t="s">
        <v>194</v>
      </c>
      <c r="F92" s="133" t="s">
        <v>195</v>
      </c>
      <c r="J92" s="134">
        <f>BK92</f>
        <v>0</v>
      </c>
      <c r="L92" s="131"/>
      <c r="M92" s="135"/>
      <c r="N92" s="136"/>
      <c r="O92" s="136"/>
      <c r="P92" s="137">
        <f>P93+P124+P128+P133+P141+P163+P184</f>
        <v>5258.246781000001</v>
      </c>
      <c r="Q92" s="136"/>
      <c r="R92" s="137">
        <f>R93+R124+R128+R133+R141+R163+R184</f>
        <v>4.6820237</v>
      </c>
      <c r="S92" s="136"/>
      <c r="T92" s="138">
        <f>T93+T124+T128+T133+T141+T163+T184</f>
        <v>2294.0102500000003</v>
      </c>
      <c r="AR92" s="132" t="s">
        <v>74</v>
      </c>
      <c r="AT92" s="139" t="s">
        <v>67</v>
      </c>
      <c r="AU92" s="139" t="s">
        <v>68</v>
      </c>
      <c r="AY92" s="132" t="s">
        <v>106</v>
      </c>
      <c r="BK92" s="140">
        <f>BK93+BK124+BK128+BK133+BK141+BK163+BK184</f>
        <v>0</v>
      </c>
    </row>
    <row r="93" spans="2:63" s="10" customFormat="1" ht="19.5" customHeight="1">
      <c r="B93" s="131"/>
      <c r="D93" s="141" t="s">
        <v>67</v>
      </c>
      <c r="E93" s="142" t="s">
        <v>74</v>
      </c>
      <c r="F93" s="142" t="s">
        <v>196</v>
      </c>
      <c r="J93" s="143">
        <f>BK93</f>
        <v>0</v>
      </c>
      <c r="L93" s="131"/>
      <c r="M93" s="135"/>
      <c r="N93" s="136"/>
      <c r="O93" s="136"/>
      <c r="P93" s="137">
        <f>P94+SUM(P95:P110)</f>
        <v>171.105</v>
      </c>
      <c r="Q93" s="136"/>
      <c r="R93" s="137">
        <f>R94+SUM(R95:R110)</f>
        <v>0</v>
      </c>
      <c r="S93" s="136"/>
      <c r="T93" s="138">
        <f>T94+SUM(T95:T110)</f>
        <v>98.024</v>
      </c>
      <c r="AR93" s="132" t="s">
        <v>74</v>
      </c>
      <c r="AT93" s="139" t="s">
        <v>67</v>
      </c>
      <c r="AU93" s="139" t="s">
        <v>74</v>
      </c>
      <c r="AY93" s="132" t="s">
        <v>106</v>
      </c>
      <c r="BK93" s="140">
        <f>BK94+SUM(BK95:BK110)</f>
        <v>0</v>
      </c>
    </row>
    <row r="94" spans="2:65" s="1" customFormat="1" ht="22.5" customHeight="1">
      <c r="B94" s="144"/>
      <c r="C94" s="145" t="s">
        <v>74</v>
      </c>
      <c r="D94" s="145" t="s">
        <v>109</v>
      </c>
      <c r="E94" s="146" t="s">
        <v>197</v>
      </c>
      <c r="F94" s="147" t="s">
        <v>198</v>
      </c>
      <c r="G94" s="148" t="s">
        <v>199</v>
      </c>
      <c r="H94" s="149">
        <v>218.5</v>
      </c>
      <c r="I94" s="150"/>
      <c r="J94" s="150">
        <f>ROUND(I94*H94,2)</f>
        <v>0</v>
      </c>
      <c r="K94" s="147" t="s">
        <v>200</v>
      </c>
      <c r="L94" s="31"/>
      <c r="M94" s="151" t="s">
        <v>3</v>
      </c>
      <c r="N94" s="152" t="s">
        <v>40</v>
      </c>
      <c r="O94" s="153">
        <v>0.102</v>
      </c>
      <c r="P94" s="153">
        <f>O94*H94</f>
        <v>22.287</v>
      </c>
      <c r="Q94" s="153">
        <v>0</v>
      </c>
      <c r="R94" s="153">
        <f>Q94*H94</f>
        <v>0</v>
      </c>
      <c r="S94" s="153">
        <v>0.235</v>
      </c>
      <c r="T94" s="154">
        <f>S94*H94</f>
        <v>51.3475</v>
      </c>
      <c r="AR94" s="17" t="s">
        <v>113</v>
      </c>
      <c r="AT94" s="17" t="s">
        <v>109</v>
      </c>
      <c r="AU94" s="17" t="s">
        <v>114</v>
      </c>
      <c r="AY94" s="17" t="s">
        <v>106</v>
      </c>
      <c r="BE94" s="155">
        <f>IF(N94="základní",J94,0)</f>
        <v>0</v>
      </c>
      <c r="BF94" s="155">
        <f>IF(N94="snížená",J94,0)</f>
        <v>0</v>
      </c>
      <c r="BG94" s="155">
        <f>IF(N94="zákl. přenesená",J94,0)</f>
        <v>0</v>
      </c>
      <c r="BH94" s="155">
        <f>IF(N94="sníž. přenesená",J94,0)</f>
        <v>0</v>
      </c>
      <c r="BI94" s="155">
        <f>IF(N94="nulová",J94,0)</f>
        <v>0</v>
      </c>
      <c r="BJ94" s="17" t="s">
        <v>114</v>
      </c>
      <c r="BK94" s="155">
        <f>ROUND(I94*H94,2)</f>
        <v>0</v>
      </c>
      <c r="BL94" s="17" t="s">
        <v>113</v>
      </c>
      <c r="BM94" s="17" t="s">
        <v>201</v>
      </c>
    </row>
    <row r="95" spans="2:51" s="12" customFormat="1" ht="12">
      <c r="B95" s="166"/>
      <c r="D95" s="159" t="s">
        <v>125</v>
      </c>
      <c r="E95" s="167" t="s">
        <v>3</v>
      </c>
      <c r="F95" s="168" t="s">
        <v>202</v>
      </c>
      <c r="H95" s="169">
        <v>218.5</v>
      </c>
      <c r="L95" s="166"/>
      <c r="M95" s="170"/>
      <c r="N95" s="171"/>
      <c r="O95" s="171"/>
      <c r="P95" s="171"/>
      <c r="Q95" s="171"/>
      <c r="R95" s="171"/>
      <c r="S95" s="171"/>
      <c r="T95" s="172"/>
      <c r="AT95" s="167" t="s">
        <v>125</v>
      </c>
      <c r="AU95" s="167" t="s">
        <v>114</v>
      </c>
      <c r="AV95" s="12" t="s">
        <v>114</v>
      </c>
      <c r="AW95" s="12" t="s">
        <v>31</v>
      </c>
      <c r="AX95" s="12" t="s">
        <v>68</v>
      </c>
      <c r="AY95" s="167" t="s">
        <v>106</v>
      </c>
    </row>
    <row r="96" spans="2:51" s="13" customFormat="1" ht="12">
      <c r="B96" s="173"/>
      <c r="D96" s="156" t="s">
        <v>125</v>
      </c>
      <c r="E96" s="174" t="s">
        <v>3</v>
      </c>
      <c r="F96" s="175" t="s">
        <v>135</v>
      </c>
      <c r="H96" s="176">
        <v>218.5</v>
      </c>
      <c r="L96" s="173"/>
      <c r="M96" s="177"/>
      <c r="N96" s="178"/>
      <c r="O96" s="178"/>
      <c r="P96" s="178"/>
      <c r="Q96" s="178"/>
      <c r="R96" s="178"/>
      <c r="S96" s="178"/>
      <c r="T96" s="179"/>
      <c r="AT96" s="180" t="s">
        <v>125</v>
      </c>
      <c r="AU96" s="180" t="s">
        <v>114</v>
      </c>
      <c r="AV96" s="13" t="s">
        <v>113</v>
      </c>
      <c r="AW96" s="13" t="s">
        <v>31</v>
      </c>
      <c r="AX96" s="13" t="s">
        <v>74</v>
      </c>
      <c r="AY96" s="180" t="s">
        <v>106</v>
      </c>
    </row>
    <row r="97" spans="2:65" s="1" customFormat="1" ht="22.5" customHeight="1">
      <c r="B97" s="144"/>
      <c r="C97" s="145" t="s">
        <v>114</v>
      </c>
      <c r="D97" s="145" t="s">
        <v>109</v>
      </c>
      <c r="E97" s="146" t="s">
        <v>203</v>
      </c>
      <c r="F97" s="147" t="s">
        <v>204</v>
      </c>
      <c r="G97" s="148" t="s">
        <v>199</v>
      </c>
      <c r="H97" s="149">
        <v>148.5</v>
      </c>
      <c r="I97" s="150"/>
      <c r="J97" s="150">
        <f>ROUND(I97*H97,2)</f>
        <v>0</v>
      </c>
      <c r="K97" s="147" t="s">
        <v>200</v>
      </c>
      <c r="L97" s="31"/>
      <c r="M97" s="151" t="s">
        <v>3</v>
      </c>
      <c r="N97" s="152" t="s">
        <v>40</v>
      </c>
      <c r="O97" s="153">
        <v>0.31</v>
      </c>
      <c r="P97" s="153">
        <f>O97*H97</f>
        <v>46.035</v>
      </c>
      <c r="Q97" s="153">
        <v>0</v>
      </c>
      <c r="R97" s="153">
        <f>Q97*H97</f>
        <v>0</v>
      </c>
      <c r="S97" s="153">
        <v>0.229</v>
      </c>
      <c r="T97" s="154">
        <f>S97*H97</f>
        <v>34.0065</v>
      </c>
      <c r="AR97" s="17" t="s">
        <v>113</v>
      </c>
      <c r="AT97" s="17" t="s">
        <v>109</v>
      </c>
      <c r="AU97" s="17" t="s">
        <v>114</v>
      </c>
      <c r="AY97" s="17" t="s">
        <v>106</v>
      </c>
      <c r="BE97" s="155">
        <f>IF(N97="základní",J97,0)</f>
        <v>0</v>
      </c>
      <c r="BF97" s="155">
        <f>IF(N97="snížená",J97,0)</f>
        <v>0</v>
      </c>
      <c r="BG97" s="155">
        <f>IF(N97="zákl. přenesená",J97,0)</f>
        <v>0</v>
      </c>
      <c r="BH97" s="155">
        <f>IF(N97="sníž. přenesená",J97,0)</f>
        <v>0</v>
      </c>
      <c r="BI97" s="155">
        <f>IF(N97="nulová",J97,0)</f>
        <v>0</v>
      </c>
      <c r="BJ97" s="17" t="s">
        <v>114</v>
      </c>
      <c r="BK97" s="155">
        <f>ROUND(I97*H97,2)</f>
        <v>0</v>
      </c>
      <c r="BL97" s="17" t="s">
        <v>113</v>
      </c>
      <c r="BM97" s="17" t="s">
        <v>205</v>
      </c>
    </row>
    <row r="98" spans="2:51" s="12" customFormat="1" ht="12">
      <c r="B98" s="166"/>
      <c r="D98" s="159" t="s">
        <v>125</v>
      </c>
      <c r="E98" s="167" t="s">
        <v>3</v>
      </c>
      <c r="F98" s="168" t="s">
        <v>206</v>
      </c>
      <c r="H98" s="169">
        <v>148.5</v>
      </c>
      <c r="L98" s="166"/>
      <c r="M98" s="170"/>
      <c r="N98" s="171"/>
      <c r="O98" s="171"/>
      <c r="P98" s="171"/>
      <c r="Q98" s="171"/>
      <c r="R98" s="171"/>
      <c r="S98" s="171"/>
      <c r="T98" s="172"/>
      <c r="AT98" s="167" t="s">
        <v>125</v>
      </c>
      <c r="AU98" s="167" t="s">
        <v>114</v>
      </c>
      <c r="AV98" s="12" t="s">
        <v>114</v>
      </c>
      <c r="AW98" s="12" t="s">
        <v>31</v>
      </c>
      <c r="AX98" s="12" t="s">
        <v>68</v>
      </c>
      <c r="AY98" s="167" t="s">
        <v>106</v>
      </c>
    </row>
    <row r="99" spans="2:51" s="13" customFormat="1" ht="12">
      <c r="B99" s="173"/>
      <c r="D99" s="156" t="s">
        <v>125</v>
      </c>
      <c r="E99" s="174" t="s">
        <v>3</v>
      </c>
      <c r="F99" s="175" t="s">
        <v>135</v>
      </c>
      <c r="H99" s="176">
        <v>148.5</v>
      </c>
      <c r="L99" s="173"/>
      <c r="M99" s="177"/>
      <c r="N99" s="178"/>
      <c r="O99" s="178"/>
      <c r="P99" s="178"/>
      <c r="Q99" s="178"/>
      <c r="R99" s="178"/>
      <c r="S99" s="178"/>
      <c r="T99" s="179"/>
      <c r="AT99" s="180" t="s">
        <v>125</v>
      </c>
      <c r="AU99" s="180" t="s">
        <v>114</v>
      </c>
      <c r="AV99" s="13" t="s">
        <v>113</v>
      </c>
      <c r="AW99" s="13" t="s">
        <v>31</v>
      </c>
      <c r="AX99" s="13" t="s">
        <v>74</v>
      </c>
      <c r="AY99" s="180" t="s">
        <v>106</v>
      </c>
    </row>
    <row r="100" spans="2:65" s="1" customFormat="1" ht="22.5" customHeight="1">
      <c r="B100" s="144"/>
      <c r="C100" s="145" t="s">
        <v>121</v>
      </c>
      <c r="D100" s="145" t="s">
        <v>109</v>
      </c>
      <c r="E100" s="146" t="s">
        <v>207</v>
      </c>
      <c r="F100" s="147" t="s">
        <v>208</v>
      </c>
      <c r="G100" s="148" t="s">
        <v>199</v>
      </c>
      <c r="H100" s="149">
        <v>70</v>
      </c>
      <c r="I100" s="150"/>
      <c r="J100" s="150">
        <f>ROUND(I100*H100,2)</f>
        <v>0</v>
      </c>
      <c r="K100" s="147" t="s">
        <v>200</v>
      </c>
      <c r="L100" s="31"/>
      <c r="M100" s="151" t="s">
        <v>3</v>
      </c>
      <c r="N100" s="152" t="s">
        <v>40</v>
      </c>
      <c r="O100" s="153">
        <v>0.108</v>
      </c>
      <c r="P100" s="153">
        <f>O100*H100</f>
        <v>7.56</v>
      </c>
      <c r="Q100" s="153">
        <v>0</v>
      </c>
      <c r="R100" s="153">
        <f>Q100*H100</f>
        <v>0</v>
      </c>
      <c r="S100" s="153">
        <v>0.181</v>
      </c>
      <c r="T100" s="154">
        <f>S100*H100</f>
        <v>12.67</v>
      </c>
      <c r="AR100" s="17" t="s">
        <v>113</v>
      </c>
      <c r="AT100" s="17" t="s">
        <v>109</v>
      </c>
      <c r="AU100" s="17" t="s">
        <v>114</v>
      </c>
      <c r="AY100" s="17" t="s">
        <v>106</v>
      </c>
      <c r="BE100" s="155">
        <f>IF(N100="základní",J100,0)</f>
        <v>0</v>
      </c>
      <c r="BF100" s="155">
        <f>IF(N100="snížená",J100,0)</f>
        <v>0</v>
      </c>
      <c r="BG100" s="155">
        <f>IF(N100="zákl. přenesená",J100,0)</f>
        <v>0</v>
      </c>
      <c r="BH100" s="155">
        <f>IF(N100="sníž. přenesená",J100,0)</f>
        <v>0</v>
      </c>
      <c r="BI100" s="155">
        <f>IF(N100="nulová",J100,0)</f>
        <v>0</v>
      </c>
      <c r="BJ100" s="17" t="s">
        <v>114</v>
      </c>
      <c r="BK100" s="155">
        <f>ROUND(I100*H100,2)</f>
        <v>0</v>
      </c>
      <c r="BL100" s="17" t="s">
        <v>113</v>
      </c>
      <c r="BM100" s="17" t="s">
        <v>209</v>
      </c>
    </row>
    <row r="101" spans="2:51" s="12" customFormat="1" ht="12">
      <c r="B101" s="166"/>
      <c r="D101" s="159" t="s">
        <v>125</v>
      </c>
      <c r="E101" s="167" t="s">
        <v>3</v>
      </c>
      <c r="F101" s="168" t="s">
        <v>210</v>
      </c>
      <c r="H101" s="169">
        <v>70</v>
      </c>
      <c r="L101" s="166"/>
      <c r="M101" s="170"/>
      <c r="N101" s="171"/>
      <c r="O101" s="171"/>
      <c r="P101" s="171"/>
      <c r="Q101" s="171"/>
      <c r="R101" s="171"/>
      <c r="S101" s="171"/>
      <c r="T101" s="172"/>
      <c r="AT101" s="167" t="s">
        <v>125</v>
      </c>
      <c r="AU101" s="167" t="s">
        <v>114</v>
      </c>
      <c r="AV101" s="12" t="s">
        <v>114</v>
      </c>
      <c r="AW101" s="12" t="s">
        <v>31</v>
      </c>
      <c r="AX101" s="12" t="s">
        <v>68</v>
      </c>
      <c r="AY101" s="167" t="s">
        <v>106</v>
      </c>
    </row>
    <row r="102" spans="2:51" s="13" customFormat="1" ht="12">
      <c r="B102" s="173"/>
      <c r="D102" s="156" t="s">
        <v>125</v>
      </c>
      <c r="E102" s="174" t="s">
        <v>3</v>
      </c>
      <c r="F102" s="175" t="s">
        <v>135</v>
      </c>
      <c r="H102" s="176">
        <v>70</v>
      </c>
      <c r="L102" s="173"/>
      <c r="M102" s="177"/>
      <c r="N102" s="178"/>
      <c r="O102" s="178"/>
      <c r="P102" s="178"/>
      <c r="Q102" s="178"/>
      <c r="R102" s="178"/>
      <c r="S102" s="178"/>
      <c r="T102" s="179"/>
      <c r="AT102" s="180" t="s">
        <v>125</v>
      </c>
      <c r="AU102" s="180" t="s">
        <v>114</v>
      </c>
      <c r="AV102" s="13" t="s">
        <v>113</v>
      </c>
      <c r="AW102" s="13" t="s">
        <v>31</v>
      </c>
      <c r="AX102" s="13" t="s">
        <v>74</v>
      </c>
      <c r="AY102" s="180" t="s">
        <v>106</v>
      </c>
    </row>
    <row r="103" spans="2:65" s="1" customFormat="1" ht="31.5" customHeight="1">
      <c r="B103" s="144"/>
      <c r="C103" s="145" t="s">
        <v>113</v>
      </c>
      <c r="D103" s="145" t="s">
        <v>109</v>
      </c>
      <c r="E103" s="146" t="s">
        <v>211</v>
      </c>
      <c r="F103" s="147" t="s">
        <v>212</v>
      </c>
      <c r="G103" s="148" t="s">
        <v>199</v>
      </c>
      <c r="H103" s="149">
        <v>148.5</v>
      </c>
      <c r="I103" s="150"/>
      <c r="J103" s="150">
        <f>ROUND(I103*H103,2)</f>
        <v>0</v>
      </c>
      <c r="K103" s="147" t="s">
        <v>200</v>
      </c>
      <c r="L103" s="31"/>
      <c r="M103" s="151" t="s">
        <v>3</v>
      </c>
      <c r="N103" s="152" t="s">
        <v>40</v>
      </c>
      <c r="O103" s="153">
        <v>0.09</v>
      </c>
      <c r="P103" s="153">
        <f>O103*H103</f>
        <v>13.365</v>
      </c>
      <c r="Q103" s="153">
        <v>0</v>
      </c>
      <c r="R103" s="153">
        <f>Q103*H103</f>
        <v>0</v>
      </c>
      <c r="S103" s="153">
        <v>0</v>
      </c>
      <c r="T103" s="154">
        <f>S103*H103</f>
        <v>0</v>
      </c>
      <c r="AR103" s="17" t="s">
        <v>113</v>
      </c>
      <c r="AT103" s="17" t="s">
        <v>109</v>
      </c>
      <c r="AU103" s="17" t="s">
        <v>114</v>
      </c>
      <c r="AY103" s="17" t="s">
        <v>106</v>
      </c>
      <c r="BE103" s="155">
        <f>IF(N103="základní",J103,0)</f>
        <v>0</v>
      </c>
      <c r="BF103" s="155">
        <f>IF(N103="snížená",J103,0)</f>
        <v>0</v>
      </c>
      <c r="BG103" s="155">
        <f>IF(N103="zákl. přenesená",J103,0)</f>
        <v>0</v>
      </c>
      <c r="BH103" s="155">
        <f>IF(N103="sníž. přenesená",J103,0)</f>
        <v>0</v>
      </c>
      <c r="BI103" s="155">
        <f>IF(N103="nulová",J103,0)</f>
        <v>0</v>
      </c>
      <c r="BJ103" s="17" t="s">
        <v>114</v>
      </c>
      <c r="BK103" s="155">
        <f>ROUND(I103*H103,2)</f>
        <v>0</v>
      </c>
      <c r="BL103" s="17" t="s">
        <v>113</v>
      </c>
      <c r="BM103" s="17" t="s">
        <v>213</v>
      </c>
    </row>
    <row r="104" spans="2:65" s="1" customFormat="1" ht="31.5" customHeight="1">
      <c r="B104" s="144"/>
      <c r="C104" s="145" t="s">
        <v>105</v>
      </c>
      <c r="D104" s="145" t="s">
        <v>109</v>
      </c>
      <c r="E104" s="146" t="s">
        <v>214</v>
      </c>
      <c r="F104" s="147" t="s">
        <v>215</v>
      </c>
      <c r="G104" s="148" t="s">
        <v>199</v>
      </c>
      <c r="H104" s="149">
        <v>148.5</v>
      </c>
      <c r="I104" s="150"/>
      <c r="J104" s="150">
        <f>ROUND(I104*H104,2)</f>
        <v>0</v>
      </c>
      <c r="K104" s="147" t="s">
        <v>200</v>
      </c>
      <c r="L104" s="31"/>
      <c r="M104" s="151" t="s">
        <v>3</v>
      </c>
      <c r="N104" s="152" t="s">
        <v>40</v>
      </c>
      <c r="O104" s="153">
        <v>0.508</v>
      </c>
      <c r="P104" s="153">
        <f>O104*H104</f>
        <v>75.438</v>
      </c>
      <c r="Q104" s="153">
        <v>0</v>
      </c>
      <c r="R104" s="153">
        <f>Q104*H104</f>
        <v>0</v>
      </c>
      <c r="S104" s="153">
        <v>0</v>
      </c>
      <c r="T104" s="154">
        <f>S104*H104</f>
        <v>0</v>
      </c>
      <c r="AR104" s="17" t="s">
        <v>113</v>
      </c>
      <c r="AT104" s="17" t="s">
        <v>109</v>
      </c>
      <c r="AU104" s="17" t="s">
        <v>114</v>
      </c>
      <c r="AY104" s="17" t="s">
        <v>106</v>
      </c>
      <c r="BE104" s="155">
        <f>IF(N104="základní",J104,0)</f>
        <v>0</v>
      </c>
      <c r="BF104" s="155">
        <f>IF(N104="snížená",J104,0)</f>
        <v>0</v>
      </c>
      <c r="BG104" s="155">
        <f>IF(N104="zákl. přenesená",J104,0)</f>
        <v>0</v>
      </c>
      <c r="BH104" s="155">
        <f>IF(N104="sníž. přenesená",J104,0)</f>
        <v>0</v>
      </c>
      <c r="BI104" s="155">
        <f>IF(N104="nulová",J104,0)</f>
        <v>0</v>
      </c>
      <c r="BJ104" s="17" t="s">
        <v>114</v>
      </c>
      <c r="BK104" s="155">
        <f>ROUND(I104*H104,2)</f>
        <v>0</v>
      </c>
      <c r="BL104" s="17" t="s">
        <v>113</v>
      </c>
      <c r="BM104" s="17" t="s">
        <v>216</v>
      </c>
    </row>
    <row r="105" spans="2:51" s="12" customFormat="1" ht="12">
      <c r="B105" s="166"/>
      <c r="D105" s="159" t="s">
        <v>125</v>
      </c>
      <c r="E105" s="167" t="s">
        <v>3</v>
      </c>
      <c r="F105" s="168" t="s">
        <v>217</v>
      </c>
      <c r="H105" s="169">
        <v>148.5</v>
      </c>
      <c r="L105" s="166"/>
      <c r="M105" s="170"/>
      <c r="N105" s="171"/>
      <c r="O105" s="171"/>
      <c r="P105" s="171"/>
      <c r="Q105" s="171"/>
      <c r="R105" s="171"/>
      <c r="S105" s="171"/>
      <c r="T105" s="172"/>
      <c r="AT105" s="167" t="s">
        <v>125</v>
      </c>
      <c r="AU105" s="167" t="s">
        <v>114</v>
      </c>
      <c r="AV105" s="12" t="s">
        <v>114</v>
      </c>
      <c r="AW105" s="12" t="s">
        <v>31</v>
      </c>
      <c r="AX105" s="12" t="s">
        <v>68</v>
      </c>
      <c r="AY105" s="167" t="s">
        <v>106</v>
      </c>
    </row>
    <row r="106" spans="2:51" s="13" customFormat="1" ht="12">
      <c r="B106" s="173"/>
      <c r="D106" s="156" t="s">
        <v>125</v>
      </c>
      <c r="E106" s="174" t="s">
        <v>3</v>
      </c>
      <c r="F106" s="175" t="s">
        <v>135</v>
      </c>
      <c r="H106" s="176">
        <v>148.5</v>
      </c>
      <c r="L106" s="173"/>
      <c r="M106" s="177"/>
      <c r="N106" s="178"/>
      <c r="O106" s="178"/>
      <c r="P106" s="178"/>
      <c r="Q106" s="178"/>
      <c r="R106" s="178"/>
      <c r="S106" s="178"/>
      <c r="T106" s="179"/>
      <c r="AT106" s="180" t="s">
        <v>125</v>
      </c>
      <c r="AU106" s="180" t="s">
        <v>114</v>
      </c>
      <c r="AV106" s="13" t="s">
        <v>113</v>
      </c>
      <c r="AW106" s="13" t="s">
        <v>31</v>
      </c>
      <c r="AX106" s="13" t="s">
        <v>74</v>
      </c>
      <c r="AY106" s="180" t="s">
        <v>106</v>
      </c>
    </row>
    <row r="107" spans="2:65" s="1" customFormat="1" ht="22.5" customHeight="1">
      <c r="B107" s="144"/>
      <c r="C107" s="186" t="s">
        <v>145</v>
      </c>
      <c r="D107" s="186" t="s">
        <v>218</v>
      </c>
      <c r="E107" s="187" t="s">
        <v>219</v>
      </c>
      <c r="F107" s="188" t="s">
        <v>220</v>
      </c>
      <c r="G107" s="189" t="s">
        <v>221</v>
      </c>
      <c r="H107" s="190">
        <v>65.34</v>
      </c>
      <c r="I107" s="191"/>
      <c r="J107" s="191">
        <f>ROUND(I107*H107,2)</f>
        <v>0</v>
      </c>
      <c r="K107" s="188" t="s">
        <v>3</v>
      </c>
      <c r="L107" s="192"/>
      <c r="M107" s="193" t="s">
        <v>3</v>
      </c>
      <c r="N107" s="194" t="s">
        <v>40</v>
      </c>
      <c r="O107" s="153">
        <v>0</v>
      </c>
      <c r="P107" s="153">
        <f>O107*H107</f>
        <v>0</v>
      </c>
      <c r="Q107" s="153">
        <v>0</v>
      </c>
      <c r="R107" s="153">
        <f>Q107*H107</f>
        <v>0</v>
      </c>
      <c r="S107" s="153">
        <v>0</v>
      </c>
      <c r="T107" s="154">
        <f>S107*H107</f>
        <v>0</v>
      </c>
      <c r="AR107" s="17" t="s">
        <v>153</v>
      </c>
      <c r="AT107" s="17" t="s">
        <v>218</v>
      </c>
      <c r="AU107" s="17" t="s">
        <v>114</v>
      </c>
      <c r="AY107" s="17" t="s">
        <v>106</v>
      </c>
      <c r="BE107" s="155">
        <f>IF(N107="základní",J107,0)</f>
        <v>0</v>
      </c>
      <c r="BF107" s="155">
        <f>IF(N107="snížená",J107,0)</f>
        <v>0</v>
      </c>
      <c r="BG107" s="155">
        <f>IF(N107="zákl. přenesená",J107,0)</f>
        <v>0</v>
      </c>
      <c r="BH107" s="155">
        <f>IF(N107="sníž. přenesená",J107,0)</f>
        <v>0</v>
      </c>
      <c r="BI107" s="155">
        <f>IF(N107="nulová",J107,0)</f>
        <v>0</v>
      </c>
      <c r="BJ107" s="17" t="s">
        <v>114</v>
      </c>
      <c r="BK107" s="155">
        <f>ROUND(I107*H107,2)</f>
        <v>0</v>
      </c>
      <c r="BL107" s="17" t="s">
        <v>113</v>
      </c>
      <c r="BM107" s="17" t="s">
        <v>222</v>
      </c>
    </row>
    <row r="108" spans="2:51" s="12" customFormat="1" ht="12">
      <c r="B108" s="166"/>
      <c r="D108" s="156" t="s">
        <v>125</v>
      </c>
      <c r="F108" s="195" t="s">
        <v>223</v>
      </c>
      <c r="H108" s="196">
        <v>65.34</v>
      </c>
      <c r="L108" s="166"/>
      <c r="M108" s="170"/>
      <c r="N108" s="171"/>
      <c r="O108" s="171"/>
      <c r="P108" s="171"/>
      <c r="Q108" s="171"/>
      <c r="R108" s="171"/>
      <c r="S108" s="171"/>
      <c r="T108" s="172"/>
      <c r="AT108" s="167" t="s">
        <v>125</v>
      </c>
      <c r="AU108" s="167" t="s">
        <v>114</v>
      </c>
      <c r="AV108" s="12" t="s">
        <v>114</v>
      </c>
      <c r="AW108" s="12" t="s">
        <v>4</v>
      </c>
      <c r="AX108" s="12" t="s">
        <v>74</v>
      </c>
      <c r="AY108" s="167" t="s">
        <v>106</v>
      </c>
    </row>
    <row r="109" spans="2:65" s="1" customFormat="1" ht="22.5" customHeight="1">
      <c r="B109" s="144"/>
      <c r="C109" s="145" t="s">
        <v>149</v>
      </c>
      <c r="D109" s="145" t="s">
        <v>109</v>
      </c>
      <c r="E109" s="146" t="s">
        <v>224</v>
      </c>
      <c r="F109" s="147" t="s">
        <v>225</v>
      </c>
      <c r="G109" s="148" t="s">
        <v>199</v>
      </c>
      <c r="H109" s="149">
        <v>60</v>
      </c>
      <c r="I109" s="150"/>
      <c r="J109" s="150">
        <f>ROUND(I109*H109,2)</f>
        <v>0</v>
      </c>
      <c r="K109" s="147" t="s">
        <v>200</v>
      </c>
      <c r="L109" s="31"/>
      <c r="M109" s="151" t="s">
        <v>3</v>
      </c>
      <c r="N109" s="152" t="s">
        <v>40</v>
      </c>
      <c r="O109" s="153">
        <v>0.107</v>
      </c>
      <c r="P109" s="153">
        <f>O109*H109</f>
        <v>6.42</v>
      </c>
      <c r="Q109" s="153">
        <v>0</v>
      </c>
      <c r="R109" s="153">
        <f>Q109*H109</f>
        <v>0</v>
      </c>
      <c r="S109" s="153">
        <v>0</v>
      </c>
      <c r="T109" s="154">
        <f>S109*H109</f>
        <v>0</v>
      </c>
      <c r="AR109" s="17" t="s">
        <v>113</v>
      </c>
      <c r="AT109" s="17" t="s">
        <v>109</v>
      </c>
      <c r="AU109" s="17" t="s">
        <v>114</v>
      </c>
      <c r="AY109" s="17" t="s">
        <v>106</v>
      </c>
      <c r="BE109" s="155">
        <f>IF(N109="základní",J109,0)</f>
        <v>0</v>
      </c>
      <c r="BF109" s="155">
        <f>IF(N109="snížená",J109,0)</f>
        <v>0</v>
      </c>
      <c r="BG109" s="155">
        <f>IF(N109="zákl. přenesená",J109,0)</f>
        <v>0</v>
      </c>
      <c r="BH109" s="155">
        <f>IF(N109="sníž. přenesená",J109,0)</f>
        <v>0</v>
      </c>
      <c r="BI109" s="155">
        <f>IF(N109="nulová",J109,0)</f>
        <v>0</v>
      </c>
      <c r="BJ109" s="17" t="s">
        <v>114</v>
      </c>
      <c r="BK109" s="155">
        <f>ROUND(I109*H109,2)</f>
        <v>0</v>
      </c>
      <c r="BL109" s="17" t="s">
        <v>113</v>
      </c>
      <c r="BM109" s="17" t="s">
        <v>226</v>
      </c>
    </row>
    <row r="110" spans="2:63" s="10" customFormat="1" ht="21.75" customHeight="1">
      <c r="B110" s="131"/>
      <c r="D110" s="141" t="s">
        <v>67</v>
      </c>
      <c r="E110" s="142" t="s">
        <v>227</v>
      </c>
      <c r="F110" s="142" t="s">
        <v>228</v>
      </c>
      <c r="J110" s="143">
        <f>BK110</f>
        <v>0</v>
      </c>
      <c r="L110" s="131"/>
      <c r="M110" s="135"/>
      <c r="N110" s="136"/>
      <c r="O110" s="136"/>
      <c r="P110" s="137">
        <f>SUM(P111:P123)</f>
        <v>0</v>
      </c>
      <c r="Q110" s="136"/>
      <c r="R110" s="137">
        <f>SUM(R111:R123)</f>
        <v>0</v>
      </c>
      <c r="S110" s="136"/>
      <c r="T110" s="138">
        <f>SUM(T111:T123)</f>
        <v>0</v>
      </c>
      <c r="AR110" s="132" t="s">
        <v>74</v>
      </c>
      <c r="AT110" s="139" t="s">
        <v>67</v>
      </c>
      <c r="AU110" s="139" t="s">
        <v>114</v>
      </c>
      <c r="AY110" s="132" t="s">
        <v>106</v>
      </c>
      <c r="BK110" s="140">
        <f>SUM(BK111:BK123)</f>
        <v>0</v>
      </c>
    </row>
    <row r="111" spans="2:65" s="1" customFormat="1" ht="22.5" customHeight="1">
      <c r="B111" s="144"/>
      <c r="C111" s="145" t="s">
        <v>153</v>
      </c>
      <c r="D111" s="145" t="s">
        <v>109</v>
      </c>
      <c r="E111" s="146" t="s">
        <v>229</v>
      </c>
      <c r="F111" s="147" t="s">
        <v>230</v>
      </c>
      <c r="G111" s="148" t="s">
        <v>199</v>
      </c>
      <c r="H111" s="149">
        <v>80</v>
      </c>
      <c r="I111" s="150"/>
      <c r="J111" s="150">
        <f aca="true" t="shared" si="0" ref="J111:J123">ROUND(I111*H111,2)</f>
        <v>0</v>
      </c>
      <c r="K111" s="147" t="s">
        <v>3</v>
      </c>
      <c r="L111" s="31"/>
      <c r="M111" s="151" t="s">
        <v>3</v>
      </c>
      <c r="N111" s="152" t="s">
        <v>40</v>
      </c>
      <c r="O111" s="153">
        <v>0</v>
      </c>
      <c r="P111" s="153">
        <f aca="true" t="shared" si="1" ref="P111:P123">O111*H111</f>
        <v>0</v>
      </c>
      <c r="Q111" s="153">
        <v>0</v>
      </c>
      <c r="R111" s="153">
        <f aca="true" t="shared" si="2" ref="R111:R123">Q111*H111</f>
        <v>0</v>
      </c>
      <c r="S111" s="153">
        <v>0</v>
      </c>
      <c r="T111" s="154">
        <f aca="true" t="shared" si="3" ref="T111:T123">S111*H111</f>
        <v>0</v>
      </c>
      <c r="AR111" s="17" t="s">
        <v>113</v>
      </c>
      <c r="AT111" s="17" t="s">
        <v>109</v>
      </c>
      <c r="AU111" s="17" t="s">
        <v>121</v>
      </c>
      <c r="AY111" s="17" t="s">
        <v>106</v>
      </c>
      <c r="BE111" s="155">
        <f aca="true" t="shared" si="4" ref="BE111:BE123">IF(N111="základní",J111,0)</f>
        <v>0</v>
      </c>
      <c r="BF111" s="155">
        <f aca="true" t="shared" si="5" ref="BF111:BF123">IF(N111="snížená",J111,0)</f>
        <v>0</v>
      </c>
      <c r="BG111" s="155">
        <f aca="true" t="shared" si="6" ref="BG111:BG123">IF(N111="zákl. přenesená",J111,0)</f>
        <v>0</v>
      </c>
      <c r="BH111" s="155">
        <f aca="true" t="shared" si="7" ref="BH111:BH123">IF(N111="sníž. přenesená",J111,0)</f>
        <v>0</v>
      </c>
      <c r="BI111" s="155">
        <f aca="true" t="shared" si="8" ref="BI111:BI123">IF(N111="nulová",J111,0)</f>
        <v>0</v>
      </c>
      <c r="BJ111" s="17" t="s">
        <v>114</v>
      </c>
      <c r="BK111" s="155">
        <f aca="true" t="shared" si="9" ref="BK111:BK123">ROUND(I111*H111,2)</f>
        <v>0</v>
      </c>
      <c r="BL111" s="17" t="s">
        <v>113</v>
      </c>
      <c r="BM111" s="17" t="s">
        <v>231</v>
      </c>
    </row>
    <row r="112" spans="2:65" s="1" customFormat="1" ht="31.5" customHeight="1">
      <c r="B112" s="144"/>
      <c r="C112" s="145" t="s">
        <v>156</v>
      </c>
      <c r="D112" s="145" t="s">
        <v>109</v>
      </c>
      <c r="E112" s="146" t="s">
        <v>232</v>
      </c>
      <c r="F112" s="147" t="s">
        <v>233</v>
      </c>
      <c r="G112" s="148" t="s">
        <v>199</v>
      </c>
      <c r="H112" s="149">
        <v>80</v>
      </c>
      <c r="I112" s="150"/>
      <c r="J112" s="150">
        <f t="shared" si="0"/>
        <v>0</v>
      </c>
      <c r="K112" s="147" t="s">
        <v>3</v>
      </c>
      <c r="L112" s="31"/>
      <c r="M112" s="151" t="s">
        <v>3</v>
      </c>
      <c r="N112" s="152" t="s">
        <v>40</v>
      </c>
      <c r="O112" s="153">
        <v>0</v>
      </c>
      <c r="P112" s="153">
        <f t="shared" si="1"/>
        <v>0</v>
      </c>
      <c r="Q112" s="153">
        <v>0</v>
      </c>
      <c r="R112" s="153">
        <f t="shared" si="2"/>
        <v>0</v>
      </c>
      <c r="S112" s="153">
        <v>0</v>
      </c>
      <c r="T112" s="154">
        <f t="shared" si="3"/>
        <v>0</v>
      </c>
      <c r="AR112" s="17" t="s">
        <v>113</v>
      </c>
      <c r="AT112" s="17" t="s">
        <v>109</v>
      </c>
      <c r="AU112" s="17" t="s">
        <v>121</v>
      </c>
      <c r="AY112" s="17" t="s">
        <v>106</v>
      </c>
      <c r="BE112" s="155">
        <f t="shared" si="4"/>
        <v>0</v>
      </c>
      <c r="BF112" s="155">
        <f t="shared" si="5"/>
        <v>0</v>
      </c>
      <c r="BG112" s="155">
        <f t="shared" si="6"/>
        <v>0</v>
      </c>
      <c r="BH112" s="155">
        <f t="shared" si="7"/>
        <v>0</v>
      </c>
      <c r="BI112" s="155">
        <f t="shared" si="8"/>
        <v>0</v>
      </c>
      <c r="BJ112" s="17" t="s">
        <v>114</v>
      </c>
      <c r="BK112" s="155">
        <f t="shared" si="9"/>
        <v>0</v>
      </c>
      <c r="BL112" s="17" t="s">
        <v>113</v>
      </c>
      <c r="BM112" s="17" t="s">
        <v>234</v>
      </c>
    </row>
    <row r="113" spans="2:65" s="1" customFormat="1" ht="22.5" customHeight="1">
      <c r="B113" s="144"/>
      <c r="C113" s="145" t="s">
        <v>160</v>
      </c>
      <c r="D113" s="145" t="s">
        <v>109</v>
      </c>
      <c r="E113" s="146" t="s">
        <v>235</v>
      </c>
      <c r="F113" s="147" t="s">
        <v>236</v>
      </c>
      <c r="G113" s="148" t="s">
        <v>237</v>
      </c>
      <c r="H113" s="149">
        <v>1</v>
      </c>
      <c r="I113" s="150"/>
      <c r="J113" s="150">
        <f t="shared" si="0"/>
        <v>0</v>
      </c>
      <c r="K113" s="147" t="s">
        <v>3</v>
      </c>
      <c r="L113" s="31"/>
      <c r="M113" s="151" t="s">
        <v>3</v>
      </c>
      <c r="N113" s="152" t="s">
        <v>40</v>
      </c>
      <c r="O113" s="153">
        <v>0</v>
      </c>
      <c r="P113" s="153">
        <f t="shared" si="1"/>
        <v>0</v>
      </c>
      <c r="Q113" s="153">
        <v>0</v>
      </c>
      <c r="R113" s="153">
        <f t="shared" si="2"/>
        <v>0</v>
      </c>
      <c r="S113" s="153">
        <v>0</v>
      </c>
      <c r="T113" s="154">
        <f t="shared" si="3"/>
        <v>0</v>
      </c>
      <c r="AR113" s="17" t="s">
        <v>113</v>
      </c>
      <c r="AT113" s="17" t="s">
        <v>109</v>
      </c>
      <c r="AU113" s="17" t="s">
        <v>121</v>
      </c>
      <c r="AY113" s="17" t="s">
        <v>106</v>
      </c>
      <c r="BE113" s="155">
        <f t="shared" si="4"/>
        <v>0</v>
      </c>
      <c r="BF113" s="155">
        <f t="shared" si="5"/>
        <v>0</v>
      </c>
      <c r="BG113" s="155">
        <f t="shared" si="6"/>
        <v>0</v>
      </c>
      <c r="BH113" s="155">
        <f t="shared" si="7"/>
        <v>0</v>
      </c>
      <c r="BI113" s="155">
        <f t="shared" si="8"/>
        <v>0</v>
      </c>
      <c r="BJ113" s="17" t="s">
        <v>114</v>
      </c>
      <c r="BK113" s="155">
        <f t="shared" si="9"/>
        <v>0</v>
      </c>
      <c r="BL113" s="17" t="s">
        <v>113</v>
      </c>
      <c r="BM113" s="17" t="s">
        <v>238</v>
      </c>
    </row>
    <row r="114" spans="2:65" s="1" customFormat="1" ht="31.5" customHeight="1">
      <c r="B114" s="144"/>
      <c r="C114" s="145" t="s">
        <v>164</v>
      </c>
      <c r="D114" s="145" t="s">
        <v>109</v>
      </c>
      <c r="E114" s="146" t="s">
        <v>239</v>
      </c>
      <c r="F114" s="147" t="s">
        <v>240</v>
      </c>
      <c r="G114" s="148" t="s">
        <v>237</v>
      </c>
      <c r="H114" s="149">
        <v>1</v>
      </c>
      <c r="I114" s="150"/>
      <c r="J114" s="150">
        <f t="shared" si="0"/>
        <v>0</v>
      </c>
      <c r="K114" s="147" t="s">
        <v>3</v>
      </c>
      <c r="L114" s="31"/>
      <c r="M114" s="151" t="s">
        <v>3</v>
      </c>
      <c r="N114" s="152" t="s">
        <v>40</v>
      </c>
      <c r="O114" s="153">
        <v>0</v>
      </c>
      <c r="P114" s="153">
        <f t="shared" si="1"/>
        <v>0</v>
      </c>
      <c r="Q114" s="153">
        <v>0</v>
      </c>
      <c r="R114" s="153">
        <f t="shared" si="2"/>
        <v>0</v>
      </c>
      <c r="S114" s="153">
        <v>0</v>
      </c>
      <c r="T114" s="154">
        <f t="shared" si="3"/>
        <v>0</v>
      </c>
      <c r="AR114" s="17" t="s">
        <v>113</v>
      </c>
      <c r="AT114" s="17" t="s">
        <v>109</v>
      </c>
      <c r="AU114" s="17" t="s">
        <v>121</v>
      </c>
      <c r="AY114" s="17" t="s">
        <v>106</v>
      </c>
      <c r="BE114" s="155">
        <f t="shared" si="4"/>
        <v>0</v>
      </c>
      <c r="BF114" s="155">
        <f t="shared" si="5"/>
        <v>0</v>
      </c>
      <c r="BG114" s="155">
        <f t="shared" si="6"/>
        <v>0</v>
      </c>
      <c r="BH114" s="155">
        <f t="shared" si="7"/>
        <v>0</v>
      </c>
      <c r="BI114" s="155">
        <f t="shared" si="8"/>
        <v>0</v>
      </c>
      <c r="BJ114" s="17" t="s">
        <v>114</v>
      </c>
      <c r="BK114" s="155">
        <f t="shared" si="9"/>
        <v>0</v>
      </c>
      <c r="BL114" s="17" t="s">
        <v>113</v>
      </c>
      <c r="BM114" s="17" t="s">
        <v>241</v>
      </c>
    </row>
    <row r="115" spans="2:65" s="1" customFormat="1" ht="31.5" customHeight="1">
      <c r="B115" s="144"/>
      <c r="C115" s="145" t="s">
        <v>171</v>
      </c>
      <c r="D115" s="145" t="s">
        <v>109</v>
      </c>
      <c r="E115" s="146" t="s">
        <v>242</v>
      </c>
      <c r="F115" s="147" t="s">
        <v>243</v>
      </c>
      <c r="G115" s="148" t="s">
        <v>237</v>
      </c>
      <c r="H115" s="149">
        <v>1</v>
      </c>
      <c r="I115" s="150"/>
      <c r="J115" s="150">
        <f t="shared" si="0"/>
        <v>0</v>
      </c>
      <c r="K115" s="147" t="s">
        <v>3</v>
      </c>
      <c r="L115" s="31"/>
      <c r="M115" s="151" t="s">
        <v>3</v>
      </c>
      <c r="N115" s="152" t="s">
        <v>40</v>
      </c>
      <c r="O115" s="153">
        <v>0</v>
      </c>
      <c r="P115" s="153">
        <f t="shared" si="1"/>
        <v>0</v>
      </c>
      <c r="Q115" s="153">
        <v>0</v>
      </c>
      <c r="R115" s="153">
        <f t="shared" si="2"/>
        <v>0</v>
      </c>
      <c r="S115" s="153">
        <v>0</v>
      </c>
      <c r="T115" s="154">
        <f t="shared" si="3"/>
        <v>0</v>
      </c>
      <c r="AR115" s="17" t="s">
        <v>113</v>
      </c>
      <c r="AT115" s="17" t="s">
        <v>109</v>
      </c>
      <c r="AU115" s="17" t="s">
        <v>121</v>
      </c>
      <c r="AY115" s="17" t="s">
        <v>106</v>
      </c>
      <c r="BE115" s="155">
        <f t="shared" si="4"/>
        <v>0</v>
      </c>
      <c r="BF115" s="155">
        <f t="shared" si="5"/>
        <v>0</v>
      </c>
      <c r="BG115" s="155">
        <f t="shared" si="6"/>
        <v>0</v>
      </c>
      <c r="BH115" s="155">
        <f t="shared" si="7"/>
        <v>0</v>
      </c>
      <c r="BI115" s="155">
        <f t="shared" si="8"/>
        <v>0</v>
      </c>
      <c r="BJ115" s="17" t="s">
        <v>114</v>
      </c>
      <c r="BK115" s="155">
        <f t="shared" si="9"/>
        <v>0</v>
      </c>
      <c r="BL115" s="17" t="s">
        <v>113</v>
      </c>
      <c r="BM115" s="17" t="s">
        <v>244</v>
      </c>
    </row>
    <row r="116" spans="2:65" s="1" customFormat="1" ht="22.5" customHeight="1">
      <c r="B116" s="144"/>
      <c r="C116" s="145" t="s">
        <v>175</v>
      </c>
      <c r="D116" s="145" t="s">
        <v>109</v>
      </c>
      <c r="E116" s="146" t="s">
        <v>245</v>
      </c>
      <c r="F116" s="147" t="s">
        <v>246</v>
      </c>
      <c r="G116" s="148" t="s">
        <v>237</v>
      </c>
      <c r="H116" s="149">
        <v>1</v>
      </c>
      <c r="I116" s="150"/>
      <c r="J116" s="150">
        <f t="shared" si="0"/>
        <v>0</v>
      </c>
      <c r="K116" s="147" t="s">
        <v>3</v>
      </c>
      <c r="L116" s="31"/>
      <c r="M116" s="151" t="s">
        <v>3</v>
      </c>
      <c r="N116" s="152" t="s">
        <v>40</v>
      </c>
      <c r="O116" s="153">
        <v>0</v>
      </c>
      <c r="P116" s="153">
        <f t="shared" si="1"/>
        <v>0</v>
      </c>
      <c r="Q116" s="153">
        <v>0</v>
      </c>
      <c r="R116" s="153">
        <f t="shared" si="2"/>
        <v>0</v>
      </c>
      <c r="S116" s="153">
        <v>0</v>
      </c>
      <c r="T116" s="154">
        <f t="shared" si="3"/>
        <v>0</v>
      </c>
      <c r="AR116" s="17" t="s">
        <v>113</v>
      </c>
      <c r="AT116" s="17" t="s">
        <v>109</v>
      </c>
      <c r="AU116" s="17" t="s">
        <v>121</v>
      </c>
      <c r="AY116" s="17" t="s">
        <v>106</v>
      </c>
      <c r="BE116" s="155">
        <f t="shared" si="4"/>
        <v>0</v>
      </c>
      <c r="BF116" s="155">
        <f t="shared" si="5"/>
        <v>0</v>
      </c>
      <c r="BG116" s="155">
        <f t="shared" si="6"/>
        <v>0</v>
      </c>
      <c r="BH116" s="155">
        <f t="shared" si="7"/>
        <v>0</v>
      </c>
      <c r="BI116" s="155">
        <f t="shared" si="8"/>
        <v>0</v>
      </c>
      <c r="BJ116" s="17" t="s">
        <v>114</v>
      </c>
      <c r="BK116" s="155">
        <f t="shared" si="9"/>
        <v>0</v>
      </c>
      <c r="BL116" s="17" t="s">
        <v>113</v>
      </c>
      <c r="BM116" s="17" t="s">
        <v>247</v>
      </c>
    </row>
    <row r="117" spans="2:65" s="1" customFormat="1" ht="22.5" customHeight="1">
      <c r="B117" s="144"/>
      <c r="C117" s="145" t="s">
        <v>248</v>
      </c>
      <c r="D117" s="145" t="s">
        <v>109</v>
      </c>
      <c r="E117" s="146" t="s">
        <v>249</v>
      </c>
      <c r="F117" s="147" t="s">
        <v>250</v>
      </c>
      <c r="G117" s="148" t="s">
        <v>199</v>
      </c>
      <c r="H117" s="149">
        <v>2</v>
      </c>
      <c r="I117" s="150"/>
      <c r="J117" s="150">
        <f t="shared" si="0"/>
        <v>0</v>
      </c>
      <c r="K117" s="147" t="s">
        <v>3</v>
      </c>
      <c r="L117" s="31"/>
      <c r="M117" s="151" t="s">
        <v>3</v>
      </c>
      <c r="N117" s="152" t="s">
        <v>40</v>
      </c>
      <c r="O117" s="153">
        <v>0</v>
      </c>
      <c r="P117" s="153">
        <f t="shared" si="1"/>
        <v>0</v>
      </c>
      <c r="Q117" s="153">
        <v>0</v>
      </c>
      <c r="R117" s="153">
        <f t="shared" si="2"/>
        <v>0</v>
      </c>
      <c r="S117" s="153">
        <v>0</v>
      </c>
      <c r="T117" s="154">
        <f t="shared" si="3"/>
        <v>0</v>
      </c>
      <c r="AR117" s="17" t="s">
        <v>113</v>
      </c>
      <c r="AT117" s="17" t="s">
        <v>109</v>
      </c>
      <c r="AU117" s="17" t="s">
        <v>121</v>
      </c>
      <c r="AY117" s="17" t="s">
        <v>106</v>
      </c>
      <c r="BE117" s="155">
        <f t="shared" si="4"/>
        <v>0</v>
      </c>
      <c r="BF117" s="155">
        <f t="shared" si="5"/>
        <v>0</v>
      </c>
      <c r="BG117" s="155">
        <f t="shared" si="6"/>
        <v>0</v>
      </c>
      <c r="BH117" s="155">
        <f t="shared" si="7"/>
        <v>0</v>
      </c>
      <c r="BI117" s="155">
        <f t="shared" si="8"/>
        <v>0</v>
      </c>
      <c r="BJ117" s="17" t="s">
        <v>114</v>
      </c>
      <c r="BK117" s="155">
        <f t="shared" si="9"/>
        <v>0</v>
      </c>
      <c r="BL117" s="17" t="s">
        <v>113</v>
      </c>
      <c r="BM117" s="17" t="s">
        <v>251</v>
      </c>
    </row>
    <row r="118" spans="2:65" s="1" customFormat="1" ht="22.5" customHeight="1">
      <c r="B118" s="144"/>
      <c r="C118" s="145" t="s">
        <v>9</v>
      </c>
      <c r="D118" s="145" t="s">
        <v>109</v>
      </c>
      <c r="E118" s="146" t="s">
        <v>252</v>
      </c>
      <c r="F118" s="147" t="s">
        <v>253</v>
      </c>
      <c r="G118" s="148" t="s">
        <v>199</v>
      </c>
      <c r="H118" s="149">
        <v>80</v>
      </c>
      <c r="I118" s="150"/>
      <c r="J118" s="150">
        <f t="shared" si="0"/>
        <v>0</v>
      </c>
      <c r="K118" s="147" t="s">
        <v>3</v>
      </c>
      <c r="L118" s="31"/>
      <c r="M118" s="151" t="s">
        <v>3</v>
      </c>
      <c r="N118" s="152" t="s">
        <v>40</v>
      </c>
      <c r="O118" s="153">
        <v>0</v>
      </c>
      <c r="P118" s="153">
        <f t="shared" si="1"/>
        <v>0</v>
      </c>
      <c r="Q118" s="153">
        <v>0</v>
      </c>
      <c r="R118" s="153">
        <f t="shared" si="2"/>
        <v>0</v>
      </c>
      <c r="S118" s="153">
        <v>0</v>
      </c>
      <c r="T118" s="154">
        <f t="shared" si="3"/>
        <v>0</v>
      </c>
      <c r="AR118" s="17" t="s">
        <v>113</v>
      </c>
      <c r="AT118" s="17" t="s">
        <v>109</v>
      </c>
      <c r="AU118" s="17" t="s">
        <v>121</v>
      </c>
      <c r="AY118" s="17" t="s">
        <v>106</v>
      </c>
      <c r="BE118" s="155">
        <f t="shared" si="4"/>
        <v>0</v>
      </c>
      <c r="BF118" s="155">
        <f t="shared" si="5"/>
        <v>0</v>
      </c>
      <c r="BG118" s="155">
        <f t="shared" si="6"/>
        <v>0</v>
      </c>
      <c r="BH118" s="155">
        <f t="shared" si="7"/>
        <v>0</v>
      </c>
      <c r="BI118" s="155">
        <f t="shared" si="8"/>
        <v>0</v>
      </c>
      <c r="BJ118" s="17" t="s">
        <v>114</v>
      </c>
      <c r="BK118" s="155">
        <f t="shared" si="9"/>
        <v>0</v>
      </c>
      <c r="BL118" s="17" t="s">
        <v>113</v>
      </c>
      <c r="BM118" s="17" t="s">
        <v>254</v>
      </c>
    </row>
    <row r="119" spans="2:65" s="1" customFormat="1" ht="22.5" customHeight="1">
      <c r="B119" s="144"/>
      <c r="C119" s="145" t="s">
        <v>255</v>
      </c>
      <c r="D119" s="145" t="s">
        <v>109</v>
      </c>
      <c r="E119" s="146" t="s">
        <v>256</v>
      </c>
      <c r="F119" s="147" t="s">
        <v>257</v>
      </c>
      <c r="G119" s="148" t="s">
        <v>237</v>
      </c>
      <c r="H119" s="149">
        <v>1</v>
      </c>
      <c r="I119" s="150"/>
      <c r="J119" s="150">
        <f t="shared" si="0"/>
        <v>0</v>
      </c>
      <c r="K119" s="147" t="s">
        <v>3</v>
      </c>
      <c r="L119" s="31"/>
      <c r="M119" s="151" t="s">
        <v>3</v>
      </c>
      <c r="N119" s="152" t="s">
        <v>40</v>
      </c>
      <c r="O119" s="153">
        <v>0</v>
      </c>
      <c r="P119" s="153">
        <f t="shared" si="1"/>
        <v>0</v>
      </c>
      <c r="Q119" s="153">
        <v>0</v>
      </c>
      <c r="R119" s="153">
        <f t="shared" si="2"/>
        <v>0</v>
      </c>
      <c r="S119" s="153">
        <v>0</v>
      </c>
      <c r="T119" s="154">
        <f t="shared" si="3"/>
        <v>0</v>
      </c>
      <c r="AR119" s="17" t="s">
        <v>113</v>
      </c>
      <c r="AT119" s="17" t="s">
        <v>109</v>
      </c>
      <c r="AU119" s="17" t="s">
        <v>121</v>
      </c>
      <c r="AY119" s="17" t="s">
        <v>106</v>
      </c>
      <c r="BE119" s="155">
        <f t="shared" si="4"/>
        <v>0</v>
      </c>
      <c r="BF119" s="155">
        <f t="shared" si="5"/>
        <v>0</v>
      </c>
      <c r="BG119" s="155">
        <f t="shared" si="6"/>
        <v>0</v>
      </c>
      <c r="BH119" s="155">
        <f t="shared" si="7"/>
        <v>0</v>
      </c>
      <c r="BI119" s="155">
        <f t="shared" si="8"/>
        <v>0</v>
      </c>
      <c r="BJ119" s="17" t="s">
        <v>114</v>
      </c>
      <c r="BK119" s="155">
        <f t="shared" si="9"/>
        <v>0</v>
      </c>
      <c r="BL119" s="17" t="s">
        <v>113</v>
      </c>
      <c r="BM119" s="17" t="s">
        <v>258</v>
      </c>
    </row>
    <row r="120" spans="2:65" s="1" customFormat="1" ht="22.5" customHeight="1">
      <c r="B120" s="144"/>
      <c r="C120" s="145" t="s">
        <v>259</v>
      </c>
      <c r="D120" s="145" t="s">
        <v>109</v>
      </c>
      <c r="E120" s="146" t="s">
        <v>260</v>
      </c>
      <c r="F120" s="147" t="s">
        <v>261</v>
      </c>
      <c r="G120" s="148" t="s">
        <v>237</v>
      </c>
      <c r="H120" s="149">
        <v>2</v>
      </c>
      <c r="I120" s="150"/>
      <c r="J120" s="150">
        <f t="shared" si="0"/>
        <v>0</v>
      </c>
      <c r="K120" s="147" t="s">
        <v>3</v>
      </c>
      <c r="L120" s="31"/>
      <c r="M120" s="151" t="s">
        <v>3</v>
      </c>
      <c r="N120" s="152" t="s">
        <v>40</v>
      </c>
      <c r="O120" s="153">
        <v>0</v>
      </c>
      <c r="P120" s="153">
        <f t="shared" si="1"/>
        <v>0</v>
      </c>
      <c r="Q120" s="153">
        <v>0</v>
      </c>
      <c r="R120" s="153">
        <f t="shared" si="2"/>
        <v>0</v>
      </c>
      <c r="S120" s="153">
        <v>0</v>
      </c>
      <c r="T120" s="154">
        <f t="shared" si="3"/>
        <v>0</v>
      </c>
      <c r="AR120" s="17" t="s">
        <v>113</v>
      </c>
      <c r="AT120" s="17" t="s">
        <v>109</v>
      </c>
      <c r="AU120" s="17" t="s">
        <v>121</v>
      </c>
      <c r="AY120" s="17" t="s">
        <v>106</v>
      </c>
      <c r="BE120" s="155">
        <f t="shared" si="4"/>
        <v>0</v>
      </c>
      <c r="BF120" s="155">
        <f t="shared" si="5"/>
        <v>0</v>
      </c>
      <c r="BG120" s="155">
        <f t="shared" si="6"/>
        <v>0</v>
      </c>
      <c r="BH120" s="155">
        <f t="shared" si="7"/>
        <v>0</v>
      </c>
      <c r="BI120" s="155">
        <f t="shared" si="8"/>
        <v>0</v>
      </c>
      <c r="BJ120" s="17" t="s">
        <v>114</v>
      </c>
      <c r="BK120" s="155">
        <f t="shared" si="9"/>
        <v>0</v>
      </c>
      <c r="BL120" s="17" t="s">
        <v>113</v>
      </c>
      <c r="BM120" s="17" t="s">
        <v>262</v>
      </c>
    </row>
    <row r="121" spans="2:65" s="1" customFormat="1" ht="22.5" customHeight="1">
      <c r="B121" s="144"/>
      <c r="C121" s="145" t="s">
        <v>263</v>
      </c>
      <c r="D121" s="145" t="s">
        <v>109</v>
      </c>
      <c r="E121" s="146" t="s">
        <v>264</v>
      </c>
      <c r="F121" s="147" t="s">
        <v>265</v>
      </c>
      <c r="G121" s="148" t="s">
        <v>237</v>
      </c>
      <c r="H121" s="149">
        <v>1</v>
      </c>
      <c r="I121" s="150"/>
      <c r="J121" s="150">
        <f t="shared" si="0"/>
        <v>0</v>
      </c>
      <c r="K121" s="147" t="s">
        <v>3</v>
      </c>
      <c r="L121" s="31"/>
      <c r="M121" s="151" t="s">
        <v>3</v>
      </c>
      <c r="N121" s="152" t="s">
        <v>40</v>
      </c>
      <c r="O121" s="153">
        <v>0</v>
      </c>
      <c r="P121" s="153">
        <f t="shared" si="1"/>
        <v>0</v>
      </c>
      <c r="Q121" s="153">
        <v>0</v>
      </c>
      <c r="R121" s="153">
        <f t="shared" si="2"/>
        <v>0</v>
      </c>
      <c r="S121" s="153">
        <v>0</v>
      </c>
      <c r="T121" s="154">
        <f t="shared" si="3"/>
        <v>0</v>
      </c>
      <c r="AR121" s="17" t="s">
        <v>113</v>
      </c>
      <c r="AT121" s="17" t="s">
        <v>109</v>
      </c>
      <c r="AU121" s="17" t="s">
        <v>121</v>
      </c>
      <c r="AY121" s="17" t="s">
        <v>106</v>
      </c>
      <c r="BE121" s="155">
        <f t="shared" si="4"/>
        <v>0</v>
      </c>
      <c r="BF121" s="155">
        <f t="shared" si="5"/>
        <v>0</v>
      </c>
      <c r="BG121" s="155">
        <f t="shared" si="6"/>
        <v>0</v>
      </c>
      <c r="BH121" s="155">
        <f t="shared" si="7"/>
        <v>0</v>
      </c>
      <c r="BI121" s="155">
        <f t="shared" si="8"/>
        <v>0</v>
      </c>
      <c r="BJ121" s="17" t="s">
        <v>114</v>
      </c>
      <c r="BK121" s="155">
        <f t="shared" si="9"/>
        <v>0</v>
      </c>
      <c r="BL121" s="17" t="s">
        <v>113</v>
      </c>
      <c r="BM121" s="17" t="s">
        <v>266</v>
      </c>
    </row>
    <row r="122" spans="2:65" s="1" customFormat="1" ht="22.5" customHeight="1">
      <c r="B122" s="144"/>
      <c r="C122" s="145" t="s">
        <v>227</v>
      </c>
      <c r="D122" s="145" t="s">
        <v>109</v>
      </c>
      <c r="E122" s="146" t="s">
        <v>267</v>
      </c>
      <c r="F122" s="147" t="s">
        <v>268</v>
      </c>
      <c r="G122" s="148" t="s">
        <v>237</v>
      </c>
      <c r="H122" s="149">
        <v>2</v>
      </c>
      <c r="I122" s="150"/>
      <c r="J122" s="150">
        <f t="shared" si="0"/>
        <v>0</v>
      </c>
      <c r="K122" s="147" t="s">
        <v>3</v>
      </c>
      <c r="L122" s="31"/>
      <c r="M122" s="151" t="s">
        <v>3</v>
      </c>
      <c r="N122" s="152" t="s">
        <v>40</v>
      </c>
      <c r="O122" s="153">
        <v>0</v>
      </c>
      <c r="P122" s="153">
        <f t="shared" si="1"/>
        <v>0</v>
      </c>
      <c r="Q122" s="153">
        <v>0</v>
      </c>
      <c r="R122" s="153">
        <f t="shared" si="2"/>
        <v>0</v>
      </c>
      <c r="S122" s="153">
        <v>0</v>
      </c>
      <c r="T122" s="154">
        <f t="shared" si="3"/>
        <v>0</v>
      </c>
      <c r="AR122" s="17" t="s">
        <v>113</v>
      </c>
      <c r="AT122" s="17" t="s">
        <v>109</v>
      </c>
      <c r="AU122" s="17" t="s">
        <v>121</v>
      </c>
      <c r="AY122" s="17" t="s">
        <v>106</v>
      </c>
      <c r="BE122" s="155">
        <f t="shared" si="4"/>
        <v>0</v>
      </c>
      <c r="BF122" s="155">
        <f t="shared" si="5"/>
        <v>0</v>
      </c>
      <c r="BG122" s="155">
        <f t="shared" si="6"/>
        <v>0</v>
      </c>
      <c r="BH122" s="155">
        <f t="shared" si="7"/>
        <v>0</v>
      </c>
      <c r="BI122" s="155">
        <f t="shared" si="8"/>
        <v>0</v>
      </c>
      <c r="BJ122" s="17" t="s">
        <v>114</v>
      </c>
      <c r="BK122" s="155">
        <f t="shared" si="9"/>
        <v>0</v>
      </c>
      <c r="BL122" s="17" t="s">
        <v>113</v>
      </c>
      <c r="BM122" s="17" t="s">
        <v>269</v>
      </c>
    </row>
    <row r="123" spans="2:65" s="1" customFormat="1" ht="22.5" customHeight="1">
      <c r="B123" s="144"/>
      <c r="C123" s="145" t="s">
        <v>270</v>
      </c>
      <c r="D123" s="145" t="s">
        <v>109</v>
      </c>
      <c r="E123" s="146" t="s">
        <v>271</v>
      </c>
      <c r="F123" s="147" t="s">
        <v>272</v>
      </c>
      <c r="G123" s="148" t="s">
        <v>237</v>
      </c>
      <c r="H123" s="149">
        <v>1</v>
      </c>
      <c r="I123" s="150"/>
      <c r="J123" s="150">
        <f t="shared" si="0"/>
        <v>0</v>
      </c>
      <c r="K123" s="147" t="s">
        <v>3</v>
      </c>
      <c r="L123" s="31"/>
      <c r="M123" s="151" t="s">
        <v>3</v>
      </c>
      <c r="N123" s="152" t="s">
        <v>40</v>
      </c>
      <c r="O123" s="153">
        <v>0</v>
      </c>
      <c r="P123" s="153">
        <f t="shared" si="1"/>
        <v>0</v>
      </c>
      <c r="Q123" s="153">
        <v>0</v>
      </c>
      <c r="R123" s="153">
        <f t="shared" si="2"/>
        <v>0</v>
      </c>
      <c r="S123" s="153">
        <v>0</v>
      </c>
      <c r="T123" s="154">
        <f t="shared" si="3"/>
        <v>0</v>
      </c>
      <c r="AR123" s="17" t="s">
        <v>113</v>
      </c>
      <c r="AT123" s="17" t="s">
        <v>109</v>
      </c>
      <c r="AU123" s="17" t="s">
        <v>121</v>
      </c>
      <c r="AY123" s="17" t="s">
        <v>106</v>
      </c>
      <c r="BE123" s="155">
        <f t="shared" si="4"/>
        <v>0</v>
      </c>
      <c r="BF123" s="155">
        <f t="shared" si="5"/>
        <v>0</v>
      </c>
      <c r="BG123" s="155">
        <f t="shared" si="6"/>
        <v>0</v>
      </c>
      <c r="BH123" s="155">
        <f t="shared" si="7"/>
        <v>0</v>
      </c>
      <c r="BI123" s="155">
        <f t="shared" si="8"/>
        <v>0</v>
      </c>
      <c r="BJ123" s="17" t="s">
        <v>114</v>
      </c>
      <c r="BK123" s="155">
        <f t="shared" si="9"/>
        <v>0</v>
      </c>
      <c r="BL123" s="17" t="s">
        <v>113</v>
      </c>
      <c r="BM123" s="17" t="s">
        <v>273</v>
      </c>
    </row>
    <row r="124" spans="2:63" s="10" customFormat="1" ht="29.25" customHeight="1">
      <c r="B124" s="131"/>
      <c r="D124" s="141" t="s">
        <v>67</v>
      </c>
      <c r="E124" s="142" t="s">
        <v>121</v>
      </c>
      <c r="F124" s="142" t="s">
        <v>274</v>
      </c>
      <c r="J124" s="143">
        <f>BK124</f>
        <v>0</v>
      </c>
      <c r="L124" s="131"/>
      <c r="M124" s="135"/>
      <c r="N124" s="136"/>
      <c r="O124" s="136"/>
      <c r="P124" s="137">
        <f>SUM(P125:P127)</f>
        <v>5.556246</v>
      </c>
      <c r="Q124" s="136"/>
      <c r="R124" s="137">
        <f>SUM(R125:R127)</f>
        <v>2.1760225</v>
      </c>
      <c r="S124" s="136"/>
      <c r="T124" s="138">
        <f>SUM(T125:T127)</f>
        <v>0</v>
      </c>
      <c r="AR124" s="132" t="s">
        <v>74</v>
      </c>
      <c r="AT124" s="139" t="s">
        <v>67</v>
      </c>
      <c r="AU124" s="139" t="s">
        <v>74</v>
      </c>
      <c r="AY124" s="132" t="s">
        <v>106</v>
      </c>
      <c r="BK124" s="140">
        <f>SUM(BK125:BK127)</f>
        <v>0</v>
      </c>
    </row>
    <row r="125" spans="2:65" s="1" customFormat="1" ht="22.5" customHeight="1">
      <c r="B125" s="144"/>
      <c r="C125" s="145" t="s">
        <v>8</v>
      </c>
      <c r="D125" s="145" t="s">
        <v>109</v>
      </c>
      <c r="E125" s="146" t="s">
        <v>275</v>
      </c>
      <c r="F125" s="147" t="s">
        <v>276</v>
      </c>
      <c r="G125" s="148" t="s">
        <v>221</v>
      </c>
      <c r="H125" s="149">
        <v>1.159</v>
      </c>
      <c r="I125" s="150"/>
      <c r="J125" s="150">
        <f>ROUND(I125*H125,2)</f>
        <v>0</v>
      </c>
      <c r="K125" s="147" t="s">
        <v>200</v>
      </c>
      <c r="L125" s="31"/>
      <c r="M125" s="151" t="s">
        <v>3</v>
      </c>
      <c r="N125" s="152" t="s">
        <v>40</v>
      </c>
      <c r="O125" s="153">
        <v>4.794</v>
      </c>
      <c r="P125" s="153">
        <f>O125*H125</f>
        <v>5.556246</v>
      </c>
      <c r="Q125" s="153">
        <v>1.8775</v>
      </c>
      <c r="R125" s="153">
        <f>Q125*H125</f>
        <v>2.1760225</v>
      </c>
      <c r="S125" s="153">
        <v>0</v>
      </c>
      <c r="T125" s="154">
        <f>S125*H125</f>
        <v>0</v>
      </c>
      <c r="AR125" s="17" t="s">
        <v>113</v>
      </c>
      <c r="AT125" s="17" t="s">
        <v>109</v>
      </c>
      <c r="AU125" s="17" t="s">
        <v>114</v>
      </c>
      <c r="AY125" s="17" t="s">
        <v>106</v>
      </c>
      <c r="BE125" s="155">
        <f>IF(N125="základní",J125,0)</f>
        <v>0</v>
      </c>
      <c r="BF125" s="155">
        <f>IF(N125="snížená",J125,0)</f>
        <v>0</v>
      </c>
      <c r="BG125" s="155">
        <f>IF(N125="zákl. přenesená",J125,0)</f>
        <v>0</v>
      </c>
      <c r="BH125" s="155">
        <f>IF(N125="sníž. přenesená",J125,0)</f>
        <v>0</v>
      </c>
      <c r="BI125" s="155">
        <f>IF(N125="nulová",J125,0)</f>
        <v>0</v>
      </c>
      <c r="BJ125" s="17" t="s">
        <v>114</v>
      </c>
      <c r="BK125" s="155">
        <f>ROUND(I125*H125,2)</f>
        <v>0</v>
      </c>
      <c r="BL125" s="17" t="s">
        <v>113</v>
      </c>
      <c r="BM125" s="17" t="s">
        <v>277</v>
      </c>
    </row>
    <row r="126" spans="2:51" s="12" customFormat="1" ht="12">
      <c r="B126" s="166"/>
      <c r="D126" s="159" t="s">
        <v>125</v>
      </c>
      <c r="E126" s="167" t="s">
        <v>3</v>
      </c>
      <c r="F126" s="168" t="s">
        <v>278</v>
      </c>
      <c r="H126" s="169">
        <v>1.159</v>
      </c>
      <c r="L126" s="166"/>
      <c r="M126" s="170"/>
      <c r="N126" s="171"/>
      <c r="O126" s="171"/>
      <c r="P126" s="171"/>
      <c r="Q126" s="171"/>
      <c r="R126" s="171"/>
      <c r="S126" s="171"/>
      <c r="T126" s="172"/>
      <c r="AT126" s="167" t="s">
        <v>125</v>
      </c>
      <c r="AU126" s="167" t="s">
        <v>114</v>
      </c>
      <c r="AV126" s="12" t="s">
        <v>114</v>
      </c>
      <c r="AW126" s="12" t="s">
        <v>31</v>
      </c>
      <c r="AX126" s="12" t="s">
        <v>68</v>
      </c>
      <c r="AY126" s="167" t="s">
        <v>106</v>
      </c>
    </row>
    <row r="127" spans="2:51" s="13" customFormat="1" ht="12">
      <c r="B127" s="173"/>
      <c r="D127" s="159" t="s">
        <v>125</v>
      </c>
      <c r="E127" s="197" t="s">
        <v>3</v>
      </c>
      <c r="F127" s="198" t="s">
        <v>135</v>
      </c>
      <c r="H127" s="199">
        <v>1.159</v>
      </c>
      <c r="L127" s="173"/>
      <c r="M127" s="177"/>
      <c r="N127" s="178"/>
      <c r="O127" s="178"/>
      <c r="P127" s="178"/>
      <c r="Q127" s="178"/>
      <c r="R127" s="178"/>
      <c r="S127" s="178"/>
      <c r="T127" s="179"/>
      <c r="AT127" s="180" t="s">
        <v>125</v>
      </c>
      <c r="AU127" s="180" t="s">
        <v>114</v>
      </c>
      <c r="AV127" s="13" t="s">
        <v>113</v>
      </c>
      <c r="AW127" s="13" t="s">
        <v>31</v>
      </c>
      <c r="AX127" s="13" t="s">
        <v>74</v>
      </c>
      <c r="AY127" s="180" t="s">
        <v>106</v>
      </c>
    </row>
    <row r="128" spans="2:63" s="10" customFormat="1" ht="29.25" customHeight="1">
      <c r="B128" s="131"/>
      <c r="D128" s="141" t="s">
        <v>67</v>
      </c>
      <c r="E128" s="142" t="s">
        <v>113</v>
      </c>
      <c r="F128" s="142" t="s">
        <v>279</v>
      </c>
      <c r="J128" s="143">
        <f>BK128</f>
        <v>0</v>
      </c>
      <c r="L128" s="131"/>
      <c r="M128" s="135"/>
      <c r="N128" s="136"/>
      <c r="O128" s="136"/>
      <c r="P128" s="137">
        <f>SUM(P129:P132)</f>
        <v>4.5889999999999995</v>
      </c>
      <c r="Q128" s="136"/>
      <c r="R128" s="137">
        <f>SUM(R129:R132)</f>
        <v>1.4096699999999998</v>
      </c>
      <c r="S128" s="136"/>
      <c r="T128" s="138">
        <f>SUM(T129:T132)</f>
        <v>0</v>
      </c>
      <c r="AR128" s="132" t="s">
        <v>74</v>
      </c>
      <c r="AT128" s="139" t="s">
        <v>67</v>
      </c>
      <c r="AU128" s="139" t="s">
        <v>74</v>
      </c>
      <c r="AY128" s="132" t="s">
        <v>106</v>
      </c>
      <c r="BK128" s="140">
        <f>SUM(BK129:BK132)</f>
        <v>0</v>
      </c>
    </row>
    <row r="129" spans="2:65" s="1" customFormat="1" ht="22.5" customHeight="1">
      <c r="B129" s="144"/>
      <c r="C129" s="145" t="s">
        <v>280</v>
      </c>
      <c r="D129" s="145" t="s">
        <v>109</v>
      </c>
      <c r="E129" s="146" t="s">
        <v>281</v>
      </c>
      <c r="F129" s="147" t="s">
        <v>282</v>
      </c>
      <c r="G129" s="148" t="s">
        <v>112</v>
      </c>
      <c r="H129" s="149">
        <v>13</v>
      </c>
      <c r="I129" s="150"/>
      <c r="J129" s="150">
        <f>ROUND(I129*H129,2)</f>
        <v>0</v>
      </c>
      <c r="K129" s="147" t="s">
        <v>200</v>
      </c>
      <c r="L129" s="31"/>
      <c r="M129" s="151" t="s">
        <v>3</v>
      </c>
      <c r="N129" s="152" t="s">
        <v>40</v>
      </c>
      <c r="O129" s="153">
        <v>0.353</v>
      </c>
      <c r="P129" s="153">
        <f>O129*H129</f>
        <v>4.5889999999999995</v>
      </c>
      <c r="Q129" s="153">
        <v>0.00459</v>
      </c>
      <c r="R129" s="153">
        <f>Q129*H129</f>
        <v>0.05967</v>
      </c>
      <c r="S129" s="153">
        <v>0</v>
      </c>
      <c r="T129" s="154">
        <f>S129*H129</f>
        <v>0</v>
      </c>
      <c r="AR129" s="17" t="s">
        <v>113</v>
      </c>
      <c r="AT129" s="17" t="s">
        <v>109</v>
      </c>
      <c r="AU129" s="17" t="s">
        <v>114</v>
      </c>
      <c r="AY129" s="17" t="s">
        <v>106</v>
      </c>
      <c r="BE129" s="155">
        <f>IF(N129="základní",J129,0)</f>
        <v>0</v>
      </c>
      <c r="BF129" s="155">
        <f>IF(N129="snížená",J129,0)</f>
        <v>0</v>
      </c>
      <c r="BG129" s="155">
        <f>IF(N129="zákl. přenesená",J129,0)</f>
        <v>0</v>
      </c>
      <c r="BH129" s="155">
        <f>IF(N129="sníž. přenesená",J129,0)</f>
        <v>0</v>
      </c>
      <c r="BI129" s="155">
        <f>IF(N129="nulová",J129,0)</f>
        <v>0</v>
      </c>
      <c r="BJ129" s="17" t="s">
        <v>114</v>
      </c>
      <c r="BK129" s="155">
        <f>ROUND(I129*H129,2)</f>
        <v>0</v>
      </c>
      <c r="BL129" s="17" t="s">
        <v>113</v>
      </c>
      <c r="BM129" s="17" t="s">
        <v>283</v>
      </c>
    </row>
    <row r="130" spans="2:51" s="12" customFormat="1" ht="12">
      <c r="B130" s="166"/>
      <c r="D130" s="159" t="s">
        <v>125</v>
      </c>
      <c r="E130" s="167" t="s">
        <v>3</v>
      </c>
      <c r="F130" s="168" t="s">
        <v>284</v>
      </c>
      <c r="H130" s="169">
        <v>13</v>
      </c>
      <c r="L130" s="166"/>
      <c r="M130" s="170"/>
      <c r="N130" s="171"/>
      <c r="O130" s="171"/>
      <c r="P130" s="171"/>
      <c r="Q130" s="171"/>
      <c r="R130" s="171"/>
      <c r="S130" s="171"/>
      <c r="T130" s="172"/>
      <c r="AT130" s="167" t="s">
        <v>125</v>
      </c>
      <c r="AU130" s="167" t="s">
        <v>114</v>
      </c>
      <c r="AV130" s="12" t="s">
        <v>114</v>
      </c>
      <c r="AW130" s="12" t="s">
        <v>31</v>
      </c>
      <c r="AX130" s="12" t="s">
        <v>68</v>
      </c>
      <c r="AY130" s="167" t="s">
        <v>106</v>
      </c>
    </row>
    <row r="131" spans="2:51" s="13" customFormat="1" ht="12">
      <c r="B131" s="173"/>
      <c r="D131" s="156" t="s">
        <v>125</v>
      </c>
      <c r="E131" s="174" t="s">
        <v>3</v>
      </c>
      <c r="F131" s="175" t="s">
        <v>135</v>
      </c>
      <c r="H131" s="176">
        <v>13</v>
      </c>
      <c r="L131" s="173"/>
      <c r="M131" s="177"/>
      <c r="N131" s="178"/>
      <c r="O131" s="178"/>
      <c r="P131" s="178"/>
      <c r="Q131" s="178"/>
      <c r="R131" s="178"/>
      <c r="S131" s="178"/>
      <c r="T131" s="179"/>
      <c r="AT131" s="180" t="s">
        <v>125</v>
      </c>
      <c r="AU131" s="180" t="s">
        <v>114</v>
      </c>
      <c r="AV131" s="13" t="s">
        <v>113</v>
      </c>
      <c r="AW131" s="13" t="s">
        <v>31</v>
      </c>
      <c r="AX131" s="13" t="s">
        <v>74</v>
      </c>
      <c r="AY131" s="180" t="s">
        <v>106</v>
      </c>
    </row>
    <row r="132" spans="2:65" s="1" customFormat="1" ht="22.5" customHeight="1">
      <c r="B132" s="144"/>
      <c r="C132" s="186" t="s">
        <v>285</v>
      </c>
      <c r="D132" s="186" t="s">
        <v>218</v>
      </c>
      <c r="E132" s="187" t="s">
        <v>286</v>
      </c>
      <c r="F132" s="188" t="s">
        <v>287</v>
      </c>
      <c r="G132" s="189" t="s">
        <v>112</v>
      </c>
      <c r="H132" s="190">
        <v>15</v>
      </c>
      <c r="I132" s="191"/>
      <c r="J132" s="191">
        <f>ROUND(I132*H132,2)</f>
        <v>0</v>
      </c>
      <c r="K132" s="188" t="s">
        <v>200</v>
      </c>
      <c r="L132" s="192"/>
      <c r="M132" s="193" t="s">
        <v>3</v>
      </c>
      <c r="N132" s="194" t="s">
        <v>40</v>
      </c>
      <c r="O132" s="153">
        <v>0</v>
      </c>
      <c r="P132" s="153">
        <f>O132*H132</f>
        <v>0</v>
      </c>
      <c r="Q132" s="153">
        <v>0.09</v>
      </c>
      <c r="R132" s="153">
        <f>Q132*H132</f>
        <v>1.3499999999999999</v>
      </c>
      <c r="S132" s="153">
        <v>0</v>
      </c>
      <c r="T132" s="154">
        <f>S132*H132</f>
        <v>0</v>
      </c>
      <c r="AR132" s="17" t="s">
        <v>153</v>
      </c>
      <c r="AT132" s="17" t="s">
        <v>218</v>
      </c>
      <c r="AU132" s="17" t="s">
        <v>114</v>
      </c>
      <c r="AY132" s="17" t="s">
        <v>106</v>
      </c>
      <c r="BE132" s="155">
        <f>IF(N132="základní",J132,0)</f>
        <v>0</v>
      </c>
      <c r="BF132" s="155">
        <f>IF(N132="snížená",J132,0)</f>
        <v>0</v>
      </c>
      <c r="BG132" s="155">
        <f>IF(N132="zákl. přenesená",J132,0)</f>
        <v>0</v>
      </c>
      <c r="BH132" s="155">
        <f>IF(N132="sníž. přenesená",J132,0)</f>
        <v>0</v>
      </c>
      <c r="BI132" s="155">
        <f>IF(N132="nulová",J132,0)</f>
        <v>0</v>
      </c>
      <c r="BJ132" s="17" t="s">
        <v>114</v>
      </c>
      <c r="BK132" s="155">
        <f>ROUND(I132*H132,2)</f>
        <v>0</v>
      </c>
      <c r="BL132" s="17" t="s">
        <v>113</v>
      </c>
      <c r="BM132" s="17" t="s">
        <v>288</v>
      </c>
    </row>
    <row r="133" spans="2:63" s="10" customFormat="1" ht="29.25" customHeight="1">
      <c r="B133" s="131"/>
      <c r="D133" s="141" t="s">
        <v>67</v>
      </c>
      <c r="E133" s="142" t="s">
        <v>145</v>
      </c>
      <c r="F133" s="142" t="s">
        <v>289</v>
      </c>
      <c r="J133" s="143">
        <f>BK133</f>
        <v>0</v>
      </c>
      <c r="L133" s="131"/>
      <c r="M133" s="135"/>
      <c r="N133" s="136"/>
      <c r="O133" s="136"/>
      <c r="P133" s="137">
        <f>SUM(P134:P140)</f>
        <v>2.6092400000000002</v>
      </c>
      <c r="Q133" s="136"/>
      <c r="R133" s="137">
        <f>SUM(R134:R140)</f>
        <v>1.0963311999999998</v>
      </c>
      <c r="S133" s="136"/>
      <c r="T133" s="138">
        <f>SUM(T134:T140)</f>
        <v>0</v>
      </c>
      <c r="AR133" s="132" t="s">
        <v>74</v>
      </c>
      <c r="AT133" s="139" t="s">
        <v>67</v>
      </c>
      <c r="AU133" s="139" t="s">
        <v>74</v>
      </c>
      <c r="AY133" s="132" t="s">
        <v>106</v>
      </c>
      <c r="BK133" s="140">
        <f>SUM(BK134:BK140)</f>
        <v>0</v>
      </c>
    </row>
    <row r="134" spans="2:65" s="1" customFormat="1" ht="22.5" customHeight="1">
      <c r="B134" s="144"/>
      <c r="C134" s="145" t="s">
        <v>290</v>
      </c>
      <c r="D134" s="145" t="s">
        <v>109</v>
      </c>
      <c r="E134" s="146" t="s">
        <v>291</v>
      </c>
      <c r="F134" s="147" t="s">
        <v>292</v>
      </c>
      <c r="G134" s="148" t="s">
        <v>221</v>
      </c>
      <c r="H134" s="149">
        <v>0.48</v>
      </c>
      <c r="I134" s="150"/>
      <c r="J134" s="150">
        <f>ROUND(I134*H134,2)</f>
        <v>0</v>
      </c>
      <c r="K134" s="147" t="s">
        <v>200</v>
      </c>
      <c r="L134" s="31"/>
      <c r="M134" s="151" t="s">
        <v>3</v>
      </c>
      <c r="N134" s="152" t="s">
        <v>40</v>
      </c>
      <c r="O134" s="153">
        <v>3.213</v>
      </c>
      <c r="P134" s="153">
        <f>O134*H134</f>
        <v>1.54224</v>
      </c>
      <c r="Q134" s="153">
        <v>2.25634</v>
      </c>
      <c r="R134" s="153">
        <f>Q134*H134</f>
        <v>1.0830431999999999</v>
      </c>
      <c r="S134" s="153">
        <v>0</v>
      </c>
      <c r="T134" s="154">
        <f>S134*H134</f>
        <v>0</v>
      </c>
      <c r="AR134" s="17" t="s">
        <v>113</v>
      </c>
      <c r="AT134" s="17" t="s">
        <v>109</v>
      </c>
      <c r="AU134" s="17" t="s">
        <v>114</v>
      </c>
      <c r="AY134" s="17" t="s">
        <v>106</v>
      </c>
      <c r="BE134" s="155">
        <f>IF(N134="základní",J134,0)</f>
        <v>0</v>
      </c>
      <c r="BF134" s="155">
        <f>IF(N134="snížená",J134,0)</f>
        <v>0</v>
      </c>
      <c r="BG134" s="155">
        <f>IF(N134="zákl. přenesená",J134,0)</f>
        <v>0</v>
      </c>
      <c r="BH134" s="155">
        <f>IF(N134="sníž. přenesená",J134,0)</f>
        <v>0</v>
      </c>
      <c r="BI134" s="155">
        <f>IF(N134="nulová",J134,0)</f>
        <v>0</v>
      </c>
      <c r="BJ134" s="17" t="s">
        <v>114</v>
      </c>
      <c r="BK134" s="155">
        <f>ROUND(I134*H134,2)</f>
        <v>0</v>
      </c>
      <c r="BL134" s="17" t="s">
        <v>113</v>
      </c>
      <c r="BM134" s="17" t="s">
        <v>293</v>
      </c>
    </row>
    <row r="135" spans="2:51" s="12" customFormat="1" ht="12">
      <c r="B135" s="166"/>
      <c r="D135" s="159" t="s">
        <v>125</v>
      </c>
      <c r="E135" s="167" t="s">
        <v>3</v>
      </c>
      <c r="F135" s="168" t="s">
        <v>294</v>
      </c>
      <c r="H135" s="169">
        <v>0.48</v>
      </c>
      <c r="L135" s="166"/>
      <c r="M135" s="170"/>
      <c r="N135" s="171"/>
      <c r="O135" s="171"/>
      <c r="P135" s="171"/>
      <c r="Q135" s="171"/>
      <c r="R135" s="171"/>
      <c r="S135" s="171"/>
      <c r="T135" s="172"/>
      <c r="AT135" s="167" t="s">
        <v>125</v>
      </c>
      <c r="AU135" s="167" t="s">
        <v>114</v>
      </c>
      <c r="AV135" s="12" t="s">
        <v>114</v>
      </c>
      <c r="AW135" s="12" t="s">
        <v>31</v>
      </c>
      <c r="AX135" s="12" t="s">
        <v>68</v>
      </c>
      <c r="AY135" s="167" t="s">
        <v>106</v>
      </c>
    </row>
    <row r="136" spans="2:51" s="13" customFormat="1" ht="12">
      <c r="B136" s="173"/>
      <c r="D136" s="156" t="s">
        <v>125</v>
      </c>
      <c r="E136" s="174" t="s">
        <v>3</v>
      </c>
      <c r="F136" s="175" t="s">
        <v>135</v>
      </c>
      <c r="H136" s="176">
        <v>0.48</v>
      </c>
      <c r="L136" s="173"/>
      <c r="M136" s="177"/>
      <c r="N136" s="178"/>
      <c r="O136" s="178"/>
      <c r="P136" s="178"/>
      <c r="Q136" s="178"/>
      <c r="R136" s="178"/>
      <c r="S136" s="178"/>
      <c r="T136" s="179"/>
      <c r="AT136" s="180" t="s">
        <v>125</v>
      </c>
      <c r="AU136" s="180" t="s">
        <v>114</v>
      </c>
      <c r="AV136" s="13" t="s">
        <v>113</v>
      </c>
      <c r="AW136" s="13" t="s">
        <v>31</v>
      </c>
      <c r="AX136" s="13" t="s">
        <v>74</v>
      </c>
      <c r="AY136" s="180" t="s">
        <v>106</v>
      </c>
    </row>
    <row r="137" spans="2:65" s="1" customFormat="1" ht="22.5" customHeight="1">
      <c r="B137" s="144"/>
      <c r="C137" s="145" t="s">
        <v>295</v>
      </c>
      <c r="D137" s="145" t="s">
        <v>109</v>
      </c>
      <c r="E137" s="146" t="s">
        <v>296</v>
      </c>
      <c r="F137" s="147" t="s">
        <v>297</v>
      </c>
      <c r="G137" s="148" t="s">
        <v>199</v>
      </c>
      <c r="H137" s="149">
        <v>1.1</v>
      </c>
      <c r="I137" s="150"/>
      <c r="J137" s="150">
        <f>ROUND(I137*H137,2)</f>
        <v>0</v>
      </c>
      <c r="K137" s="147" t="s">
        <v>200</v>
      </c>
      <c r="L137" s="31"/>
      <c r="M137" s="151" t="s">
        <v>3</v>
      </c>
      <c r="N137" s="152" t="s">
        <v>40</v>
      </c>
      <c r="O137" s="153">
        <v>0.65</v>
      </c>
      <c r="P137" s="153">
        <f>O137*H137</f>
        <v>0.7150000000000001</v>
      </c>
      <c r="Q137" s="153">
        <v>0.01208</v>
      </c>
      <c r="R137" s="153">
        <f>Q137*H137</f>
        <v>0.013288000000000001</v>
      </c>
      <c r="S137" s="153">
        <v>0</v>
      </c>
      <c r="T137" s="154">
        <f>S137*H137</f>
        <v>0</v>
      </c>
      <c r="AR137" s="17" t="s">
        <v>113</v>
      </c>
      <c r="AT137" s="17" t="s">
        <v>109</v>
      </c>
      <c r="AU137" s="17" t="s">
        <v>114</v>
      </c>
      <c r="AY137" s="17" t="s">
        <v>106</v>
      </c>
      <c r="BE137" s="155">
        <f>IF(N137="základní",J137,0)</f>
        <v>0</v>
      </c>
      <c r="BF137" s="155">
        <f>IF(N137="snížená",J137,0)</f>
        <v>0</v>
      </c>
      <c r="BG137" s="155">
        <f>IF(N137="zákl. přenesená",J137,0)</f>
        <v>0</v>
      </c>
      <c r="BH137" s="155">
        <f>IF(N137="sníž. přenesená",J137,0)</f>
        <v>0</v>
      </c>
      <c r="BI137" s="155">
        <f>IF(N137="nulová",J137,0)</f>
        <v>0</v>
      </c>
      <c r="BJ137" s="17" t="s">
        <v>114</v>
      </c>
      <c r="BK137" s="155">
        <f>ROUND(I137*H137,2)</f>
        <v>0</v>
      </c>
      <c r="BL137" s="17" t="s">
        <v>113</v>
      </c>
      <c r="BM137" s="17" t="s">
        <v>298</v>
      </c>
    </row>
    <row r="138" spans="2:51" s="12" customFormat="1" ht="12">
      <c r="B138" s="166"/>
      <c r="D138" s="159" t="s">
        <v>125</v>
      </c>
      <c r="E138" s="167" t="s">
        <v>3</v>
      </c>
      <c r="F138" s="168" t="s">
        <v>299</v>
      </c>
      <c r="H138" s="169">
        <v>1.1</v>
      </c>
      <c r="L138" s="166"/>
      <c r="M138" s="170"/>
      <c r="N138" s="171"/>
      <c r="O138" s="171"/>
      <c r="P138" s="171"/>
      <c r="Q138" s="171"/>
      <c r="R138" s="171"/>
      <c r="S138" s="171"/>
      <c r="T138" s="172"/>
      <c r="AT138" s="167" t="s">
        <v>125</v>
      </c>
      <c r="AU138" s="167" t="s">
        <v>114</v>
      </c>
      <c r="AV138" s="12" t="s">
        <v>114</v>
      </c>
      <c r="AW138" s="12" t="s">
        <v>31</v>
      </c>
      <c r="AX138" s="12" t="s">
        <v>68</v>
      </c>
      <c r="AY138" s="167" t="s">
        <v>106</v>
      </c>
    </row>
    <row r="139" spans="2:51" s="13" customFormat="1" ht="12">
      <c r="B139" s="173"/>
      <c r="D139" s="156" t="s">
        <v>125</v>
      </c>
      <c r="E139" s="174" t="s">
        <v>3</v>
      </c>
      <c r="F139" s="175" t="s">
        <v>135</v>
      </c>
      <c r="H139" s="176">
        <v>1.1</v>
      </c>
      <c r="L139" s="173"/>
      <c r="M139" s="177"/>
      <c r="N139" s="178"/>
      <c r="O139" s="178"/>
      <c r="P139" s="178"/>
      <c r="Q139" s="178"/>
      <c r="R139" s="178"/>
      <c r="S139" s="178"/>
      <c r="T139" s="179"/>
      <c r="AT139" s="180" t="s">
        <v>125</v>
      </c>
      <c r="AU139" s="180" t="s">
        <v>114</v>
      </c>
      <c r="AV139" s="13" t="s">
        <v>113</v>
      </c>
      <c r="AW139" s="13" t="s">
        <v>31</v>
      </c>
      <c r="AX139" s="13" t="s">
        <v>74</v>
      </c>
      <c r="AY139" s="180" t="s">
        <v>106</v>
      </c>
    </row>
    <row r="140" spans="2:65" s="1" customFormat="1" ht="22.5" customHeight="1">
      <c r="B140" s="144"/>
      <c r="C140" s="145" t="s">
        <v>300</v>
      </c>
      <c r="D140" s="145" t="s">
        <v>109</v>
      </c>
      <c r="E140" s="146" t="s">
        <v>301</v>
      </c>
      <c r="F140" s="147" t="s">
        <v>302</v>
      </c>
      <c r="G140" s="148" t="s">
        <v>199</v>
      </c>
      <c r="H140" s="149">
        <v>1.1</v>
      </c>
      <c r="I140" s="150"/>
      <c r="J140" s="150">
        <f>ROUND(I140*H140,2)</f>
        <v>0</v>
      </c>
      <c r="K140" s="147" t="s">
        <v>200</v>
      </c>
      <c r="L140" s="31"/>
      <c r="M140" s="151" t="s">
        <v>3</v>
      </c>
      <c r="N140" s="152" t="s">
        <v>40</v>
      </c>
      <c r="O140" s="153">
        <v>0.32</v>
      </c>
      <c r="P140" s="153">
        <f>O140*H140</f>
        <v>0.35200000000000004</v>
      </c>
      <c r="Q140" s="153">
        <v>0</v>
      </c>
      <c r="R140" s="153">
        <f>Q140*H140</f>
        <v>0</v>
      </c>
      <c r="S140" s="153">
        <v>0</v>
      </c>
      <c r="T140" s="154">
        <f>S140*H140</f>
        <v>0</v>
      </c>
      <c r="AR140" s="17" t="s">
        <v>113</v>
      </c>
      <c r="AT140" s="17" t="s">
        <v>109</v>
      </c>
      <c r="AU140" s="17" t="s">
        <v>114</v>
      </c>
      <c r="AY140" s="17" t="s">
        <v>106</v>
      </c>
      <c r="BE140" s="155">
        <f>IF(N140="základní",J140,0)</f>
        <v>0</v>
      </c>
      <c r="BF140" s="155">
        <f>IF(N140="snížená",J140,0)</f>
        <v>0</v>
      </c>
      <c r="BG140" s="155">
        <f>IF(N140="zákl. přenesená",J140,0)</f>
        <v>0</v>
      </c>
      <c r="BH140" s="155">
        <f>IF(N140="sníž. přenesená",J140,0)</f>
        <v>0</v>
      </c>
      <c r="BI140" s="155">
        <f>IF(N140="nulová",J140,0)</f>
        <v>0</v>
      </c>
      <c r="BJ140" s="17" t="s">
        <v>114</v>
      </c>
      <c r="BK140" s="155">
        <f>ROUND(I140*H140,2)</f>
        <v>0</v>
      </c>
      <c r="BL140" s="17" t="s">
        <v>113</v>
      </c>
      <c r="BM140" s="17" t="s">
        <v>303</v>
      </c>
    </row>
    <row r="141" spans="2:63" s="10" customFormat="1" ht="29.25" customHeight="1">
      <c r="B141" s="131"/>
      <c r="D141" s="141" t="s">
        <v>67</v>
      </c>
      <c r="E141" s="142" t="s">
        <v>156</v>
      </c>
      <c r="F141" s="142" t="s">
        <v>304</v>
      </c>
      <c r="J141" s="143">
        <f>BK141</f>
        <v>0</v>
      </c>
      <c r="L141" s="131"/>
      <c r="M141" s="135"/>
      <c r="N141" s="136"/>
      <c r="O141" s="136"/>
      <c r="P141" s="137">
        <f>SUM(P142:P162)</f>
        <v>1458.8599290000002</v>
      </c>
      <c r="Q141" s="136"/>
      <c r="R141" s="137">
        <f>SUM(R142:R162)</f>
        <v>0</v>
      </c>
      <c r="S141" s="136"/>
      <c r="T141" s="138">
        <f>SUM(T142:T162)</f>
        <v>2195.97605</v>
      </c>
      <c r="AR141" s="132" t="s">
        <v>74</v>
      </c>
      <c r="AT141" s="139" t="s">
        <v>67</v>
      </c>
      <c r="AU141" s="139" t="s">
        <v>74</v>
      </c>
      <c r="AY141" s="132" t="s">
        <v>106</v>
      </c>
      <c r="BK141" s="140">
        <f>SUM(BK142:BK162)</f>
        <v>0</v>
      </c>
    </row>
    <row r="142" spans="2:65" s="1" customFormat="1" ht="22.5" customHeight="1">
      <c r="B142" s="144"/>
      <c r="C142" s="145" t="s">
        <v>305</v>
      </c>
      <c r="D142" s="145" t="s">
        <v>109</v>
      </c>
      <c r="E142" s="146" t="s">
        <v>306</v>
      </c>
      <c r="F142" s="147" t="s">
        <v>307</v>
      </c>
      <c r="G142" s="148" t="s">
        <v>221</v>
      </c>
      <c r="H142" s="149">
        <v>15</v>
      </c>
      <c r="I142" s="150"/>
      <c r="J142" s="150">
        <f>ROUND(I142*H142,2)</f>
        <v>0</v>
      </c>
      <c r="K142" s="147" t="s">
        <v>200</v>
      </c>
      <c r="L142" s="31"/>
      <c r="M142" s="151" t="s">
        <v>3</v>
      </c>
      <c r="N142" s="152" t="s">
        <v>40</v>
      </c>
      <c r="O142" s="153">
        <v>13.301</v>
      </c>
      <c r="P142" s="153">
        <f>O142*H142</f>
        <v>199.51500000000001</v>
      </c>
      <c r="Q142" s="153">
        <v>0</v>
      </c>
      <c r="R142" s="153">
        <f>Q142*H142</f>
        <v>0</v>
      </c>
      <c r="S142" s="153">
        <v>2.4</v>
      </c>
      <c r="T142" s="154">
        <f>S142*H142</f>
        <v>36</v>
      </c>
      <c r="AR142" s="17" t="s">
        <v>113</v>
      </c>
      <c r="AT142" s="17" t="s">
        <v>109</v>
      </c>
      <c r="AU142" s="17" t="s">
        <v>114</v>
      </c>
      <c r="AY142" s="17" t="s">
        <v>106</v>
      </c>
      <c r="BE142" s="155">
        <f>IF(N142="základní",J142,0)</f>
        <v>0</v>
      </c>
      <c r="BF142" s="155">
        <f>IF(N142="snížená",J142,0)</f>
        <v>0</v>
      </c>
      <c r="BG142" s="155">
        <f>IF(N142="zákl. přenesená",J142,0)</f>
        <v>0</v>
      </c>
      <c r="BH142" s="155">
        <f>IF(N142="sníž. přenesená",J142,0)</f>
        <v>0</v>
      </c>
      <c r="BI142" s="155">
        <f>IF(N142="nulová",J142,0)</f>
        <v>0</v>
      </c>
      <c r="BJ142" s="17" t="s">
        <v>114</v>
      </c>
      <c r="BK142" s="155">
        <f>ROUND(I142*H142,2)</f>
        <v>0</v>
      </c>
      <c r="BL142" s="17" t="s">
        <v>113</v>
      </c>
      <c r="BM142" s="17" t="s">
        <v>308</v>
      </c>
    </row>
    <row r="143" spans="2:51" s="12" customFormat="1" ht="12">
      <c r="B143" s="166"/>
      <c r="D143" s="159" t="s">
        <v>125</v>
      </c>
      <c r="E143" s="167" t="s">
        <v>3</v>
      </c>
      <c r="F143" s="168" t="s">
        <v>309</v>
      </c>
      <c r="H143" s="169">
        <v>15</v>
      </c>
      <c r="L143" s="166"/>
      <c r="M143" s="170"/>
      <c r="N143" s="171"/>
      <c r="O143" s="171"/>
      <c r="P143" s="171"/>
      <c r="Q143" s="171"/>
      <c r="R143" s="171"/>
      <c r="S143" s="171"/>
      <c r="T143" s="172"/>
      <c r="AT143" s="167" t="s">
        <v>125</v>
      </c>
      <c r="AU143" s="167" t="s">
        <v>114</v>
      </c>
      <c r="AV143" s="12" t="s">
        <v>114</v>
      </c>
      <c r="AW143" s="12" t="s">
        <v>31</v>
      </c>
      <c r="AX143" s="12" t="s">
        <v>68</v>
      </c>
      <c r="AY143" s="167" t="s">
        <v>106</v>
      </c>
    </row>
    <row r="144" spans="2:51" s="13" customFormat="1" ht="12">
      <c r="B144" s="173"/>
      <c r="D144" s="156" t="s">
        <v>125</v>
      </c>
      <c r="E144" s="174" t="s">
        <v>3</v>
      </c>
      <c r="F144" s="175" t="s">
        <v>135</v>
      </c>
      <c r="H144" s="176">
        <v>15</v>
      </c>
      <c r="L144" s="173"/>
      <c r="M144" s="177"/>
      <c r="N144" s="178"/>
      <c r="O144" s="178"/>
      <c r="P144" s="178"/>
      <c r="Q144" s="178"/>
      <c r="R144" s="178"/>
      <c r="S144" s="178"/>
      <c r="T144" s="179"/>
      <c r="AT144" s="180" t="s">
        <v>125</v>
      </c>
      <c r="AU144" s="180" t="s">
        <v>114</v>
      </c>
      <c r="AV144" s="13" t="s">
        <v>113</v>
      </c>
      <c r="AW144" s="13" t="s">
        <v>31</v>
      </c>
      <c r="AX144" s="13" t="s">
        <v>74</v>
      </c>
      <c r="AY144" s="180" t="s">
        <v>106</v>
      </c>
    </row>
    <row r="145" spans="2:65" s="1" customFormat="1" ht="22.5" customHeight="1">
      <c r="B145" s="144"/>
      <c r="C145" s="145" t="s">
        <v>310</v>
      </c>
      <c r="D145" s="145" t="s">
        <v>109</v>
      </c>
      <c r="E145" s="146" t="s">
        <v>311</v>
      </c>
      <c r="F145" s="147" t="s">
        <v>312</v>
      </c>
      <c r="G145" s="148" t="s">
        <v>221</v>
      </c>
      <c r="H145" s="149">
        <v>0.059</v>
      </c>
      <c r="I145" s="150"/>
      <c r="J145" s="150">
        <f>ROUND(I145*H145,2)</f>
        <v>0</v>
      </c>
      <c r="K145" s="147" t="s">
        <v>200</v>
      </c>
      <c r="L145" s="31"/>
      <c r="M145" s="151" t="s">
        <v>3</v>
      </c>
      <c r="N145" s="152" t="s">
        <v>40</v>
      </c>
      <c r="O145" s="153">
        <v>2.713</v>
      </c>
      <c r="P145" s="153">
        <f>O145*H145</f>
        <v>0.160067</v>
      </c>
      <c r="Q145" s="153">
        <v>0</v>
      </c>
      <c r="R145" s="153">
        <f>Q145*H145</f>
        <v>0</v>
      </c>
      <c r="S145" s="153">
        <v>1.8</v>
      </c>
      <c r="T145" s="154">
        <f>S145*H145</f>
        <v>0.1062</v>
      </c>
      <c r="AR145" s="17" t="s">
        <v>113</v>
      </c>
      <c r="AT145" s="17" t="s">
        <v>109</v>
      </c>
      <c r="AU145" s="17" t="s">
        <v>114</v>
      </c>
      <c r="AY145" s="17" t="s">
        <v>106</v>
      </c>
      <c r="BE145" s="155">
        <f>IF(N145="základní",J145,0)</f>
        <v>0</v>
      </c>
      <c r="BF145" s="155">
        <f>IF(N145="snížená",J145,0)</f>
        <v>0</v>
      </c>
      <c r="BG145" s="155">
        <f>IF(N145="zákl. přenesená",J145,0)</f>
        <v>0</v>
      </c>
      <c r="BH145" s="155">
        <f>IF(N145="sníž. přenesená",J145,0)</f>
        <v>0</v>
      </c>
      <c r="BI145" s="155">
        <f>IF(N145="nulová",J145,0)</f>
        <v>0</v>
      </c>
      <c r="BJ145" s="17" t="s">
        <v>114</v>
      </c>
      <c r="BK145" s="155">
        <f>ROUND(I145*H145,2)</f>
        <v>0</v>
      </c>
      <c r="BL145" s="17" t="s">
        <v>113</v>
      </c>
      <c r="BM145" s="17" t="s">
        <v>313</v>
      </c>
    </row>
    <row r="146" spans="2:51" s="12" customFormat="1" ht="12">
      <c r="B146" s="166"/>
      <c r="D146" s="159" t="s">
        <v>125</v>
      </c>
      <c r="E146" s="167" t="s">
        <v>3</v>
      </c>
      <c r="F146" s="168" t="s">
        <v>314</v>
      </c>
      <c r="H146" s="169">
        <v>0.059</v>
      </c>
      <c r="L146" s="166"/>
      <c r="M146" s="170"/>
      <c r="N146" s="171"/>
      <c r="O146" s="171"/>
      <c r="P146" s="171"/>
      <c r="Q146" s="171"/>
      <c r="R146" s="171"/>
      <c r="S146" s="171"/>
      <c r="T146" s="172"/>
      <c r="AT146" s="167" t="s">
        <v>125</v>
      </c>
      <c r="AU146" s="167" t="s">
        <v>114</v>
      </c>
      <c r="AV146" s="12" t="s">
        <v>114</v>
      </c>
      <c r="AW146" s="12" t="s">
        <v>31</v>
      </c>
      <c r="AX146" s="12" t="s">
        <v>68</v>
      </c>
      <c r="AY146" s="167" t="s">
        <v>106</v>
      </c>
    </row>
    <row r="147" spans="2:51" s="13" customFormat="1" ht="12">
      <c r="B147" s="173"/>
      <c r="D147" s="156" t="s">
        <v>125</v>
      </c>
      <c r="E147" s="174" t="s">
        <v>3</v>
      </c>
      <c r="F147" s="175" t="s">
        <v>135</v>
      </c>
      <c r="H147" s="176">
        <v>0.059</v>
      </c>
      <c r="L147" s="173"/>
      <c r="M147" s="177"/>
      <c r="N147" s="178"/>
      <c r="O147" s="178"/>
      <c r="P147" s="178"/>
      <c r="Q147" s="178"/>
      <c r="R147" s="178"/>
      <c r="S147" s="178"/>
      <c r="T147" s="179"/>
      <c r="AT147" s="180" t="s">
        <v>125</v>
      </c>
      <c r="AU147" s="180" t="s">
        <v>114</v>
      </c>
      <c r="AV147" s="13" t="s">
        <v>113</v>
      </c>
      <c r="AW147" s="13" t="s">
        <v>31</v>
      </c>
      <c r="AX147" s="13" t="s">
        <v>74</v>
      </c>
      <c r="AY147" s="180" t="s">
        <v>106</v>
      </c>
    </row>
    <row r="148" spans="2:65" s="1" customFormat="1" ht="22.5" customHeight="1">
      <c r="B148" s="144"/>
      <c r="C148" s="145" t="s">
        <v>315</v>
      </c>
      <c r="D148" s="145" t="s">
        <v>109</v>
      </c>
      <c r="E148" s="146" t="s">
        <v>316</v>
      </c>
      <c r="F148" s="147" t="s">
        <v>317</v>
      </c>
      <c r="G148" s="148" t="s">
        <v>221</v>
      </c>
      <c r="H148" s="149">
        <v>0.5</v>
      </c>
      <c r="I148" s="150"/>
      <c r="J148" s="150">
        <f>ROUND(I148*H148,2)</f>
        <v>0</v>
      </c>
      <c r="K148" s="147" t="s">
        <v>200</v>
      </c>
      <c r="L148" s="31"/>
      <c r="M148" s="151" t="s">
        <v>3</v>
      </c>
      <c r="N148" s="152" t="s">
        <v>40</v>
      </c>
      <c r="O148" s="153">
        <v>9.617</v>
      </c>
      <c r="P148" s="153">
        <f>O148*H148</f>
        <v>4.8085</v>
      </c>
      <c r="Q148" s="153">
        <v>0</v>
      </c>
      <c r="R148" s="153">
        <f>Q148*H148</f>
        <v>0</v>
      </c>
      <c r="S148" s="153">
        <v>2.2</v>
      </c>
      <c r="T148" s="154">
        <f>S148*H148</f>
        <v>1.1</v>
      </c>
      <c r="AR148" s="17" t="s">
        <v>113</v>
      </c>
      <c r="AT148" s="17" t="s">
        <v>109</v>
      </c>
      <c r="AU148" s="17" t="s">
        <v>114</v>
      </c>
      <c r="AY148" s="17" t="s">
        <v>106</v>
      </c>
      <c r="BE148" s="155">
        <f>IF(N148="základní",J148,0)</f>
        <v>0</v>
      </c>
      <c r="BF148" s="155">
        <f>IF(N148="snížená",J148,0)</f>
        <v>0</v>
      </c>
      <c r="BG148" s="155">
        <f>IF(N148="zákl. přenesená",J148,0)</f>
        <v>0</v>
      </c>
      <c r="BH148" s="155">
        <f>IF(N148="sníž. přenesená",J148,0)</f>
        <v>0</v>
      </c>
      <c r="BI148" s="155">
        <f>IF(N148="nulová",J148,0)</f>
        <v>0</v>
      </c>
      <c r="BJ148" s="17" t="s">
        <v>114</v>
      </c>
      <c r="BK148" s="155">
        <f>ROUND(I148*H148,2)</f>
        <v>0</v>
      </c>
      <c r="BL148" s="17" t="s">
        <v>113</v>
      </c>
      <c r="BM148" s="17" t="s">
        <v>318</v>
      </c>
    </row>
    <row r="149" spans="2:47" s="1" customFormat="1" ht="24">
      <c r="B149" s="31"/>
      <c r="D149" s="156" t="s">
        <v>116</v>
      </c>
      <c r="F149" s="157" t="s">
        <v>319</v>
      </c>
      <c r="L149" s="31"/>
      <c r="M149" s="60"/>
      <c r="N149" s="32"/>
      <c r="O149" s="32"/>
      <c r="P149" s="32"/>
      <c r="Q149" s="32"/>
      <c r="R149" s="32"/>
      <c r="S149" s="32"/>
      <c r="T149" s="61"/>
      <c r="AT149" s="17" t="s">
        <v>116</v>
      </c>
      <c r="AU149" s="17" t="s">
        <v>114</v>
      </c>
    </row>
    <row r="150" spans="2:65" s="1" customFormat="1" ht="22.5" customHeight="1">
      <c r="B150" s="144"/>
      <c r="C150" s="145" t="s">
        <v>320</v>
      </c>
      <c r="D150" s="145" t="s">
        <v>109</v>
      </c>
      <c r="E150" s="146" t="s">
        <v>321</v>
      </c>
      <c r="F150" s="147" t="s">
        <v>322</v>
      </c>
      <c r="G150" s="148" t="s">
        <v>221</v>
      </c>
      <c r="H150" s="149">
        <v>19.5</v>
      </c>
      <c r="I150" s="150"/>
      <c r="J150" s="150">
        <f>ROUND(I150*H150,2)</f>
        <v>0</v>
      </c>
      <c r="K150" s="147" t="s">
        <v>200</v>
      </c>
      <c r="L150" s="31"/>
      <c r="M150" s="151" t="s">
        <v>3</v>
      </c>
      <c r="N150" s="152" t="s">
        <v>40</v>
      </c>
      <c r="O150" s="153">
        <v>8.5</v>
      </c>
      <c r="P150" s="153">
        <f>O150*H150</f>
        <v>165.75</v>
      </c>
      <c r="Q150" s="153">
        <v>0</v>
      </c>
      <c r="R150" s="153">
        <f>Q150*H150</f>
        <v>0</v>
      </c>
      <c r="S150" s="153">
        <v>2.4</v>
      </c>
      <c r="T150" s="154">
        <f>S150*H150</f>
        <v>46.8</v>
      </c>
      <c r="AR150" s="17" t="s">
        <v>113</v>
      </c>
      <c r="AT150" s="17" t="s">
        <v>109</v>
      </c>
      <c r="AU150" s="17" t="s">
        <v>114</v>
      </c>
      <c r="AY150" s="17" t="s">
        <v>106</v>
      </c>
      <c r="BE150" s="155">
        <f>IF(N150="základní",J150,0)</f>
        <v>0</v>
      </c>
      <c r="BF150" s="155">
        <f>IF(N150="snížená",J150,0)</f>
        <v>0</v>
      </c>
      <c r="BG150" s="155">
        <f>IF(N150="zákl. přenesená",J150,0)</f>
        <v>0</v>
      </c>
      <c r="BH150" s="155">
        <f>IF(N150="sníž. přenesená",J150,0)</f>
        <v>0</v>
      </c>
      <c r="BI150" s="155">
        <f>IF(N150="nulová",J150,0)</f>
        <v>0</v>
      </c>
      <c r="BJ150" s="17" t="s">
        <v>114</v>
      </c>
      <c r="BK150" s="155">
        <f>ROUND(I150*H150,2)</f>
        <v>0</v>
      </c>
      <c r="BL150" s="17" t="s">
        <v>113</v>
      </c>
      <c r="BM150" s="17" t="s">
        <v>323</v>
      </c>
    </row>
    <row r="151" spans="2:51" s="12" customFormat="1" ht="12">
      <c r="B151" s="166"/>
      <c r="D151" s="159" t="s">
        <v>125</v>
      </c>
      <c r="E151" s="167" t="s">
        <v>3</v>
      </c>
      <c r="F151" s="168" t="s">
        <v>324</v>
      </c>
      <c r="H151" s="169">
        <v>19.5</v>
      </c>
      <c r="L151" s="166"/>
      <c r="M151" s="170"/>
      <c r="N151" s="171"/>
      <c r="O151" s="171"/>
      <c r="P151" s="171"/>
      <c r="Q151" s="171"/>
      <c r="R151" s="171"/>
      <c r="S151" s="171"/>
      <c r="T151" s="172"/>
      <c r="AT151" s="167" t="s">
        <v>125</v>
      </c>
      <c r="AU151" s="167" t="s">
        <v>114</v>
      </c>
      <c r="AV151" s="12" t="s">
        <v>114</v>
      </c>
      <c r="AW151" s="12" t="s">
        <v>31</v>
      </c>
      <c r="AX151" s="12" t="s">
        <v>68</v>
      </c>
      <c r="AY151" s="167" t="s">
        <v>106</v>
      </c>
    </row>
    <row r="152" spans="2:51" s="13" customFormat="1" ht="12">
      <c r="B152" s="173"/>
      <c r="D152" s="156" t="s">
        <v>125</v>
      </c>
      <c r="E152" s="174" t="s">
        <v>3</v>
      </c>
      <c r="F152" s="175" t="s">
        <v>135</v>
      </c>
      <c r="H152" s="176">
        <v>19.5</v>
      </c>
      <c r="L152" s="173"/>
      <c r="M152" s="177"/>
      <c r="N152" s="178"/>
      <c r="O152" s="178"/>
      <c r="P152" s="178"/>
      <c r="Q152" s="178"/>
      <c r="R152" s="178"/>
      <c r="S152" s="178"/>
      <c r="T152" s="179"/>
      <c r="AT152" s="180" t="s">
        <v>125</v>
      </c>
      <c r="AU152" s="180" t="s">
        <v>114</v>
      </c>
      <c r="AV152" s="13" t="s">
        <v>113</v>
      </c>
      <c r="AW152" s="13" t="s">
        <v>31</v>
      </c>
      <c r="AX152" s="13" t="s">
        <v>74</v>
      </c>
      <c r="AY152" s="180" t="s">
        <v>106</v>
      </c>
    </row>
    <row r="153" spans="2:65" s="1" customFormat="1" ht="22.5" customHeight="1">
      <c r="B153" s="144"/>
      <c r="C153" s="145" t="s">
        <v>325</v>
      </c>
      <c r="D153" s="145" t="s">
        <v>109</v>
      </c>
      <c r="E153" s="146" t="s">
        <v>326</v>
      </c>
      <c r="F153" s="147" t="s">
        <v>327</v>
      </c>
      <c r="G153" s="148" t="s">
        <v>199</v>
      </c>
      <c r="H153" s="149">
        <v>7.725</v>
      </c>
      <c r="I153" s="150"/>
      <c r="J153" s="150">
        <f>ROUND(I153*H153,2)</f>
        <v>0</v>
      </c>
      <c r="K153" s="147" t="s">
        <v>3</v>
      </c>
      <c r="L153" s="31"/>
      <c r="M153" s="151" t="s">
        <v>3</v>
      </c>
      <c r="N153" s="152" t="s">
        <v>40</v>
      </c>
      <c r="O153" s="153">
        <v>0.612</v>
      </c>
      <c r="P153" s="153">
        <f>O153*H153</f>
        <v>4.7277</v>
      </c>
      <c r="Q153" s="153">
        <v>0</v>
      </c>
      <c r="R153" s="153">
        <f>Q153*H153</f>
        <v>0</v>
      </c>
      <c r="S153" s="153">
        <v>0.062</v>
      </c>
      <c r="T153" s="154">
        <f>S153*H153</f>
        <v>0.47895</v>
      </c>
      <c r="AR153" s="17" t="s">
        <v>113</v>
      </c>
      <c r="AT153" s="17" t="s">
        <v>109</v>
      </c>
      <c r="AU153" s="17" t="s">
        <v>114</v>
      </c>
      <c r="AY153" s="17" t="s">
        <v>106</v>
      </c>
      <c r="BE153" s="155">
        <f>IF(N153="základní",J153,0)</f>
        <v>0</v>
      </c>
      <c r="BF153" s="155">
        <f>IF(N153="snížená",J153,0)</f>
        <v>0</v>
      </c>
      <c r="BG153" s="155">
        <f>IF(N153="zákl. přenesená",J153,0)</f>
        <v>0</v>
      </c>
      <c r="BH153" s="155">
        <f>IF(N153="sníž. přenesená",J153,0)</f>
        <v>0</v>
      </c>
      <c r="BI153" s="155">
        <f>IF(N153="nulová",J153,0)</f>
        <v>0</v>
      </c>
      <c r="BJ153" s="17" t="s">
        <v>114</v>
      </c>
      <c r="BK153" s="155">
        <f>ROUND(I153*H153,2)</f>
        <v>0</v>
      </c>
      <c r="BL153" s="17" t="s">
        <v>113</v>
      </c>
      <c r="BM153" s="17" t="s">
        <v>328</v>
      </c>
    </row>
    <row r="154" spans="2:47" s="1" customFormat="1" ht="132">
      <c r="B154" s="31"/>
      <c r="D154" s="159" t="s">
        <v>116</v>
      </c>
      <c r="F154" s="181" t="s">
        <v>329</v>
      </c>
      <c r="L154" s="31"/>
      <c r="M154" s="60"/>
      <c r="N154" s="32"/>
      <c r="O154" s="32"/>
      <c r="P154" s="32"/>
      <c r="Q154" s="32"/>
      <c r="R154" s="32"/>
      <c r="S154" s="32"/>
      <c r="T154" s="61"/>
      <c r="AT154" s="17" t="s">
        <v>116</v>
      </c>
      <c r="AU154" s="17" t="s">
        <v>114</v>
      </c>
    </row>
    <row r="155" spans="2:51" s="11" customFormat="1" ht="24">
      <c r="B155" s="158"/>
      <c r="D155" s="159" t="s">
        <v>125</v>
      </c>
      <c r="E155" s="160" t="s">
        <v>3</v>
      </c>
      <c r="F155" s="161" t="s">
        <v>330</v>
      </c>
      <c r="H155" s="162" t="s">
        <v>3</v>
      </c>
      <c r="L155" s="158"/>
      <c r="M155" s="163"/>
      <c r="N155" s="164"/>
      <c r="O155" s="164"/>
      <c r="P155" s="164"/>
      <c r="Q155" s="164"/>
      <c r="R155" s="164"/>
      <c r="S155" s="164"/>
      <c r="T155" s="165"/>
      <c r="AT155" s="162" t="s">
        <v>125</v>
      </c>
      <c r="AU155" s="162" t="s">
        <v>114</v>
      </c>
      <c r="AV155" s="11" t="s">
        <v>74</v>
      </c>
      <c r="AW155" s="11" t="s">
        <v>31</v>
      </c>
      <c r="AX155" s="11" t="s">
        <v>68</v>
      </c>
      <c r="AY155" s="162" t="s">
        <v>106</v>
      </c>
    </row>
    <row r="156" spans="2:51" s="12" customFormat="1" ht="12">
      <c r="B156" s="166"/>
      <c r="D156" s="159" t="s">
        <v>125</v>
      </c>
      <c r="E156" s="167" t="s">
        <v>3</v>
      </c>
      <c r="F156" s="168" t="s">
        <v>331</v>
      </c>
      <c r="H156" s="169">
        <v>7.725</v>
      </c>
      <c r="L156" s="166"/>
      <c r="M156" s="170"/>
      <c r="N156" s="171"/>
      <c r="O156" s="171"/>
      <c r="P156" s="171"/>
      <c r="Q156" s="171"/>
      <c r="R156" s="171"/>
      <c r="S156" s="171"/>
      <c r="T156" s="172"/>
      <c r="AT156" s="167" t="s">
        <v>125</v>
      </c>
      <c r="AU156" s="167" t="s">
        <v>114</v>
      </c>
      <c r="AV156" s="12" t="s">
        <v>114</v>
      </c>
      <c r="AW156" s="12" t="s">
        <v>31</v>
      </c>
      <c r="AX156" s="12" t="s">
        <v>68</v>
      </c>
      <c r="AY156" s="167" t="s">
        <v>106</v>
      </c>
    </row>
    <row r="157" spans="2:51" s="13" customFormat="1" ht="12">
      <c r="B157" s="173"/>
      <c r="D157" s="156" t="s">
        <v>125</v>
      </c>
      <c r="E157" s="174" t="s">
        <v>3</v>
      </c>
      <c r="F157" s="175" t="s">
        <v>135</v>
      </c>
      <c r="H157" s="176">
        <v>7.725</v>
      </c>
      <c r="L157" s="173"/>
      <c r="M157" s="177"/>
      <c r="N157" s="178"/>
      <c r="O157" s="178"/>
      <c r="P157" s="178"/>
      <c r="Q157" s="178"/>
      <c r="R157" s="178"/>
      <c r="S157" s="178"/>
      <c r="T157" s="179"/>
      <c r="AT157" s="180" t="s">
        <v>125</v>
      </c>
      <c r="AU157" s="180" t="s">
        <v>114</v>
      </c>
      <c r="AV157" s="13" t="s">
        <v>113</v>
      </c>
      <c r="AW157" s="13" t="s">
        <v>31</v>
      </c>
      <c r="AX157" s="13" t="s">
        <v>74</v>
      </c>
      <c r="AY157" s="180" t="s">
        <v>106</v>
      </c>
    </row>
    <row r="158" spans="2:65" s="1" customFormat="1" ht="22.5" customHeight="1">
      <c r="B158" s="144"/>
      <c r="C158" s="145" t="s">
        <v>332</v>
      </c>
      <c r="D158" s="145" t="s">
        <v>109</v>
      </c>
      <c r="E158" s="146" t="s">
        <v>333</v>
      </c>
      <c r="F158" s="147" t="s">
        <v>334</v>
      </c>
      <c r="G158" s="148" t="s">
        <v>221</v>
      </c>
      <c r="H158" s="149">
        <v>4692.202</v>
      </c>
      <c r="I158" s="150"/>
      <c r="J158" s="150">
        <f>ROUND(I158*H158,2)</f>
        <v>0</v>
      </c>
      <c r="K158" s="147" t="s">
        <v>200</v>
      </c>
      <c r="L158" s="31"/>
      <c r="M158" s="151" t="s">
        <v>3</v>
      </c>
      <c r="N158" s="152" t="s">
        <v>40</v>
      </c>
      <c r="O158" s="153">
        <v>0.231</v>
      </c>
      <c r="P158" s="153">
        <f>O158*H158</f>
        <v>1083.898662</v>
      </c>
      <c r="Q158" s="153">
        <v>0</v>
      </c>
      <c r="R158" s="153">
        <f>Q158*H158</f>
        <v>0</v>
      </c>
      <c r="S158" s="153">
        <v>0.45</v>
      </c>
      <c r="T158" s="154">
        <f>S158*H158</f>
        <v>2111.4909000000002</v>
      </c>
      <c r="AR158" s="17" t="s">
        <v>113</v>
      </c>
      <c r="AT158" s="17" t="s">
        <v>109</v>
      </c>
      <c r="AU158" s="17" t="s">
        <v>114</v>
      </c>
      <c r="AY158" s="17" t="s">
        <v>106</v>
      </c>
      <c r="BE158" s="155">
        <f>IF(N158="základní",J158,0)</f>
        <v>0</v>
      </c>
      <c r="BF158" s="155">
        <f>IF(N158="snížená",J158,0)</f>
        <v>0</v>
      </c>
      <c r="BG158" s="155">
        <f>IF(N158="zákl. přenesená",J158,0)</f>
        <v>0</v>
      </c>
      <c r="BH158" s="155">
        <f>IF(N158="sníž. přenesená",J158,0)</f>
        <v>0</v>
      </c>
      <c r="BI158" s="155">
        <f>IF(N158="nulová",J158,0)</f>
        <v>0</v>
      </c>
      <c r="BJ158" s="17" t="s">
        <v>114</v>
      </c>
      <c r="BK158" s="155">
        <f>ROUND(I158*H158,2)</f>
        <v>0</v>
      </c>
      <c r="BL158" s="17" t="s">
        <v>113</v>
      </c>
      <c r="BM158" s="17" t="s">
        <v>335</v>
      </c>
    </row>
    <row r="159" spans="2:47" s="1" customFormat="1" ht="324">
      <c r="B159" s="31"/>
      <c r="D159" s="159" t="s">
        <v>116</v>
      </c>
      <c r="F159" s="181" t="s">
        <v>336</v>
      </c>
      <c r="L159" s="31"/>
      <c r="M159" s="60"/>
      <c r="N159" s="32"/>
      <c r="O159" s="32"/>
      <c r="P159" s="32"/>
      <c r="Q159" s="32"/>
      <c r="R159" s="32"/>
      <c r="S159" s="32"/>
      <c r="T159" s="61"/>
      <c r="AT159" s="17" t="s">
        <v>116</v>
      </c>
      <c r="AU159" s="17" t="s">
        <v>114</v>
      </c>
    </row>
    <row r="160" spans="2:51" s="12" customFormat="1" ht="12">
      <c r="B160" s="166"/>
      <c r="D160" s="159" t="s">
        <v>125</v>
      </c>
      <c r="E160" s="167" t="s">
        <v>3</v>
      </c>
      <c r="F160" s="168" t="s">
        <v>337</v>
      </c>
      <c r="H160" s="169">
        <v>4625.101</v>
      </c>
      <c r="L160" s="166"/>
      <c r="M160" s="170"/>
      <c r="N160" s="171"/>
      <c r="O160" s="171"/>
      <c r="P160" s="171"/>
      <c r="Q160" s="171"/>
      <c r="R160" s="171"/>
      <c r="S160" s="171"/>
      <c r="T160" s="172"/>
      <c r="AT160" s="167" t="s">
        <v>125</v>
      </c>
      <c r="AU160" s="167" t="s">
        <v>114</v>
      </c>
      <c r="AV160" s="12" t="s">
        <v>114</v>
      </c>
      <c r="AW160" s="12" t="s">
        <v>31</v>
      </c>
      <c r="AX160" s="12" t="s">
        <v>68</v>
      </c>
      <c r="AY160" s="167" t="s">
        <v>106</v>
      </c>
    </row>
    <row r="161" spans="2:51" s="12" customFormat="1" ht="12">
      <c r="B161" s="166"/>
      <c r="D161" s="159" t="s">
        <v>125</v>
      </c>
      <c r="E161" s="167" t="s">
        <v>3</v>
      </c>
      <c r="F161" s="168" t="s">
        <v>338</v>
      </c>
      <c r="H161" s="169">
        <v>67.101</v>
      </c>
      <c r="L161" s="166"/>
      <c r="M161" s="170"/>
      <c r="N161" s="171"/>
      <c r="O161" s="171"/>
      <c r="P161" s="171"/>
      <c r="Q161" s="171"/>
      <c r="R161" s="171"/>
      <c r="S161" s="171"/>
      <c r="T161" s="172"/>
      <c r="AT161" s="167" t="s">
        <v>125</v>
      </c>
      <c r="AU161" s="167" t="s">
        <v>114</v>
      </c>
      <c r="AV161" s="12" t="s">
        <v>114</v>
      </c>
      <c r="AW161" s="12" t="s">
        <v>31</v>
      </c>
      <c r="AX161" s="12" t="s">
        <v>68</v>
      </c>
      <c r="AY161" s="167" t="s">
        <v>106</v>
      </c>
    </row>
    <row r="162" spans="2:51" s="13" customFormat="1" ht="12">
      <c r="B162" s="173"/>
      <c r="D162" s="159" t="s">
        <v>125</v>
      </c>
      <c r="E162" s="197" t="s">
        <v>3</v>
      </c>
      <c r="F162" s="198" t="s">
        <v>135</v>
      </c>
      <c r="H162" s="199">
        <v>4692.202</v>
      </c>
      <c r="L162" s="173"/>
      <c r="M162" s="177"/>
      <c r="N162" s="178"/>
      <c r="O162" s="178"/>
      <c r="P162" s="178"/>
      <c r="Q162" s="178"/>
      <c r="R162" s="178"/>
      <c r="S162" s="178"/>
      <c r="T162" s="179"/>
      <c r="AT162" s="180" t="s">
        <v>125</v>
      </c>
      <c r="AU162" s="180" t="s">
        <v>114</v>
      </c>
      <c r="AV162" s="13" t="s">
        <v>113</v>
      </c>
      <c r="AW162" s="13" t="s">
        <v>31</v>
      </c>
      <c r="AX162" s="13" t="s">
        <v>74</v>
      </c>
      <c r="AY162" s="180" t="s">
        <v>106</v>
      </c>
    </row>
    <row r="163" spans="2:63" s="10" customFormat="1" ht="29.25" customHeight="1">
      <c r="B163" s="131"/>
      <c r="D163" s="141" t="s">
        <v>67</v>
      </c>
      <c r="E163" s="142" t="s">
        <v>339</v>
      </c>
      <c r="F163" s="142" t="s">
        <v>340</v>
      </c>
      <c r="J163" s="143">
        <f>BK163</f>
        <v>0</v>
      </c>
      <c r="L163" s="131"/>
      <c r="M163" s="135"/>
      <c r="N163" s="136"/>
      <c r="O163" s="136"/>
      <c r="P163" s="137">
        <f>SUM(P164:P183)</f>
        <v>3585.2676</v>
      </c>
      <c r="Q163" s="136"/>
      <c r="R163" s="137">
        <f>SUM(R164:R183)</f>
        <v>0</v>
      </c>
      <c r="S163" s="136"/>
      <c r="T163" s="138">
        <f>SUM(T164:T183)</f>
        <v>0.0102</v>
      </c>
      <c r="AR163" s="132" t="s">
        <v>74</v>
      </c>
      <c r="AT163" s="139" t="s">
        <v>67</v>
      </c>
      <c r="AU163" s="139" t="s">
        <v>74</v>
      </c>
      <c r="AY163" s="132" t="s">
        <v>106</v>
      </c>
      <c r="BK163" s="140">
        <f>SUM(BK164:BK183)</f>
        <v>0</v>
      </c>
    </row>
    <row r="164" spans="2:65" s="1" customFormat="1" ht="22.5" customHeight="1">
      <c r="B164" s="144"/>
      <c r="C164" s="145" t="s">
        <v>341</v>
      </c>
      <c r="D164" s="145" t="s">
        <v>109</v>
      </c>
      <c r="E164" s="146" t="s">
        <v>342</v>
      </c>
      <c r="F164" s="147" t="s">
        <v>343</v>
      </c>
      <c r="G164" s="148" t="s">
        <v>344</v>
      </c>
      <c r="H164" s="149">
        <v>460.576</v>
      </c>
      <c r="I164" s="150"/>
      <c r="J164" s="150">
        <f>ROUND(I164*H164,2)</f>
        <v>0</v>
      </c>
      <c r="K164" s="147" t="s">
        <v>200</v>
      </c>
      <c r="L164" s="31"/>
      <c r="M164" s="151" t="s">
        <v>3</v>
      </c>
      <c r="N164" s="152" t="s">
        <v>40</v>
      </c>
      <c r="O164" s="153">
        <v>0</v>
      </c>
      <c r="P164" s="153">
        <f>O164*H164</f>
        <v>0</v>
      </c>
      <c r="Q164" s="153">
        <v>0</v>
      </c>
      <c r="R164" s="153">
        <f>Q164*H164</f>
        <v>0</v>
      </c>
      <c r="S164" s="153">
        <v>0</v>
      </c>
      <c r="T164" s="154">
        <f>S164*H164</f>
        <v>0</v>
      </c>
      <c r="AR164" s="17" t="s">
        <v>113</v>
      </c>
      <c r="AT164" s="17" t="s">
        <v>109</v>
      </c>
      <c r="AU164" s="17" t="s">
        <v>114</v>
      </c>
      <c r="AY164" s="17" t="s">
        <v>106</v>
      </c>
      <c r="BE164" s="155">
        <f>IF(N164="základní",J164,0)</f>
        <v>0</v>
      </c>
      <c r="BF164" s="155">
        <f>IF(N164="snížená",J164,0)</f>
        <v>0</v>
      </c>
      <c r="BG164" s="155">
        <f>IF(N164="zákl. přenesená",J164,0)</f>
        <v>0</v>
      </c>
      <c r="BH164" s="155">
        <f>IF(N164="sníž. přenesená",J164,0)</f>
        <v>0</v>
      </c>
      <c r="BI164" s="155">
        <f>IF(N164="nulová",J164,0)</f>
        <v>0</v>
      </c>
      <c r="BJ164" s="17" t="s">
        <v>114</v>
      </c>
      <c r="BK164" s="155">
        <f>ROUND(I164*H164,2)</f>
        <v>0</v>
      </c>
      <c r="BL164" s="17" t="s">
        <v>113</v>
      </c>
      <c r="BM164" s="17" t="s">
        <v>345</v>
      </c>
    </row>
    <row r="165" spans="2:65" s="1" customFormat="1" ht="22.5" customHeight="1">
      <c r="B165" s="144"/>
      <c r="C165" s="145" t="s">
        <v>346</v>
      </c>
      <c r="D165" s="145" t="s">
        <v>109</v>
      </c>
      <c r="E165" s="146" t="s">
        <v>347</v>
      </c>
      <c r="F165" s="147" t="s">
        <v>348</v>
      </c>
      <c r="G165" s="148" t="s">
        <v>344</v>
      </c>
      <c r="H165" s="149">
        <v>0.3</v>
      </c>
      <c r="I165" s="150"/>
      <c r="J165" s="150">
        <f>ROUND(I165*H165,2)</f>
        <v>0</v>
      </c>
      <c r="K165" s="147" t="s">
        <v>200</v>
      </c>
      <c r="L165" s="31"/>
      <c r="M165" s="151" t="s">
        <v>3</v>
      </c>
      <c r="N165" s="152" t="s">
        <v>40</v>
      </c>
      <c r="O165" s="153">
        <v>0</v>
      </c>
      <c r="P165" s="153">
        <f>O165*H165</f>
        <v>0</v>
      </c>
      <c r="Q165" s="153">
        <v>0</v>
      </c>
      <c r="R165" s="153">
        <f>Q165*H165</f>
        <v>0</v>
      </c>
      <c r="S165" s="153">
        <v>0</v>
      </c>
      <c r="T165" s="154">
        <f>S165*H165</f>
        <v>0</v>
      </c>
      <c r="AR165" s="17" t="s">
        <v>113</v>
      </c>
      <c r="AT165" s="17" t="s">
        <v>109</v>
      </c>
      <c r="AU165" s="17" t="s">
        <v>114</v>
      </c>
      <c r="AY165" s="17" t="s">
        <v>106</v>
      </c>
      <c r="BE165" s="155">
        <f>IF(N165="základní",J165,0)</f>
        <v>0</v>
      </c>
      <c r="BF165" s="155">
        <f>IF(N165="snížená",J165,0)</f>
        <v>0</v>
      </c>
      <c r="BG165" s="155">
        <f>IF(N165="zákl. přenesená",J165,0)</f>
        <v>0</v>
      </c>
      <c r="BH165" s="155">
        <f>IF(N165="sníž. přenesená",J165,0)</f>
        <v>0</v>
      </c>
      <c r="BI165" s="155">
        <f>IF(N165="nulová",J165,0)</f>
        <v>0</v>
      </c>
      <c r="BJ165" s="17" t="s">
        <v>114</v>
      </c>
      <c r="BK165" s="155">
        <f>ROUND(I165*H165,2)</f>
        <v>0</v>
      </c>
      <c r="BL165" s="17" t="s">
        <v>113</v>
      </c>
      <c r="BM165" s="17" t="s">
        <v>349</v>
      </c>
    </row>
    <row r="166" spans="2:65" s="1" customFormat="1" ht="22.5" customHeight="1">
      <c r="B166" s="144"/>
      <c r="C166" s="145" t="s">
        <v>350</v>
      </c>
      <c r="D166" s="145" t="s">
        <v>109</v>
      </c>
      <c r="E166" s="146" t="s">
        <v>351</v>
      </c>
      <c r="F166" s="147" t="s">
        <v>352</v>
      </c>
      <c r="G166" s="148" t="s">
        <v>344</v>
      </c>
      <c r="H166" s="149">
        <v>0.225</v>
      </c>
      <c r="I166" s="150"/>
      <c r="J166" s="150">
        <f>ROUND(I166*H166,2)</f>
        <v>0</v>
      </c>
      <c r="K166" s="147" t="s">
        <v>353</v>
      </c>
      <c r="L166" s="31"/>
      <c r="M166" s="151" t="s">
        <v>3</v>
      </c>
      <c r="N166" s="152" t="s">
        <v>40</v>
      </c>
      <c r="O166" s="153">
        <v>0</v>
      </c>
      <c r="P166" s="153">
        <f>O166*H166</f>
        <v>0</v>
      </c>
      <c r="Q166" s="153">
        <v>0</v>
      </c>
      <c r="R166" s="153">
        <f>Q166*H166</f>
        <v>0</v>
      </c>
      <c r="S166" s="153">
        <v>0</v>
      </c>
      <c r="T166" s="154">
        <f>S166*H166</f>
        <v>0</v>
      </c>
      <c r="AR166" s="17" t="s">
        <v>113</v>
      </c>
      <c r="AT166" s="17" t="s">
        <v>109</v>
      </c>
      <c r="AU166" s="17" t="s">
        <v>114</v>
      </c>
      <c r="AY166" s="17" t="s">
        <v>106</v>
      </c>
      <c r="BE166" s="155">
        <f>IF(N166="základní",J166,0)</f>
        <v>0</v>
      </c>
      <c r="BF166" s="155">
        <f>IF(N166="snížená",J166,0)</f>
        <v>0</v>
      </c>
      <c r="BG166" s="155">
        <f>IF(N166="zákl. přenesená",J166,0)</f>
        <v>0</v>
      </c>
      <c r="BH166" s="155">
        <f>IF(N166="sníž. přenesená",J166,0)</f>
        <v>0</v>
      </c>
      <c r="BI166" s="155">
        <f>IF(N166="nulová",J166,0)</f>
        <v>0</v>
      </c>
      <c r="BJ166" s="17" t="s">
        <v>114</v>
      </c>
      <c r="BK166" s="155">
        <f>ROUND(I166*H166,2)</f>
        <v>0</v>
      </c>
      <c r="BL166" s="17" t="s">
        <v>113</v>
      </c>
      <c r="BM166" s="17" t="s">
        <v>354</v>
      </c>
    </row>
    <row r="167" spans="2:65" s="1" customFormat="1" ht="31.5" customHeight="1">
      <c r="B167" s="144"/>
      <c r="C167" s="145" t="s">
        <v>355</v>
      </c>
      <c r="D167" s="145" t="s">
        <v>109</v>
      </c>
      <c r="E167" s="146" t="s">
        <v>356</v>
      </c>
      <c r="F167" s="147" t="s">
        <v>357</v>
      </c>
      <c r="G167" s="148" t="s">
        <v>344</v>
      </c>
      <c r="H167" s="149">
        <v>14.917</v>
      </c>
      <c r="I167" s="150"/>
      <c r="J167" s="150">
        <f>ROUND(I167*H167,2)</f>
        <v>0</v>
      </c>
      <c r="K167" s="147" t="s">
        <v>200</v>
      </c>
      <c r="L167" s="31"/>
      <c r="M167" s="151" t="s">
        <v>3</v>
      </c>
      <c r="N167" s="152" t="s">
        <v>40</v>
      </c>
      <c r="O167" s="153">
        <v>0</v>
      </c>
      <c r="P167" s="153">
        <f>O167*H167</f>
        <v>0</v>
      </c>
      <c r="Q167" s="153">
        <v>0</v>
      </c>
      <c r="R167" s="153">
        <f>Q167*H167</f>
        <v>0</v>
      </c>
      <c r="S167" s="153">
        <v>0</v>
      </c>
      <c r="T167" s="154">
        <f>S167*H167</f>
        <v>0</v>
      </c>
      <c r="AR167" s="17" t="s">
        <v>113</v>
      </c>
      <c r="AT167" s="17" t="s">
        <v>109</v>
      </c>
      <c r="AU167" s="17" t="s">
        <v>114</v>
      </c>
      <c r="AY167" s="17" t="s">
        <v>106</v>
      </c>
      <c r="BE167" s="155">
        <f>IF(N167="základní",J167,0)</f>
        <v>0</v>
      </c>
      <c r="BF167" s="155">
        <f>IF(N167="snížená",J167,0)</f>
        <v>0</v>
      </c>
      <c r="BG167" s="155">
        <f>IF(N167="zákl. přenesená",J167,0)</f>
        <v>0</v>
      </c>
      <c r="BH167" s="155">
        <f>IF(N167="sníž. přenesená",J167,0)</f>
        <v>0</v>
      </c>
      <c r="BI167" s="155">
        <f>IF(N167="nulová",J167,0)</f>
        <v>0</v>
      </c>
      <c r="BJ167" s="17" t="s">
        <v>114</v>
      </c>
      <c r="BK167" s="155">
        <f>ROUND(I167*H167,2)</f>
        <v>0</v>
      </c>
      <c r="BL167" s="17" t="s">
        <v>113</v>
      </c>
      <c r="BM167" s="17" t="s">
        <v>358</v>
      </c>
    </row>
    <row r="168" spans="2:51" s="12" customFormat="1" ht="12">
      <c r="B168" s="166"/>
      <c r="D168" s="159" t="s">
        <v>125</v>
      </c>
      <c r="E168" s="167" t="s">
        <v>3</v>
      </c>
      <c r="F168" s="168" t="s">
        <v>359</v>
      </c>
      <c r="H168" s="169">
        <v>2.247</v>
      </c>
      <c r="L168" s="166"/>
      <c r="M168" s="170"/>
      <c r="N168" s="171"/>
      <c r="O168" s="171"/>
      <c r="P168" s="171"/>
      <c r="Q168" s="171"/>
      <c r="R168" s="171"/>
      <c r="S168" s="171"/>
      <c r="T168" s="172"/>
      <c r="AT168" s="167" t="s">
        <v>125</v>
      </c>
      <c r="AU168" s="167" t="s">
        <v>114</v>
      </c>
      <c r="AV168" s="12" t="s">
        <v>114</v>
      </c>
      <c r="AW168" s="12" t="s">
        <v>31</v>
      </c>
      <c r="AX168" s="12" t="s">
        <v>68</v>
      </c>
      <c r="AY168" s="167" t="s">
        <v>106</v>
      </c>
    </row>
    <row r="169" spans="2:51" s="12" customFormat="1" ht="12">
      <c r="B169" s="166"/>
      <c r="D169" s="159" t="s">
        <v>125</v>
      </c>
      <c r="E169" s="167" t="s">
        <v>3</v>
      </c>
      <c r="F169" s="168" t="s">
        <v>360</v>
      </c>
      <c r="H169" s="169">
        <v>12.67</v>
      </c>
      <c r="L169" s="166"/>
      <c r="M169" s="170"/>
      <c r="N169" s="171"/>
      <c r="O169" s="171"/>
      <c r="P169" s="171"/>
      <c r="Q169" s="171"/>
      <c r="R169" s="171"/>
      <c r="S169" s="171"/>
      <c r="T169" s="172"/>
      <c r="AT169" s="167" t="s">
        <v>125</v>
      </c>
      <c r="AU169" s="167" t="s">
        <v>114</v>
      </c>
      <c r="AV169" s="12" t="s">
        <v>114</v>
      </c>
      <c r="AW169" s="12" t="s">
        <v>31</v>
      </c>
      <c r="AX169" s="12" t="s">
        <v>68</v>
      </c>
      <c r="AY169" s="167" t="s">
        <v>106</v>
      </c>
    </row>
    <row r="170" spans="2:51" s="13" customFormat="1" ht="12">
      <c r="B170" s="173"/>
      <c r="D170" s="156" t="s">
        <v>125</v>
      </c>
      <c r="E170" s="174" t="s">
        <v>3</v>
      </c>
      <c r="F170" s="175" t="s">
        <v>135</v>
      </c>
      <c r="H170" s="176">
        <v>14.917</v>
      </c>
      <c r="L170" s="173"/>
      <c r="M170" s="177"/>
      <c r="N170" s="178"/>
      <c r="O170" s="178"/>
      <c r="P170" s="178"/>
      <c r="Q170" s="178"/>
      <c r="R170" s="178"/>
      <c r="S170" s="178"/>
      <c r="T170" s="179"/>
      <c r="AT170" s="180" t="s">
        <v>125</v>
      </c>
      <c r="AU170" s="180" t="s">
        <v>114</v>
      </c>
      <c r="AV170" s="13" t="s">
        <v>113</v>
      </c>
      <c r="AW170" s="13" t="s">
        <v>31</v>
      </c>
      <c r="AX170" s="13" t="s">
        <v>74</v>
      </c>
      <c r="AY170" s="180" t="s">
        <v>106</v>
      </c>
    </row>
    <row r="171" spans="2:65" s="1" customFormat="1" ht="22.5" customHeight="1">
      <c r="B171" s="144"/>
      <c r="C171" s="145" t="s">
        <v>361</v>
      </c>
      <c r="D171" s="145" t="s">
        <v>109</v>
      </c>
      <c r="E171" s="146" t="s">
        <v>362</v>
      </c>
      <c r="F171" s="147" t="s">
        <v>363</v>
      </c>
      <c r="G171" s="148" t="s">
        <v>344</v>
      </c>
      <c r="H171" s="149">
        <v>1828.082</v>
      </c>
      <c r="I171" s="150"/>
      <c r="J171" s="150">
        <f>ROUND(I171*H171,2)</f>
        <v>0</v>
      </c>
      <c r="K171" s="147" t="s">
        <v>200</v>
      </c>
      <c r="L171" s="31"/>
      <c r="M171" s="151" t="s">
        <v>3</v>
      </c>
      <c r="N171" s="152" t="s">
        <v>40</v>
      </c>
      <c r="O171" s="153">
        <v>0</v>
      </c>
      <c r="P171" s="153">
        <f>O171*H171</f>
        <v>0</v>
      </c>
      <c r="Q171" s="153">
        <v>0</v>
      </c>
      <c r="R171" s="153">
        <f>Q171*H171</f>
        <v>0</v>
      </c>
      <c r="S171" s="153">
        <v>0</v>
      </c>
      <c r="T171" s="154">
        <f>S171*H171</f>
        <v>0</v>
      </c>
      <c r="AR171" s="17" t="s">
        <v>113</v>
      </c>
      <c r="AT171" s="17" t="s">
        <v>109</v>
      </c>
      <c r="AU171" s="17" t="s">
        <v>114</v>
      </c>
      <c r="AY171" s="17" t="s">
        <v>106</v>
      </c>
      <c r="BE171" s="155">
        <f>IF(N171="základní",J171,0)</f>
        <v>0</v>
      </c>
      <c r="BF171" s="155">
        <f>IF(N171="snížená",J171,0)</f>
        <v>0</v>
      </c>
      <c r="BG171" s="155">
        <f>IF(N171="zákl. přenesená",J171,0)</f>
        <v>0</v>
      </c>
      <c r="BH171" s="155">
        <f>IF(N171="sníž. přenesená",J171,0)</f>
        <v>0</v>
      </c>
      <c r="BI171" s="155">
        <f>IF(N171="nulová",J171,0)</f>
        <v>0</v>
      </c>
      <c r="BJ171" s="17" t="s">
        <v>114</v>
      </c>
      <c r="BK171" s="155">
        <f>ROUND(I171*H171,2)</f>
        <v>0</v>
      </c>
      <c r="BL171" s="17" t="s">
        <v>113</v>
      </c>
      <c r="BM171" s="17" t="s">
        <v>364</v>
      </c>
    </row>
    <row r="172" spans="2:65" s="1" customFormat="1" ht="22.5" customHeight="1">
      <c r="B172" s="144"/>
      <c r="C172" s="145" t="s">
        <v>365</v>
      </c>
      <c r="D172" s="145" t="s">
        <v>109</v>
      </c>
      <c r="E172" s="146" t="s">
        <v>366</v>
      </c>
      <c r="F172" s="147" t="s">
        <v>367</v>
      </c>
      <c r="G172" s="148" t="s">
        <v>112</v>
      </c>
      <c r="H172" s="149">
        <v>1</v>
      </c>
      <c r="I172" s="150"/>
      <c r="J172" s="150">
        <f>ROUND(I172*H172,2)</f>
        <v>0</v>
      </c>
      <c r="K172" s="147" t="s">
        <v>3</v>
      </c>
      <c r="L172" s="31"/>
      <c r="M172" s="151" t="s">
        <v>3</v>
      </c>
      <c r="N172" s="152" t="s">
        <v>40</v>
      </c>
      <c r="O172" s="153">
        <v>0.088</v>
      </c>
      <c r="P172" s="153">
        <f>O172*H172</f>
        <v>0.088</v>
      </c>
      <c r="Q172" s="153">
        <v>0</v>
      </c>
      <c r="R172" s="153">
        <f>Q172*H172</f>
        <v>0</v>
      </c>
      <c r="S172" s="153">
        <v>0.0102</v>
      </c>
      <c r="T172" s="154">
        <f>S172*H172</f>
        <v>0.0102</v>
      </c>
      <c r="AR172" s="17" t="s">
        <v>113</v>
      </c>
      <c r="AT172" s="17" t="s">
        <v>109</v>
      </c>
      <c r="AU172" s="17" t="s">
        <v>114</v>
      </c>
      <c r="AY172" s="17" t="s">
        <v>106</v>
      </c>
      <c r="BE172" s="155">
        <f>IF(N172="základní",J172,0)</f>
        <v>0</v>
      </c>
      <c r="BF172" s="155">
        <f>IF(N172="snížená",J172,0)</f>
        <v>0</v>
      </c>
      <c r="BG172" s="155">
        <f>IF(N172="zákl. přenesená",J172,0)</f>
        <v>0</v>
      </c>
      <c r="BH172" s="155">
        <f>IF(N172="sníž. přenesená",J172,0)</f>
        <v>0</v>
      </c>
      <c r="BI172" s="155">
        <f>IF(N172="nulová",J172,0)</f>
        <v>0</v>
      </c>
      <c r="BJ172" s="17" t="s">
        <v>114</v>
      </c>
      <c r="BK172" s="155">
        <f>ROUND(I172*H172,2)</f>
        <v>0</v>
      </c>
      <c r="BL172" s="17" t="s">
        <v>113</v>
      </c>
      <c r="BM172" s="17" t="s">
        <v>368</v>
      </c>
    </row>
    <row r="173" spans="2:47" s="1" customFormat="1" ht="192">
      <c r="B173" s="31"/>
      <c r="D173" s="159" t="s">
        <v>116</v>
      </c>
      <c r="F173" s="181" t="s">
        <v>369</v>
      </c>
      <c r="L173" s="31"/>
      <c r="M173" s="60"/>
      <c r="N173" s="32"/>
      <c r="O173" s="32"/>
      <c r="P173" s="32"/>
      <c r="Q173" s="32"/>
      <c r="R173" s="32"/>
      <c r="S173" s="32"/>
      <c r="T173" s="61"/>
      <c r="AT173" s="17" t="s">
        <v>116</v>
      </c>
      <c r="AU173" s="17" t="s">
        <v>114</v>
      </c>
    </row>
    <row r="174" spans="2:51" s="11" customFormat="1" ht="24">
      <c r="B174" s="158"/>
      <c r="D174" s="159" t="s">
        <v>125</v>
      </c>
      <c r="E174" s="160" t="s">
        <v>3</v>
      </c>
      <c r="F174" s="161" t="s">
        <v>330</v>
      </c>
      <c r="H174" s="162" t="s">
        <v>3</v>
      </c>
      <c r="L174" s="158"/>
      <c r="M174" s="163"/>
      <c r="N174" s="164"/>
      <c r="O174" s="164"/>
      <c r="P174" s="164"/>
      <c r="Q174" s="164"/>
      <c r="R174" s="164"/>
      <c r="S174" s="164"/>
      <c r="T174" s="165"/>
      <c r="AT174" s="162" t="s">
        <v>125</v>
      </c>
      <c r="AU174" s="162" t="s">
        <v>114</v>
      </c>
      <c r="AV174" s="11" t="s">
        <v>74</v>
      </c>
      <c r="AW174" s="11" t="s">
        <v>31</v>
      </c>
      <c r="AX174" s="11" t="s">
        <v>68</v>
      </c>
      <c r="AY174" s="162" t="s">
        <v>106</v>
      </c>
    </row>
    <row r="175" spans="2:51" s="12" customFormat="1" ht="12">
      <c r="B175" s="166"/>
      <c r="D175" s="159" t="s">
        <v>125</v>
      </c>
      <c r="E175" s="167" t="s">
        <v>3</v>
      </c>
      <c r="F175" s="168" t="s">
        <v>370</v>
      </c>
      <c r="H175" s="169">
        <v>1</v>
      </c>
      <c r="L175" s="166"/>
      <c r="M175" s="170"/>
      <c r="N175" s="171"/>
      <c r="O175" s="171"/>
      <c r="P175" s="171"/>
      <c r="Q175" s="171"/>
      <c r="R175" s="171"/>
      <c r="S175" s="171"/>
      <c r="T175" s="172"/>
      <c r="AT175" s="167" t="s">
        <v>125</v>
      </c>
      <c r="AU175" s="167" t="s">
        <v>114</v>
      </c>
      <c r="AV175" s="12" t="s">
        <v>114</v>
      </c>
      <c r="AW175" s="12" t="s">
        <v>31</v>
      </c>
      <c r="AX175" s="12" t="s">
        <v>68</v>
      </c>
      <c r="AY175" s="167" t="s">
        <v>106</v>
      </c>
    </row>
    <row r="176" spans="2:51" s="13" customFormat="1" ht="12">
      <c r="B176" s="173"/>
      <c r="D176" s="156" t="s">
        <v>125</v>
      </c>
      <c r="E176" s="174" t="s">
        <v>3</v>
      </c>
      <c r="F176" s="175" t="s">
        <v>135</v>
      </c>
      <c r="H176" s="176">
        <v>1</v>
      </c>
      <c r="L176" s="173"/>
      <c r="M176" s="177"/>
      <c r="N176" s="178"/>
      <c r="O176" s="178"/>
      <c r="P176" s="178"/>
      <c r="Q176" s="178"/>
      <c r="R176" s="178"/>
      <c r="S176" s="178"/>
      <c r="T176" s="179"/>
      <c r="AT176" s="180" t="s">
        <v>125</v>
      </c>
      <c r="AU176" s="180" t="s">
        <v>114</v>
      </c>
      <c r="AV176" s="13" t="s">
        <v>113</v>
      </c>
      <c r="AW176" s="13" t="s">
        <v>31</v>
      </c>
      <c r="AX176" s="13" t="s">
        <v>74</v>
      </c>
      <c r="AY176" s="180" t="s">
        <v>106</v>
      </c>
    </row>
    <row r="177" spans="2:65" s="1" customFormat="1" ht="22.5" customHeight="1">
      <c r="B177" s="144"/>
      <c r="C177" s="145" t="s">
        <v>371</v>
      </c>
      <c r="D177" s="145" t="s">
        <v>109</v>
      </c>
      <c r="E177" s="146" t="s">
        <v>372</v>
      </c>
      <c r="F177" s="147" t="s">
        <v>373</v>
      </c>
      <c r="G177" s="148" t="s">
        <v>344</v>
      </c>
      <c r="H177" s="149">
        <v>2304.1</v>
      </c>
      <c r="I177" s="150"/>
      <c r="J177" s="150">
        <f>ROUND(I177*H177,2)</f>
        <v>0</v>
      </c>
      <c r="K177" s="147" t="s">
        <v>200</v>
      </c>
      <c r="L177" s="31"/>
      <c r="M177" s="151" t="s">
        <v>3</v>
      </c>
      <c r="N177" s="152" t="s">
        <v>40</v>
      </c>
      <c r="O177" s="153">
        <v>0.749</v>
      </c>
      <c r="P177" s="153">
        <f>O177*H177</f>
        <v>1725.7709</v>
      </c>
      <c r="Q177" s="153">
        <v>0</v>
      </c>
      <c r="R177" s="153">
        <f>Q177*H177</f>
        <v>0</v>
      </c>
      <c r="S177" s="153">
        <v>0</v>
      </c>
      <c r="T177" s="154">
        <f>S177*H177</f>
        <v>0</v>
      </c>
      <c r="AR177" s="17" t="s">
        <v>113</v>
      </c>
      <c r="AT177" s="17" t="s">
        <v>109</v>
      </c>
      <c r="AU177" s="17" t="s">
        <v>114</v>
      </c>
      <c r="AY177" s="17" t="s">
        <v>106</v>
      </c>
      <c r="BE177" s="155">
        <f>IF(N177="základní",J177,0)</f>
        <v>0</v>
      </c>
      <c r="BF177" s="155">
        <f>IF(N177="snížená",J177,0)</f>
        <v>0</v>
      </c>
      <c r="BG177" s="155">
        <f>IF(N177="zákl. přenesená",J177,0)</f>
        <v>0</v>
      </c>
      <c r="BH177" s="155">
        <f>IF(N177="sníž. přenesená",J177,0)</f>
        <v>0</v>
      </c>
      <c r="BI177" s="155">
        <f>IF(N177="nulová",J177,0)</f>
        <v>0</v>
      </c>
      <c r="BJ177" s="17" t="s">
        <v>114</v>
      </c>
      <c r="BK177" s="155">
        <f>ROUND(I177*H177,2)</f>
        <v>0</v>
      </c>
      <c r="BL177" s="17" t="s">
        <v>113</v>
      </c>
      <c r="BM177" s="17" t="s">
        <v>374</v>
      </c>
    </row>
    <row r="178" spans="2:65" s="1" customFormat="1" ht="22.5" customHeight="1">
      <c r="B178" s="144"/>
      <c r="C178" s="145" t="s">
        <v>375</v>
      </c>
      <c r="D178" s="145" t="s">
        <v>109</v>
      </c>
      <c r="E178" s="146" t="s">
        <v>376</v>
      </c>
      <c r="F178" s="147" t="s">
        <v>377</v>
      </c>
      <c r="G178" s="148" t="s">
        <v>344</v>
      </c>
      <c r="H178" s="149">
        <v>8755.58</v>
      </c>
      <c r="I178" s="150"/>
      <c r="J178" s="150">
        <f>ROUND(I178*H178,2)</f>
        <v>0</v>
      </c>
      <c r="K178" s="147" t="s">
        <v>200</v>
      </c>
      <c r="L178" s="31"/>
      <c r="M178" s="151" t="s">
        <v>3</v>
      </c>
      <c r="N178" s="152" t="s">
        <v>40</v>
      </c>
      <c r="O178" s="153">
        <v>0.03</v>
      </c>
      <c r="P178" s="153">
        <f>O178*H178</f>
        <v>262.6674</v>
      </c>
      <c r="Q178" s="153">
        <v>0</v>
      </c>
      <c r="R178" s="153">
        <f>Q178*H178</f>
        <v>0</v>
      </c>
      <c r="S178" s="153">
        <v>0</v>
      </c>
      <c r="T178" s="154">
        <f>S178*H178</f>
        <v>0</v>
      </c>
      <c r="AR178" s="17" t="s">
        <v>113</v>
      </c>
      <c r="AT178" s="17" t="s">
        <v>109</v>
      </c>
      <c r="AU178" s="17" t="s">
        <v>114</v>
      </c>
      <c r="AY178" s="17" t="s">
        <v>106</v>
      </c>
      <c r="BE178" s="155">
        <f>IF(N178="základní",J178,0)</f>
        <v>0</v>
      </c>
      <c r="BF178" s="155">
        <f>IF(N178="snížená",J178,0)</f>
        <v>0</v>
      </c>
      <c r="BG178" s="155">
        <f>IF(N178="zákl. přenesená",J178,0)</f>
        <v>0</v>
      </c>
      <c r="BH178" s="155">
        <f>IF(N178="sníž. přenesená",J178,0)</f>
        <v>0</v>
      </c>
      <c r="BI178" s="155">
        <f>IF(N178="nulová",J178,0)</f>
        <v>0</v>
      </c>
      <c r="BJ178" s="17" t="s">
        <v>114</v>
      </c>
      <c r="BK178" s="155">
        <f>ROUND(I178*H178,2)</f>
        <v>0</v>
      </c>
      <c r="BL178" s="17" t="s">
        <v>113</v>
      </c>
      <c r="BM178" s="17" t="s">
        <v>378</v>
      </c>
    </row>
    <row r="179" spans="2:51" s="12" customFormat="1" ht="12">
      <c r="B179" s="166"/>
      <c r="D179" s="156" t="s">
        <v>125</v>
      </c>
      <c r="F179" s="195" t="s">
        <v>379</v>
      </c>
      <c r="H179" s="196">
        <v>8755.58</v>
      </c>
      <c r="L179" s="166"/>
      <c r="M179" s="170"/>
      <c r="N179" s="171"/>
      <c r="O179" s="171"/>
      <c r="P179" s="171"/>
      <c r="Q179" s="171"/>
      <c r="R179" s="171"/>
      <c r="S179" s="171"/>
      <c r="T179" s="172"/>
      <c r="AT179" s="167" t="s">
        <v>125</v>
      </c>
      <c r="AU179" s="167" t="s">
        <v>114</v>
      </c>
      <c r="AV179" s="12" t="s">
        <v>114</v>
      </c>
      <c r="AW179" s="12" t="s">
        <v>4</v>
      </c>
      <c r="AX179" s="12" t="s">
        <v>74</v>
      </c>
      <c r="AY179" s="167" t="s">
        <v>106</v>
      </c>
    </row>
    <row r="180" spans="2:65" s="1" customFormat="1" ht="22.5" customHeight="1">
      <c r="B180" s="144"/>
      <c r="C180" s="145" t="s">
        <v>380</v>
      </c>
      <c r="D180" s="145" t="s">
        <v>109</v>
      </c>
      <c r="E180" s="146" t="s">
        <v>381</v>
      </c>
      <c r="F180" s="147" t="s">
        <v>382</v>
      </c>
      <c r="G180" s="148" t="s">
        <v>344</v>
      </c>
      <c r="H180" s="149">
        <v>2304.1</v>
      </c>
      <c r="I180" s="150"/>
      <c r="J180" s="150">
        <f>ROUND(I180*H180,2)</f>
        <v>0</v>
      </c>
      <c r="K180" s="147" t="s">
        <v>200</v>
      </c>
      <c r="L180" s="31"/>
      <c r="M180" s="151" t="s">
        <v>3</v>
      </c>
      <c r="N180" s="152" t="s">
        <v>40</v>
      </c>
      <c r="O180" s="153">
        <v>0.246</v>
      </c>
      <c r="P180" s="153">
        <f>O180*H180</f>
        <v>566.8086</v>
      </c>
      <c r="Q180" s="153">
        <v>0</v>
      </c>
      <c r="R180" s="153">
        <f>Q180*H180</f>
        <v>0</v>
      </c>
      <c r="S180" s="153">
        <v>0</v>
      </c>
      <c r="T180" s="154">
        <f>S180*H180</f>
        <v>0</v>
      </c>
      <c r="AR180" s="17" t="s">
        <v>113</v>
      </c>
      <c r="AT180" s="17" t="s">
        <v>109</v>
      </c>
      <c r="AU180" s="17" t="s">
        <v>114</v>
      </c>
      <c r="AY180" s="17" t="s">
        <v>106</v>
      </c>
      <c r="BE180" s="155">
        <f>IF(N180="základní",J180,0)</f>
        <v>0</v>
      </c>
      <c r="BF180" s="155">
        <f>IF(N180="snížená",J180,0)</f>
        <v>0</v>
      </c>
      <c r="BG180" s="155">
        <f>IF(N180="zákl. přenesená",J180,0)</f>
        <v>0</v>
      </c>
      <c r="BH180" s="155">
        <f>IF(N180="sníž. přenesená",J180,0)</f>
        <v>0</v>
      </c>
      <c r="BI180" s="155">
        <f>IF(N180="nulová",J180,0)</f>
        <v>0</v>
      </c>
      <c r="BJ180" s="17" t="s">
        <v>114</v>
      </c>
      <c r="BK180" s="155">
        <f>ROUND(I180*H180,2)</f>
        <v>0</v>
      </c>
      <c r="BL180" s="17" t="s">
        <v>113</v>
      </c>
      <c r="BM180" s="17" t="s">
        <v>383</v>
      </c>
    </row>
    <row r="181" spans="2:65" s="1" customFormat="1" ht="22.5" customHeight="1">
      <c r="B181" s="144"/>
      <c r="C181" s="145" t="s">
        <v>384</v>
      </c>
      <c r="D181" s="145" t="s">
        <v>109</v>
      </c>
      <c r="E181" s="146" t="s">
        <v>385</v>
      </c>
      <c r="F181" s="147" t="s">
        <v>386</v>
      </c>
      <c r="G181" s="148" t="s">
        <v>344</v>
      </c>
      <c r="H181" s="149">
        <v>23041</v>
      </c>
      <c r="I181" s="150"/>
      <c r="J181" s="150">
        <f>ROUND(I181*H181,2)</f>
        <v>0</v>
      </c>
      <c r="K181" s="147" t="s">
        <v>200</v>
      </c>
      <c r="L181" s="31"/>
      <c r="M181" s="151" t="s">
        <v>3</v>
      </c>
      <c r="N181" s="152" t="s">
        <v>40</v>
      </c>
      <c r="O181" s="153">
        <v>0.017</v>
      </c>
      <c r="P181" s="153">
        <f>O181*H181</f>
        <v>391.697</v>
      </c>
      <c r="Q181" s="153">
        <v>0</v>
      </c>
      <c r="R181" s="153">
        <f>Q181*H181</f>
        <v>0</v>
      </c>
      <c r="S181" s="153">
        <v>0</v>
      </c>
      <c r="T181" s="154">
        <f>S181*H181</f>
        <v>0</v>
      </c>
      <c r="AR181" s="17" t="s">
        <v>113</v>
      </c>
      <c r="AT181" s="17" t="s">
        <v>109</v>
      </c>
      <c r="AU181" s="17" t="s">
        <v>114</v>
      </c>
      <c r="AY181" s="17" t="s">
        <v>106</v>
      </c>
      <c r="BE181" s="155">
        <f>IF(N181="základní",J181,0)</f>
        <v>0</v>
      </c>
      <c r="BF181" s="155">
        <f>IF(N181="snížená",J181,0)</f>
        <v>0</v>
      </c>
      <c r="BG181" s="155">
        <f>IF(N181="zákl. přenesená",J181,0)</f>
        <v>0</v>
      </c>
      <c r="BH181" s="155">
        <f>IF(N181="sníž. přenesená",J181,0)</f>
        <v>0</v>
      </c>
      <c r="BI181" s="155">
        <f>IF(N181="nulová",J181,0)</f>
        <v>0</v>
      </c>
      <c r="BJ181" s="17" t="s">
        <v>114</v>
      </c>
      <c r="BK181" s="155">
        <f>ROUND(I181*H181,2)</f>
        <v>0</v>
      </c>
      <c r="BL181" s="17" t="s">
        <v>113</v>
      </c>
      <c r="BM181" s="17" t="s">
        <v>387</v>
      </c>
    </row>
    <row r="182" spans="2:51" s="12" customFormat="1" ht="12">
      <c r="B182" s="166"/>
      <c r="D182" s="156" t="s">
        <v>125</v>
      </c>
      <c r="F182" s="195" t="s">
        <v>388</v>
      </c>
      <c r="H182" s="196">
        <v>23041</v>
      </c>
      <c r="L182" s="166"/>
      <c r="M182" s="170"/>
      <c r="N182" s="171"/>
      <c r="O182" s="171"/>
      <c r="P182" s="171"/>
      <c r="Q182" s="171"/>
      <c r="R182" s="171"/>
      <c r="S182" s="171"/>
      <c r="T182" s="172"/>
      <c r="AT182" s="167" t="s">
        <v>125</v>
      </c>
      <c r="AU182" s="167" t="s">
        <v>114</v>
      </c>
      <c r="AV182" s="12" t="s">
        <v>114</v>
      </c>
      <c r="AW182" s="12" t="s">
        <v>4</v>
      </c>
      <c r="AX182" s="12" t="s">
        <v>74</v>
      </c>
      <c r="AY182" s="167" t="s">
        <v>106</v>
      </c>
    </row>
    <row r="183" spans="2:65" s="1" customFormat="1" ht="22.5" customHeight="1">
      <c r="B183" s="144"/>
      <c r="C183" s="145" t="s">
        <v>389</v>
      </c>
      <c r="D183" s="145" t="s">
        <v>109</v>
      </c>
      <c r="E183" s="146" t="s">
        <v>390</v>
      </c>
      <c r="F183" s="147" t="s">
        <v>391</v>
      </c>
      <c r="G183" s="148" t="s">
        <v>344</v>
      </c>
      <c r="H183" s="149">
        <v>2304.1</v>
      </c>
      <c r="I183" s="150"/>
      <c r="J183" s="150">
        <f>ROUND(I183*H183,2)</f>
        <v>0</v>
      </c>
      <c r="K183" s="147" t="s">
        <v>200</v>
      </c>
      <c r="L183" s="31"/>
      <c r="M183" s="151" t="s">
        <v>3</v>
      </c>
      <c r="N183" s="152" t="s">
        <v>40</v>
      </c>
      <c r="O183" s="153">
        <v>0.277</v>
      </c>
      <c r="P183" s="153">
        <f>O183*H183</f>
        <v>638.2357000000001</v>
      </c>
      <c r="Q183" s="153">
        <v>0</v>
      </c>
      <c r="R183" s="153">
        <f>Q183*H183</f>
        <v>0</v>
      </c>
      <c r="S183" s="153">
        <v>0</v>
      </c>
      <c r="T183" s="154">
        <f>S183*H183</f>
        <v>0</v>
      </c>
      <c r="AR183" s="17" t="s">
        <v>113</v>
      </c>
      <c r="AT183" s="17" t="s">
        <v>109</v>
      </c>
      <c r="AU183" s="17" t="s">
        <v>114</v>
      </c>
      <c r="AY183" s="17" t="s">
        <v>106</v>
      </c>
      <c r="BE183" s="155">
        <f>IF(N183="základní",J183,0)</f>
        <v>0</v>
      </c>
      <c r="BF183" s="155">
        <f>IF(N183="snížená",J183,0)</f>
        <v>0</v>
      </c>
      <c r="BG183" s="155">
        <f>IF(N183="zákl. přenesená",J183,0)</f>
        <v>0</v>
      </c>
      <c r="BH183" s="155">
        <f>IF(N183="sníž. přenesená",J183,0)</f>
        <v>0</v>
      </c>
      <c r="BI183" s="155">
        <f>IF(N183="nulová",J183,0)</f>
        <v>0</v>
      </c>
      <c r="BJ183" s="17" t="s">
        <v>114</v>
      </c>
      <c r="BK183" s="155">
        <f>ROUND(I183*H183,2)</f>
        <v>0</v>
      </c>
      <c r="BL183" s="17" t="s">
        <v>113</v>
      </c>
      <c r="BM183" s="17" t="s">
        <v>392</v>
      </c>
    </row>
    <row r="184" spans="2:63" s="10" customFormat="1" ht="29.25" customHeight="1">
      <c r="B184" s="131"/>
      <c r="D184" s="141" t="s">
        <v>67</v>
      </c>
      <c r="E184" s="142" t="s">
        <v>393</v>
      </c>
      <c r="F184" s="142" t="s">
        <v>394</v>
      </c>
      <c r="J184" s="143">
        <f>BK184</f>
        <v>0</v>
      </c>
      <c r="L184" s="131"/>
      <c r="M184" s="135"/>
      <c r="N184" s="136"/>
      <c r="O184" s="136"/>
      <c r="P184" s="137">
        <f>P185</f>
        <v>30.259766000000003</v>
      </c>
      <c r="Q184" s="136"/>
      <c r="R184" s="137">
        <f>R185</f>
        <v>0</v>
      </c>
      <c r="S184" s="136"/>
      <c r="T184" s="138">
        <f>T185</f>
        <v>0</v>
      </c>
      <c r="AR184" s="132" t="s">
        <v>74</v>
      </c>
      <c r="AT184" s="139" t="s">
        <v>67</v>
      </c>
      <c r="AU184" s="139" t="s">
        <v>74</v>
      </c>
      <c r="AY184" s="132" t="s">
        <v>106</v>
      </c>
      <c r="BK184" s="140">
        <f>BK185</f>
        <v>0</v>
      </c>
    </row>
    <row r="185" spans="2:65" s="1" customFormat="1" ht="22.5" customHeight="1">
      <c r="B185" s="144"/>
      <c r="C185" s="145" t="s">
        <v>395</v>
      </c>
      <c r="D185" s="145" t="s">
        <v>109</v>
      </c>
      <c r="E185" s="146" t="s">
        <v>396</v>
      </c>
      <c r="F185" s="147" t="s">
        <v>397</v>
      </c>
      <c r="G185" s="148" t="s">
        <v>344</v>
      </c>
      <c r="H185" s="149">
        <v>4.682</v>
      </c>
      <c r="I185" s="150"/>
      <c r="J185" s="150">
        <f>ROUND(I185*H185,2)</f>
        <v>0</v>
      </c>
      <c r="K185" s="147" t="s">
        <v>3</v>
      </c>
      <c r="L185" s="31"/>
      <c r="M185" s="151" t="s">
        <v>3</v>
      </c>
      <c r="N185" s="152" t="s">
        <v>40</v>
      </c>
      <c r="O185" s="153">
        <v>6.463</v>
      </c>
      <c r="P185" s="153">
        <f>O185*H185</f>
        <v>30.259766000000003</v>
      </c>
      <c r="Q185" s="153">
        <v>0</v>
      </c>
      <c r="R185" s="153">
        <f>Q185*H185</f>
        <v>0</v>
      </c>
      <c r="S185" s="153">
        <v>0</v>
      </c>
      <c r="T185" s="154">
        <f>S185*H185</f>
        <v>0</v>
      </c>
      <c r="AR185" s="17" t="s">
        <v>113</v>
      </c>
      <c r="AT185" s="17" t="s">
        <v>109</v>
      </c>
      <c r="AU185" s="17" t="s">
        <v>114</v>
      </c>
      <c r="AY185" s="17" t="s">
        <v>106</v>
      </c>
      <c r="BE185" s="155">
        <f>IF(N185="základní",J185,0)</f>
        <v>0</v>
      </c>
      <c r="BF185" s="155">
        <f>IF(N185="snížená",J185,0)</f>
        <v>0</v>
      </c>
      <c r="BG185" s="155">
        <f>IF(N185="zákl. přenesená",J185,0)</f>
        <v>0</v>
      </c>
      <c r="BH185" s="155">
        <f>IF(N185="sníž. přenesená",J185,0)</f>
        <v>0</v>
      </c>
      <c r="BI185" s="155">
        <f>IF(N185="nulová",J185,0)</f>
        <v>0</v>
      </c>
      <c r="BJ185" s="17" t="s">
        <v>114</v>
      </c>
      <c r="BK185" s="155">
        <f>ROUND(I185*H185,2)</f>
        <v>0</v>
      </c>
      <c r="BL185" s="17" t="s">
        <v>113</v>
      </c>
      <c r="BM185" s="17" t="s">
        <v>398</v>
      </c>
    </row>
    <row r="186" spans="2:63" s="10" customFormat="1" ht="36.75" customHeight="1">
      <c r="B186" s="131"/>
      <c r="D186" s="132" t="s">
        <v>67</v>
      </c>
      <c r="E186" s="133" t="s">
        <v>399</v>
      </c>
      <c r="F186" s="133" t="s">
        <v>400</v>
      </c>
      <c r="J186" s="134">
        <f>BK186</f>
        <v>0</v>
      </c>
      <c r="L186" s="131"/>
      <c r="M186" s="135"/>
      <c r="N186" s="136"/>
      <c r="O186" s="136"/>
      <c r="P186" s="137">
        <f>P187+P192+P197</f>
        <v>186.137434</v>
      </c>
      <c r="Q186" s="136"/>
      <c r="R186" s="137">
        <f>R187+R192+R197</f>
        <v>0</v>
      </c>
      <c r="S186" s="136"/>
      <c r="T186" s="138">
        <f>T187+T192+T197</f>
        <v>10.08962268</v>
      </c>
      <c r="AR186" s="132" t="s">
        <v>114</v>
      </c>
      <c r="AT186" s="139" t="s">
        <v>67</v>
      </c>
      <c r="AU186" s="139" t="s">
        <v>68</v>
      </c>
      <c r="AY186" s="132" t="s">
        <v>106</v>
      </c>
      <c r="BK186" s="140">
        <f>BK187+BK192+BK197</f>
        <v>0</v>
      </c>
    </row>
    <row r="187" spans="2:63" s="10" customFormat="1" ht="19.5" customHeight="1">
      <c r="B187" s="131"/>
      <c r="D187" s="141" t="s">
        <v>67</v>
      </c>
      <c r="E187" s="142" t="s">
        <v>401</v>
      </c>
      <c r="F187" s="142" t="s">
        <v>402</v>
      </c>
      <c r="J187" s="143">
        <f>BK187</f>
        <v>0</v>
      </c>
      <c r="L187" s="131"/>
      <c r="M187" s="135"/>
      <c r="N187" s="136"/>
      <c r="O187" s="136"/>
      <c r="P187" s="137">
        <f>SUM(P188:P191)</f>
        <v>17.602534</v>
      </c>
      <c r="Q187" s="136"/>
      <c r="R187" s="137">
        <f>SUM(R188:R191)</f>
        <v>0</v>
      </c>
      <c r="S187" s="136"/>
      <c r="T187" s="138">
        <f>SUM(T188:T191)</f>
        <v>2.247132</v>
      </c>
      <c r="AR187" s="132" t="s">
        <v>114</v>
      </c>
      <c r="AT187" s="139" t="s">
        <v>67</v>
      </c>
      <c r="AU187" s="139" t="s">
        <v>74</v>
      </c>
      <c r="AY187" s="132" t="s">
        <v>106</v>
      </c>
      <c r="BK187" s="140">
        <f>SUM(BK188:BK191)</f>
        <v>0</v>
      </c>
    </row>
    <row r="188" spans="2:65" s="1" customFormat="1" ht="22.5" customHeight="1">
      <c r="B188" s="144"/>
      <c r="C188" s="145" t="s">
        <v>403</v>
      </c>
      <c r="D188" s="145" t="s">
        <v>109</v>
      </c>
      <c r="E188" s="146" t="s">
        <v>404</v>
      </c>
      <c r="F188" s="147" t="s">
        <v>405</v>
      </c>
      <c r="G188" s="148" t="s">
        <v>199</v>
      </c>
      <c r="H188" s="149">
        <v>374.522</v>
      </c>
      <c r="I188" s="150"/>
      <c r="J188" s="150">
        <f>ROUND(I188*H188,2)</f>
        <v>0</v>
      </c>
      <c r="K188" s="147" t="s">
        <v>200</v>
      </c>
      <c r="L188" s="31"/>
      <c r="M188" s="151" t="s">
        <v>3</v>
      </c>
      <c r="N188" s="152" t="s">
        <v>40</v>
      </c>
      <c r="O188" s="153">
        <v>0.047</v>
      </c>
      <c r="P188" s="153">
        <f>O188*H188</f>
        <v>17.602534</v>
      </c>
      <c r="Q188" s="153">
        <v>0</v>
      </c>
      <c r="R188" s="153">
        <f>Q188*H188</f>
        <v>0</v>
      </c>
      <c r="S188" s="153">
        <v>0.006</v>
      </c>
      <c r="T188" s="154">
        <f>S188*H188</f>
        <v>2.247132</v>
      </c>
      <c r="AR188" s="17" t="s">
        <v>255</v>
      </c>
      <c r="AT188" s="17" t="s">
        <v>109</v>
      </c>
      <c r="AU188" s="17" t="s">
        <v>114</v>
      </c>
      <c r="AY188" s="17" t="s">
        <v>106</v>
      </c>
      <c r="BE188" s="155">
        <f>IF(N188="základní",J188,0)</f>
        <v>0</v>
      </c>
      <c r="BF188" s="155">
        <f>IF(N188="snížená",J188,0)</f>
        <v>0</v>
      </c>
      <c r="BG188" s="155">
        <f>IF(N188="zákl. přenesená",J188,0)</f>
        <v>0</v>
      </c>
      <c r="BH188" s="155">
        <f>IF(N188="sníž. přenesená",J188,0)</f>
        <v>0</v>
      </c>
      <c r="BI188" s="155">
        <f>IF(N188="nulová",J188,0)</f>
        <v>0</v>
      </c>
      <c r="BJ188" s="17" t="s">
        <v>114</v>
      </c>
      <c r="BK188" s="155">
        <f>ROUND(I188*H188,2)</f>
        <v>0</v>
      </c>
      <c r="BL188" s="17" t="s">
        <v>255</v>
      </c>
      <c r="BM188" s="17" t="s">
        <v>406</v>
      </c>
    </row>
    <row r="189" spans="2:51" s="12" customFormat="1" ht="12">
      <c r="B189" s="166"/>
      <c r="D189" s="159" t="s">
        <v>125</v>
      </c>
      <c r="E189" s="167" t="s">
        <v>3</v>
      </c>
      <c r="F189" s="168" t="s">
        <v>407</v>
      </c>
      <c r="H189" s="169">
        <v>366.647</v>
      </c>
      <c r="L189" s="166"/>
      <c r="M189" s="170"/>
      <c r="N189" s="171"/>
      <c r="O189" s="171"/>
      <c r="P189" s="171"/>
      <c r="Q189" s="171"/>
      <c r="R189" s="171"/>
      <c r="S189" s="171"/>
      <c r="T189" s="172"/>
      <c r="AT189" s="167" t="s">
        <v>125</v>
      </c>
      <c r="AU189" s="167" t="s">
        <v>114</v>
      </c>
      <c r="AV189" s="12" t="s">
        <v>114</v>
      </c>
      <c r="AW189" s="12" t="s">
        <v>31</v>
      </c>
      <c r="AX189" s="12" t="s">
        <v>68</v>
      </c>
      <c r="AY189" s="167" t="s">
        <v>106</v>
      </c>
    </row>
    <row r="190" spans="2:51" s="12" customFormat="1" ht="12">
      <c r="B190" s="166"/>
      <c r="D190" s="159" t="s">
        <v>125</v>
      </c>
      <c r="E190" s="167" t="s">
        <v>3</v>
      </c>
      <c r="F190" s="168" t="s">
        <v>408</v>
      </c>
      <c r="H190" s="169">
        <v>7.875</v>
      </c>
      <c r="L190" s="166"/>
      <c r="M190" s="170"/>
      <c r="N190" s="171"/>
      <c r="O190" s="171"/>
      <c r="P190" s="171"/>
      <c r="Q190" s="171"/>
      <c r="R190" s="171"/>
      <c r="S190" s="171"/>
      <c r="T190" s="172"/>
      <c r="AT190" s="167" t="s">
        <v>125</v>
      </c>
      <c r="AU190" s="167" t="s">
        <v>114</v>
      </c>
      <c r="AV190" s="12" t="s">
        <v>114</v>
      </c>
      <c r="AW190" s="12" t="s">
        <v>31</v>
      </c>
      <c r="AX190" s="12" t="s">
        <v>68</v>
      </c>
      <c r="AY190" s="167" t="s">
        <v>106</v>
      </c>
    </row>
    <row r="191" spans="2:51" s="13" customFormat="1" ht="12">
      <c r="B191" s="173"/>
      <c r="D191" s="159" t="s">
        <v>125</v>
      </c>
      <c r="E191" s="197" t="s">
        <v>3</v>
      </c>
      <c r="F191" s="198" t="s">
        <v>135</v>
      </c>
      <c r="H191" s="199">
        <v>374.522</v>
      </c>
      <c r="L191" s="173"/>
      <c r="M191" s="177"/>
      <c r="N191" s="178"/>
      <c r="O191" s="178"/>
      <c r="P191" s="178"/>
      <c r="Q191" s="178"/>
      <c r="R191" s="178"/>
      <c r="S191" s="178"/>
      <c r="T191" s="179"/>
      <c r="AT191" s="180" t="s">
        <v>125</v>
      </c>
      <c r="AU191" s="180" t="s">
        <v>114</v>
      </c>
      <c r="AV191" s="13" t="s">
        <v>113</v>
      </c>
      <c r="AW191" s="13" t="s">
        <v>31</v>
      </c>
      <c r="AX191" s="13" t="s">
        <v>74</v>
      </c>
      <c r="AY191" s="180" t="s">
        <v>106</v>
      </c>
    </row>
    <row r="192" spans="2:63" s="10" customFormat="1" ht="29.25" customHeight="1">
      <c r="B192" s="131"/>
      <c r="D192" s="141" t="s">
        <v>67</v>
      </c>
      <c r="E192" s="142" t="s">
        <v>409</v>
      </c>
      <c r="F192" s="142" t="s">
        <v>410</v>
      </c>
      <c r="J192" s="143">
        <f>BK192</f>
        <v>0</v>
      </c>
      <c r="L192" s="131"/>
      <c r="M192" s="135"/>
      <c r="N192" s="136"/>
      <c r="O192" s="136"/>
      <c r="P192" s="137">
        <f>SUM(P193:P196)</f>
        <v>33.70698</v>
      </c>
      <c r="Q192" s="136"/>
      <c r="R192" s="137">
        <f>SUM(R193:R196)</f>
        <v>0</v>
      </c>
      <c r="S192" s="136"/>
      <c r="T192" s="138">
        <f>SUM(T193:T196)</f>
        <v>5.61783</v>
      </c>
      <c r="AR192" s="132" t="s">
        <v>114</v>
      </c>
      <c r="AT192" s="139" t="s">
        <v>67</v>
      </c>
      <c r="AU192" s="139" t="s">
        <v>74</v>
      </c>
      <c r="AY192" s="132" t="s">
        <v>106</v>
      </c>
      <c r="BK192" s="140">
        <f>SUM(BK193:BK196)</f>
        <v>0</v>
      </c>
    </row>
    <row r="193" spans="2:65" s="1" customFormat="1" ht="22.5" customHeight="1">
      <c r="B193" s="144"/>
      <c r="C193" s="145" t="s">
        <v>411</v>
      </c>
      <c r="D193" s="145" t="s">
        <v>109</v>
      </c>
      <c r="E193" s="146" t="s">
        <v>412</v>
      </c>
      <c r="F193" s="147" t="s">
        <v>413</v>
      </c>
      <c r="G193" s="148" t="s">
        <v>199</v>
      </c>
      <c r="H193" s="149">
        <v>374.522</v>
      </c>
      <c r="I193" s="150"/>
      <c r="J193" s="150">
        <f>ROUND(I193*H193,2)</f>
        <v>0</v>
      </c>
      <c r="K193" s="147" t="s">
        <v>200</v>
      </c>
      <c r="L193" s="31"/>
      <c r="M193" s="151" t="s">
        <v>3</v>
      </c>
      <c r="N193" s="152" t="s">
        <v>40</v>
      </c>
      <c r="O193" s="153">
        <v>0.09</v>
      </c>
      <c r="P193" s="153">
        <f>O193*H193</f>
        <v>33.70698</v>
      </c>
      <c r="Q193" s="153">
        <v>0</v>
      </c>
      <c r="R193" s="153">
        <f>Q193*H193</f>
        <v>0</v>
      </c>
      <c r="S193" s="153">
        <v>0.015</v>
      </c>
      <c r="T193" s="154">
        <f>S193*H193</f>
        <v>5.61783</v>
      </c>
      <c r="AR193" s="17" t="s">
        <v>255</v>
      </c>
      <c r="AT193" s="17" t="s">
        <v>109</v>
      </c>
      <c r="AU193" s="17" t="s">
        <v>114</v>
      </c>
      <c r="AY193" s="17" t="s">
        <v>106</v>
      </c>
      <c r="BE193" s="155">
        <f>IF(N193="základní",J193,0)</f>
        <v>0</v>
      </c>
      <c r="BF193" s="155">
        <f>IF(N193="snížená",J193,0)</f>
        <v>0</v>
      </c>
      <c r="BG193" s="155">
        <f>IF(N193="zákl. přenesená",J193,0)</f>
        <v>0</v>
      </c>
      <c r="BH193" s="155">
        <f>IF(N193="sníž. přenesená",J193,0)</f>
        <v>0</v>
      </c>
      <c r="BI193" s="155">
        <f>IF(N193="nulová",J193,0)</f>
        <v>0</v>
      </c>
      <c r="BJ193" s="17" t="s">
        <v>114</v>
      </c>
      <c r="BK193" s="155">
        <f>ROUND(I193*H193,2)</f>
        <v>0</v>
      </c>
      <c r="BL193" s="17" t="s">
        <v>255</v>
      </c>
      <c r="BM193" s="17" t="s">
        <v>414</v>
      </c>
    </row>
    <row r="194" spans="2:51" s="12" customFormat="1" ht="12">
      <c r="B194" s="166"/>
      <c r="D194" s="159" t="s">
        <v>125</v>
      </c>
      <c r="E194" s="167" t="s">
        <v>3</v>
      </c>
      <c r="F194" s="168" t="s">
        <v>407</v>
      </c>
      <c r="H194" s="169">
        <v>366.647</v>
      </c>
      <c r="L194" s="166"/>
      <c r="M194" s="170"/>
      <c r="N194" s="171"/>
      <c r="O194" s="171"/>
      <c r="P194" s="171"/>
      <c r="Q194" s="171"/>
      <c r="R194" s="171"/>
      <c r="S194" s="171"/>
      <c r="T194" s="172"/>
      <c r="AT194" s="167" t="s">
        <v>125</v>
      </c>
      <c r="AU194" s="167" t="s">
        <v>114</v>
      </c>
      <c r="AV194" s="12" t="s">
        <v>114</v>
      </c>
      <c r="AW194" s="12" t="s">
        <v>31</v>
      </c>
      <c r="AX194" s="12" t="s">
        <v>68</v>
      </c>
      <c r="AY194" s="167" t="s">
        <v>106</v>
      </c>
    </row>
    <row r="195" spans="2:51" s="12" customFormat="1" ht="12">
      <c r="B195" s="166"/>
      <c r="D195" s="159" t="s">
        <v>125</v>
      </c>
      <c r="E195" s="167" t="s">
        <v>3</v>
      </c>
      <c r="F195" s="168" t="s">
        <v>408</v>
      </c>
      <c r="H195" s="169">
        <v>7.875</v>
      </c>
      <c r="L195" s="166"/>
      <c r="M195" s="170"/>
      <c r="N195" s="171"/>
      <c r="O195" s="171"/>
      <c r="P195" s="171"/>
      <c r="Q195" s="171"/>
      <c r="R195" s="171"/>
      <c r="S195" s="171"/>
      <c r="T195" s="172"/>
      <c r="AT195" s="167" t="s">
        <v>125</v>
      </c>
      <c r="AU195" s="167" t="s">
        <v>114</v>
      </c>
      <c r="AV195" s="12" t="s">
        <v>114</v>
      </c>
      <c r="AW195" s="12" t="s">
        <v>31</v>
      </c>
      <c r="AX195" s="12" t="s">
        <v>68</v>
      </c>
      <c r="AY195" s="167" t="s">
        <v>106</v>
      </c>
    </row>
    <row r="196" spans="2:51" s="13" customFormat="1" ht="12">
      <c r="B196" s="173"/>
      <c r="D196" s="159" t="s">
        <v>125</v>
      </c>
      <c r="E196" s="197" t="s">
        <v>3</v>
      </c>
      <c r="F196" s="198" t="s">
        <v>135</v>
      </c>
      <c r="H196" s="199">
        <v>374.522</v>
      </c>
      <c r="L196" s="173"/>
      <c r="M196" s="177"/>
      <c r="N196" s="178"/>
      <c r="O196" s="178"/>
      <c r="P196" s="178"/>
      <c r="Q196" s="178"/>
      <c r="R196" s="178"/>
      <c r="S196" s="178"/>
      <c r="T196" s="179"/>
      <c r="AT196" s="180" t="s">
        <v>125</v>
      </c>
      <c r="AU196" s="180" t="s">
        <v>114</v>
      </c>
      <c r="AV196" s="13" t="s">
        <v>113</v>
      </c>
      <c r="AW196" s="13" t="s">
        <v>31</v>
      </c>
      <c r="AX196" s="13" t="s">
        <v>74</v>
      </c>
      <c r="AY196" s="180" t="s">
        <v>106</v>
      </c>
    </row>
    <row r="197" spans="2:63" s="10" customFormat="1" ht="29.25" customHeight="1">
      <c r="B197" s="131"/>
      <c r="D197" s="141" t="s">
        <v>67</v>
      </c>
      <c r="E197" s="142" t="s">
        <v>415</v>
      </c>
      <c r="F197" s="142" t="s">
        <v>416</v>
      </c>
      <c r="J197" s="143">
        <f>BK197</f>
        <v>0</v>
      </c>
      <c r="L197" s="131"/>
      <c r="M197" s="135"/>
      <c r="N197" s="136"/>
      <c r="O197" s="136"/>
      <c r="P197" s="137">
        <f>SUM(P198:P201)</f>
        <v>134.82792</v>
      </c>
      <c r="Q197" s="136"/>
      <c r="R197" s="137">
        <f>SUM(R198:R201)</f>
        <v>0</v>
      </c>
      <c r="S197" s="136"/>
      <c r="T197" s="138">
        <f>SUM(T198:T201)</f>
        <v>2.22466068</v>
      </c>
      <c r="AR197" s="132" t="s">
        <v>114</v>
      </c>
      <c r="AT197" s="139" t="s">
        <v>67</v>
      </c>
      <c r="AU197" s="139" t="s">
        <v>74</v>
      </c>
      <c r="AY197" s="132" t="s">
        <v>106</v>
      </c>
      <c r="BK197" s="140">
        <f>SUM(BK198:BK201)</f>
        <v>0</v>
      </c>
    </row>
    <row r="198" spans="2:65" s="1" customFormat="1" ht="22.5" customHeight="1">
      <c r="B198" s="144"/>
      <c r="C198" s="145" t="s">
        <v>417</v>
      </c>
      <c r="D198" s="145" t="s">
        <v>109</v>
      </c>
      <c r="E198" s="146" t="s">
        <v>418</v>
      </c>
      <c r="F198" s="147" t="s">
        <v>419</v>
      </c>
      <c r="G198" s="148" t="s">
        <v>199</v>
      </c>
      <c r="H198" s="149">
        <v>374.522</v>
      </c>
      <c r="I198" s="150"/>
      <c r="J198" s="150">
        <f>ROUND(I198*H198,2)</f>
        <v>0</v>
      </c>
      <c r="K198" s="147" t="s">
        <v>200</v>
      </c>
      <c r="L198" s="31"/>
      <c r="M198" s="151" t="s">
        <v>3</v>
      </c>
      <c r="N198" s="152" t="s">
        <v>40</v>
      </c>
      <c r="O198" s="153">
        <v>0.36</v>
      </c>
      <c r="P198" s="153">
        <f>O198*H198</f>
        <v>134.82792</v>
      </c>
      <c r="Q198" s="153">
        <v>0</v>
      </c>
      <c r="R198" s="153">
        <f>Q198*H198</f>
        <v>0</v>
      </c>
      <c r="S198" s="153">
        <v>0.00594</v>
      </c>
      <c r="T198" s="154">
        <f>S198*H198</f>
        <v>2.22466068</v>
      </c>
      <c r="AR198" s="17" t="s">
        <v>255</v>
      </c>
      <c r="AT198" s="17" t="s">
        <v>109</v>
      </c>
      <c r="AU198" s="17" t="s">
        <v>114</v>
      </c>
      <c r="AY198" s="17" t="s">
        <v>106</v>
      </c>
      <c r="BE198" s="155">
        <f>IF(N198="základní",J198,0)</f>
        <v>0</v>
      </c>
      <c r="BF198" s="155">
        <f>IF(N198="snížená",J198,0)</f>
        <v>0</v>
      </c>
      <c r="BG198" s="155">
        <f>IF(N198="zákl. přenesená",J198,0)</f>
        <v>0</v>
      </c>
      <c r="BH198" s="155">
        <f>IF(N198="sníž. přenesená",J198,0)</f>
        <v>0</v>
      </c>
      <c r="BI198" s="155">
        <f>IF(N198="nulová",J198,0)</f>
        <v>0</v>
      </c>
      <c r="BJ198" s="17" t="s">
        <v>114</v>
      </c>
      <c r="BK198" s="155">
        <f>ROUND(I198*H198,2)</f>
        <v>0</v>
      </c>
      <c r="BL198" s="17" t="s">
        <v>255</v>
      </c>
      <c r="BM198" s="17" t="s">
        <v>420</v>
      </c>
    </row>
    <row r="199" spans="2:51" s="12" customFormat="1" ht="12">
      <c r="B199" s="166"/>
      <c r="D199" s="159" t="s">
        <v>125</v>
      </c>
      <c r="E199" s="167" t="s">
        <v>3</v>
      </c>
      <c r="F199" s="168" t="s">
        <v>407</v>
      </c>
      <c r="H199" s="169">
        <v>366.647</v>
      </c>
      <c r="L199" s="166"/>
      <c r="M199" s="170"/>
      <c r="N199" s="171"/>
      <c r="O199" s="171"/>
      <c r="P199" s="171"/>
      <c r="Q199" s="171"/>
      <c r="R199" s="171"/>
      <c r="S199" s="171"/>
      <c r="T199" s="172"/>
      <c r="AT199" s="167" t="s">
        <v>125</v>
      </c>
      <c r="AU199" s="167" t="s">
        <v>114</v>
      </c>
      <c r="AV199" s="12" t="s">
        <v>114</v>
      </c>
      <c r="AW199" s="12" t="s">
        <v>31</v>
      </c>
      <c r="AX199" s="12" t="s">
        <v>68</v>
      </c>
      <c r="AY199" s="167" t="s">
        <v>106</v>
      </c>
    </row>
    <row r="200" spans="2:51" s="12" customFormat="1" ht="12">
      <c r="B200" s="166"/>
      <c r="D200" s="159" t="s">
        <v>125</v>
      </c>
      <c r="E200" s="167" t="s">
        <v>3</v>
      </c>
      <c r="F200" s="168" t="s">
        <v>408</v>
      </c>
      <c r="H200" s="169">
        <v>7.875</v>
      </c>
      <c r="L200" s="166"/>
      <c r="M200" s="170"/>
      <c r="N200" s="171"/>
      <c r="O200" s="171"/>
      <c r="P200" s="171"/>
      <c r="Q200" s="171"/>
      <c r="R200" s="171"/>
      <c r="S200" s="171"/>
      <c r="T200" s="172"/>
      <c r="AT200" s="167" t="s">
        <v>125</v>
      </c>
      <c r="AU200" s="167" t="s">
        <v>114</v>
      </c>
      <c r="AV200" s="12" t="s">
        <v>114</v>
      </c>
      <c r="AW200" s="12" t="s">
        <v>31</v>
      </c>
      <c r="AX200" s="12" t="s">
        <v>68</v>
      </c>
      <c r="AY200" s="167" t="s">
        <v>106</v>
      </c>
    </row>
    <row r="201" spans="2:51" s="13" customFormat="1" ht="12">
      <c r="B201" s="173"/>
      <c r="D201" s="159" t="s">
        <v>125</v>
      </c>
      <c r="E201" s="197" t="s">
        <v>3</v>
      </c>
      <c r="F201" s="198" t="s">
        <v>135</v>
      </c>
      <c r="H201" s="199">
        <v>374.522</v>
      </c>
      <c r="L201" s="173"/>
      <c r="M201" s="177"/>
      <c r="N201" s="178"/>
      <c r="O201" s="178"/>
      <c r="P201" s="178"/>
      <c r="Q201" s="178"/>
      <c r="R201" s="178"/>
      <c r="S201" s="178"/>
      <c r="T201" s="179"/>
      <c r="AT201" s="180" t="s">
        <v>125</v>
      </c>
      <c r="AU201" s="180" t="s">
        <v>114</v>
      </c>
      <c r="AV201" s="13" t="s">
        <v>113</v>
      </c>
      <c r="AW201" s="13" t="s">
        <v>31</v>
      </c>
      <c r="AX201" s="13" t="s">
        <v>74</v>
      </c>
      <c r="AY201" s="180" t="s">
        <v>106</v>
      </c>
    </row>
    <row r="202" spans="2:63" s="10" customFormat="1" ht="36.75" customHeight="1">
      <c r="B202" s="131"/>
      <c r="D202" s="141" t="s">
        <v>67</v>
      </c>
      <c r="E202" s="200" t="s">
        <v>421</v>
      </c>
      <c r="F202" s="200" t="s">
        <v>422</v>
      </c>
      <c r="J202" s="201">
        <f>BK202</f>
        <v>0</v>
      </c>
      <c r="L202" s="131"/>
      <c r="M202" s="135"/>
      <c r="N202" s="136"/>
      <c r="O202" s="136"/>
      <c r="P202" s="137">
        <f>SUM(P203:P206)</f>
        <v>150</v>
      </c>
      <c r="Q202" s="136"/>
      <c r="R202" s="137">
        <f>SUM(R203:R206)</f>
        <v>0</v>
      </c>
      <c r="S202" s="136"/>
      <c r="T202" s="138">
        <f>SUM(T203:T206)</f>
        <v>0</v>
      </c>
      <c r="AR202" s="132" t="s">
        <v>113</v>
      </c>
      <c r="AT202" s="139" t="s">
        <v>67</v>
      </c>
      <c r="AU202" s="139" t="s">
        <v>68</v>
      </c>
      <c r="AY202" s="132" t="s">
        <v>106</v>
      </c>
      <c r="BK202" s="140">
        <f>SUM(BK203:BK206)</f>
        <v>0</v>
      </c>
    </row>
    <row r="203" spans="2:65" s="1" customFormat="1" ht="22.5" customHeight="1">
      <c r="B203" s="144"/>
      <c r="C203" s="145" t="s">
        <v>423</v>
      </c>
      <c r="D203" s="145" t="s">
        <v>109</v>
      </c>
      <c r="E203" s="146" t="s">
        <v>424</v>
      </c>
      <c r="F203" s="147" t="s">
        <v>425</v>
      </c>
      <c r="G203" s="148" t="s">
        <v>426</v>
      </c>
      <c r="H203" s="149">
        <v>150</v>
      </c>
      <c r="I203" s="150"/>
      <c r="J203" s="150">
        <f>ROUND(I203*H203,2)</f>
        <v>0</v>
      </c>
      <c r="K203" s="147" t="s">
        <v>200</v>
      </c>
      <c r="L203" s="31"/>
      <c r="M203" s="151" t="s">
        <v>3</v>
      </c>
      <c r="N203" s="152" t="s">
        <v>40</v>
      </c>
      <c r="O203" s="153">
        <v>1</v>
      </c>
      <c r="P203" s="153">
        <f>O203*H203</f>
        <v>150</v>
      </c>
      <c r="Q203" s="153">
        <v>0</v>
      </c>
      <c r="R203" s="153">
        <f>Q203*H203</f>
        <v>0</v>
      </c>
      <c r="S203" s="153">
        <v>0</v>
      </c>
      <c r="T203" s="154">
        <f>S203*H203</f>
        <v>0</v>
      </c>
      <c r="AR203" s="17" t="s">
        <v>427</v>
      </c>
      <c r="AT203" s="17" t="s">
        <v>109</v>
      </c>
      <c r="AU203" s="17" t="s">
        <v>74</v>
      </c>
      <c r="AY203" s="17" t="s">
        <v>106</v>
      </c>
      <c r="BE203" s="155">
        <f>IF(N203="základní",J203,0)</f>
        <v>0</v>
      </c>
      <c r="BF203" s="155">
        <f>IF(N203="snížená",J203,0)</f>
        <v>0</v>
      </c>
      <c r="BG203" s="155">
        <f>IF(N203="zákl. přenesená",J203,0)</f>
        <v>0</v>
      </c>
      <c r="BH203" s="155">
        <f>IF(N203="sníž. přenesená",J203,0)</f>
        <v>0</v>
      </c>
      <c r="BI203" s="155">
        <f>IF(N203="nulová",J203,0)</f>
        <v>0</v>
      </c>
      <c r="BJ203" s="17" t="s">
        <v>114</v>
      </c>
      <c r="BK203" s="155">
        <f>ROUND(I203*H203,2)</f>
        <v>0</v>
      </c>
      <c r="BL203" s="17" t="s">
        <v>427</v>
      </c>
      <c r="BM203" s="17" t="s">
        <v>428</v>
      </c>
    </row>
    <row r="204" spans="2:51" s="12" customFormat="1" ht="24">
      <c r="B204" s="166"/>
      <c r="D204" s="159" t="s">
        <v>125</v>
      </c>
      <c r="E204" s="167" t="s">
        <v>3</v>
      </c>
      <c r="F204" s="168" t="s">
        <v>429</v>
      </c>
      <c r="H204" s="169">
        <v>50</v>
      </c>
      <c r="L204" s="166"/>
      <c r="M204" s="170"/>
      <c r="N204" s="171"/>
      <c r="O204" s="171"/>
      <c r="P204" s="171"/>
      <c r="Q204" s="171"/>
      <c r="R204" s="171"/>
      <c r="S204" s="171"/>
      <c r="T204" s="172"/>
      <c r="AT204" s="167" t="s">
        <v>125</v>
      </c>
      <c r="AU204" s="167" t="s">
        <v>74</v>
      </c>
      <c r="AV204" s="12" t="s">
        <v>114</v>
      </c>
      <c r="AW204" s="12" t="s">
        <v>31</v>
      </c>
      <c r="AX204" s="12" t="s">
        <v>68</v>
      </c>
      <c r="AY204" s="167" t="s">
        <v>106</v>
      </c>
    </row>
    <row r="205" spans="2:51" s="12" customFormat="1" ht="12">
      <c r="B205" s="166"/>
      <c r="D205" s="159" t="s">
        <v>125</v>
      </c>
      <c r="E205" s="167" t="s">
        <v>3</v>
      </c>
      <c r="F205" s="168" t="s">
        <v>430</v>
      </c>
      <c r="H205" s="169">
        <v>100</v>
      </c>
      <c r="L205" s="166"/>
      <c r="M205" s="170"/>
      <c r="N205" s="171"/>
      <c r="O205" s="171"/>
      <c r="P205" s="171"/>
      <c r="Q205" s="171"/>
      <c r="R205" s="171"/>
      <c r="S205" s="171"/>
      <c r="T205" s="172"/>
      <c r="AT205" s="167" t="s">
        <v>125</v>
      </c>
      <c r="AU205" s="167" t="s">
        <v>74</v>
      </c>
      <c r="AV205" s="12" t="s">
        <v>114</v>
      </c>
      <c r="AW205" s="12" t="s">
        <v>31</v>
      </c>
      <c r="AX205" s="12" t="s">
        <v>68</v>
      </c>
      <c r="AY205" s="167" t="s">
        <v>106</v>
      </c>
    </row>
    <row r="206" spans="2:51" s="13" customFormat="1" ht="12">
      <c r="B206" s="173"/>
      <c r="D206" s="159" t="s">
        <v>125</v>
      </c>
      <c r="E206" s="197" t="s">
        <v>3</v>
      </c>
      <c r="F206" s="198" t="s">
        <v>135</v>
      </c>
      <c r="H206" s="199">
        <v>150</v>
      </c>
      <c r="L206" s="173"/>
      <c r="M206" s="177"/>
      <c r="N206" s="178"/>
      <c r="O206" s="178"/>
      <c r="P206" s="178"/>
      <c r="Q206" s="178"/>
      <c r="R206" s="178"/>
      <c r="S206" s="178"/>
      <c r="T206" s="179"/>
      <c r="AT206" s="180" t="s">
        <v>125</v>
      </c>
      <c r="AU206" s="180" t="s">
        <v>74</v>
      </c>
      <c r="AV206" s="13" t="s">
        <v>113</v>
      </c>
      <c r="AW206" s="13" t="s">
        <v>31</v>
      </c>
      <c r="AX206" s="13" t="s">
        <v>74</v>
      </c>
      <c r="AY206" s="180" t="s">
        <v>106</v>
      </c>
    </row>
    <row r="207" spans="2:63" s="10" customFormat="1" ht="36.75" customHeight="1">
      <c r="B207" s="131"/>
      <c r="D207" s="141" t="s">
        <v>67</v>
      </c>
      <c r="E207" s="200" t="s">
        <v>431</v>
      </c>
      <c r="F207" s="200" t="s">
        <v>432</v>
      </c>
      <c r="J207" s="201">
        <f>BK207</f>
        <v>0</v>
      </c>
      <c r="L207" s="131"/>
      <c r="M207" s="135"/>
      <c r="N207" s="136"/>
      <c r="O207" s="136"/>
      <c r="P207" s="137">
        <f>SUM(P208:P237)</f>
        <v>0</v>
      </c>
      <c r="Q207" s="136"/>
      <c r="R207" s="137">
        <f>SUM(R208:R237)</f>
        <v>0</v>
      </c>
      <c r="S207" s="136"/>
      <c r="T207" s="138">
        <f>SUM(T208:T237)</f>
        <v>0</v>
      </c>
      <c r="AR207" s="132" t="s">
        <v>113</v>
      </c>
      <c r="AT207" s="139" t="s">
        <v>67</v>
      </c>
      <c r="AU207" s="139" t="s">
        <v>68</v>
      </c>
      <c r="AY207" s="132" t="s">
        <v>106</v>
      </c>
      <c r="BK207" s="140">
        <f>SUM(BK208:BK237)</f>
        <v>0</v>
      </c>
    </row>
    <row r="208" spans="2:65" s="1" customFormat="1" ht="22.5" customHeight="1">
      <c r="B208" s="144"/>
      <c r="C208" s="145" t="s">
        <v>433</v>
      </c>
      <c r="D208" s="145" t="s">
        <v>109</v>
      </c>
      <c r="E208" s="146" t="s">
        <v>434</v>
      </c>
      <c r="F208" s="295" t="s">
        <v>645</v>
      </c>
      <c r="G208" s="148" t="s">
        <v>112</v>
      </c>
      <c r="H208" s="149">
        <v>0</v>
      </c>
      <c r="I208" s="150"/>
      <c r="J208" s="150">
        <f>ROUND(I208*H208,2)</f>
        <v>0</v>
      </c>
      <c r="K208" s="147" t="s">
        <v>3</v>
      </c>
      <c r="L208" s="31"/>
      <c r="M208" s="151" t="s">
        <v>3</v>
      </c>
      <c r="N208" s="152" t="s">
        <v>40</v>
      </c>
      <c r="O208" s="153">
        <v>0</v>
      </c>
      <c r="P208" s="153">
        <f>O208*H208</f>
        <v>0</v>
      </c>
      <c r="Q208" s="153">
        <v>0</v>
      </c>
      <c r="R208" s="153">
        <f>Q208*H208</f>
        <v>0</v>
      </c>
      <c r="S208" s="153">
        <v>0</v>
      </c>
      <c r="T208" s="154">
        <f>S208*H208</f>
        <v>0</v>
      </c>
      <c r="AR208" s="17" t="s">
        <v>427</v>
      </c>
      <c r="AT208" s="17" t="s">
        <v>109</v>
      </c>
      <c r="AU208" s="17" t="s">
        <v>74</v>
      </c>
      <c r="AY208" s="17" t="s">
        <v>106</v>
      </c>
      <c r="BE208" s="155">
        <f>IF(N208="základní",J208,0)</f>
        <v>0</v>
      </c>
      <c r="BF208" s="155">
        <f>IF(N208="snížená",J208,0)</f>
        <v>0</v>
      </c>
      <c r="BG208" s="155">
        <f>IF(N208="zákl. přenesená",J208,0)</f>
        <v>0</v>
      </c>
      <c r="BH208" s="155">
        <f>IF(N208="sníž. přenesená",J208,0)</f>
        <v>0</v>
      </c>
      <c r="BI208" s="155">
        <f>IF(N208="nulová",J208,0)</f>
        <v>0</v>
      </c>
      <c r="BJ208" s="17" t="s">
        <v>114</v>
      </c>
      <c r="BK208" s="155">
        <f>ROUND(I208*H208,2)</f>
        <v>0</v>
      </c>
      <c r="BL208" s="17" t="s">
        <v>427</v>
      </c>
      <c r="BM208" s="17" t="s">
        <v>435</v>
      </c>
    </row>
    <row r="209" spans="2:47" s="1" customFormat="1" ht="24">
      <c r="B209" s="31"/>
      <c r="D209" s="159" t="s">
        <v>116</v>
      </c>
      <c r="F209" s="181" t="s">
        <v>436</v>
      </c>
      <c r="L209" s="31"/>
      <c r="M209" s="60"/>
      <c r="N209" s="32"/>
      <c r="O209" s="32"/>
      <c r="P209" s="32"/>
      <c r="Q209" s="32"/>
      <c r="R209" s="32"/>
      <c r="S209" s="32"/>
      <c r="T209" s="61"/>
      <c r="AT209" s="17" t="s">
        <v>116</v>
      </c>
      <c r="AU209" s="17" t="s">
        <v>74</v>
      </c>
    </row>
    <row r="210" spans="2:51" s="11" customFormat="1" ht="12">
      <c r="B210" s="158"/>
      <c r="D210" s="159" t="s">
        <v>125</v>
      </c>
      <c r="E210" s="160" t="s">
        <v>3</v>
      </c>
      <c r="F210" s="161"/>
      <c r="H210" s="162" t="s">
        <v>3</v>
      </c>
      <c r="L210" s="158"/>
      <c r="M210" s="163"/>
      <c r="N210" s="164"/>
      <c r="O210" s="164"/>
      <c r="P210" s="164"/>
      <c r="Q210" s="164"/>
      <c r="R210" s="164"/>
      <c r="S210" s="164"/>
      <c r="T210" s="165"/>
      <c r="AT210" s="162" t="s">
        <v>125</v>
      </c>
      <c r="AU210" s="162" t="s">
        <v>74</v>
      </c>
      <c r="AV210" s="11" t="s">
        <v>74</v>
      </c>
      <c r="AW210" s="11" t="s">
        <v>31</v>
      </c>
      <c r="AX210" s="11" t="s">
        <v>68</v>
      </c>
      <c r="AY210" s="162" t="s">
        <v>106</v>
      </c>
    </row>
    <row r="211" spans="2:51" s="12" customFormat="1" ht="12">
      <c r="B211" s="166"/>
      <c r="D211" s="159" t="s">
        <v>125</v>
      </c>
      <c r="E211" s="167" t="s">
        <v>3</v>
      </c>
      <c r="F211" s="168" t="s">
        <v>438</v>
      </c>
      <c r="H211" s="169">
        <v>0</v>
      </c>
      <c r="L211" s="166"/>
      <c r="M211" s="170"/>
      <c r="N211" s="171"/>
      <c r="O211" s="171"/>
      <c r="P211" s="171"/>
      <c r="Q211" s="171"/>
      <c r="R211" s="171"/>
      <c r="S211" s="171"/>
      <c r="T211" s="172"/>
      <c r="AT211" s="167" t="s">
        <v>125</v>
      </c>
      <c r="AU211" s="167" t="s">
        <v>74</v>
      </c>
      <c r="AV211" s="12" t="s">
        <v>114</v>
      </c>
      <c r="AW211" s="12" t="s">
        <v>31</v>
      </c>
      <c r="AX211" s="12" t="s">
        <v>68</v>
      </c>
      <c r="AY211" s="167" t="s">
        <v>106</v>
      </c>
    </row>
    <row r="212" spans="2:51" s="13" customFormat="1" ht="12">
      <c r="B212" s="173"/>
      <c r="D212" s="156" t="s">
        <v>125</v>
      </c>
      <c r="E212" s="174" t="s">
        <v>3</v>
      </c>
      <c r="F212" s="175" t="s">
        <v>135</v>
      </c>
      <c r="H212" s="176">
        <v>0</v>
      </c>
      <c r="L212" s="173"/>
      <c r="M212" s="177"/>
      <c r="N212" s="178"/>
      <c r="O212" s="178"/>
      <c r="P212" s="178"/>
      <c r="Q212" s="178"/>
      <c r="R212" s="178"/>
      <c r="S212" s="178"/>
      <c r="T212" s="179"/>
      <c r="AT212" s="180" t="s">
        <v>125</v>
      </c>
      <c r="AU212" s="180" t="s">
        <v>74</v>
      </c>
      <c r="AV212" s="13" t="s">
        <v>113</v>
      </c>
      <c r="AW212" s="13" t="s">
        <v>31</v>
      </c>
      <c r="AX212" s="13" t="s">
        <v>74</v>
      </c>
      <c r="AY212" s="180" t="s">
        <v>106</v>
      </c>
    </row>
    <row r="213" spans="2:65" s="1" customFormat="1" ht="22.5" customHeight="1">
      <c r="B213" s="144"/>
      <c r="C213" s="145" t="s">
        <v>439</v>
      </c>
      <c r="D213" s="145" t="s">
        <v>109</v>
      </c>
      <c r="E213" s="146" t="s">
        <v>440</v>
      </c>
      <c r="F213" s="295" t="s">
        <v>644</v>
      </c>
      <c r="G213" s="148" t="s">
        <v>112</v>
      </c>
      <c r="H213" s="149">
        <v>1</v>
      </c>
      <c r="I213" s="150"/>
      <c r="J213" s="150">
        <f>ROUND(I213*H213,2)</f>
        <v>0</v>
      </c>
      <c r="K213" s="147" t="s">
        <v>3</v>
      </c>
      <c r="L213" s="31"/>
      <c r="M213" s="151" t="s">
        <v>3</v>
      </c>
      <c r="N213" s="152" t="s">
        <v>40</v>
      </c>
      <c r="O213" s="153">
        <v>0</v>
      </c>
      <c r="P213" s="153">
        <f>O213*H213</f>
        <v>0</v>
      </c>
      <c r="Q213" s="153">
        <v>0</v>
      </c>
      <c r="R213" s="153">
        <f>Q213*H213</f>
        <v>0</v>
      </c>
      <c r="S213" s="153">
        <v>0</v>
      </c>
      <c r="T213" s="154">
        <f>S213*H213</f>
        <v>0</v>
      </c>
      <c r="AR213" s="17" t="s">
        <v>427</v>
      </c>
      <c r="AT213" s="17" t="s">
        <v>109</v>
      </c>
      <c r="AU213" s="17" t="s">
        <v>74</v>
      </c>
      <c r="AY213" s="17" t="s">
        <v>106</v>
      </c>
      <c r="BE213" s="155">
        <f>IF(N213="základní",J213,0)</f>
        <v>0</v>
      </c>
      <c r="BF213" s="155">
        <f>IF(N213="snížená",J213,0)</f>
        <v>0</v>
      </c>
      <c r="BG213" s="155">
        <f>IF(N213="zákl. přenesená",J213,0)</f>
        <v>0</v>
      </c>
      <c r="BH213" s="155">
        <f>IF(N213="sníž. přenesená",J213,0)</f>
        <v>0</v>
      </c>
      <c r="BI213" s="155">
        <f>IF(N213="nulová",J213,0)</f>
        <v>0</v>
      </c>
      <c r="BJ213" s="17" t="s">
        <v>114</v>
      </c>
      <c r="BK213" s="155">
        <f>ROUND(I213*H213,2)</f>
        <v>0</v>
      </c>
      <c r="BL213" s="17" t="s">
        <v>427</v>
      </c>
      <c r="BM213" s="17" t="s">
        <v>441</v>
      </c>
    </row>
    <row r="214" spans="2:47" s="1" customFormat="1" ht="108">
      <c r="B214" s="31"/>
      <c r="D214" s="159" t="s">
        <v>116</v>
      </c>
      <c r="F214" s="181" t="s">
        <v>442</v>
      </c>
      <c r="L214" s="31"/>
      <c r="M214" s="60"/>
      <c r="N214" s="32"/>
      <c r="O214" s="32"/>
      <c r="P214" s="32"/>
      <c r="Q214" s="32"/>
      <c r="R214" s="32"/>
      <c r="S214" s="32"/>
      <c r="T214" s="61"/>
      <c r="AT214" s="17" t="s">
        <v>116</v>
      </c>
      <c r="AU214" s="17" t="s">
        <v>74</v>
      </c>
    </row>
    <row r="215" spans="2:51" s="11" customFormat="1" ht="12">
      <c r="B215" s="158"/>
      <c r="D215" s="159" t="s">
        <v>125</v>
      </c>
      <c r="E215" s="160" t="s">
        <v>3</v>
      </c>
      <c r="F215" s="161" t="s">
        <v>437</v>
      </c>
      <c r="H215" s="162" t="s">
        <v>3</v>
      </c>
      <c r="L215" s="158"/>
      <c r="M215" s="163"/>
      <c r="N215" s="164"/>
      <c r="O215" s="164"/>
      <c r="P215" s="164"/>
      <c r="Q215" s="164"/>
      <c r="R215" s="164"/>
      <c r="S215" s="164"/>
      <c r="T215" s="165"/>
      <c r="AT215" s="162" t="s">
        <v>125</v>
      </c>
      <c r="AU215" s="162" t="s">
        <v>74</v>
      </c>
      <c r="AV215" s="11" t="s">
        <v>74</v>
      </c>
      <c r="AW215" s="11" t="s">
        <v>31</v>
      </c>
      <c r="AX215" s="11" t="s">
        <v>68</v>
      </c>
      <c r="AY215" s="162" t="s">
        <v>106</v>
      </c>
    </row>
    <row r="216" spans="2:51" s="12" customFormat="1" ht="24">
      <c r="B216" s="166"/>
      <c r="D216" s="159" t="s">
        <v>125</v>
      </c>
      <c r="E216" s="167" t="s">
        <v>3</v>
      </c>
      <c r="F216" s="168" t="s">
        <v>443</v>
      </c>
      <c r="H216" s="169">
        <v>1</v>
      </c>
      <c r="L216" s="166"/>
      <c r="M216" s="170"/>
      <c r="N216" s="171"/>
      <c r="O216" s="171"/>
      <c r="P216" s="171"/>
      <c r="Q216" s="171"/>
      <c r="R216" s="171"/>
      <c r="S216" s="171"/>
      <c r="T216" s="172"/>
      <c r="AT216" s="167" t="s">
        <v>125</v>
      </c>
      <c r="AU216" s="167" t="s">
        <v>74</v>
      </c>
      <c r="AV216" s="12" t="s">
        <v>114</v>
      </c>
      <c r="AW216" s="12" t="s">
        <v>31</v>
      </c>
      <c r="AX216" s="12" t="s">
        <v>68</v>
      </c>
      <c r="AY216" s="167" t="s">
        <v>106</v>
      </c>
    </row>
    <row r="217" spans="2:51" s="13" customFormat="1" ht="12">
      <c r="B217" s="173"/>
      <c r="D217" s="156" t="s">
        <v>125</v>
      </c>
      <c r="E217" s="174" t="s">
        <v>3</v>
      </c>
      <c r="F217" s="175" t="s">
        <v>135</v>
      </c>
      <c r="H217" s="176">
        <v>1</v>
      </c>
      <c r="L217" s="173"/>
      <c r="M217" s="177"/>
      <c r="N217" s="178"/>
      <c r="O217" s="178"/>
      <c r="P217" s="178"/>
      <c r="Q217" s="178"/>
      <c r="R217" s="178"/>
      <c r="S217" s="178"/>
      <c r="T217" s="179"/>
      <c r="AT217" s="180" t="s">
        <v>125</v>
      </c>
      <c r="AU217" s="180" t="s">
        <v>74</v>
      </c>
      <c r="AV217" s="13" t="s">
        <v>113</v>
      </c>
      <c r="AW217" s="13" t="s">
        <v>31</v>
      </c>
      <c r="AX217" s="13" t="s">
        <v>74</v>
      </c>
      <c r="AY217" s="180" t="s">
        <v>106</v>
      </c>
    </row>
    <row r="218" spans="2:65" s="1" customFormat="1" ht="22.5" customHeight="1">
      <c r="B218" s="144"/>
      <c r="C218" s="145" t="s">
        <v>444</v>
      </c>
      <c r="D218" s="145" t="s">
        <v>109</v>
      </c>
      <c r="E218" s="146" t="s">
        <v>445</v>
      </c>
      <c r="F218" s="295" t="s">
        <v>643</v>
      </c>
      <c r="G218" s="148" t="s">
        <v>112</v>
      </c>
      <c r="H218" s="149">
        <v>1</v>
      </c>
      <c r="I218" s="150"/>
      <c r="J218" s="150">
        <f>ROUND(I218*H218,2)</f>
        <v>0</v>
      </c>
      <c r="K218" s="147" t="s">
        <v>3</v>
      </c>
      <c r="L218" s="31"/>
      <c r="M218" s="151" t="s">
        <v>3</v>
      </c>
      <c r="N218" s="152" t="s">
        <v>40</v>
      </c>
      <c r="O218" s="153">
        <v>0</v>
      </c>
      <c r="P218" s="153">
        <f>O218*H218</f>
        <v>0</v>
      </c>
      <c r="Q218" s="153">
        <v>0</v>
      </c>
      <c r="R218" s="153">
        <f>Q218*H218</f>
        <v>0</v>
      </c>
      <c r="S218" s="153">
        <v>0</v>
      </c>
      <c r="T218" s="154">
        <f>S218*H218</f>
        <v>0</v>
      </c>
      <c r="AR218" s="17" t="s">
        <v>427</v>
      </c>
      <c r="AT218" s="17" t="s">
        <v>109</v>
      </c>
      <c r="AU218" s="17" t="s">
        <v>74</v>
      </c>
      <c r="AY218" s="17" t="s">
        <v>106</v>
      </c>
      <c r="BE218" s="155">
        <f>IF(N218="základní",J218,0)</f>
        <v>0</v>
      </c>
      <c r="BF218" s="155">
        <f>IF(N218="snížená",J218,0)</f>
        <v>0</v>
      </c>
      <c r="BG218" s="155">
        <f>IF(N218="zákl. přenesená",J218,0)</f>
        <v>0</v>
      </c>
      <c r="BH218" s="155">
        <f>IF(N218="sníž. přenesená",J218,0)</f>
        <v>0</v>
      </c>
      <c r="BI218" s="155">
        <f>IF(N218="nulová",J218,0)</f>
        <v>0</v>
      </c>
      <c r="BJ218" s="17" t="s">
        <v>114</v>
      </c>
      <c r="BK218" s="155">
        <f>ROUND(I218*H218,2)</f>
        <v>0</v>
      </c>
      <c r="BL218" s="17" t="s">
        <v>427</v>
      </c>
      <c r="BM218" s="17" t="s">
        <v>446</v>
      </c>
    </row>
    <row r="219" spans="2:47" s="1" customFormat="1" ht="144">
      <c r="B219" s="31"/>
      <c r="D219" s="159" t="s">
        <v>116</v>
      </c>
      <c r="F219" s="181" t="s">
        <v>447</v>
      </c>
      <c r="L219" s="31"/>
      <c r="M219" s="60"/>
      <c r="N219" s="32"/>
      <c r="O219" s="32"/>
      <c r="P219" s="32"/>
      <c r="Q219" s="32"/>
      <c r="R219" s="32"/>
      <c r="S219" s="32"/>
      <c r="T219" s="61"/>
      <c r="AT219" s="17" t="s">
        <v>116</v>
      </c>
      <c r="AU219" s="17" t="s">
        <v>74</v>
      </c>
    </row>
    <row r="220" spans="2:51" s="11" customFormat="1" ht="12">
      <c r="B220" s="158"/>
      <c r="D220" s="159" t="s">
        <v>125</v>
      </c>
      <c r="E220" s="160" t="s">
        <v>3</v>
      </c>
      <c r="F220" s="161" t="s">
        <v>437</v>
      </c>
      <c r="H220" s="162" t="s">
        <v>3</v>
      </c>
      <c r="L220" s="158"/>
      <c r="M220" s="163"/>
      <c r="N220" s="164"/>
      <c r="O220" s="164"/>
      <c r="P220" s="164"/>
      <c r="Q220" s="164"/>
      <c r="R220" s="164"/>
      <c r="S220" s="164"/>
      <c r="T220" s="165"/>
      <c r="AT220" s="162" t="s">
        <v>125</v>
      </c>
      <c r="AU220" s="162" t="s">
        <v>74</v>
      </c>
      <c r="AV220" s="11" t="s">
        <v>74</v>
      </c>
      <c r="AW220" s="11" t="s">
        <v>31</v>
      </c>
      <c r="AX220" s="11" t="s">
        <v>68</v>
      </c>
      <c r="AY220" s="162" t="s">
        <v>106</v>
      </c>
    </row>
    <row r="221" spans="2:51" s="12" customFormat="1" ht="24">
      <c r="B221" s="166"/>
      <c r="D221" s="159" t="s">
        <v>125</v>
      </c>
      <c r="E221" s="167" t="s">
        <v>3</v>
      </c>
      <c r="F221" s="168" t="s">
        <v>443</v>
      </c>
      <c r="H221" s="169">
        <v>1</v>
      </c>
      <c r="L221" s="166"/>
      <c r="M221" s="170"/>
      <c r="N221" s="171"/>
      <c r="O221" s="171"/>
      <c r="P221" s="171"/>
      <c r="Q221" s="171"/>
      <c r="R221" s="171"/>
      <c r="S221" s="171"/>
      <c r="T221" s="172"/>
      <c r="AT221" s="167" t="s">
        <v>125</v>
      </c>
      <c r="AU221" s="167" t="s">
        <v>74</v>
      </c>
      <c r="AV221" s="12" t="s">
        <v>114</v>
      </c>
      <c r="AW221" s="12" t="s">
        <v>31</v>
      </c>
      <c r="AX221" s="12" t="s">
        <v>68</v>
      </c>
      <c r="AY221" s="167" t="s">
        <v>106</v>
      </c>
    </row>
    <row r="222" spans="2:51" s="13" customFormat="1" ht="12">
      <c r="B222" s="173"/>
      <c r="D222" s="156" t="s">
        <v>125</v>
      </c>
      <c r="E222" s="174" t="s">
        <v>3</v>
      </c>
      <c r="F222" s="175" t="s">
        <v>135</v>
      </c>
      <c r="H222" s="176">
        <v>1</v>
      </c>
      <c r="L222" s="173"/>
      <c r="M222" s="177"/>
      <c r="N222" s="178"/>
      <c r="O222" s="178"/>
      <c r="P222" s="178"/>
      <c r="Q222" s="178"/>
      <c r="R222" s="178"/>
      <c r="S222" s="178"/>
      <c r="T222" s="179"/>
      <c r="AT222" s="180" t="s">
        <v>125</v>
      </c>
      <c r="AU222" s="180" t="s">
        <v>74</v>
      </c>
      <c r="AV222" s="13" t="s">
        <v>113</v>
      </c>
      <c r="AW222" s="13" t="s">
        <v>31</v>
      </c>
      <c r="AX222" s="13" t="s">
        <v>74</v>
      </c>
      <c r="AY222" s="180" t="s">
        <v>106</v>
      </c>
    </row>
    <row r="223" spans="2:65" s="1" customFormat="1" ht="22.5" customHeight="1">
      <c r="B223" s="144"/>
      <c r="C223" s="145" t="s">
        <v>448</v>
      </c>
      <c r="D223" s="145" t="s">
        <v>109</v>
      </c>
      <c r="E223" s="146" t="s">
        <v>449</v>
      </c>
      <c r="F223" s="295" t="s">
        <v>642</v>
      </c>
      <c r="G223" s="148" t="s">
        <v>112</v>
      </c>
      <c r="H223" s="149">
        <v>1</v>
      </c>
      <c r="I223" s="150"/>
      <c r="J223" s="150">
        <f>ROUND(I223*H223,2)</f>
        <v>0</v>
      </c>
      <c r="K223" s="147" t="s">
        <v>3</v>
      </c>
      <c r="L223" s="31"/>
      <c r="M223" s="151" t="s">
        <v>3</v>
      </c>
      <c r="N223" s="152" t="s">
        <v>40</v>
      </c>
      <c r="O223" s="153">
        <v>0</v>
      </c>
      <c r="P223" s="153">
        <f>O223*H223</f>
        <v>0</v>
      </c>
      <c r="Q223" s="153">
        <v>0</v>
      </c>
      <c r="R223" s="153">
        <f>Q223*H223</f>
        <v>0</v>
      </c>
      <c r="S223" s="153">
        <v>0</v>
      </c>
      <c r="T223" s="154">
        <f>S223*H223</f>
        <v>0</v>
      </c>
      <c r="AR223" s="17" t="s">
        <v>427</v>
      </c>
      <c r="AT223" s="17" t="s">
        <v>109</v>
      </c>
      <c r="AU223" s="17" t="s">
        <v>74</v>
      </c>
      <c r="AY223" s="17" t="s">
        <v>106</v>
      </c>
      <c r="BE223" s="155">
        <f>IF(N223="základní",J223,0)</f>
        <v>0</v>
      </c>
      <c r="BF223" s="155">
        <f>IF(N223="snížená",J223,0)</f>
        <v>0</v>
      </c>
      <c r="BG223" s="155">
        <f>IF(N223="zákl. přenesená",J223,0)</f>
        <v>0</v>
      </c>
      <c r="BH223" s="155">
        <f>IF(N223="sníž. přenesená",J223,0)</f>
        <v>0</v>
      </c>
      <c r="BI223" s="155">
        <f>IF(N223="nulová",J223,0)</f>
        <v>0</v>
      </c>
      <c r="BJ223" s="17" t="s">
        <v>114</v>
      </c>
      <c r="BK223" s="155">
        <f>ROUND(I223*H223,2)</f>
        <v>0</v>
      </c>
      <c r="BL223" s="17" t="s">
        <v>427</v>
      </c>
      <c r="BM223" s="17" t="s">
        <v>450</v>
      </c>
    </row>
    <row r="224" spans="2:47" s="1" customFormat="1" ht="132">
      <c r="B224" s="31"/>
      <c r="D224" s="159" t="s">
        <v>116</v>
      </c>
      <c r="F224" s="181" t="s">
        <v>451</v>
      </c>
      <c r="L224" s="31"/>
      <c r="M224" s="60"/>
      <c r="N224" s="32"/>
      <c r="O224" s="32"/>
      <c r="P224" s="32"/>
      <c r="Q224" s="32"/>
      <c r="R224" s="32"/>
      <c r="S224" s="32"/>
      <c r="T224" s="61"/>
      <c r="AT224" s="17" t="s">
        <v>116</v>
      </c>
      <c r="AU224" s="17" t="s">
        <v>74</v>
      </c>
    </row>
    <row r="225" spans="2:51" s="11" customFormat="1" ht="12">
      <c r="B225" s="158"/>
      <c r="D225" s="159" t="s">
        <v>125</v>
      </c>
      <c r="E225" s="160" t="s">
        <v>3</v>
      </c>
      <c r="F225" s="161" t="s">
        <v>437</v>
      </c>
      <c r="H225" s="162" t="s">
        <v>3</v>
      </c>
      <c r="L225" s="158"/>
      <c r="M225" s="163"/>
      <c r="N225" s="164"/>
      <c r="O225" s="164"/>
      <c r="P225" s="164"/>
      <c r="Q225" s="164"/>
      <c r="R225" s="164"/>
      <c r="S225" s="164"/>
      <c r="T225" s="165"/>
      <c r="AT225" s="162" t="s">
        <v>125</v>
      </c>
      <c r="AU225" s="162" t="s">
        <v>74</v>
      </c>
      <c r="AV225" s="11" t="s">
        <v>74</v>
      </c>
      <c r="AW225" s="11" t="s">
        <v>31</v>
      </c>
      <c r="AX225" s="11" t="s">
        <v>68</v>
      </c>
      <c r="AY225" s="162" t="s">
        <v>106</v>
      </c>
    </row>
    <row r="226" spans="2:51" s="12" customFormat="1" ht="24">
      <c r="B226" s="166"/>
      <c r="D226" s="159" t="s">
        <v>125</v>
      </c>
      <c r="E226" s="167" t="s">
        <v>3</v>
      </c>
      <c r="F226" s="168" t="s">
        <v>443</v>
      </c>
      <c r="H226" s="169">
        <v>1</v>
      </c>
      <c r="L226" s="166"/>
      <c r="M226" s="170"/>
      <c r="N226" s="171"/>
      <c r="O226" s="171"/>
      <c r="P226" s="171"/>
      <c r="Q226" s="171"/>
      <c r="R226" s="171"/>
      <c r="S226" s="171"/>
      <c r="T226" s="172"/>
      <c r="AT226" s="167" t="s">
        <v>125</v>
      </c>
      <c r="AU226" s="167" t="s">
        <v>74</v>
      </c>
      <c r="AV226" s="12" t="s">
        <v>114</v>
      </c>
      <c r="AW226" s="12" t="s">
        <v>31</v>
      </c>
      <c r="AX226" s="12" t="s">
        <v>68</v>
      </c>
      <c r="AY226" s="167" t="s">
        <v>106</v>
      </c>
    </row>
    <row r="227" spans="2:51" s="13" customFormat="1" ht="12">
      <c r="B227" s="173"/>
      <c r="D227" s="156" t="s">
        <v>125</v>
      </c>
      <c r="E227" s="174" t="s">
        <v>3</v>
      </c>
      <c r="F227" s="175" t="s">
        <v>135</v>
      </c>
      <c r="H227" s="176">
        <v>1</v>
      </c>
      <c r="L227" s="173"/>
      <c r="M227" s="177"/>
      <c r="N227" s="178"/>
      <c r="O227" s="178"/>
      <c r="P227" s="178"/>
      <c r="Q227" s="178"/>
      <c r="R227" s="178"/>
      <c r="S227" s="178"/>
      <c r="T227" s="179"/>
      <c r="AT227" s="180" t="s">
        <v>125</v>
      </c>
      <c r="AU227" s="180" t="s">
        <v>74</v>
      </c>
      <c r="AV227" s="13" t="s">
        <v>113</v>
      </c>
      <c r="AW227" s="13" t="s">
        <v>31</v>
      </c>
      <c r="AX227" s="13" t="s">
        <v>74</v>
      </c>
      <c r="AY227" s="180" t="s">
        <v>106</v>
      </c>
    </row>
    <row r="228" spans="2:65" s="1" customFormat="1" ht="22.5" customHeight="1">
      <c r="B228" s="144"/>
      <c r="C228" s="145" t="s">
        <v>452</v>
      </c>
      <c r="D228" s="145" t="s">
        <v>109</v>
      </c>
      <c r="E228" s="146" t="s">
        <v>453</v>
      </c>
      <c r="F228" s="295" t="s">
        <v>641</v>
      </c>
      <c r="G228" s="148" t="s">
        <v>112</v>
      </c>
      <c r="H228" s="149">
        <v>1</v>
      </c>
      <c r="I228" s="150"/>
      <c r="J228" s="150">
        <f>ROUND(I228*H228,2)</f>
        <v>0</v>
      </c>
      <c r="K228" s="147" t="s">
        <v>3</v>
      </c>
      <c r="L228" s="31"/>
      <c r="M228" s="151" t="s">
        <v>3</v>
      </c>
      <c r="N228" s="152" t="s">
        <v>40</v>
      </c>
      <c r="O228" s="153">
        <v>0</v>
      </c>
      <c r="P228" s="153">
        <f>O228*H228</f>
        <v>0</v>
      </c>
      <c r="Q228" s="153">
        <v>0</v>
      </c>
      <c r="R228" s="153">
        <f>Q228*H228</f>
        <v>0</v>
      </c>
      <c r="S228" s="153">
        <v>0</v>
      </c>
      <c r="T228" s="154">
        <f>S228*H228</f>
        <v>0</v>
      </c>
      <c r="AR228" s="17" t="s">
        <v>427</v>
      </c>
      <c r="AT228" s="17" t="s">
        <v>109</v>
      </c>
      <c r="AU228" s="17" t="s">
        <v>74</v>
      </c>
      <c r="AY228" s="17" t="s">
        <v>106</v>
      </c>
      <c r="BE228" s="155">
        <f>IF(N228="základní",J228,0)</f>
        <v>0</v>
      </c>
      <c r="BF228" s="155">
        <f>IF(N228="snížená",J228,0)</f>
        <v>0</v>
      </c>
      <c r="BG228" s="155">
        <f>IF(N228="zákl. přenesená",J228,0)</f>
        <v>0</v>
      </c>
      <c r="BH228" s="155">
        <f>IF(N228="sníž. přenesená",J228,0)</f>
        <v>0</v>
      </c>
      <c r="BI228" s="155">
        <f>IF(N228="nulová",J228,0)</f>
        <v>0</v>
      </c>
      <c r="BJ228" s="17" t="s">
        <v>114</v>
      </c>
      <c r="BK228" s="155">
        <f>ROUND(I228*H228,2)</f>
        <v>0</v>
      </c>
      <c r="BL228" s="17" t="s">
        <v>427</v>
      </c>
      <c r="BM228" s="17" t="s">
        <v>454</v>
      </c>
    </row>
    <row r="229" spans="2:47" s="1" customFormat="1" ht="240">
      <c r="B229" s="31"/>
      <c r="D229" s="159" t="s">
        <v>116</v>
      </c>
      <c r="F229" s="181" t="s">
        <v>455</v>
      </c>
      <c r="L229" s="31"/>
      <c r="M229" s="60"/>
      <c r="N229" s="32"/>
      <c r="O229" s="32"/>
      <c r="P229" s="32"/>
      <c r="Q229" s="32"/>
      <c r="R229" s="32"/>
      <c r="S229" s="32"/>
      <c r="T229" s="61"/>
      <c r="AT229" s="17" t="s">
        <v>116</v>
      </c>
      <c r="AU229" s="17" t="s">
        <v>74</v>
      </c>
    </row>
    <row r="230" spans="2:51" s="11" customFormat="1" ht="12">
      <c r="B230" s="158"/>
      <c r="D230" s="159" t="s">
        <v>125</v>
      </c>
      <c r="E230" s="160" t="s">
        <v>3</v>
      </c>
      <c r="F230" s="161" t="s">
        <v>437</v>
      </c>
      <c r="H230" s="162" t="s">
        <v>3</v>
      </c>
      <c r="L230" s="158"/>
      <c r="M230" s="163"/>
      <c r="N230" s="164"/>
      <c r="O230" s="164"/>
      <c r="P230" s="164"/>
      <c r="Q230" s="164"/>
      <c r="R230" s="164"/>
      <c r="S230" s="164"/>
      <c r="T230" s="165"/>
      <c r="AT230" s="162" t="s">
        <v>125</v>
      </c>
      <c r="AU230" s="162" t="s">
        <v>74</v>
      </c>
      <c r="AV230" s="11" t="s">
        <v>74</v>
      </c>
      <c r="AW230" s="11" t="s">
        <v>31</v>
      </c>
      <c r="AX230" s="11" t="s">
        <v>68</v>
      </c>
      <c r="AY230" s="162" t="s">
        <v>106</v>
      </c>
    </row>
    <row r="231" spans="2:51" s="12" customFormat="1" ht="24">
      <c r="B231" s="166"/>
      <c r="D231" s="159" t="s">
        <v>125</v>
      </c>
      <c r="E231" s="167" t="s">
        <v>3</v>
      </c>
      <c r="F231" s="168" t="s">
        <v>443</v>
      </c>
      <c r="H231" s="169">
        <v>1</v>
      </c>
      <c r="L231" s="166"/>
      <c r="M231" s="170"/>
      <c r="N231" s="171"/>
      <c r="O231" s="171"/>
      <c r="P231" s="171"/>
      <c r="Q231" s="171"/>
      <c r="R231" s="171"/>
      <c r="S231" s="171"/>
      <c r="T231" s="172"/>
      <c r="AT231" s="167" t="s">
        <v>125</v>
      </c>
      <c r="AU231" s="167" t="s">
        <v>74</v>
      </c>
      <c r="AV231" s="12" t="s">
        <v>114</v>
      </c>
      <c r="AW231" s="12" t="s">
        <v>31</v>
      </c>
      <c r="AX231" s="12" t="s">
        <v>68</v>
      </c>
      <c r="AY231" s="167" t="s">
        <v>106</v>
      </c>
    </row>
    <row r="232" spans="2:51" s="13" customFormat="1" ht="12">
      <c r="B232" s="173"/>
      <c r="D232" s="156" t="s">
        <v>125</v>
      </c>
      <c r="E232" s="174" t="s">
        <v>3</v>
      </c>
      <c r="F232" s="175" t="s">
        <v>135</v>
      </c>
      <c r="H232" s="176">
        <v>1</v>
      </c>
      <c r="L232" s="173"/>
      <c r="M232" s="177"/>
      <c r="N232" s="178"/>
      <c r="O232" s="178"/>
      <c r="P232" s="178"/>
      <c r="Q232" s="178"/>
      <c r="R232" s="178"/>
      <c r="S232" s="178"/>
      <c r="T232" s="179"/>
      <c r="AT232" s="180" t="s">
        <v>125</v>
      </c>
      <c r="AU232" s="180" t="s">
        <v>74</v>
      </c>
      <c r="AV232" s="13" t="s">
        <v>113</v>
      </c>
      <c r="AW232" s="13" t="s">
        <v>31</v>
      </c>
      <c r="AX232" s="13" t="s">
        <v>74</v>
      </c>
      <c r="AY232" s="180" t="s">
        <v>106</v>
      </c>
    </row>
    <row r="233" spans="2:65" s="1" customFormat="1" ht="22.5" customHeight="1">
      <c r="B233" s="144"/>
      <c r="C233" s="145" t="s">
        <v>456</v>
      </c>
      <c r="D233" s="145" t="s">
        <v>109</v>
      </c>
      <c r="E233" s="146" t="s">
        <v>457</v>
      </c>
      <c r="F233" s="295" t="s">
        <v>640</v>
      </c>
      <c r="G233" s="148" t="s">
        <v>112</v>
      </c>
      <c r="H233" s="149">
        <v>1</v>
      </c>
      <c r="I233" s="150"/>
      <c r="J233" s="150">
        <f>ROUND(I233*H233,2)</f>
        <v>0</v>
      </c>
      <c r="K233" s="147" t="s">
        <v>3</v>
      </c>
      <c r="L233" s="31"/>
      <c r="M233" s="151" t="s">
        <v>3</v>
      </c>
      <c r="N233" s="152" t="s">
        <v>40</v>
      </c>
      <c r="O233" s="153">
        <v>0</v>
      </c>
      <c r="P233" s="153">
        <f>O233*H233</f>
        <v>0</v>
      </c>
      <c r="Q233" s="153">
        <v>0</v>
      </c>
      <c r="R233" s="153">
        <f>Q233*H233</f>
        <v>0</v>
      </c>
      <c r="S233" s="153">
        <v>0</v>
      </c>
      <c r="T233" s="154">
        <f>S233*H233</f>
        <v>0</v>
      </c>
      <c r="AR233" s="17" t="s">
        <v>427</v>
      </c>
      <c r="AT233" s="17" t="s">
        <v>109</v>
      </c>
      <c r="AU233" s="17" t="s">
        <v>74</v>
      </c>
      <c r="AY233" s="17" t="s">
        <v>106</v>
      </c>
      <c r="BE233" s="155">
        <f>IF(N233="základní",J233,0)</f>
        <v>0</v>
      </c>
      <c r="BF233" s="155">
        <f>IF(N233="snížená",J233,0)</f>
        <v>0</v>
      </c>
      <c r="BG233" s="155">
        <f>IF(N233="zákl. přenesená",J233,0)</f>
        <v>0</v>
      </c>
      <c r="BH233" s="155">
        <f>IF(N233="sníž. přenesená",J233,0)</f>
        <v>0</v>
      </c>
      <c r="BI233" s="155">
        <f>IF(N233="nulová",J233,0)</f>
        <v>0</v>
      </c>
      <c r="BJ233" s="17" t="s">
        <v>114</v>
      </c>
      <c r="BK233" s="155">
        <f>ROUND(I233*H233,2)</f>
        <v>0</v>
      </c>
      <c r="BL233" s="17" t="s">
        <v>427</v>
      </c>
      <c r="BM233" s="17" t="s">
        <v>458</v>
      </c>
    </row>
    <row r="234" spans="2:47" s="1" customFormat="1" ht="228">
      <c r="B234" s="31"/>
      <c r="D234" s="159" t="s">
        <v>116</v>
      </c>
      <c r="F234" s="181" t="s">
        <v>459</v>
      </c>
      <c r="L234" s="31"/>
      <c r="M234" s="60"/>
      <c r="N234" s="32"/>
      <c r="O234" s="32"/>
      <c r="P234" s="32"/>
      <c r="Q234" s="32"/>
      <c r="R234" s="32"/>
      <c r="S234" s="32"/>
      <c r="T234" s="61"/>
      <c r="AT234" s="17" t="s">
        <v>116</v>
      </c>
      <c r="AU234" s="17" t="s">
        <v>74</v>
      </c>
    </row>
    <row r="235" spans="2:51" s="11" customFormat="1" ht="12">
      <c r="B235" s="158"/>
      <c r="D235" s="159" t="s">
        <v>125</v>
      </c>
      <c r="E235" s="160" t="s">
        <v>3</v>
      </c>
      <c r="F235" s="161" t="s">
        <v>437</v>
      </c>
      <c r="H235" s="162" t="s">
        <v>3</v>
      </c>
      <c r="L235" s="158"/>
      <c r="M235" s="163"/>
      <c r="N235" s="164"/>
      <c r="O235" s="164"/>
      <c r="P235" s="164"/>
      <c r="Q235" s="164"/>
      <c r="R235" s="164"/>
      <c r="S235" s="164"/>
      <c r="T235" s="165"/>
      <c r="AT235" s="162" t="s">
        <v>125</v>
      </c>
      <c r="AU235" s="162" t="s">
        <v>74</v>
      </c>
      <c r="AV235" s="11" t="s">
        <v>74</v>
      </c>
      <c r="AW235" s="11" t="s">
        <v>31</v>
      </c>
      <c r="AX235" s="11" t="s">
        <v>68</v>
      </c>
      <c r="AY235" s="162" t="s">
        <v>106</v>
      </c>
    </row>
    <row r="236" spans="2:51" s="12" customFormat="1" ht="24">
      <c r="B236" s="166"/>
      <c r="D236" s="159" t="s">
        <v>125</v>
      </c>
      <c r="E236" s="167" t="s">
        <v>3</v>
      </c>
      <c r="F236" s="168" t="s">
        <v>443</v>
      </c>
      <c r="H236" s="169">
        <v>1</v>
      </c>
      <c r="L236" s="166"/>
      <c r="M236" s="170"/>
      <c r="N236" s="171"/>
      <c r="O236" s="171"/>
      <c r="P236" s="171"/>
      <c r="Q236" s="171"/>
      <c r="R236" s="171"/>
      <c r="S236" s="171"/>
      <c r="T236" s="172"/>
      <c r="AT236" s="167" t="s">
        <v>125</v>
      </c>
      <c r="AU236" s="167" t="s">
        <v>74</v>
      </c>
      <c r="AV236" s="12" t="s">
        <v>114</v>
      </c>
      <c r="AW236" s="12" t="s">
        <v>31</v>
      </c>
      <c r="AX236" s="12" t="s">
        <v>68</v>
      </c>
      <c r="AY236" s="167" t="s">
        <v>106</v>
      </c>
    </row>
    <row r="237" spans="2:51" s="13" customFormat="1" ht="12">
      <c r="B237" s="173"/>
      <c r="D237" s="159" t="s">
        <v>125</v>
      </c>
      <c r="E237" s="197" t="s">
        <v>3</v>
      </c>
      <c r="F237" s="198" t="s">
        <v>135</v>
      </c>
      <c r="H237" s="199">
        <v>1</v>
      </c>
      <c r="L237" s="173"/>
      <c r="M237" s="202"/>
      <c r="N237" s="203"/>
      <c r="O237" s="203"/>
      <c r="P237" s="203"/>
      <c r="Q237" s="203"/>
      <c r="R237" s="203"/>
      <c r="S237" s="203"/>
      <c r="T237" s="204"/>
      <c r="AT237" s="180" t="s">
        <v>125</v>
      </c>
      <c r="AU237" s="180" t="s">
        <v>74</v>
      </c>
      <c r="AV237" s="13" t="s">
        <v>113</v>
      </c>
      <c r="AW237" s="13" t="s">
        <v>31</v>
      </c>
      <c r="AX237" s="13" t="s">
        <v>74</v>
      </c>
      <c r="AY237" s="180" t="s">
        <v>106</v>
      </c>
    </row>
    <row r="238" spans="2:12" s="1" customFormat="1" ht="6.75" customHeight="1">
      <c r="B238" s="46"/>
      <c r="C238" s="47"/>
      <c r="D238" s="47"/>
      <c r="E238" s="47"/>
      <c r="F238" s="47"/>
      <c r="G238" s="47"/>
      <c r="H238" s="47"/>
      <c r="I238" s="47"/>
      <c r="J238" s="47"/>
      <c r="K238" s="47"/>
      <c r="L238" s="31"/>
    </row>
    <row r="239" ht="12">
      <c r="AT239" s="185"/>
    </row>
  </sheetData>
  <sheetProtection/>
  <autoFilter ref="C90:K90"/>
  <mergeCells count="9">
    <mergeCell ref="E83:H83"/>
    <mergeCell ref="G1:H1"/>
    <mergeCell ref="L2:V2"/>
    <mergeCell ref="E7:H7"/>
    <mergeCell ref="E9:H9"/>
    <mergeCell ref="E24:H24"/>
    <mergeCell ref="E45:H45"/>
    <mergeCell ref="E47:H47"/>
    <mergeCell ref="E81:H81"/>
  </mergeCells>
  <hyperlinks>
    <hyperlink ref="F1:G1" location="C2" tooltip="Krycí list soupisu" display="1) Krycí list soupisu"/>
    <hyperlink ref="G1:H1" location="C54" tooltip="Rekapitulace" display="2) Rekapitulace"/>
    <hyperlink ref="J1" location="C90" tooltip="Soupis prací" display="3) Soupis prací"/>
    <hyperlink ref="L1:V1" location="'Rekapitulace stavby'!C2" tooltip="Rekapitulace stavby" display="Rekapitulace stavby"/>
  </hyperlinks>
  <printOptions/>
  <pageMargins left="0.5905511811023623" right="0.5905511811023623" top="0.5905511811023623" bottom="0.5905511811023623" header="0" footer="0"/>
  <pageSetup blackAndWhite="1" errors="blank" fitToHeight="100" fitToWidth="1" horizontalDpi="600" verticalDpi="600" orientation="landscape" paperSize="9" r:id="rId2"/>
  <headerFooter>
    <oddFooter>&amp;LDŮM Č.P. 752, PIONÝRŮ - STAVEBNÍ ÚPRAVY , FRÝDEK MÍSTEK&amp;CStrana &amp;P /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33203125" defaultRowHeight="13.5"/>
  <cols>
    <col min="1" max="1" width="8.33203125" style="213" customWidth="1"/>
    <col min="2" max="2" width="1.66796875" style="213" customWidth="1"/>
    <col min="3" max="4" width="5" style="213" customWidth="1"/>
    <col min="5" max="5" width="11.66015625" style="213" customWidth="1"/>
    <col min="6" max="6" width="9.16015625" style="213" customWidth="1"/>
    <col min="7" max="7" width="5" style="213" customWidth="1"/>
    <col min="8" max="8" width="77.83203125" style="213" customWidth="1"/>
    <col min="9" max="10" width="20" style="213" customWidth="1"/>
    <col min="11" max="11" width="1.66796875" style="213" customWidth="1"/>
    <col min="12" max="16384" width="9.33203125" style="213" customWidth="1"/>
  </cols>
  <sheetData>
    <row r="1" ht="37.5" customHeight="1"/>
    <row r="2" spans="2:11" ht="7.5" customHeight="1">
      <c r="B2" s="214"/>
      <c r="C2" s="215"/>
      <c r="D2" s="215"/>
      <c r="E2" s="215"/>
      <c r="F2" s="215"/>
      <c r="G2" s="215"/>
      <c r="H2" s="215"/>
      <c r="I2" s="215"/>
      <c r="J2" s="215"/>
      <c r="K2" s="216"/>
    </row>
    <row r="3" spans="2:11" s="219" customFormat="1" ht="45" customHeight="1">
      <c r="B3" s="217"/>
      <c r="C3" s="337" t="s">
        <v>467</v>
      </c>
      <c r="D3" s="337"/>
      <c r="E3" s="337"/>
      <c r="F3" s="337"/>
      <c r="G3" s="337"/>
      <c r="H3" s="337"/>
      <c r="I3" s="337"/>
      <c r="J3" s="337"/>
      <c r="K3" s="218"/>
    </row>
    <row r="4" spans="2:11" ht="25.5" customHeight="1">
      <c r="B4" s="220"/>
      <c r="C4" s="342" t="s">
        <v>468</v>
      </c>
      <c r="D4" s="342"/>
      <c r="E4" s="342"/>
      <c r="F4" s="342"/>
      <c r="G4" s="342"/>
      <c r="H4" s="342"/>
      <c r="I4" s="342"/>
      <c r="J4" s="342"/>
      <c r="K4" s="221"/>
    </row>
    <row r="5" spans="2:11" ht="5.25" customHeight="1">
      <c r="B5" s="220"/>
      <c r="C5" s="222"/>
      <c r="D5" s="222"/>
      <c r="E5" s="222"/>
      <c r="F5" s="222"/>
      <c r="G5" s="222"/>
      <c r="H5" s="222"/>
      <c r="I5" s="222"/>
      <c r="J5" s="222"/>
      <c r="K5" s="221"/>
    </row>
    <row r="6" spans="2:11" ht="15" customHeight="1">
      <c r="B6" s="220"/>
      <c r="C6" s="339" t="s">
        <v>469</v>
      </c>
      <c r="D6" s="339"/>
      <c r="E6" s="339"/>
      <c r="F6" s="339"/>
      <c r="G6" s="339"/>
      <c r="H6" s="339"/>
      <c r="I6" s="339"/>
      <c r="J6" s="339"/>
      <c r="K6" s="221"/>
    </row>
    <row r="7" spans="2:11" ht="15" customHeight="1">
      <c r="B7" s="224"/>
      <c r="C7" s="339" t="s">
        <v>470</v>
      </c>
      <c r="D7" s="339"/>
      <c r="E7" s="339"/>
      <c r="F7" s="339"/>
      <c r="G7" s="339"/>
      <c r="H7" s="339"/>
      <c r="I7" s="339"/>
      <c r="J7" s="339"/>
      <c r="K7" s="221"/>
    </row>
    <row r="8" spans="2:11" ht="12.75" customHeight="1">
      <c r="B8" s="224"/>
      <c r="C8" s="223"/>
      <c r="D8" s="223"/>
      <c r="E8" s="223"/>
      <c r="F8" s="223"/>
      <c r="G8" s="223"/>
      <c r="H8" s="223"/>
      <c r="I8" s="223"/>
      <c r="J8" s="223"/>
      <c r="K8" s="221"/>
    </row>
    <row r="9" spans="2:11" ht="15" customHeight="1">
      <c r="B9" s="224"/>
      <c r="C9" s="339" t="s">
        <v>471</v>
      </c>
      <c r="D9" s="339"/>
      <c r="E9" s="339"/>
      <c r="F9" s="339"/>
      <c r="G9" s="339"/>
      <c r="H9" s="339"/>
      <c r="I9" s="339"/>
      <c r="J9" s="339"/>
      <c r="K9" s="221"/>
    </row>
    <row r="10" spans="2:11" ht="15" customHeight="1">
      <c r="B10" s="224"/>
      <c r="C10" s="223"/>
      <c r="D10" s="339" t="s">
        <v>472</v>
      </c>
      <c r="E10" s="339"/>
      <c r="F10" s="339"/>
      <c r="G10" s="339"/>
      <c r="H10" s="339"/>
      <c r="I10" s="339"/>
      <c r="J10" s="339"/>
      <c r="K10" s="221"/>
    </row>
    <row r="11" spans="2:11" ht="15" customHeight="1">
      <c r="B11" s="224"/>
      <c r="C11" s="225"/>
      <c r="D11" s="339" t="s">
        <v>473</v>
      </c>
      <c r="E11" s="339"/>
      <c r="F11" s="339"/>
      <c r="G11" s="339"/>
      <c r="H11" s="339"/>
      <c r="I11" s="339"/>
      <c r="J11" s="339"/>
      <c r="K11" s="221"/>
    </row>
    <row r="12" spans="2:11" ht="12.75" customHeight="1">
      <c r="B12" s="224"/>
      <c r="C12" s="225"/>
      <c r="D12" s="225"/>
      <c r="E12" s="225"/>
      <c r="F12" s="225"/>
      <c r="G12" s="225"/>
      <c r="H12" s="225"/>
      <c r="I12" s="225"/>
      <c r="J12" s="225"/>
      <c r="K12" s="221"/>
    </row>
    <row r="13" spans="2:11" ht="15" customHeight="1">
      <c r="B13" s="224"/>
      <c r="C13" s="225"/>
      <c r="D13" s="339" t="s">
        <v>474</v>
      </c>
      <c r="E13" s="339"/>
      <c r="F13" s="339"/>
      <c r="G13" s="339"/>
      <c r="H13" s="339"/>
      <c r="I13" s="339"/>
      <c r="J13" s="339"/>
      <c r="K13" s="221"/>
    </row>
    <row r="14" spans="2:11" ht="15" customHeight="1">
      <c r="B14" s="224"/>
      <c r="C14" s="225"/>
      <c r="D14" s="339" t="s">
        <v>475</v>
      </c>
      <c r="E14" s="339"/>
      <c r="F14" s="339"/>
      <c r="G14" s="339"/>
      <c r="H14" s="339"/>
      <c r="I14" s="339"/>
      <c r="J14" s="339"/>
      <c r="K14" s="221"/>
    </row>
    <row r="15" spans="2:11" ht="15" customHeight="1">
      <c r="B15" s="224"/>
      <c r="C15" s="225"/>
      <c r="D15" s="339" t="s">
        <v>476</v>
      </c>
      <c r="E15" s="339"/>
      <c r="F15" s="339"/>
      <c r="G15" s="339"/>
      <c r="H15" s="339"/>
      <c r="I15" s="339"/>
      <c r="J15" s="339"/>
      <c r="K15" s="221"/>
    </row>
    <row r="16" spans="2:11" ht="15" customHeight="1">
      <c r="B16" s="224"/>
      <c r="C16" s="225"/>
      <c r="D16" s="225"/>
      <c r="E16" s="226" t="s">
        <v>76</v>
      </c>
      <c r="F16" s="339" t="s">
        <v>477</v>
      </c>
      <c r="G16" s="339"/>
      <c r="H16" s="339"/>
      <c r="I16" s="339"/>
      <c r="J16" s="339"/>
      <c r="K16" s="221"/>
    </row>
    <row r="17" spans="2:11" ht="15" customHeight="1">
      <c r="B17" s="224"/>
      <c r="C17" s="225"/>
      <c r="D17" s="225"/>
      <c r="E17" s="226" t="s">
        <v>478</v>
      </c>
      <c r="F17" s="339" t="s">
        <v>479</v>
      </c>
      <c r="G17" s="339"/>
      <c r="H17" s="339"/>
      <c r="I17" s="339"/>
      <c r="J17" s="339"/>
      <c r="K17" s="221"/>
    </row>
    <row r="18" spans="2:11" ht="15" customHeight="1">
      <c r="B18" s="224"/>
      <c r="C18" s="225"/>
      <c r="D18" s="225"/>
      <c r="E18" s="226" t="s">
        <v>480</v>
      </c>
      <c r="F18" s="339" t="s">
        <v>481</v>
      </c>
      <c r="G18" s="339"/>
      <c r="H18" s="339"/>
      <c r="I18" s="339"/>
      <c r="J18" s="339"/>
      <c r="K18" s="221"/>
    </row>
    <row r="19" spans="2:11" ht="15" customHeight="1">
      <c r="B19" s="224"/>
      <c r="C19" s="225"/>
      <c r="D19" s="225"/>
      <c r="E19" s="226" t="s">
        <v>72</v>
      </c>
      <c r="F19" s="339" t="s">
        <v>73</v>
      </c>
      <c r="G19" s="339"/>
      <c r="H19" s="339"/>
      <c r="I19" s="339"/>
      <c r="J19" s="339"/>
      <c r="K19" s="221"/>
    </row>
    <row r="20" spans="2:11" ht="15" customHeight="1">
      <c r="B20" s="224"/>
      <c r="C20" s="225"/>
      <c r="D20" s="225"/>
      <c r="E20" s="226" t="s">
        <v>431</v>
      </c>
      <c r="F20" s="339" t="s">
        <v>432</v>
      </c>
      <c r="G20" s="339"/>
      <c r="H20" s="339"/>
      <c r="I20" s="339"/>
      <c r="J20" s="339"/>
      <c r="K20" s="221"/>
    </row>
    <row r="21" spans="2:11" ht="15" customHeight="1">
      <c r="B21" s="224"/>
      <c r="C21" s="225"/>
      <c r="D21" s="225"/>
      <c r="E21" s="226" t="s">
        <v>482</v>
      </c>
      <c r="F21" s="339" t="s">
        <v>483</v>
      </c>
      <c r="G21" s="339"/>
      <c r="H21" s="339"/>
      <c r="I21" s="339"/>
      <c r="J21" s="339"/>
      <c r="K21" s="221"/>
    </row>
    <row r="22" spans="2:11" ht="12.75" customHeight="1">
      <c r="B22" s="224"/>
      <c r="C22" s="225"/>
      <c r="D22" s="225"/>
      <c r="E22" s="225"/>
      <c r="F22" s="225"/>
      <c r="G22" s="225"/>
      <c r="H22" s="225"/>
      <c r="I22" s="225"/>
      <c r="J22" s="225"/>
      <c r="K22" s="221"/>
    </row>
    <row r="23" spans="2:11" ht="15" customHeight="1">
      <c r="B23" s="224"/>
      <c r="C23" s="339" t="s">
        <v>484</v>
      </c>
      <c r="D23" s="339"/>
      <c r="E23" s="339"/>
      <c r="F23" s="339"/>
      <c r="G23" s="339"/>
      <c r="H23" s="339"/>
      <c r="I23" s="339"/>
      <c r="J23" s="339"/>
      <c r="K23" s="221"/>
    </row>
    <row r="24" spans="2:11" ht="15" customHeight="1">
      <c r="B24" s="224"/>
      <c r="C24" s="339" t="s">
        <v>485</v>
      </c>
      <c r="D24" s="339"/>
      <c r="E24" s="339"/>
      <c r="F24" s="339"/>
      <c r="G24" s="339"/>
      <c r="H24" s="339"/>
      <c r="I24" s="339"/>
      <c r="J24" s="339"/>
      <c r="K24" s="221"/>
    </row>
    <row r="25" spans="2:11" ht="15" customHeight="1">
      <c r="B25" s="224"/>
      <c r="C25" s="223"/>
      <c r="D25" s="339" t="s">
        <v>486</v>
      </c>
      <c r="E25" s="339"/>
      <c r="F25" s="339"/>
      <c r="G25" s="339"/>
      <c r="H25" s="339"/>
      <c r="I25" s="339"/>
      <c r="J25" s="339"/>
      <c r="K25" s="221"/>
    </row>
    <row r="26" spans="2:11" ht="15" customHeight="1">
      <c r="B26" s="224"/>
      <c r="C26" s="225"/>
      <c r="D26" s="339" t="s">
        <v>487</v>
      </c>
      <c r="E26" s="339"/>
      <c r="F26" s="339"/>
      <c r="G26" s="339"/>
      <c r="H26" s="339"/>
      <c r="I26" s="339"/>
      <c r="J26" s="339"/>
      <c r="K26" s="221"/>
    </row>
    <row r="27" spans="2:11" ht="12.75" customHeight="1">
      <c r="B27" s="224"/>
      <c r="C27" s="225"/>
      <c r="D27" s="225"/>
      <c r="E27" s="225"/>
      <c r="F27" s="225"/>
      <c r="G27" s="225"/>
      <c r="H27" s="225"/>
      <c r="I27" s="225"/>
      <c r="J27" s="225"/>
      <c r="K27" s="221"/>
    </row>
    <row r="28" spans="2:11" ht="15" customHeight="1">
      <c r="B28" s="224"/>
      <c r="C28" s="225"/>
      <c r="D28" s="339" t="s">
        <v>488</v>
      </c>
      <c r="E28" s="339"/>
      <c r="F28" s="339"/>
      <c r="G28" s="339"/>
      <c r="H28" s="339"/>
      <c r="I28" s="339"/>
      <c r="J28" s="339"/>
      <c r="K28" s="221"/>
    </row>
    <row r="29" spans="2:11" ht="15" customHeight="1">
      <c r="B29" s="224"/>
      <c r="C29" s="225"/>
      <c r="D29" s="339" t="s">
        <v>489</v>
      </c>
      <c r="E29" s="339"/>
      <c r="F29" s="339"/>
      <c r="G29" s="339"/>
      <c r="H29" s="339"/>
      <c r="I29" s="339"/>
      <c r="J29" s="339"/>
      <c r="K29" s="221"/>
    </row>
    <row r="30" spans="2:11" ht="12.75" customHeight="1">
      <c r="B30" s="224"/>
      <c r="C30" s="225"/>
      <c r="D30" s="225"/>
      <c r="E30" s="225"/>
      <c r="F30" s="225"/>
      <c r="G30" s="225"/>
      <c r="H30" s="225"/>
      <c r="I30" s="225"/>
      <c r="J30" s="225"/>
      <c r="K30" s="221"/>
    </row>
    <row r="31" spans="2:11" ht="15" customHeight="1">
      <c r="B31" s="224"/>
      <c r="C31" s="225"/>
      <c r="D31" s="339" t="s">
        <v>490</v>
      </c>
      <c r="E31" s="339"/>
      <c r="F31" s="339"/>
      <c r="G31" s="339"/>
      <c r="H31" s="339"/>
      <c r="I31" s="339"/>
      <c r="J31" s="339"/>
      <c r="K31" s="221"/>
    </row>
    <row r="32" spans="2:11" ht="15" customHeight="1">
      <c r="B32" s="224"/>
      <c r="C32" s="225"/>
      <c r="D32" s="339" t="s">
        <v>491</v>
      </c>
      <c r="E32" s="339"/>
      <c r="F32" s="339"/>
      <c r="G32" s="339"/>
      <c r="H32" s="339"/>
      <c r="I32" s="339"/>
      <c r="J32" s="339"/>
      <c r="K32" s="221"/>
    </row>
    <row r="33" spans="2:11" ht="15" customHeight="1">
      <c r="B33" s="224"/>
      <c r="C33" s="225"/>
      <c r="D33" s="339" t="s">
        <v>492</v>
      </c>
      <c r="E33" s="339"/>
      <c r="F33" s="339"/>
      <c r="G33" s="339"/>
      <c r="H33" s="339"/>
      <c r="I33" s="339"/>
      <c r="J33" s="339"/>
      <c r="K33" s="221"/>
    </row>
    <row r="34" spans="2:11" ht="15" customHeight="1">
      <c r="B34" s="224"/>
      <c r="C34" s="225"/>
      <c r="D34" s="223"/>
      <c r="E34" s="227" t="s">
        <v>91</v>
      </c>
      <c r="F34" s="223"/>
      <c r="G34" s="339" t="s">
        <v>493</v>
      </c>
      <c r="H34" s="339"/>
      <c r="I34" s="339"/>
      <c r="J34" s="339"/>
      <c r="K34" s="221"/>
    </row>
    <row r="35" spans="2:11" ht="30.75" customHeight="1">
      <c r="B35" s="224"/>
      <c r="C35" s="225"/>
      <c r="D35" s="223"/>
      <c r="E35" s="227" t="s">
        <v>494</v>
      </c>
      <c r="F35" s="223"/>
      <c r="G35" s="339" t="s">
        <v>495</v>
      </c>
      <c r="H35" s="339"/>
      <c r="I35" s="339"/>
      <c r="J35" s="339"/>
      <c r="K35" s="221"/>
    </row>
    <row r="36" spans="2:11" ht="15" customHeight="1">
      <c r="B36" s="224"/>
      <c r="C36" s="225"/>
      <c r="D36" s="223"/>
      <c r="E36" s="227" t="s">
        <v>49</v>
      </c>
      <c r="F36" s="223"/>
      <c r="G36" s="339" t="s">
        <v>496</v>
      </c>
      <c r="H36" s="339"/>
      <c r="I36" s="339"/>
      <c r="J36" s="339"/>
      <c r="K36" s="221"/>
    </row>
    <row r="37" spans="2:11" ht="15" customHeight="1">
      <c r="B37" s="224"/>
      <c r="C37" s="225"/>
      <c r="D37" s="223"/>
      <c r="E37" s="227" t="s">
        <v>92</v>
      </c>
      <c r="F37" s="223"/>
      <c r="G37" s="339" t="s">
        <v>497</v>
      </c>
      <c r="H37" s="339"/>
      <c r="I37" s="339"/>
      <c r="J37" s="339"/>
      <c r="K37" s="221"/>
    </row>
    <row r="38" spans="2:11" ht="15" customHeight="1">
      <c r="B38" s="224"/>
      <c r="C38" s="225"/>
      <c r="D38" s="223"/>
      <c r="E38" s="227" t="s">
        <v>93</v>
      </c>
      <c r="F38" s="223"/>
      <c r="G38" s="339" t="s">
        <v>498</v>
      </c>
      <c r="H38" s="339"/>
      <c r="I38" s="339"/>
      <c r="J38" s="339"/>
      <c r="K38" s="221"/>
    </row>
    <row r="39" spans="2:11" ht="15" customHeight="1">
      <c r="B39" s="224"/>
      <c r="C39" s="225"/>
      <c r="D39" s="223"/>
      <c r="E39" s="227" t="s">
        <v>94</v>
      </c>
      <c r="F39" s="223"/>
      <c r="G39" s="339" t="s">
        <v>499</v>
      </c>
      <c r="H39" s="339"/>
      <c r="I39" s="339"/>
      <c r="J39" s="339"/>
      <c r="K39" s="221"/>
    </row>
    <row r="40" spans="2:11" ht="15" customHeight="1">
      <c r="B40" s="224"/>
      <c r="C40" s="225"/>
      <c r="D40" s="223"/>
      <c r="E40" s="227" t="s">
        <v>500</v>
      </c>
      <c r="F40" s="223"/>
      <c r="G40" s="339" t="s">
        <v>501</v>
      </c>
      <c r="H40" s="339"/>
      <c r="I40" s="339"/>
      <c r="J40" s="339"/>
      <c r="K40" s="221"/>
    </row>
    <row r="41" spans="2:11" ht="15" customHeight="1">
      <c r="B41" s="224"/>
      <c r="C41" s="225"/>
      <c r="D41" s="223"/>
      <c r="E41" s="227"/>
      <c r="F41" s="223"/>
      <c r="G41" s="339" t="s">
        <v>502</v>
      </c>
      <c r="H41" s="339"/>
      <c r="I41" s="339"/>
      <c r="J41" s="339"/>
      <c r="K41" s="221"/>
    </row>
    <row r="42" spans="2:11" ht="15" customHeight="1">
      <c r="B42" s="224"/>
      <c r="C42" s="225"/>
      <c r="D42" s="223"/>
      <c r="E42" s="227" t="s">
        <v>503</v>
      </c>
      <c r="F42" s="223"/>
      <c r="G42" s="339" t="s">
        <v>504</v>
      </c>
      <c r="H42" s="339"/>
      <c r="I42" s="339"/>
      <c r="J42" s="339"/>
      <c r="K42" s="221"/>
    </row>
    <row r="43" spans="2:11" ht="15" customHeight="1">
      <c r="B43" s="224"/>
      <c r="C43" s="225"/>
      <c r="D43" s="223"/>
      <c r="E43" s="227" t="s">
        <v>96</v>
      </c>
      <c r="F43" s="223"/>
      <c r="G43" s="339" t="s">
        <v>505</v>
      </c>
      <c r="H43" s="339"/>
      <c r="I43" s="339"/>
      <c r="J43" s="339"/>
      <c r="K43" s="221"/>
    </row>
    <row r="44" spans="2:11" ht="12.75" customHeight="1">
      <c r="B44" s="224"/>
      <c r="C44" s="225"/>
      <c r="D44" s="223"/>
      <c r="E44" s="223"/>
      <c r="F44" s="223"/>
      <c r="G44" s="223"/>
      <c r="H44" s="223"/>
      <c r="I44" s="223"/>
      <c r="J44" s="223"/>
      <c r="K44" s="221"/>
    </row>
    <row r="45" spans="2:11" ht="15" customHeight="1">
      <c r="B45" s="224"/>
      <c r="C45" s="225"/>
      <c r="D45" s="339" t="s">
        <v>506</v>
      </c>
      <c r="E45" s="339"/>
      <c r="F45" s="339"/>
      <c r="G45" s="339"/>
      <c r="H45" s="339"/>
      <c r="I45" s="339"/>
      <c r="J45" s="339"/>
      <c r="K45" s="221"/>
    </row>
    <row r="46" spans="2:11" ht="15" customHeight="1">
      <c r="B46" s="224"/>
      <c r="C46" s="225"/>
      <c r="D46" s="225"/>
      <c r="E46" s="339" t="s">
        <v>507</v>
      </c>
      <c r="F46" s="339"/>
      <c r="G46" s="339"/>
      <c r="H46" s="339"/>
      <c r="I46" s="339"/>
      <c r="J46" s="339"/>
      <c r="K46" s="221"/>
    </row>
    <row r="47" spans="2:11" ht="15" customHeight="1">
      <c r="B47" s="224"/>
      <c r="C47" s="225"/>
      <c r="D47" s="225"/>
      <c r="E47" s="339" t="s">
        <v>508</v>
      </c>
      <c r="F47" s="339"/>
      <c r="G47" s="339"/>
      <c r="H47" s="339"/>
      <c r="I47" s="339"/>
      <c r="J47" s="339"/>
      <c r="K47" s="221"/>
    </row>
    <row r="48" spans="2:11" ht="15" customHeight="1">
      <c r="B48" s="224"/>
      <c r="C48" s="225"/>
      <c r="D48" s="225"/>
      <c r="E48" s="339" t="s">
        <v>509</v>
      </c>
      <c r="F48" s="339"/>
      <c r="G48" s="339"/>
      <c r="H48" s="339"/>
      <c r="I48" s="339"/>
      <c r="J48" s="339"/>
      <c r="K48" s="221"/>
    </row>
    <row r="49" spans="2:11" ht="15" customHeight="1">
      <c r="B49" s="224"/>
      <c r="C49" s="225"/>
      <c r="D49" s="339" t="s">
        <v>510</v>
      </c>
      <c r="E49" s="339"/>
      <c r="F49" s="339"/>
      <c r="G49" s="339"/>
      <c r="H49" s="339"/>
      <c r="I49" s="339"/>
      <c r="J49" s="339"/>
      <c r="K49" s="221"/>
    </row>
    <row r="50" spans="2:11" ht="25.5" customHeight="1">
      <c r="B50" s="220"/>
      <c r="C50" s="342" t="s">
        <v>511</v>
      </c>
      <c r="D50" s="342"/>
      <c r="E50" s="342"/>
      <c r="F50" s="342"/>
      <c r="G50" s="342"/>
      <c r="H50" s="342"/>
      <c r="I50" s="342"/>
      <c r="J50" s="342"/>
      <c r="K50" s="221"/>
    </row>
    <row r="51" spans="2:11" ht="5.25" customHeight="1">
      <c r="B51" s="220"/>
      <c r="C51" s="222"/>
      <c r="D51" s="222"/>
      <c r="E51" s="222"/>
      <c r="F51" s="222"/>
      <c r="G51" s="222"/>
      <c r="H51" s="222"/>
      <c r="I51" s="222"/>
      <c r="J51" s="222"/>
      <c r="K51" s="221"/>
    </row>
    <row r="52" spans="2:11" ht="15" customHeight="1">
      <c r="B52" s="220"/>
      <c r="C52" s="339" t="s">
        <v>512</v>
      </c>
      <c r="D52" s="339"/>
      <c r="E52" s="339"/>
      <c r="F52" s="339"/>
      <c r="G52" s="339"/>
      <c r="H52" s="339"/>
      <c r="I52" s="339"/>
      <c r="J52" s="339"/>
      <c r="K52" s="221"/>
    </row>
    <row r="53" spans="2:11" ht="15" customHeight="1">
      <c r="B53" s="220"/>
      <c r="C53" s="339" t="s">
        <v>513</v>
      </c>
      <c r="D53" s="339"/>
      <c r="E53" s="339"/>
      <c r="F53" s="339"/>
      <c r="G53" s="339"/>
      <c r="H53" s="339"/>
      <c r="I53" s="339"/>
      <c r="J53" s="339"/>
      <c r="K53" s="221"/>
    </row>
    <row r="54" spans="2:11" ht="12.75" customHeight="1">
      <c r="B54" s="220"/>
      <c r="C54" s="223"/>
      <c r="D54" s="223"/>
      <c r="E54" s="223"/>
      <c r="F54" s="223"/>
      <c r="G54" s="223"/>
      <c r="H54" s="223"/>
      <c r="I54" s="223"/>
      <c r="J54" s="223"/>
      <c r="K54" s="221"/>
    </row>
    <row r="55" spans="2:11" ht="15" customHeight="1">
      <c r="B55" s="220"/>
      <c r="C55" s="339" t="s">
        <v>514</v>
      </c>
      <c r="D55" s="339"/>
      <c r="E55" s="339"/>
      <c r="F55" s="339"/>
      <c r="G55" s="339"/>
      <c r="H55" s="339"/>
      <c r="I55" s="339"/>
      <c r="J55" s="339"/>
      <c r="K55" s="221"/>
    </row>
    <row r="56" spans="2:11" ht="15" customHeight="1">
      <c r="B56" s="220"/>
      <c r="C56" s="225"/>
      <c r="D56" s="339" t="s">
        <v>515</v>
      </c>
      <c r="E56" s="339"/>
      <c r="F56" s="339"/>
      <c r="G56" s="339"/>
      <c r="H56" s="339"/>
      <c r="I56" s="339"/>
      <c r="J56" s="339"/>
      <c r="K56" s="221"/>
    </row>
    <row r="57" spans="2:11" ht="15" customHeight="1">
      <c r="B57" s="220"/>
      <c r="C57" s="225"/>
      <c r="D57" s="339" t="s">
        <v>516</v>
      </c>
      <c r="E57" s="339"/>
      <c r="F57" s="339"/>
      <c r="G57" s="339"/>
      <c r="H57" s="339"/>
      <c r="I57" s="339"/>
      <c r="J57" s="339"/>
      <c r="K57" s="221"/>
    </row>
    <row r="58" spans="2:11" ht="15" customHeight="1">
      <c r="B58" s="220"/>
      <c r="C58" s="225"/>
      <c r="D58" s="339" t="s">
        <v>517</v>
      </c>
      <c r="E58" s="339"/>
      <c r="F58" s="339"/>
      <c r="G58" s="339"/>
      <c r="H58" s="339"/>
      <c r="I58" s="339"/>
      <c r="J58" s="339"/>
      <c r="K58" s="221"/>
    </row>
    <row r="59" spans="2:11" ht="15" customHeight="1">
      <c r="B59" s="220"/>
      <c r="C59" s="225"/>
      <c r="D59" s="339" t="s">
        <v>518</v>
      </c>
      <c r="E59" s="339"/>
      <c r="F59" s="339"/>
      <c r="G59" s="339"/>
      <c r="H59" s="339"/>
      <c r="I59" s="339"/>
      <c r="J59" s="339"/>
      <c r="K59" s="221"/>
    </row>
    <row r="60" spans="2:11" ht="15" customHeight="1">
      <c r="B60" s="220"/>
      <c r="C60" s="225"/>
      <c r="D60" s="341" t="s">
        <v>519</v>
      </c>
      <c r="E60" s="341"/>
      <c r="F60" s="341"/>
      <c r="G60" s="341"/>
      <c r="H60" s="341"/>
      <c r="I60" s="341"/>
      <c r="J60" s="341"/>
      <c r="K60" s="221"/>
    </row>
    <row r="61" spans="2:11" ht="15" customHeight="1">
      <c r="B61" s="220"/>
      <c r="C61" s="225"/>
      <c r="D61" s="339" t="s">
        <v>520</v>
      </c>
      <c r="E61" s="339"/>
      <c r="F61" s="339"/>
      <c r="G61" s="339"/>
      <c r="H61" s="339"/>
      <c r="I61" s="339"/>
      <c r="J61" s="339"/>
      <c r="K61" s="221"/>
    </row>
    <row r="62" spans="2:11" ht="12.75" customHeight="1">
      <c r="B62" s="220"/>
      <c r="C62" s="225"/>
      <c r="D62" s="225"/>
      <c r="E62" s="228"/>
      <c r="F62" s="225"/>
      <c r="G62" s="225"/>
      <c r="H62" s="225"/>
      <c r="I62" s="225"/>
      <c r="J62" s="225"/>
      <c r="K62" s="221"/>
    </row>
    <row r="63" spans="2:11" ht="15" customHeight="1">
      <c r="B63" s="220"/>
      <c r="C63" s="225"/>
      <c r="D63" s="339" t="s">
        <v>521</v>
      </c>
      <c r="E63" s="339"/>
      <c r="F63" s="339"/>
      <c r="G63" s="339"/>
      <c r="H63" s="339"/>
      <c r="I63" s="339"/>
      <c r="J63" s="339"/>
      <c r="K63" s="221"/>
    </row>
    <row r="64" spans="2:11" ht="15" customHeight="1">
      <c r="B64" s="220"/>
      <c r="C64" s="225"/>
      <c r="D64" s="341" t="s">
        <v>522</v>
      </c>
      <c r="E64" s="341"/>
      <c r="F64" s="341"/>
      <c r="G64" s="341"/>
      <c r="H64" s="341"/>
      <c r="I64" s="341"/>
      <c r="J64" s="341"/>
      <c r="K64" s="221"/>
    </row>
    <row r="65" spans="2:11" ht="15" customHeight="1">
      <c r="B65" s="220"/>
      <c r="C65" s="225"/>
      <c r="D65" s="339" t="s">
        <v>523</v>
      </c>
      <c r="E65" s="339"/>
      <c r="F65" s="339"/>
      <c r="G65" s="339"/>
      <c r="H65" s="339"/>
      <c r="I65" s="339"/>
      <c r="J65" s="339"/>
      <c r="K65" s="221"/>
    </row>
    <row r="66" spans="2:11" ht="15" customHeight="1">
      <c r="B66" s="220"/>
      <c r="C66" s="225"/>
      <c r="D66" s="339" t="s">
        <v>524</v>
      </c>
      <c r="E66" s="339"/>
      <c r="F66" s="339"/>
      <c r="G66" s="339"/>
      <c r="H66" s="339"/>
      <c r="I66" s="339"/>
      <c r="J66" s="339"/>
      <c r="K66" s="221"/>
    </row>
    <row r="67" spans="2:11" ht="15" customHeight="1">
      <c r="B67" s="220"/>
      <c r="C67" s="225"/>
      <c r="D67" s="339" t="s">
        <v>525</v>
      </c>
      <c r="E67" s="339"/>
      <c r="F67" s="339"/>
      <c r="G67" s="339"/>
      <c r="H67" s="339"/>
      <c r="I67" s="339"/>
      <c r="J67" s="339"/>
      <c r="K67" s="221"/>
    </row>
    <row r="68" spans="2:11" ht="15" customHeight="1">
      <c r="B68" s="220"/>
      <c r="C68" s="225"/>
      <c r="D68" s="339" t="s">
        <v>526</v>
      </c>
      <c r="E68" s="339"/>
      <c r="F68" s="339"/>
      <c r="G68" s="339"/>
      <c r="H68" s="339"/>
      <c r="I68" s="339"/>
      <c r="J68" s="339"/>
      <c r="K68" s="221"/>
    </row>
    <row r="69" spans="2:11" ht="12.75" customHeight="1">
      <c r="B69" s="229"/>
      <c r="C69" s="230"/>
      <c r="D69" s="230"/>
      <c r="E69" s="230"/>
      <c r="F69" s="230"/>
      <c r="G69" s="230"/>
      <c r="H69" s="230"/>
      <c r="I69" s="230"/>
      <c r="J69" s="230"/>
      <c r="K69" s="231"/>
    </row>
    <row r="70" spans="2:11" ht="18.75" customHeight="1">
      <c r="B70" s="232"/>
      <c r="C70" s="232"/>
      <c r="D70" s="232"/>
      <c r="E70" s="232"/>
      <c r="F70" s="232"/>
      <c r="G70" s="232"/>
      <c r="H70" s="232"/>
      <c r="I70" s="232"/>
      <c r="J70" s="232"/>
      <c r="K70" s="233"/>
    </row>
    <row r="71" spans="2:11" ht="18.75" customHeight="1">
      <c r="B71" s="233"/>
      <c r="C71" s="233"/>
      <c r="D71" s="233"/>
      <c r="E71" s="233"/>
      <c r="F71" s="233"/>
      <c r="G71" s="233"/>
      <c r="H71" s="233"/>
      <c r="I71" s="233"/>
      <c r="J71" s="233"/>
      <c r="K71" s="233"/>
    </row>
    <row r="72" spans="2:11" ht="7.5" customHeight="1">
      <c r="B72" s="234"/>
      <c r="C72" s="235"/>
      <c r="D72" s="235"/>
      <c r="E72" s="235"/>
      <c r="F72" s="235"/>
      <c r="G72" s="235"/>
      <c r="H72" s="235"/>
      <c r="I72" s="235"/>
      <c r="J72" s="235"/>
      <c r="K72" s="236"/>
    </row>
    <row r="73" spans="2:11" ht="45" customHeight="1">
      <c r="B73" s="237"/>
      <c r="C73" s="340" t="s">
        <v>466</v>
      </c>
      <c r="D73" s="340"/>
      <c r="E73" s="340"/>
      <c r="F73" s="340"/>
      <c r="G73" s="340"/>
      <c r="H73" s="340"/>
      <c r="I73" s="340"/>
      <c r="J73" s="340"/>
      <c r="K73" s="238"/>
    </row>
    <row r="74" spans="2:11" ht="17.25" customHeight="1">
      <c r="B74" s="237"/>
      <c r="C74" s="239" t="s">
        <v>527</v>
      </c>
      <c r="D74" s="239"/>
      <c r="E74" s="239"/>
      <c r="F74" s="239" t="s">
        <v>528</v>
      </c>
      <c r="G74" s="240"/>
      <c r="H74" s="239" t="s">
        <v>92</v>
      </c>
      <c r="I74" s="239" t="s">
        <v>53</v>
      </c>
      <c r="J74" s="239" t="s">
        <v>529</v>
      </c>
      <c r="K74" s="238"/>
    </row>
    <row r="75" spans="2:11" ht="17.25" customHeight="1">
      <c r="B75" s="237"/>
      <c r="C75" s="241" t="s">
        <v>530</v>
      </c>
      <c r="D75" s="241"/>
      <c r="E75" s="241"/>
      <c r="F75" s="242" t="s">
        <v>531</v>
      </c>
      <c r="G75" s="243"/>
      <c r="H75" s="241"/>
      <c r="I75" s="241"/>
      <c r="J75" s="241" t="s">
        <v>532</v>
      </c>
      <c r="K75" s="238"/>
    </row>
    <row r="76" spans="2:11" ht="5.25" customHeight="1">
      <c r="B76" s="237"/>
      <c r="C76" s="244"/>
      <c r="D76" s="244"/>
      <c r="E76" s="244"/>
      <c r="F76" s="244"/>
      <c r="G76" s="245"/>
      <c r="H76" s="244"/>
      <c r="I76" s="244"/>
      <c r="J76" s="244"/>
      <c r="K76" s="238"/>
    </row>
    <row r="77" spans="2:11" ht="15" customHeight="1">
      <c r="B77" s="237"/>
      <c r="C77" s="227" t="s">
        <v>49</v>
      </c>
      <c r="D77" s="244"/>
      <c r="E77" s="244"/>
      <c r="F77" s="246" t="s">
        <v>533</v>
      </c>
      <c r="G77" s="245"/>
      <c r="H77" s="227" t="s">
        <v>534</v>
      </c>
      <c r="I77" s="227" t="s">
        <v>535</v>
      </c>
      <c r="J77" s="227">
        <v>20</v>
      </c>
      <c r="K77" s="238"/>
    </row>
    <row r="78" spans="2:11" ht="15" customHeight="1">
      <c r="B78" s="237"/>
      <c r="C78" s="227" t="s">
        <v>536</v>
      </c>
      <c r="D78" s="227"/>
      <c r="E78" s="227"/>
      <c r="F78" s="246" t="s">
        <v>533</v>
      </c>
      <c r="G78" s="245"/>
      <c r="H78" s="227" t="s">
        <v>537</v>
      </c>
      <c r="I78" s="227" t="s">
        <v>535</v>
      </c>
      <c r="J78" s="227">
        <v>120</v>
      </c>
      <c r="K78" s="238"/>
    </row>
    <row r="79" spans="2:11" ht="15" customHeight="1">
      <c r="B79" s="247"/>
      <c r="C79" s="227" t="s">
        <v>538</v>
      </c>
      <c r="D79" s="227"/>
      <c r="E79" s="227"/>
      <c r="F79" s="246" t="s">
        <v>539</v>
      </c>
      <c r="G79" s="245"/>
      <c r="H79" s="227" t="s">
        <v>540</v>
      </c>
      <c r="I79" s="227" t="s">
        <v>535</v>
      </c>
      <c r="J79" s="227">
        <v>50</v>
      </c>
      <c r="K79" s="238"/>
    </row>
    <row r="80" spans="2:11" ht="15" customHeight="1">
      <c r="B80" s="247"/>
      <c r="C80" s="227" t="s">
        <v>541</v>
      </c>
      <c r="D80" s="227"/>
      <c r="E80" s="227"/>
      <c r="F80" s="246" t="s">
        <v>533</v>
      </c>
      <c r="G80" s="245"/>
      <c r="H80" s="227" t="s">
        <v>542</v>
      </c>
      <c r="I80" s="227" t="s">
        <v>543</v>
      </c>
      <c r="J80" s="227"/>
      <c r="K80" s="238"/>
    </row>
    <row r="81" spans="2:11" ht="15" customHeight="1">
      <c r="B81" s="247"/>
      <c r="C81" s="248" t="s">
        <v>544</v>
      </c>
      <c r="D81" s="248"/>
      <c r="E81" s="248"/>
      <c r="F81" s="249" t="s">
        <v>539</v>
      </c>
      <c r="G81" s="248"/>
      <c r="H81" s="248" t="s">
        <v>545</v>
      </c>
      <c r="I81" s="248" t="s">
        <v>535</v>
      </c>
      <c r="J81" s="248">
        <v>15</v>
      </c>
      <c r="K81" s="238"/>
    </row>
    <row r="82" spans="2:11" ht="15" customHeight="1">
      <c r="B82" s="247"/>
      <c r="C82" s="248" t="s">
        <v>546</v>
      </c>
      <c r="D82" s="248"/>
      <c r="E82" s="248"/>
      <c r="F82" s="249" t="s">
        <v>539</v>
      </c>
      <c r="G82" s="248"/>
      <c r="H82" s="248" t="s">
        <v>547</v>
      </c>
      <c r="I82" s="248" t="s">
        <v>535</v>
      </c>
      <c r="J82" s="248">
        <v>15</v>
      </c>
      <c r="K82" s="238"/>
    </row>
    <row r="83" spans="2:11" ht="15" customHeight="1">
      <c r="B83" s="247"/>
      <c r="C83" s="248" t="s">
        <v>548</v>
      </c>
      <c r="D83" s="248"/>
      <c r="E83" s="248"/>
      <c r="F83" s="249" t="s">
        <v>539</v>
      </c>
      <c r="G83" s="248"/>
      <c r="H83" s="248" t="s">
        <v>549</v>
      </c>
      <c r="I83" s="248" t="s">
        <v>535</v>
      </c>
      <c r="J83" s="248">
        <v>20</v>
      </c>
      <c r="K83" s="238"/>
    </row>
    <row r="84" spans="2:11" ht="15" customHeight="1">
      <c r="B84" s="247"/>
      <c r="C84" s="248" t="s">
        <v>550</v>
      </c>
      <c r="D84" s="248"/>
      <c r="E84" s="248"/>
      <c r="F84" s="249" t="s">
        <v>539</v>
      </c>
      <c r="G84" s="248"/>
      <c r="H84" s="248" t="s">
        <v>551</v>
      </c>
      <c r="I84" s="248" t="s">
        <v>535</v>
      </c>
      <c r="J84" s="248">
        <v>20</v>
      </c>
      <c r="K84" s="238"/>
    </row>
    <row r="85" spans="2:11" ht="15" customHeight="1">
      <c r="B85" s="247"/>
      <c r="C85" s="227" t="s">
        <v>552</v>
      </c>
      <c r="D85" s="227"/>
      <c r="E85" s="227"/>
      <c r="F85" s="246" t="s">
        <v>539</v>
      </c>
      <c r="G85" s="245"/>
      <c r="H85" s="227" t="s">
        <v>553</v>
      </c>
      <c r="I85" s="227" t="s">
        <v>535</v>
      </c>
      <c r="J85" s="227">
        <v>50</v>
      </c>
      <c r="K85" s="238"/>
    </row>
    <row r="86" spans="2:11" ht="15" customHeight="1">
      <c r="B86" s="247"/>
      <c r="C86" s="227" t="s">
        <v>554</v>
      </c>
      <c r="D86" s="227"/>
      <c r="E86" s="227"/>
      <c r="F86" s="246" t="s">
        <v>539</v>
      </c>
      <c r="G86" s="245"/>
      <c r="H86" s="227" t="s">
        <v>555</v>
      </c>
      <c r="I86" s="227" t="s">
        <v>535</v>
      </c>
      <c r="J86" s="227">
        <v>20</v>
      </c>
      <c r="K86" s="238"/>
    </row>
    <row r="87" spans="2:11" ht="15" customHeight="1">
      <c r="B87" s="247"/>
      <c r="C87" s="227" t="s">
        <v>556</v>
      </c>
      <c r="D87" s="227"/>
      <c r="E87" s="227"/>
      <c r="F87" s="246" t="s">
        <v>539</v>
      </c>
      <c r="G87" s="245"/>
      <c r="H87" s="227" t="s">
        <v>557</v>
      </c>
      <c r="I87" s="227" t="s">
        <v>535</v>
      </c>
      <c r="J87" s="227">
        <v>20</v>
      </c>
      <c r="K87" s="238"/>
    </row>
    <row r="88" spans="2:11" ht="15" customHeight="1">
      <c r="B88" s="247"/>
      <c r="C88" s="227" t="s">
        <v>558</v>
      </c>
      <c r="D88" s="227"/>
      <c r="E88" s="227"/>
      <c r="F88" s="246" t="s">
        <v>539</v>
      </c>
      <c r="G88" s="245"/>
      <c r="H88" s="227" t="s">
        <v>559</v>
      </c>
      <c r="I88" s="227" t="s">
        <v>535</v>
      </c>
      <c r="J88" s="227">
        <v>50</v>
      </c>
      <c r="K88" s="238"/>
    </row>
    <row r="89" spans="2:11" ht="15" customHeight="1">
      <c r="B89" s="247"/>
      <c r="C89" s="227" t="s">
        <v>560</v>
      </c>
      <c r="D89" s="227"/>
      <c r="E89" s="227"/>
      <c r="F89" s="246" t="s">
        <v>539</v>
      </c>
      <c r="G89" s="245"/>
      <c r="H89" s="227" t="s">
        <v>560</v>
      </c>
      <c r="I89" s="227" t="s">
        <v>535</v>
      </c>
      <c r="J89" s="227">
        <v>50</v>
      </c>
      <c r="K89" s="238"/>
    </row>
    <row r="90" spans="2:11" ht="15" customHeight="1">
      <c r="B90" s="247"/>
      <c r="C90" s="227" t="s">
        <v>97</v>
      </c>
      <c r="D90" s="227"/>
      <c r="E90" s="227"/>
      <c r="F90" s="246" t="s">
        <v>539</v>
      </c>
      <c r="G90" s="245"/>
      <c r="H90" s="227" t="s">
        <v>561</v>
      </c>
      <c r="I90" s="227" t="s">
        <v>535</v>
      </c>
      <c r="J90" s="227">
        <v>255</v>
      </c>
      <c r="K90" s="238"/>
    </row>
    <row r="91" spans="2:11" ht="15" customHeight="1">
      <c r="B91" s="247"/>
      <c r="C91" s="227" t="s">
        <v>562</v>
      </c>
      <c r="D91" s="227"/>
      <c r="E91" s="227"/>
      <c r="F91" s="246" t="s">
        <v>533</v>
      </c>
      <c r="G91" s="245"/>
      <c r="H91" s="227" t="s">
        <v>563</v>
      </c>
      <c r="I91" s="227" t="s">
        <v>564</v>
      </c>
      <c r="J91" s="227"/>
      <c r="K91" s="238"/>
    </row>
    <row r="92" spans="2:11" ht="15" customHeight="1">
      <c r="B92" s="247"/>
      <c r="C92" s="227" t="s">
        <v>565</v>
      </c>
      <c r="D92" s="227"/>
      <c r="E92" s="227"/>
      <c r="F92" s="246" t="s">
        <v>533</v>
      </c>
      <c r="G92" s="245"/>
      <c r="H92" s="227" t="s">
        <v>566</v>
      </c>
      <c r="I92" s="227" t="s">
        <v>567</v>
      </c>
      <c r="J92" s="227"/>
      <c r="K92" s="238"/>
    </row>
    <row r="93" spans="2:11" ht="15" customHeight="1">
      <c r="B93" s="247"/>
      <c r="C93" s="227" t="s">
        <v>568</v>
      </c>
      <c r="D93" s="227"/>
      <c r="E93" s="227"/>
      <c r="F93" s="246" t="s">
        <v>533</v>
      </c>
      <c r="G93" s="245"/>
      <c r="H93" s="227" t="s">
        <v>568</v>
      </c>
      <c r="I93" s="227" t="s">
        <v>567</v>
      </c>
      <c r="J93" s="227"/>
      <c r="K93" s="238"/>
    </row>
    <row r="94" spans="2:11" ht="15" customHeight="1">
      <c r="B94" s="247"/>
      <c r="C94" s="227" t="s">
        <v>34</v>
      </c>
      <c r="D94" s="227"/>
      <c r="E94" s="227"/>
      <c r="F94" s="246" t="s">
        <v>533</v>
      </c>
      <c r="G94" s="245"/>
      <c r="H94" s="227" t="s">
        <v>569</v>
      </c>
      <c r="I94" s="227" t="s">
        <v>567</v>
      </c>
      <c r="J94" s="227"/>
      <c r="K94" s="238"/>
    </row>
    <row r="95" spans="2:11" ht="15" customHeight="1">
      <c r="B95" s="247"/>
      <c r="C95" s="227" t="s">
        <v>44</v>
      </c>
      <c r="D95" s="227"/>
      <c r="E95" s="227"/>
      <c r="F95" s="246" t="s">
        <v>533</v>
      </c>
      <c r="G95" s="245"/>
      <c r="H95" s="227" t="s">
        <v>570</v>
      </c>
      <c r="I95" s="227" t="s">
        <v>567</v>
      </c>
      <c r="J95" s="227"/>
      <c r="K95" s="238"/>
    </row>
    <row r="96" spans="2:11" ht="15" customHeight="1">
      <c r="B96" s="250"/>
      <c r="C96" s="251"/>
      <c r="D96" s="251"/>
      <c r="E96" s="251"/>
      <c r="F96" s="251"/>
      <c r="G96" s="251"/>
      <c r="H96" s="251"/>
      <c r="I96" s="251"/>
      <c r="J96" s="251"/>
      <c r="K96" s="252"/>
    </row>
    <row r="97" spans="2:11" ht="18.75" customHeight="1">
      <c r="B97" s="253"/>
      <c r="C97" s="254"/>
      <c r="D97" s="254"/>
      <c r="E97" s="254"/>
      <c r="F97" s="254"/>
      <c r="G97" s="254"/>
      <c r="H97" s="254"/>
      <c r="I97" s="254"/>
      <c r="J97" s="254"/>
      <c r="K97" s="253"/>
    </row>
    <row r="98" spans="2:11" ht="18.75" customHeight="1">
      <c r="B98" s="233"/>
      <c r="C98" s="233"/>
      <c r="D98" s="233"/>
      <c r="E98" s="233"/>
      <c r="F98" s="233"/>
      <c r="G98" s="233"/>
      <c r="H98" s="233"/>
      <c r="I98" s="233"/>
      <c r="J98" s="233"/>
      <c r="K98" s="233"/>
    </row>
    <row r="99" spans="2:11" ht="7.5" customHeight="1">
      <c r="B99" s="234"/>
      <c r="C99" s="235"/>
      <c r="D99" s="235"/>
      <c r="E99" s="235"/>
      <c r="F99" s="235"/>
      <c r="G99" s="235"/>
      <c r="H99" s="235"/>
      <c r="I99" s="235"/>
      <c r="J99" s="235"/>
      <c r="K99" s="236"/>
    </row>
    <row r="100" spans="2:11" ht="45" customHeight="1">
      <c r="B100" s="237"/>
      <c r="C100" s="340" t="s">
        <v>571</v>
      </c>
      <c r="D100" s="340"/>
      <c r="E100" s="340"/>
      <c r="F100" s="340"/>
      <c r="G100" s="340"/>
      <c r="H100" s="340"/>
      <c r="I100" s="340"/>
      <c r="J100" s="340"/>
      <c r="K100" s="238"/>
    </row>
    <row r="101" spans="2:11" ht="17.25" customHeight="1">
      <c r="B101" s="237"/>
      <c r="C101" s="239" t="s">
        <v>527</v>
      </c>
      <c r="D101" s="239"/>
      <c r="E101" s="239"/>
      <c r="F101" s="239" t="s">
        <v>528</v>
      </c>
      <c r="G101" s="240"/>
      <c r="H101" s="239" t="s">
        <v>92</v>
      </c>
      <c r="I101" s="239" t="s">
        <v>53</v>
      </c>
      <c r="J101" s="239" t="s">
        <v>529</v>
      </c>
      <c r="K101" s="238"/>
    </row>
    <row r="102" spans="2:11" ht="17.25" customHeight="1">
      <c r="B102" s="237"/>
      <c r="C102" s="241" t="s">
        <v>530</v>
      </c>
      <c r="D102" s="241"/>
      <c r="E102" s="241"/>
      <c r="F102" s="242" t="s">
        <v>531</v>
      </c>
      <c r="G102" s="243"/>
      <c r="H102" s="241"/>
      <c r="I102" s="241"/>
      <c r="J102" s="241" t="s">
        <v>532</v>
      </c>
      <c r="K102" s="238"/>
    </row>
    <row r="103" spans="2:11" ht="5.25" customHeight="1">
      <c r="B103" s="237"/>
      <c r="C103" s="239"/>
      <c r="D103" s="239"/>
      <c r="E103" s="239"/>
      <c r="F103" s="239"/>
      <c r="G103" s="255"/>
      <c r="H103" s="239"/>
      <c r="I103" s="239"/>
      <c r="J103" s="239"/>
      <c r="K103" s="238"/>
    </row>
    <row r="104" spans="2:11" ht="15" customHeight="1">
      <c r="B104" s="237"/>
      <c r="C104" s="227" t="s">
        <v>49</v>
      </c>
      <c r="D104" s="244"/>
      <c r="E104" s="244"/>
      <c r="F104" s="246" t="s">
        <v>533</v>
      </c>
      <c r="G104" s="255"/>
      <c r="H104" s="227" t="s">
        <v>572</v>
      </c>
      <c r="I104" s="227" t="s">
        <v>535</v>
      </c>
      <c r="J104" s="227">
        <v>20</v>
      </c>
      <c r="K104" s="238"/>
    </row>
    <row r="105" spans="2:11" ht="15" customHeight="1">
      <c r="B105" s="237"/>
      <c r="C105" s="227" t="s">
        <v>536</v>
      </c>
      <c r="D105" s="227"/>
      <c r="E105" s="227"/>
      <c r="F105" s="246" t="s">
        <v>533</v>
      </c>
      <c r="G105" s="227"/>
      <c r="H105" s="227" t="s">
        <v>572</v>
      </c>
      <c r="I105" s="227" t="s">
        <v>535</v>
      </c>
      <c r="J105" s="227">
        <v>120</v>
      </c>
      <c r="K105" s="238"/>
    </row>
    <row r="106" spans="2:11" ht="15" customHeight="1">
      <c r="B106" s="247"/>
      <c r="C106" s="227" t="s">
        <v>538</v>
      </c>
      <c r="D106" s="227"/>
      <c r="E106" s="227"/>
      <c r="F106" s="246" t="s">
        <v>539</v>
      </c>
      <c r="G106" s="227"/>
      <c r="H106" s="227" t="s">
        <v>572</v>
      </c>
      <c r="I106" s="227" t="s">
        <v>535</v>
      </c>
      <c r="J106" s="227">
        <v>50</v>
      </c>
      <c r="K106" s="238"/>
    </row>
    <row r="107" spans="2:11" ht="15" customHeight="1">
      <c r="B107" s="247"/>
      <c r="C107" s="227" t="s">
        <v>541</v>
      </c>
      <c r="D107" s="227"/>
      <c r="E107" s="227"/>
      <c r="F107" s="246" t="s">
        <v>533</v>
      </c>
      <c r="G107" s="227"/>
      <c r="H107" s="227" t="s">
        <v>572</v>
      </c>
      <c r="I107" s="227" t="s">
        <v>543</v>
      </c>
      <c r="J107" s="227"/>
      <c r="K107" s="238"/>
    </row>
    <row r="108" spans="2:11" ht="15" customHeight="1">
      <c r="B108" s="247"/>
      <c r="C108" s="227" t="s">
        <v>552</v>
      </c>
      <c r="D108" s="227"/>
      <c r="E108" s="227"/>
      <c r="F108" s="246" t="s">
        <v>539</v>
      </c>
      <c r="G108" s="227"/>
      <c r="H108" s="227" t="s">
        <v>572</v>
      </c>
      <c r="I108" s="227" t="s">
        <v>535</v>
      </c>
      <c r="J108" s="227">
        <v>50</v>
      </c>
      <c r="K108" s="238"/>
    </row>
    <row r="109" spans="2:11" ht="15" customHeight="1">
      <c r="B109" s="247"/>
      <c r="C109" s="227" t="s">
        <v>560</v>
      </c>
      <c r="D109" s="227"/>
      <c r="E109" s="227"/>
      <c r="F109" s="246" t="s">
        <v>539</v>
      </c>
      <c r="G109" s="227"/>
      <c r="H109" s="227" t="s">
        <v>572</v>
      </c>
      <c r="I109" s="227" t="s">
        <v>535</v>
      </c>
      <c r="J109" s="227">
        <v>50</v>
      </c>
      <c r="K109" s="238"/>
    </row>
    <row r="110" spans="2:11" ht="15" customHeight="1">
      <c r="B110" s="247"/>
      <c r="C110" s="227" t="s">
        <v>558</v>
      </c>
      <c r="D110" s="227"/>
      <c r="E110" s="227"/>
      <c r="F110" s="246" t="s">
        <v>539</v>
      </c>
      <c r="G110" s="227"/>
      <c r="H110" s="227" t="s">
        <v>572</v>
      </c>
      <c r="I110" s="227" t="s">
        <v>535</v>
      </c>
      <c r="J110" s="227">
        <v>50</v>
      </c>
      <c r="K110" s="238"/>
    </row>
    <row r="111" spans="2:11" ht="15" customHeight="1">
      <c r="B111" s="247"/>
      <c r="C111" s="227" t="s">
        <v>49</v>
      </c>
      <c r="D111" s="227"/>
      <c r="E111" s="227"/>
      <c r="F111" s="246" t="s">
        <v>533</v>
      </c>
      <c r="G111" s="227"/>
      <c r="H111" s="227" t="s">
        <v>573</v>
      </c>
      <c r="I111" s="227" t="s">
        <v>535</v>
      </c>
      <c r="J111" s="227">
        <v>20</v>
      </c>
      <c r="K111" s="238"/>
    </row>
    <row r="112" spans="2:11" ht="15" customHeight="1">
      <c r="B112" s="247"/>
      <c r="C112" s="227" t="s">
        <v>574</v>
      </c>
      <c r="D112" s="227"/>
      <c r="E112" s="227"/>
      <c r="F112" s="246" t="s">
        <v>533</v>
      </c>
      <c r="G112" s="227"/>
      <c r="H112" s="227" t="s">
        <v>575</v>
      </c>
      <c r="I112" s="227" t="s">
        <v>535</v>
      </c>
      <c r="J112" s="227">
        <v>120</v>
      </c>
      <c r="K112" s="238"/>
    </row>
    <row r="113" spans="2:11" ht="15" customHeight="1">
      <c r="B113" s="247"/>
      <c r="C113" s="227" t="s">
        <v>34</v>
      </c>
      <c r="D113" s="227"/>
      <c r="E113" s="227"/>
      <c r="F113" s="246" t="s">
        <v>533</v>
      </c>
      <c r="G113" s="227"/>
      <c r="H113" s="227" t="s">
        <v>576</v>
      </c>
      <c r="I113" s="227" t="s">
        <v>567</v>
      </c>
      <c r="J113" s="227"/>
      <c r="K113" s="238"/>
    </row>
    <row r="114" spans="2:11" ht="15" customHeight="1">
      <c r="B114" s="247"/>
      <c r="C114" s="227" t="s">
        <v>44</v>
      </c>
      <c r="D114" s="227"/>
      <c r="E114" s="227"/>
      <c r="F114" s="246" t="s">
        <v>533</v>
      </c>
      <c r="G114" s="227"/>
      <c r="H114" s="227" t="s">
        <v>577</v>
      </c>
      <c r="I114" s="227" t="s">
        <v>567</v>
      </c>
      <c r="J114" s="227"/>
      <c r="K114" s="238"/>
    </row>
    <row r="115" spans="2:11" ht="15" customHeight="1">
      <c r="B115" s="247"/>
      <c r="C115" s="227" t="s">
        <v>53</v>
      </c>
      <c r="D115" s="227"/>
      <c r="E115" s="227"/>
      <c r="F115" s="246" t="s">
        <v>533</v>
      </c>
      <c r="G115" s="227"/>
      <c r="H115" s="227" t="s">
        <v>578</v>
      </c>
      <c r="I115" s="227" t="s">
        <v>579</v>
      </c>
      <c r="J115" s="227"/>
      <c r="K115" s="238"/>
    </row>
    <row r="116" spans="2:11" ht="15" customHeight="1">
      <c r="B116" s="250"/>
      <c r="C116" s="256"/>
      <c r="D116" s="256"/>
      <c r="E116" s="256"/>
      <c r="F116" s="256"/>
      <c r="G116" s="256"/>
      <c r="H116" s="256"/>
      <c r="I116" s="256"/>
      <c r="J116" s="256"/>
      <c r="K116" s="252"/>
    </row>
    <row r="117" spans="2:11" ht="18.75" customHeight="1">
      <c r="B117" s="257"/>
      <c r="C117" s="223"/>
      <c r="D117" s="223"/>
      <c r="E117" s="223"/>
      <c r="F117" s="258"/>
      <c r="G117" s="223"/>
      <c r="H117" s="223"/>
      <c r="I117" s="223"/>
      <c r="J117" s="223"/>
      <c r="K117" s="257"/>
    </row>
    <row r="118" spans="2:11" ht="18.75" customHeight="1">
      <c r="B118" s="233"/>
      <c r="C118" s="233"/>
      <c r="D118" s="233"/>
      <c r="E118" s="233"/>
      <c r="F118" s="233"/>
      <c r="G118" s="233"/>
      <c r="H118" s="233"/>
      <c r="I118" s="233"/>
      <c r="J118" s="233"/>
      <c r="K118" s="233"/>
    </row>
    <row r="119" spans="2:11" ht="7.5" customHeight="1">
      <c r="B119" s="259"/>
      <c r="C119" s="260"/>
      <c r="D119" s="260"/>
      <c r="E119" s="260"/>
      <c r="F119" s="260"/>
      <c r="G119" s="260"/>
      <c r="H119" s="260"/>
      <c r="I119" s="260"/>
      <c r="J119" s="260"/>
      <c r="K119" s="261"/>
    </row>
    <row r="120" spans="2:11" ht="45" customHeight="1">
      <c r="B120" s="262"/>
      <c r="C120" s="337" t="s">
        <v>580</v>
      </c>
      <c r="D120" s="337"/>
      <c r="E120" s="337"/>
      <c r="F120" s="337"/>
      <c r="G120" s="337"/>
      <c r="H120" s="337"/>
      <c r="I120" s="337"/>
      <c r="J120" s="337"/>
      <c r="K120" s="263"/>
    </row>
    <row r="121" spans="2:11" ht="17.25" customHeight="1">
      <c r="B121" s="264"/>
      <c r="C121" s="239" t="s">
        <v>527</v>
      </c>
      <c r="D121" s="239"/>
      <c r="E121" s="239"/>
      <c r="F121" s="239" t="s">
        <v>528</v>
      </c>
      <c r="G121" s="240"/>
      <c r="H121" s="239" t="s">
        <v>92</v>
      </c>
      <c r="I121" s="239" t="s">
        <v>53</v>
      </c>
      <c r="J121" s="239" t="s">
        <v>529</v>
      </c>
      <c r="K121" s="265"/>
    </row>
    <row r="122" spans="2:11" ht="17.25" customHeight="1">
      <c r="B122" s="264"/>
      <c r="C122" s="241" t="s">
        <v>530</v>
      </c>
      <c r="D122" s="241"/>
      <c r="E122" s="241"/>
      <c r="F122" s="242" t="s">
        <v>531</v>
      </c>
      <c r="G122" s="243"/>
      <c r="H122" s="241"/>
      <c r="I122" s="241"/>
      <c r="J122" s="241" t="s">
        <v>532</v>
      </c>
      <c r="K122" s="265"/>
    </row>
    <row r="123" spans="2:11" ht="5.25" customHeight="1">
      <c r="B123" s="266"/>
      <c r="C123" s="244"/>
      <c r="D123" s="244"/>
      <c r="E123" s="244"/>
      <c r="F123" s="244"/>
      <c r="G123" s="227"/>
      <c r="H123" s="244"/>
      <c r="I123" s="244"/>
      <c r="J123" s="244"/>
      <c r="K123" s="267"/>
    </row>
    <row r="124" spans="2:11" ht="15" customHeight="1">
      <c r="B124" s="266"/>
      <c r="C124" s="227" t="s">
        <v>536</v>
      </c>
      <c r="D124" s="244"/>
      <c r="E124" s="244"/>
      <c r="F124" s="246" t="s">
        <v>533</v>
      </c>
      <c r="G124" s="227"/>
      <c r="H124" s="227" t="s">
        <v>572</v>
      </c>
      <c r="I124" s="227" t="s">
        <v>535</v>
      </c>
      <c r="J124" s="227">
        <v>120</v>
      </c>
      <c r="K124" s="268"/>
    </row>
    <row r="125" spans="2:11" ht="15" customHeight="1">
      <c r="B125" s="266"/>
      <c r="C125" s="227" t="s">
        <v>581</v>
      </c>
      <c r="D125" s="227"/>
      <c r="E125" s="227"/>
      <c r="F125" s="246" t="s">
        <v>533</v>
      </c>
      <c r="G125" s="227"/>
      <c r="H125" s="227" t="s">
        <v>582</v>
      </c>
      <c r="I125" s="227" t="s">
        <v>535</v>
      </c>
      <c r="J125" s="227" t="s">
        <v>583</v>
      </c>
      <c r="K125" s="268"/>
    </row>
    <row r="126" spans="2:11" ht="15" customHeight="1">
      <c r="B126" s="266"/>
      <c r="C126" s="227" t="s">
        <v>482</v>
      </c>
      <c r="D126" s="227"/>
      <c r="E126" s="227"/>
      <c r="F126" s="246" t="s">
        <v>533</v>
      </c>
      <c r="G126" s="227"/>
      <c r="H126" s="227" t="s">
        <v>584</v>
      </c>
      <c r="I126" s="227" t="s">
        <v>535</v>
      </c>
      <c r="J126" s="227" t="s">
        <v>583</v>
      </c>
      <c r="K126" s="268"/>
    </row>
    <row r="127" spans="2:11" ht="15" customHeight="1">
      <c r="B127" s="266"/>
      <c r="C127" s="227" t="s">
        <v>544</v>
      </c>
      <c r="D127" s="227"/>
      <c r="E127" s="227"/>
      <c r="F127" s="246" t="s">
        <v>539</v>
      </c>
      <c r="G127" s="227"/>
      <c r="H127" s="227" t="s">
        <v>545</v>
      </c>
      <c r="I127" s="227" t="s">
        <v>535</v>
      </c>
      <c r="J127" s="227">
        <v>15</v>
      </c>
      <c r="K127" s="268"/>
    </row>
    <row r="128" spans="2:11" ht="15" customHeight="1">
      <c r="B128" s="266"/>
      <c r="C128" s="248" t="s">
        <v>546</v>
      </c>
      <c r="D128" s="248"/>
      <c r="E128" s="248"/>
      <c r="F128" s="249" t="s">
        <v>539</v>
      </c>
      <c r="G128" s="248"/>
      <c r="H128" s="248" t="s">
        <v>547</v>
      </c>
      <c r="I128" s="248" t="s">
        <v>535</v>
      </c>
      <c r="J128" s="248">
        <v>15</v>
      </c>
      <c r="K128" s="268"/>
    </row>
    <row r="129" spans="2:11" ht="15" customHeight="1">
      <c r="B129" s="266"/>
      <c r="C129" s="248" t="s">
        <v>548</v>
      </c>
      <c r="D129" s="248"/>
      <c r="E129" s="248"/>
      <c r="F129" s="249" t="s">
        <v>539</v>
      </c>
      <c r="G129" s="248"/>
      <c r="H129" s="248" t="s">
        <v>549</v>
      </c>
      <c r="I129" s="248" t="s">
        <v>535</v>
      </c>
      <c r="J129" s="248">
        <v>20</v>
      </c>
      <c r="K129" s="268"/>
    </row>
    <row r="130" spans="2:11" ht="15" customHeight="1">
      <c r="B130" s="266"/>
      <c r="C130" s="248" t="s">
        <v>550</v>
      </c>
      <c r="D130" s="248"/>
      <c r="E130" s="248"/>
      <c r="F130" s="249" t="s">
        <v>539</v>
      </c>
      <c r="G130" s="248"/>
      <c r="H130" s="248" t="s">
        <v>551</v>
      </c>
      <c r="I130" s="248" t="s">
        <v>535</v>
      </c>
      <c r="J130" s="248">
        <v>20</v>
      </c>
      <c r="K130" s="268"/>
    </row>
    <row r="131" spans="2:11" ht="15" customHeight="1">
      <c r="B131" s="266"/>
      <c r="C131" s="227" t="s">
        <v>538</v>
      </c>
      <c r="D131" s="227"/>
      <c r="E131" s="227"/>
      <c r="F131" s="246" t="s">
        <v>539</v>
      </c>
      <c r="G131" s="227"/>
      <c r="H131" s="227" t="s">
        <v>572</v>
      </c>
      <c r="I131" s="227" t="s">
        <v>535</v>
      </c>
      <c r="J131" s="227">
        <v>50</v>
      </c>
      <c r="K131" s="268"/>
    </row>
    <row r="132" spans="2:11" ht="15" customHeight="1">
      <c r="B132" s="266"/>
      <c r="C132" s="227" t="s">
        <v>552</v>
      </c>
      <c r="D132" s="227"/>
      <c r="E132" s="227"/>
      <c r="F132" s="246" t="s">
        <v>539</v>
      </c>
      <c r="G132" s="227"/>
      <c r="H132" s="227" t="s">
        <v>572</v>
      </c>
      <c r="I132" s="227" t="s">
        <v>535</v>
      </c>
      <c r="J132" s="227">
        <v>50</v>
      </c>
      <c r="K132" s="268"/>
    </row>
    <row r="133" spans="2:11" ht="15" customHeight="1">
      <c r="B133" s="266"/>
      <c r="C133" s="227" t="s">
        <v>558</v>
      </c>
      <c r="D133" s="227"/>
      <c r="E133" s="227"/>
      <c r="F133" s="246" t="s">
        <v>539</v>
      </c>
      <c r="G133" s="227"/>
      <c r="H133" s="227" t="s">
        <v>572</v>
      </c>
      <c r="I133" s="227" t="s">
        <v>535</v>
      </c>
      <c r="J133" s="227">
        <v>50</v>
      </c>
      <c r="K133" s="268"/>
    </row>
    <row r="134" spans="2:11" ht="15" customHeight="1">
      <c r="B134" s="266"/>
      <c r="C134" s="227" t="s">
        <v>560</v>
      </c>
      <c r="D134" s="227"/>
      <c r="E134" s="227"/>
      <c r="F134" s="246" t="s">
        <v>539</v>
      </c>
      <c r="G134" s="227"/>
      <c r="H134" s="227" t="s">
        <v>572</v>
      </c>
      <c r="I134" s="227" t="s">
        <v>535</v>
      </c>
      <c r="J134" s="227">
        <v>50</v>
      </c>
      <c r="K134" s="268"/>
    </row>
    <row r="135" spans="2:11" ht="15" customHeight="1">
      <c r="B135" s="266"/>
      <c r="C135" s="227" t="s">
        <v>97</v>
      </c>
      <c r="D135" s="227"/>
      <c r="E135" s="227"/>
      <c r="F135" s="246" t="s">
        <v>539</v>
      </c>
      <c r="G135" s="227"/>
      <c r="H135" s="227" t="s">
        <v>585</v>
      </c>
      <c r="I135" s="227" t="s">
        <v>535</v>
      </c>
      <c r="J135" s="227">
        <v>255</v>
      </c>
      <c r="K135" s="268"/>
    </row>
    <row r="136" spans="2:11" ht="15" customHeight="1">
      <c r="B136" s="266"/>
      <c r="C136" s="227" t="s">
        <v>562</v>
      </c>
      <c r="D136" s="227"/>
      <c r="E136" s="227"/>
      <c r="F136" s="246" t="s">
        <v>533</v>
      </c>
      <c r="G136" s="227"/>
      <c r="H136" s="227" t="s">
        <v>586</v>
      </c>
      <c r="I136" s="227" t="s">
        <v>564</v>
      </c>
      <c r="J136" s="227"/>
      <c r="K136" s="268"/>
    </row>
    <row r="137" spans="2:11" ht="15" customHeight="1">
      <c r="B137" s="266"/>
      <c r="C137" s="227" t="s">
        <v>565</v>
      </c>
      <c r="D137" s="227"/>
      <c r="E137" s="227"/>
      <c r="F137" s="246" t="s">
        <v>533</v>
      </c>
      <c r="G137" s="227"/>
      <c r="H137" s="227" t="s">
        <v>587</v>
      </c>
      <c r="I137" s="227" t="s">
        <v>567</v>
      </c>
      <c r="J137" s="227"/>
      <c r="K137" s="268"/>
    </row>
    <row r="138" spans="2:11" ht="15" customHeight="1">
      <c r="B138" s="266"/>
      <c r="C138" s="227" t="s">
        <v>568</v>
      </c>
      <c r="D138" s="227"/>
      <c r="E138" s="227"/>
      <c r="F138" s="246" t="s">
        <v>533</v>
      </c>
      <c r="G138" s="227"/>
      <c r="H138" s="227" t="s">
        <v>568</v>
      </c>
      <c r="I138" s="227" t="s">
        <v>567</v>
      </c>
      <c r="J138" s="227"/>
      <c r="K138" s="268"/>
    </row>
    <row r="139" spans="2:11" ht="15" customHeight="1">
      <c r="B139" s="266"/>
      <c r="C139" s="227" t="s">
        <v>34</v>
      </c>
      <c r="D139" s="227"/>
      <c r="E139" s="227"/>
      <c r="F139" s="246" t="s">
        <v>533</v>
      </c>
      <c r="G139" s="227"/>
      <c r="H139" s="227" t="s">
        <v>588</v>
      </c>
      <c r="I139" s="227" t="s">
        <v>567</v>
      </c>
      <c r="J139" s="227"/>
      <c r="K139" s="268"/>
    </row>
    <row r="140" spans="2:11" ht="15" customHeight="1">
      <c r="B140" s="266"/>
      <c r="C140" s="227" t="s">
        <v>589</v>
      </c>
      <c r="D140" s="227"/>
      <c r="E140" s="227"/>
      <c r="F140" s="246" t="s">
        <v>533</v>
      </c>
      <c r="G140" s="227"/>
      <c r="H140" s="227" t="s">
        <v>590</v>
      </c>
      <c r="I140" s="227" t="s">
        <v>567</v>
      </c>
      <c r="J140" s="227"/>
      <c r="K140" s="268"/>
    </row>
    <row r="141" spans="2:11" ht="15" customHeight="1">
      <c r="B141" s="269"/>
      <c r="C141" s="270"/>
      <c r="D141" s="270"/>
      <c r="E141" s="270"/>
      <c r="F141" s="270"/>
      <c r="G141" s="270"/>
      <c r="H141" s="270"/>
      <c r="I141" s="270"/>
      <c r="J141" s="270"/>
      <c r="K141" s="271"/>
    </row>
    <row r="142" spans="2:11" ht="18.75" customHeight="1">
      <c r="B142" s="223"/>
      <c r="C142" s="223"/>
      <c r="D142" s="223"/>
      <c r="E142" s="223"/>
      <c r="F142" s="258"/>
      <c r="G142" s="223"/>
      <c r="H142" s="223"/>
      <c r="I142" s="223"/>
      <c r="J142" s="223"/>
      <c r="K142" s="223"/>
    </row>
    <row r="143" spans="2:11" ht="18.75" customHeight="1">
      <c r="B143" s="233"/>
      <c r="C143" s="233"/>
      <c r="D143" s="233"/>
      <c r="E143" s="233"/>
      <c r="F143" s="233"/>
      <c r="G143" s="233"/>
      <c r="H143" s="233"/>
      <c r="I143" s="233"/>
      <c r="J143" s="233"/>
      <c r="K143" s="233"/>
    </row>
    <row r="144" spans="2:11" ht="7.5" customHeight="1">
      <c r="B144" s="234"/>
      <c r="C144" s="235"/>
      <c r="D144" s="235"/>
      <c r="E144" s="235"/>
      <c r="F144" s="235"/>
      <c r="G144" s="235"/>
      <c r="H144" s="235"/>
      <c r="I144" s="235"/>
      <c r="J144" s="235"/>
      <c r="K144" s="236"/>
    </row>
    <row r="145" spans="2:11" ht="45" customHeight="1">
      <c r="B145" s="237"/>
      <c r="C145" s="340" t="s">
        <v>591</v>
      </c>
      <c r="D145" s="340"/>
      <c r="E145" s="340"/>
      <c r="F145" s="340"/>
      <c r="G145" s="340"/>
      <c r="H145" s="340"/>
      <c r="I145" s="340"/>
      <c r="J145" s="340"/>
      <c r="K145" s="238"/>
    </row>
    <row r="146" spans="2:11" ht="17.25" customHeight="1">
      <c r="B146" s="237"/>
      <c r="C146" s="239" t="s">
        <v>527</v>
      </c>
      <c r="D146" s="239"/>
      <c r="E146" s="239"/>
      <c r="F146" s="239" t="s">
        <v>528</v>
      </c>
      <c r="G146" s="240"/>
      <c r="H146" s="239" t="s">
        <v>92</v>
      </c>
      <c r="I146" s="239" t="s">
        <v>53</v>
      </c>
      <c r="J146" s="239" t="s">
        <v>529</v>
      </c>
      <c r="K146" s="238"/>
    </row>
    <row r="147" spans="2:11" ht="17.25" customHeight="1">
      <c r="B147" s="237"/>
      <c r="C147" s="241" t="s">
        <v>530</v>
      </c>
      <c r="D147" s="241"/>
      <c r="E147" s="241"/>
      <c r="F147" s="242" t="s">
        <v>531</v>
      </c>
      <c r="G147" s="243"/>
      <c r="H147" s="241"/>
      <c r="I147" s="241"/>
      <c r="J147" s="241" t="s">
        <v>532</v>
      </c>
      <c r="K147" s="238"/>
    </row>
    <row r="148" spans="2:11" ht="5.25" customHeight="1">
      <c r="B148" s="247"/>
      <c r="C148" s="244"/>
      <c r="D148" s="244"/>
      <c r="E148" s="244"/>
      <c r="F148" s="244"/>
      <c r="G148" s="245"/>
      <c r="H148" s="244"/>
      <c r="I148" s="244"/>
      <c r="J148" s="244"/>
      <c r="K148" s="268"/>
    </row>
    <row r="149" spans="2:11" ht="15" customHeight="1">
      <c r="B149" s="247"/>
      <c r="C149" s="272" t="s">
        <v>536</v>
      </c>
      <c r="D149" s="227"/>
      <c r="E149" s="227"/>
      <c r="F149" s="273" t="s">
        <v>533</v>
      </c>
      <c r="G149" s="227"/>
      <c r="H149" s="272" t="s">
        <v>572</v>
      </c>
      <c r="I149" s="272" t="s">
        <v>535</v>
      </c>
      <c r="J149" s="272">
        <v>120</v>
      </c>
      <c r="K149" s="268"/>
    </row>
    <row r="150" spans="2:11" ht="15" customHeight="1">
      <c r="B150" s="247"/>
      <c r="C150" s="272" t="s">
        <v>581</v>
      </c>
      <c r="D150" s="227"/>
      <c r="E150" s="227"/>
      <c r="F150" s="273" t="s">
        <v>533</v>
      </c>
      <c r="G150" s="227"/>
      <c r="H150" s="272" t="s">
        <v>592</v>
      </c>
      <c r="I150" s="272" t="s">
        <v>535</v>
      </c>
      <c r="J150" s="272" t="s">
        <v>583</v>
      </c>
      <c r="K150" s="268"/>
    </row>
    <row r="151" spans="2:11" ht="15" customHeight="1">
      <c r="B151" s="247"/>
      <c r="C151" s="272" t="s">
        <v>482</v>
      </c>
      <c r="D151" s="227"/>
      <c r="E151" s="227"/>
      <c r="F151" s="273" t="s">
        <v>533</v>
      </c>
      <c r="G151" s="227"/>
      <c r="H151" s="272" t="s">
        <v>593</v>
      </c>
      <c r="I151" s="272" t="s">
        <v>535</v>
      </c>
      <c r="J151" s="272" t="s">
        <v>583</v>
      </c>
      <c r="K151" s="268"/>
    </row>
    <row r="152" spans="2:11" ht="15" customHeight="1">
      <c r="B152" s="247"/>
      <c r="C152" s="272" t="s">
        <v>538</v>
      </c>
      <c r="D152" s="227"/>
      <c r="E152" s="227"/>
      <c r="F152" s="273" t="s">
        <v>539</v>
      </c>
      <c r="G152" s="227"/>
      <c r="H152" s="272" t="s">
        <v>572</v>
      </c>
      <c r="I152" s="272" t="s">
        <v>535</v>
      </c>
      <c r="J152" s="272">
        <v>50</v>
      </c>
      <c r="K152" s="268"/>
    </row>
    <row r="153" spans="2:11" ht="15" customHeight="1">
      <c r="B153" s="247"/>
      <c r="C153" s="272" t="s">
        <v>541</v>
      </c>
      <c r="D153" s="227"/>
      <c r="E153" s="227"/>
      <c r="F153" s="273" t="s">
        <v>533</v>
      </c>
      <c r="G153" s="227"/>
      <c r="H153" s="272" t="s">
        <v>572</v>
      </c>
      <c r="I153" s="272" t="s">
        <v>543</v>
      </c>
      <c r="J153" s="272"/>
      <c r="K153" s="268"/>
    </row>
    <row r="154" spans="2:11" ht="15" customHeight="1">
      <c r="B154" s="247"/>
      <c r="C154" s="272" t="s">
        <v>552</v>
      </c>
      <c r="D154" s="227"/>
      <c r="E154" s="227"/>
      <c r="F154" s="273" t="s">
        <v>539</v>
      </c>
      <c r="G154" s="227"/>
      <c r="H154" s="272" t="s">
        <v>572</v>
      </c>
      <c r="I154" s="272" t="s">
        <v>535</v>
      </c>
      <c r="J154" s="272">
        <v>50</v>
      </c>
      <c r="K154" s="268"/>
    </row>
    <row r="155" spans="2:11" ht="15" customHeight="1">
      <c r="B155" s="247"/>
      <c r="C155" s="272" t="s">
        <v>560</v>
      </c>
      <c r="D155" s="227"/>
      <c r="E155" s="227"/>
      <c r="F155" s="273" t="s">
        <v>539</v>
      </c>
      <c r="G155" s="227"/>
      <c r="H155" s="272" t="s">
        <v>572</v>
      </c>
      <c r="I155" s="272" t="s">
        <v>535</v>
      </c>
      <c r="J155" s="272">
        <v>50</v>
      </c>
      <c r="K155" s="268"/>
    </row>
    <row r="156" spans="2:11" ht="15" customHeight="1">
      <c r="B156" s="247"/>
      <c r="C156" s="272" t="s">
        <v>558</v>
      </c>
      <c r="D156" s="227"/>
      <c r="E156" s="227"/>
      <c r="F156" s="273" t="s">
        <v>539</v>
      </c>
      <c r="G156" s="227"/>
      <c r="H156" s="272" t="s">
        <v>572</v>
      </c>
      <c r="I156" s="272" t="s">
        <v>535</v>
      </c>
      <c r="J156" s="272">
        <v>50</v>
      </c>
      <c r="K156" s="268"/>
    </row>
    <row r="157" spans="2:11" ht="15" customHeight="1">
      <c r="B157" s="247"/>
      <c r="C157" s="272" t="s">
        <v>83</v>
      </c>
      <c r="D157" s="227"/>
      <c r="E157" s="227"/>
      <c r="F157" s="273" t="s">
        <v>533</v>
      </c>
      <c r="G157" s="227"/>
      <c r="H157" s="272" t="s">
        <v>594</v>
      </c>
      <c r="I157" s="272" t="s">
        <v>535</v>
      </c>
      <c r="J157" s="272" t="s">
        <v>595</v>
      </c>
      <c r="K157" s="268"/>
    </row>
    <row r="158" spans="2:11" ht="15" customHeight="1">
      <c r="B158" s="247"/>
      <c r="C158" s="272" t="s">
        <v>596</v>
      </c>
      <c r="D158" s="227"/>
      <c r="E158" s="227"/>
      <c r="F158" s="273" t="s">
        <v>533</v>
      </c>
      <c r="G158" s="227"/>
      <c r="H158" s="272" t="s">
        <v>597</v>
      </c>
      <c r="I158" s="272" t="s">
        <v>567</v>
      </c>
      <c r="J158" s="272"/>
      <c r="K158" s="268"/>
    </row>
    <row r="159" spans="2:11" ht="15" customHeight="1">
      <c r="B159" s="274"/>
      <c r="C159" s="256"/>
      <c r="D159" s="256"/>
      <c r="E159" s="256"/>
      <c r="F159" s="256"/>
      <c r="G159" s="256"/>
      <c r="H159" s="256"/>
      <c r="I159" s="256"/>
      <c r="J159" s="256"/>
      <c r="K159" s="275"/>
    </row>
    <row r="160" spans="2:11" ht="18.75" customHeight="1">
      <c r="B160" s="223"/>
      <c r="C160" s="227"/>
      <c r="D160" s="227"/>
      <c r="E160" s="227"/>
      <c r="F160" s="246"/>
      <c r="G160" s="227"/>
      <c r="H160" s="227"/>
      <c r="I160" s="227"/>
      <c r="J160" s="227"/>
      <c r="K160" s="223"/>
    </row>
    <row r="161" spans="2:11" ht="18.75" customHeight="1">
      <c r="B161" s="233"/>
      <c r="C161" s="233"/>
      <c r="D161" s="233"/>
      <c r="E161" s="233"/>
      <c r="F161" s="233"/>
      <c r="G161" s="233"/>
      <c r="H161" s="233"/>
      <c r="I161" s="233"/>
      <c r="J161" s="233"/>
      <c r="K161" s="233"/>
    </row>
    <row r="162" spans="2:11" ht="7.5" customHeight="1">
      <c r="B162" s="214"/>
      <c r="C162" s="215"/>
      <c r="D162" s="215"/>
      <c r="E162" s="215"/>
      <c r="F162" s="215"/>
      <c r="G162" s="215"/>
      <c r="H162" s="215"/>
      <c r="I162" s="215"/>
      <c r="J162" s="215"/>
      <c r="K162" s="216"/>
    </row>
    <row r="163" spans="2:11" ht="45" customHeight="1">
      <c r="B163" s="217"/>
      <c r="C163" s="337" t="s">
        <v>598</v>
      </c>
      <c r="D163" s="337"/>
      <c r="E163" s="337"/>
      <c r="F163" s="337"/>
      <c r="G163" s="337"/>
      <c r="H163" s="337"/>
      <c r="I163" s="337"/>
      <c r="J163" s="337"/>
      <c r="K163" s="218"/>
    </row>
    <row r="164" spans="2:11" ht="17.25" customHeight="1">
      <c r="B164" s="217"/>
      <c r="C164" s="239" t="s">
        <v>527</v>
      </c>
      <c r="D164" s="239"/>
      <c r="E164" s="239"/>
      <c r="F164" s="239" t="s">
        <v>528</v>
      </c>
      <c r="G164" s="276"/>
      <c r="H164" s="277" t="s">
        <v>92</v>
      </c>
      <c r="I164" s="277" t="s">
        <v>53</v>
      </c>
      <c r="J164" s="239" t="s">
        <v>529</v>
      </c>
      <c r="K164" s="218"/>
    </row>
    <row r="165" spans="2:11" ht="17.25" customHeight="1">
      <c r="B165" s="220"/>
      <c r="C165" s="241" t="s">
        <v>530</v>
      </c>
      <c r="D165" s="241"/>
      <c r="E165" s="241"/>
      <c r="F165" s="242" t="s">
        <v>531</v>
      </c>
      <c r="G165" s="278"/>
      <c r="H165" s="279"/>
      <c r="I165" s="279"/>
      <c r="J165" s="241" t="s">
        <v>532</v>
      </c>
      <c r="K165" s="221"/>
    </row>
    <row r="166" spans="2:11" ht="5.25" customHeight="1">
      <c r="B166" s="247"/>
      <c r="C166" s="244"/>
      <c r="D166" s="244"/>
      <c r="E166" s="244"/>
      <c r="F166" s="244"/>
      <c r="G166" s="245"/>
      <c r="H166" s="244"/>
      <c r="I166" s="244"/>
      <c r="J166" s="244"/>
      <c r="K166" s="268"/>
    </row>
    <row r="167" spans="2:11" ht="15" customHeight="1">
      <c r="B167" s="247"/>
      <c r="C167" s="227" t="s">
        <v>536</v>
      </c>
      <c r="D167" s="227"/>
      <c r="E167" s="227"/>
      <c r="F167" s="246" t="s">
        <v>533</v>
      </c>
      <c r="G167" s="227"/>
      <c r="H167" s="227" t="s">
        <v>572</v>
      </c>
      <c r="I167" s="227" t="s">
        <v>535</v>
      </c>
      <c r="J167" s="227">
        <v>120</v>
      </c>
      <c r="K167" s="268"/>
    </row>
    <row r="168" spans="2:11" ht="15" customHeight="1">
      <c r="B168" s="247"/>
      <c r="C168" s="227" t="s">
        <v>581</v>
      </c>
      <c r="D168" s="227"/>
      <c r="E168" s="227"/>
      <c r="F168" s="246" t="s">
        <v>533</v>
      </c>
      <c r="G168" s="227"/>
      <c r="H168" s="227" t="s">
        <v>582</v>
      </c>
      <c r="I168" s="227" t="s">
        <v>535</v>
      </c>
      <c r="J168" s="227" t="s">
        <v>583</v>
      </c>
      <c r="K168" s="268"/>
    </row>
    <row r="169" spans="2:11" ht="15" customHeight="1">
      <c r="B169" s="247"/>
      <c r="C169" s="227" t="s">
        <v>482</v>
      </c>
      <c r="D169" s="227"/>
      <c r="E169" s="227"/>
      <c r="F169" s="246" t="s">
        <v>533</v>
      </c>
      <c r="G169" s="227"/>
      <c r="H169" s="227" t="s">
        <v>599</v>
      </c>
      <c r="I169" s="227" t="s">
        <v>535</v>
      </c>
      <c r="J169" s="227" t="s">
        <v>583</v>
      </c>
      <c r="K169" s="268"/>
    </row>
    <row r="170" spans="2:11" ht="15" customHeight="1">
      <c r="B170" s="247"/>
      <c r="C170" s="227" t="s">
        <v>538</v>
      </c>
      <c r="D170" s="227"/>
      <c r="E170" s="227"/>
      <c r="F170" s="246" t="s">
        <v>539</v>
      </c>
      <c r="G170" s="227"/>
      <c r="H170" s="227" t="s">
        <v>599</v>
      </c>
      <c r="I170" s="227" t="s">
        <v>535</v>
      </c>
      <c r="J170" s="227">
        <v>50</v>
      </c>
      <c r="K170" s="268"/>
    </row>
    <row r="171" spans="2:11" ht="15" customHeight="1">
      <c r="B171" s="247"/>
      <c r="C171" s="227" t="s">
        <v>541</v>
      </c>
      <c r="D171" s="227"/>
      <c r="E171" s="227"/>
      <c r="F171" s="246" t="s">
        <v>533</v>
      </c>
      <c r="G171" s="227"/>
      <c r="H171" s="227" t="s">
        <v>599</v>
      </c>
      <c r="I171" s="227" t="s">
        <v>543</v>
      </c>
      <c r="J171" s="227"/>
      <c r="K171" s="268"/>
    </row>
    <row r="172" spans="2:11" ht="15" customHeight="1">
      <c r="B172" s="247"/>
      <c r="C172" s="227" t="s">
        <v>552</v>
      </c>
      <c r="D172" s="227"/>
      <c r="E172" s="227"/>
      <c r="F172" s="246" t="s">
        <v>539</v>
      </c>
      <c r="G172" s="227"/>
      <c r="H172" s="227" t="s">
        <v>599</v>
      </c>
      <c r="I172" s="227" t="s">
        <v>535</v>
      </c>
      <c r="J172" s="227">
        <v>50</v>
      </c>
      <c r="K172" s="268"/>
    </row>
    <row r="173" spans="2:11" ht="15" customHeight="1">
      <c r="B173" s="247"/>
      <c r="C173" s="227" t="s">
        <v>560</v>
      </c>
      <c r="D173" s="227"/>
      <c r="E173" s="227"/>
      <c r="F173" s="246" t="s">
        <v>539</v>
      </c>
      <c r="G173" s="227"/>
      <c r="H173" s="227" t="s">
        <v>599</v>
      </c>
      <c r="I173" s="227" t="s">
        <v>535</v>
      </c>
      <c r="J173" s="227">
        <v>50</v>
      </c>
      <c r="K173" s="268"/>
    </row>
    <row r="174" spans="2:11" ht="15" customHeight="1">
      <c r="B174" s="247"/>
      <c r="C174" s="227" t="s">
        <v>558</v>
      </c>
      <c r="D174" s="227"/>
      <c r="E174" s="227"/>
      <c r="F174" s="246" t="s">
        <v>539</v>
      </c>
      <c r="G174" s="227"/>
      <c r="H174" s="227" t="s">
        <v>599</v>
      </c>
      <c r="I174" s="227" t="s">
        <v>535</v>
      </c>
      <c r="J174" s="227">
        <v>50</v>
      </c>
      <c r="K174" s="268"/>
    </row>
    <row r="175" spans="2:11" ht="15" customHeight="1">
      <c r="B175" s="247"/>
      <c r="C175" s="227" t="s">
        <v>91</v>
      </c>
      <c r="D175" s="227"/>
      <c r="E175" s="227"/>
      <c r="F175" s="246" t="s">
        <v>533</v>
      </c>
      <c r="G175" s="227"/>
      <c r="H175" s="227" t="s">
        <v>600</v>
      </c>
      <c r="I175" s="227" t="s">
        <v>601</v>
      </c>
      <c r="J175" s="227"/>
      <c r="K175" s="268"/>
    </row>
    <row r="176" spans="2:11" ht="15" customHeight="1">
      <c r="B176" s="247"/>
      <c r="C176" s="227" t="s">
        <v>53</v>
      </c>
      <c r="D176" s="227"/>
      <c r="E176" s="227"/>
      <c r="F176" s="246" t="s">
        <v>533</v>
      </c>
      <c r="G176" s="227"/>
      <c r="H176" s="227" t="s">
        <v>602</v>
      </c>
      <c r="I176" s="227" t="s">
        <v>603</v>
      </c>
      <c r="J176" s="227">
        <v>1</v>
      </c>
      <c r="K176" s="268"/>
    </row>
    <row r="177" spans="2:11" ht="15" customHeight="1">
      <c r="B177" s="247"/>
      <c r="C177" s="227" t="s">
        <v>49</v>
      </c>
      <c r="D177" s="227"/>
      <c r="E177" s="227"/>
      <c r="F177" s="246" t="s">
        <v>533</v>
      </c>
      <c r="G177" s="227"/>
      <c r="H177" s="227" t="s">
        <v>604</v>
      </c>
      <c r="I177" s="227" t="s">
        <v>535</v>
      </c>
      <c r="J177" s="227">
        <v>20</v>
      </c>
      <c r="K177" s="268"/>
    </row>
    <row r="178" spans="2:11" ht="15" customHeight="1">
      <c r="B178" s="247"/>
      <c r="C178" s="227" t="s">
        <v>92</v>
      </c>
      <c r="D178" s="227"/>
      <c r="E178" s="227"/>
      <c r="F178" s="246" t="s">
        <v>533</v>
      </c>
      <c r="G178" s="227"/>
      <c r="H178" s="227" t="s">
        <v>605</v>
      </c>
      <c r="I178" s="227" t="s">
        <v>535</v>
      </c>
      <c r="J178" s="227">
        <v>255</v>
      </c>
      <c r="K178" s="268"/>
    </row>
    <row r="179" spans="2:11" ht="15" customHeight="1">
      <c r="B179" s="247"/>
      <c r="C179" s="227" t="s">
        <v>93</v>
      </c>
      <c r="D179" s="227"/>
      <c r="E179" s="227"/>
      <c r="F179" s="246" t="s">
        <v>533</v>
      </c>
      <c r="G179" s="227"/>
      <c r="H179" s="227" t="s">
        <v>498</v>
      </c>
      <c r="I179" s="227" t="s">
        <v>535</v>
      </c>
      <c r="J179" s="227">
        <v>10</v>
      </c>
      <c r="K179" s="268"/>
    </row>
    <row r="180" spans="2:11" ht="15" customHeight="1">
      <c r="B180" s="247"/>
      <c r="C180" s="227" t="s">
        <v>94</v>
      </c>
      <c r="D180" s="227"/>
      <c r="E180" s="227"/>
      <c r="F180" s="246" t="s">
        <v>533</v>
      </c>
      <c r="G180" s="227"/>
      <c r="H180" s="227" t="s">
        <v>606</v>
      </c>
      <c r="I180" s="227" t="s">
        <v>567</v>
      </c>
      <c r="J180" s="227"/>
      <c r="K180" s="268"/>
    </row>
    <row r="181" spans="2:11" ht="15" customHeight="1">
      <c r="B181" s="247"/>
      <c r="C181" s="227" t="s">
        <v>607</v>
      </c>
      <c r="D181" s="227"/>
      <c r="E181" s="227"/>
      <c r="F181" s="246" t="s">
        <v>533</v>
      </c>
      <c r="G181" s="227"/>
      <c r="H181" s="227" t="s">
        <v>608</v>
      </c>
      <c r="I181" s="227" t="s">
        <v>567</v>
      </c>
      <c r="J181" s="227"/>
      <c r="K181" s="268"/>
    </row>
    <row r="182" spans="2:11" ht="15" customHeight="1">
      <c r="B182" s="247"/>
      <c r="C182" s="227" t="s">
        <v>596</v>
      </c>
      <c r="D182" s="227"/>
      <c r="E182" s="227"/>
      <c r="F182" s="246" t="s">
        <v>533</v>
      </c>
      <c r="G182" s="227"/>
      <c r="H182" s="227" t="s">
        <v>609</v>
      </c>
      <c r="I182" s="227" t="s">
        <v>567</v>
      </c>
      <c r="J182" s="227"/>
      <c r="K182" s="268"/>
    </row>
    <row r="183" spans="2:11" ht="15" customHeight="1">
      <c r="B183" s="247"/>
      <c r="C183" s="227" t="s">
        <v>96</v>
      </c>
      <c r="D183" s="227"/>
      <c r="E183" s="227"/>
      <c r="F183" s="246" t="s">
        <v>539</v>
      </c>
      <c r="G183" s="227"/>
      <c r="H183" s="227" t="s">
        <v>610</v>
      </c>
      <c r="I183" s="227" t="s">
        <v>535</v>
      </c>
      <c r="J183" s="227">
        <v>50</v>
      </c>
      <c r="K183" s="268"/>
    </row>
    <row r="184" spans="2:11" ht="15" customHeight="1">
      <c r="B184" s="247"/>
      <c r="C184" s="227" t="s">
        <v>611</v>
      </c>
      <c r="D184" s="227"/>
      <c r="E184" s="227"/>
      <c r="F184" s="246" t="s">
        <v>539</v>
      </c>
      <c r="G184" s="227"/>
      <c r="H184" s="227" t="s">
        <v>612</v>
      </c>
      <c r="I184" s="227" t="s">
        <v>613</v>
      </c>
      <c r="J184" s="227"/>
      <c r="K184" s="268"/>
    </row>
    <row r="185" spans="2:11" ht="15" customHeight="1">
      <c r="B185" s="247"/>
      <c r="C185" s="227" t="s">
        <v>614</v>
      </c>
      <c r="D185" s="227"/>
      <c r="E185" s="227"/>
      <c r="F185" s="246" t="s">
        <v>539</v>
      </c>
      <c r="G185" s="227"/>
      <c r="H185" s="227" t="s">
        <v>615</v>
      </c>
      <c r="I185" s="227" t="s">
        <v>613</v>
      </c>
      <c r="J185" s="227"/>
      <c r="K185" s="268"/>
    </row>
    <row r="186" spans="2:11" ht="15" customHeight="1">
      <c r="B186" s="247"/>
      <c r="C186" s="227" t="s">
        <v>616</v>
      </c>
      <c r="D186" s="227"/>
      <c r="E186" s="227"/>
      <c r="F186" s="246" t="s">
        <v>539</v>
      </c>
      <c r="G186" s="227"/>
      <c r="H186" s="227" t="s">
        <v>617</v>
      </c>
      <c r="I186" s="227" t="s">
        <v>613</v>
      </c>
      <c r="J186" s="227"/>
      <c r="K186" s="268"/>
    </row>
    <row r="187" spans="2:11" ht="15" customHeight="1">
      <c r="B187" s="247"/>
      <c r="C187" s="280" t="s">
        <v>618</v>
      </c>
      <c r="D187" s="227"/>
      <c r="E187" s="227"/>
      <c r="F187" s="246" t="s">
        <v>539</v>
      </c>
      <c r="G187" s="227"/>
      <c r="H187" s="227" t="s">
        <v>619</v>
      </c>
      <c r="I187" s="227" t="s">
        <v>620</v>
      </c>
      <c r="J187" s="281" t="s">
        <v>621</v>
      </c>
      <c r="K187" s="268"/>
    </row>
    <row r="188" spans="2:11" ht="15" customHeight="1">
      <c r="B188" s="274"/>
      <c r="C188" s="282"/>
      <c r="D188" s="256"/>
      <c r="E188" s="256"/>
      <c r="F188" s="256"/>
      <c r="G188" s="256"/>
      <c r="H188" s="256"/>
      <c r="I188" s="256"/>
      <c r="J188" s="256"/>
      <c r="K188" s="275"/>
    </row>
    <row r="189" spans="2:11" ht="18.75" customHeight="1">
      <c r="B189" s="283"/>
      <c r="C189" s="284"/>
      <c r="D189" s="284"/>
      <c r="E189" s="284"/>
      <c r="F189" s="285"/>
      <c r="G189" s="227"/>
      <c r="H189" s="227"/>
      <c r="I189" s="227"/>
      <c r="J189" s="227"/>
      <c r="K189" s="223"/>
    </row>
    <row r="190" spans="2:11" ht="18.75" customHeight="1">
      <c r="B190" s="223"/>
      <c r="C190" s="227"/>
      <c r="D190" s="227"/>
      <c r="E190" s="227"/>
      <c r="F190" s="246"/>
      <c r="G190" s="227"/>
      <c r="H190" s="227"/>
      <c r="I190" s="227"/>
      <c r="J190" s="227"/>
      <c r="K190" s="223"/>
    </row>
    <row r="191" spans="2:11" ht="18.75" customHeight="1">
      <c r="B191" s="233"/>
      <c r="C191" s="233"/>
      <c r="D191" s="233"/>
      <c r="E191" s="233"/>
      <c r="F191" s="233"/>
      <c r="G191" s="233"/>
      <c r="H191" s="233"/>
      <c r="I191" s="233"/>
      <c r="J191" s="233"/>
      <c r="K191" s="233"/>
    </row>
    <row r="192" spans="2:11" ht="12">
      <c r="B192" s="214"/>
      <c r="C192" s="215"/>
      <c r="D192" s="215"/>
      <c r="E192" s="215"/>
      <c r="F192" s="215"/>
      <c r="G192" s="215"/>
      <c r="H192" s="215"/>
      <c r="I192" s="215"/>
      <c r="J192" s="215"/>
      <c r="K192" s="216"/>
    </row>
    <row r="193" spans="2:11" ht="21.75">
      <c r="B193" s="217"/>
      <c r="C193" s="337" t="s">
        <v>622</v>
      </c>
      <c r="D193" s="337"/>
      <c r="E193" s="337"/>
      <c r="F193" s="337"/>
      <c r="G193" s="337"/>
      <c r="H193" s="337"/>
      <c r="I193" s="337"/>
      <c r="J193" s="337"/>
      <c r="K193" s="218"/>
    </row>
    <row r="194" spans="2:11" ht="25.5" customHeight="1">
      <c r="B194" s="217"/>
      <c r="C194" s="286" t="s">
        <v>623</v>
      </c>
      <c r="D194" s="286"/>
      <c r="E194" s="286"/>
      <c r="F194" s="286" t="s">
        <v>624</v>
      </c>
      <c r="G194" s="287"/>
      <c r="H194" s="338" t="s">
        <v>625</v>
      </c>
      <c r="I194" s="338"/>
      <c r="J194" s="338"/>
      <c r="K194" s="218"/>
    </row>
    <row r="195" spans="2:11" ht="5.25" customHeight="1">
      <c r="B195" s="247"/>
      <c r="C195" s="244"/>
      <c r="D195" s="244"/>
      <c r="E195" s="244"/>
      <c r="F195" s="244"/>
      <c r="G195" s="227"/>
      <c r="H195" s="244"/>
      <c r="I195" s="244"/>
      <c r="J195" s="244"/>
      <c r="K195" s="268"/>
    </row>
    <row r="196" spans="2:11" ht="15" customHeight="1">
      <c r="B196" s="247"/>
      <c r="C196" s="227" t="s">
        <v>626</v>
      </c>
      <c r="D196" s="227"/>
      <c r="E196" s="227"/>
      <c r="F196" s="246" t="s">
        <v>39</v>
      </c>
      <c r="G196" s="227"/>
      <c r="H196" s="336" t="s">
        <v>627</v>
      </c>
      <c r="I196" s="336"/>
      <c r="J196" s="336"/>
      <c r="K196" s="268"/>
    </row>
    <row r="197" spans="2:11" ht="15" customHeight="1">
      <c r="B197" s="247"/>
      <c r="C197" s="253"/>
      <c r="D197" s="227"/>
      <c r="E197" s="227"/>
      <c r="F197" s="246" t="s">
        <v>40</v>
      </c>
      <c r="G197" s="227"/>
      <c r="H197" s="336" t="s">
        <v>628</v>
      </c>
      <c r="I197" s="336"/>
      <c r="J197" s="336"/>
      <c r="K197" s="268"/>
    </row>
    <row r="198" spans="2:11" ht="15" customHeight="1">
      <c r="B198" s="247"/>
      <c r="C198" s="253"/>
      <c r="D198" s="227"/>
      <c r="E198" s="227"/>
      <c r="F198" s="246" t="s">
        <v>43</v>
      </c>
      <c r="G198" s="227"/>
      <c r="H198" s="336" t="s">
        <v>629</v>
      </c>
      <c r="I198" s="336"/>
      <c r="J198" s="336"/>
      <c r="K198" s="268"/>
    </row>
    <row r="199" spans="2:11" ht="15" customHeight="1">
      <c r="B199" s="247"/>
      <c r="C199" s="227"/>
      <c r="D199" s="227"/>
      <c r="E199" s="227"/>
      <c r="F199" s="246" t="s">
        <v>41</v>
      </c>
      <c r="G199" s="227"/>
      <c r="H199" s="336" t="s">
        <v>630</v>
      </c>
      <c r="I199" s="336"/>
      <c r="J199" s="336"/>
      <c r="K199" s="268"/>
    </row>
    <row r="200" spans="2:11" ht="15" customHeight="1">
      <c r="B200" s="247"/>
      <c r="C200" s="227"/>
      <c r="D200" s="227"/>
      <c r="E200" s="227"/>
      <c r="F200" s="246" t="s">
        <v>42</v>
      </c>
      <c r="G200" s="227"/>
      <c r="H200" s="336" t="s">
        <v>631</v>
      </c>
      <c r="I200" s="336"/>
      <c r="J200" s="336"/>
      <c r="K200" s="268"/>
    </row>
    <row r="201" spans="2:11" ht="15" customHeight="1">
      <c r="B201" s="247"/>
      <c r="C201" s="227"/>
      <c r="D201" s="227"/>
      <c r="E201" s="227"/>
      <c r="F201" s="246"/>
      <c r="G201" s="227"/>
      <c r="H201" s="227"/>
      <c r="I201" s="227"/>
      <c r="J201" s="227"/>
      <c r="K201" s="268"/>
    </row>
    <row r="202" spans="2:11" ht="15" customHeight="1">
      <c r="B202" s="247"/>
      <c r="C202" s="227" t="s">
        <v>579</v>
      </c>
      <c r="D202" s="227"/>
      <c r="E202" s="227"/>
      <c r="F202" s="246" t="s">
        <v>76</v>
      </c>
      <c r="G202" s="227"/>
      <c r="H202" s="336" t="s">
        <v>632</v>
      </c>
      <c r="I202" s="336"/>
      <c r="J202" s="336"/>
      <c r="K202" s="268"/>
    </row>
    <row r="203" spans="2:11" ht="15" customHeight="1">
      <c r="B203" s="247"/>
      <c r="C203" s="253"/>
      <c r="D203" s="227"/>
      <c r="E203" s="227"/>
      <c r="F203" s="246" t="s">
        <v>480</v>
      </c>
      <c r="G203" s="227"/>
      <c r="H203" s="336" t="s">
        <v>481</v>
      </c>
      <c r="I203" s="336"/>
      <c r="J203" s="336"/>
      <c r="K203" s="268"/>
    </row>
    <row r="204" spans="2:11" ht="15" customHeight="1">
      <c r="B204" s="247"/>
      <c r="C204" s="227"/>
      <c r="D204" s="227"/>
      <c r="E204" s="227"/>
      <c r="F204" s="246" t="s">
        <v>478</v>
      </c>
      <c r="G204" s="227"/>
      <c r="H204" s="336" t="s">
        <v>633</v>
      </c>
      <c r="I204" s="336"/>
      <c r="J204" s="336"/>
      <c r="K204" s="268"/>
    </row>
    <row r="205" spans="2:11" ht="15" customHeight="1">
      <c r="B205" s="288"/>
      <c r="C205" s="253"/>
      <c r="D205" s="253"/>
      <c r="E205" s="253"/>
      <c r="F205" s="246" t="s">
        <v>72</v>
      </c>
      <c r="G205" s="232"/>
      <c r="H205" s="335" t="s">
        <v>73</v>
      </c>
      <c r="I205" s="335"/>
      <c r="J205" s="335"/>
      <c r="K205" s="289"/>
    </row>
    <row r="206" spans="2:11" ht="15" customHeight="1">
      <c r="B206" s="288"/>
      <c r="C206" s="253"/>
      <c r="D206" s="253"/>
      <c r="E206" s="253"/>
      <c r="F206" s="246" t="s">
        <v>431</v>
      </c>
      <c r="G206" s="232"/>
      <c r="H206" s="335" t="s">
        <v>634</v>
      </c>
      <c r="I206" s="335"/>
      <c r="J206" s="335"/>
      <c r="K206" s="289"/>
    </row>
    <row r="207" spans="2:11" ht="15" customHeight="1">
      <c r="B207" s="288"/>
      <c r="C207" s="253"/>
      <c r="D207" s="253"/>
      <c r="E207" s="253"/>
      <c r="F207" s="290"/>
      <c r="G207" s="232"/>
      <c r="H207" s="291"/>
      <c r="I207" s="291"/>
      <c r="J207" s="291"/>
      <c r="K207" s="289"/>
    </row>
    <row r="208" spans="2:11" ht="15" customHeight="1">
      <c r="B208" s="288"/>
      <c r="C208" s="227" t="s">
        <v>603</v>
      </c>
      <c r="D208" s="253"/>
      <c r="E208" s="253"/>
      <c r="F208" s="246">
        <v>1</v>
      </c>
      <c r="G208" s="232"/>
      <c r="H208" s="335" t="s">
        <v>635</v>
      </c>
      <c r="I208" s="335"/>
      <c r="J208" s="335"/>
      <c r="K208" s="289"/>
    </row>
    <row r="209" spans="2:11" ht="15" customHeight="1">
      <c r="B209" s="288"/>
      <c r="C209" s="253"/>
      <c r="D209" s="253"/>
      <c r="E209" s="253"/>
      <c r="F209" s="246">
        <v>2</v>
      </c>
      <c r="G209" s="232"/>
      <c r="H209" s="335" t="s">
        <v>636</v>
      </c>
      <c r="I209" s="335"/>
      <c r="J209" s="335"/>
      <c r="K209" s="289"/>
    </row>
    <row r="210" spans="2:11" ht="15" customHeight="1">
      <c r="B210" s="288"/>
      <c r="C210" s="253"/>
      <c r="D210" s="253"/>
      <c r="E210" s="253"/>
      <c r="F210" s="246">
        <v>3</v>
      </c>
      <c r="G210" s="232"/>
      <c r="H210" s="335" t="s">
        <v>637</v>
      </c>
      <c r="I210" s="335"/>
      <c r="J210" s="335"/>
      <c r="K210" s="289"/>
    </row>
    <row r="211" spans="2:11" ht="15" customHeight="1">
      <c r="B211" s="288"/>
      <c r="C211" s="253"/>
      <c r="D211" s="253"/>
      <c r="E211" s="253"/>
      <c r="F211" s="246">
        <v>4</v>
      </c>
      <c r="G211" s="232"/>
      <c r="H211" s="335" t="s">
        <v>638</v>
      </c>
      <c r="I211" s="335"/>
      <c r="J211" s="335"/>
      <c r="K211" s="289"/>
    </row>
    <row r="212" spans="2:11" ht="12.75" customHeight="1">
      <c r="B212" s="292"/>
      <c r="C212" s="293"/>
      <c r="D212" s="293"/>
      <c r="E212" s="293"/>
      <c r="F212" s="293"/>
      <c r="G212" s="293"/>
      <c r="H212" s="293"/>
      <c r="I212" s="293"/>
      <c r="J212" s="293"/>
      <c r="K212" s="294"/>
    </row>
  </sheetData>
  <sheetProtection/>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5:J205"/>
    <mergeCell ref="C163:J163"/>
    <mergeCell ref="C193:J193"/>
    <mergeCell ref="H194:J194"/>
    <mergeCell ref="H196:J196"/>
    <mergeCell ref="H197:J197"/>
    <mergeCell ref="H198:J198"/>
    <mergeCell ref="H206:J206"/>
    <mergeCell ref="H208:J208"/>
    <mergeCell ref="H209:J209"/>
    <mergeCell ref="H210:J210"/>
    <mergeCell ref="H211:J211"/>
    <mergeCell ref="H199:J199"/>
    <mergeCell ref="H200:J200"/>
    <mergeCell ref="H202:J202"/>
    <mergeCell ref="H203:J203"/>
    <mergeCell ref="H204:J204"/>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bobek</cp:lastModifiedBy>
  <cp:lastPrinted>2017-02-07T14:24:44Z</cp:lastPrinted>
  <dcterms:created xsi:type="dcterms:W3CDTF">2017-02-07T14:21:02Z</dcterms:created>
  <dcterms:modified xsi:type="dcterms:W3CDTF">2017-07-24T15:10:06Z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