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60" yWindow="1110" windowWidth="27660" windowHeight="15015" activeTab="3"/>
  </bookViews>
  <sheets>
    <sheet name="Krycí list" sheetId="4" r:id="rId1"/>
    <sheet name="Rekapitulace stavby" sheetId="1" r:id="rId2"/>
    <sheet name="2017-10-02 - Základní ško..." sheetId="2" r:id="rId3"/>
    <sheet name="VRN - Vedlejší rozpočtové..." sheetId="3" r:id="rId4"/>
  </sheets>
  <externalReferences>
    <externalReference r:id="rId5"/>
  </externalReferences>
  <definedNames>
    <definedName name="_xlnm.Print_Titles" localSheetId="2">'2017-10-02 - Základní ško...'!$118:$118</definedName>
    <definedName name="_xlnm.Print_Titles" localSheetId="1">'Rekapitulace stavby'!$85:$85</definedName>
    <definedName name="_xlnm.Print_Titles" localSheetId="3">'VRN - Vedlejší rozpočtové...'!$113:$113</definedName>
    <definedName name="_xlnm.Print_Area" localSheetId="2">'2017-10-02 - Základní ško...'!$C$4:$Q$70,'2017-10-02 - Základní ško...'!$C$76:$Q$103,'2017-10-02 - Základní ško...'!$C$109:$Q$291</definedName>
    <definedName name="_xlnm.Print_Area" localSheetId="1">'Rekapitulace stavby'!$C$4:$AP$70,'Rekapitulace stavby'!$C$76:$AP$93</definedName>
    <definedName name="_xlnm.Print_Area" localSheetId="3">'VRN - Vedlejší rozpočtové...'!$C$4:$Q$70,'VRN - Vedlejší rozpočtové...'!$C$76:$Q$97,'VRN - Vedlejší rozpočtové...'!$C$103:$Q$145</definedName>
  </definedNames>
  <calcPr calcId="145621"/>
</workbook>
</file>

<file path=xl/calcChain.xml><?xml version="1.0" encoding="utf-8"?>
<calcChain xmlns="http://schemas.openxmlformats.org/spreadsheetml/2006/main">
  <c r="D34" i="4" l="1"/>
  <c r="C34" i="4"/>
  <c r="C41" i="4"/>
  <c r="C40" i="4"/>
  <c r="C37" i="4"/>
  <c r="C35" i="4"/>
  <c r="C33" i="4"/>
  <c r="C32" i="4"/>
  <c r="C31" i="4"/>
  <c r="AY89" i="1"/>
  <c r="AX89" i="1"/>
  <c r="BI145" i="3"/>
  <c r="BH145" i="3"/>
  <c r="BG145" i="3"/>
  <c r="BF145" i="3"/>
  <c r="AA145" i="3"/>
  <c r="AA144" i="3" s="1"/>
  <c r="Y145" i="3"/>
  <c r="Y144" i="3" s="1"/>
  <c r="W145" i="3"/>
  <c r="W144" i="3" s="1"/>
  <c r="BK145" i="3"/>
  <c r="BK144" i="3" s="1"/>
  <c r="N144" i="3" s="1"/>
  <c r="N93" i="3" s="1"/>
  <c r="N145" i="3"/>
  <c r="BE145" i="3" s="1"/>
  <c r="BI143" i="3"/>
  <c r="BH143" i="3"/>
  <c r="BG143" i="3"/>
  <c r="BF143" i="3"/>
  <c r="AA143" i="3"/>
  <c r="AA142" i="3" s="1"/>
  <c r="Y143" i="3"/>
  <c r="Y142" i="3" s="1"/>
  <c r="W143" i="3"/>
  <c r="W142" i="3" s="1"/>
  <c r="BK143" i="3"/>
  <c r="BK142" i="3" s="1"/>
  <c r="N142" i="3" s="1"/>
  <c r="N92" i="3" s="1"/>
  <c r="N143" i="3"/>
  <c r="BE143" i="3" s="1"/>
  <c r="BI141" i="3"/>
  <c r="BH141" i="3"/>
  <c r="BG141" i="3"/>
  <c r="BF141" i="3"/>
  <c r="BE141" i="3"/>
  <c r="AA141" i="3"/>
  <c r="Y141" i="3"/>
  <c r="W141" i="3"/>
  <c r="BK141" i="3"/>
  <c r="N141" i="3"/>
  <c r="BI140" i="3"/>
  <c r="BH140" i="3"/>
  <c r="BG140" i="3"/>
  <c r="BF140" i="3"/>
  <c r="BE140" i="3"/>
  <c r="AA140" i="3"/>
  <c r="Y140" i="3"/>
  <c r="W140" i="3"/>
  <c r="BK140" i="3"/>
  <c r="N140" i="3"/>
  <c r="BI139" i="3"/>
  <c r="BH139" i="3"/>
  <c r="BG139" i="3"/>
  <c r="BF139" i="3"/>
  <c r="BE139" i="3"/>
  <c r="AA139" i="3"/>
  <c r="Y139" i="3"/>
  <c r="W139" i="3"/>
  <c r="BK139" i="3"/>
  <c r="N139" i="3"/>
  <c r="BI137" i="3"/>
  <c r="BH137" i="3"/>
  <c r="BG137" i="3"/>
  <c r="BF137" i="3"/>
  <c r="BE137" i="3"/>
  <c r="AA137" i="3"/>
  <c r="Y137" i="3"/>
  <c r="W137" i="3"/>
  <c r="BK137" i="3"/>
  <c r="N137" i="3"/>
  <c r="BI133" i="3"/>
  <c r="BH133" i="3"/>
  <c r="BG133" i="3"/>
  <c r="BF133" i="3"/>
  <c r="AA133" i="3"/>
  <c r="Y133" i="3"/>
  <c r="W133" i="3"/>
  <c r="BK133" i="3"/>
  <c r="N133" i="3"/>
  <c r="BE133" i="3" s="1"/>
  <c r="BI132" i="3"/>
  <c r="BH132" i="3"/>
  <c r="BG132" i="3"/>
  <c r="BF132" i="3"/>
  <c r="AA132" i="3"/>
  <c r="Y132" i="3"/>
  <c r="W132" i="3"/>
  <c r="BK132" i="3"/>
  <c r="N132" i="3"/>
  <c r="BE132" i="3" s="1"/>
  <c r="BI131" i="3"/>
  <c r="BH131" i="3"/>
  <c r="BG131" i="3"/>
  <c r="BF131" i="3"/>
  <c r="AA131" i="3"/>
  <c r="Y131" i="3"/>
  <c r="W131" i="3"/>
  <c r="BK131" i="3"/>
  <c r="N131" i="3"/>
  <c r="BE131" i="3" s="1"/>
  <c r="BI130" i="3"/>
  <c r="BH130" i="3"/>
  <c r="BG130" i="3"/>
  <c r="BF130" i="3"/>
  <c r="AA130" i="3"/>
  <c r="Y130" i="3"/>
  <c r="W130" i="3"/>
  <c r="BK130" i="3"/>
  <c r="N130" i="3"/>
  <c r="BE130" i="3" s="1"/>
  <c r="BI128" i="3"/>
  <c r="BH128" i="3"/>
  <c r="BG128" i="3"/>
  <c r="BF128" i="3"/>
  <c r="AA128" i="3"/>
  <c r="Y128" i="3"/>
  <c r="W128" i="3"/>
  <c r="BK128" i="3"/>
  <c r="N128" i="3"/>
  <c r="BE128" i="3" s="1"/>
  <c r="BI127" i="3"/>
  <c r="BH127" i="3"/>
  <c r="BG127" i="3"/>
  <c r="BF127" i="3"/>
  <c r="AA127" i="3"/>
  <c r="Y127" i="3"/>
  <c r="W127" i="3"/>
  <c r="BK127" i="3"/>
  <c r="N127" i="3"/>
  <c r="BE127" i="3" s="1"/>
  <c r="BI125" i="3"/>
  <c r="BH125" i="3"/>
  <c r="BG125" i="3"/>
  <c r="BF125" i="3"/>
  <c r="AA125" i="3"/>
  <c r="Y125" i="3"/>
  <c r="W125" i="3"/>
  <c r="BK125" i="3"/>
  <c r="N125" i="3"/>
  <c r="BE125" i="3" s="1"/>
  <c r="BI124" i="3"/>
  <c r="BH124" i="3"/>
  <c r="BG124" i="3"/>
  <c r="BF124" i="3"/>
  <c r="AA124" i="3"/>
  <c r="Y124" i="3"/>
  <c r="Y123" i="3" s="1"/>
  <c r="W124" i="3"/>
  <c r="BK124" i="3"/>
  <c r="BK123" i="3" s="1"/>
  <c r="N123" i="3" s="1"/>
  <c r="N91" i="3" s="1"/>
  <c r="N124" i="3"/>
  <c r="BE124" i="3" s="1"/>
  <c r="BI121" i="3"/>
  <c r="BH121" i="3"/>
  <c r="BG121" i="3"/>
  <c r="BF121" i="3"/>
  <c r="BE121" i="3"/>
  <c r="AA121" i="3"/>
  <c r="Y121" i="3"/>
  <c r="W121" i="3"/>
  <c r="BK121" i="3"/>
  <c r="N121" i="3"/>
  <c r="BI119" i="3"/>
  <c r="BH119" i="3"/>
  <c r="BG119" i="3"/>
  <c r="BF119" i="3"/>
  <c r="BE119" i="3"/>
  <c r="AA119" i="3"/>
  <c r="Y119" i="3"/>
  <c r="W119" i="3"/>
  <c r="BK119" i="3"/>
  <c r="N119" i="3"/>
  <c r="BI117" i="3"/>
  <c r="BH117" i="3"/>
  <c r="BG117" i="3"/>
  <c r="BF117" i="3"/>
  <c r="BE117" i="3"/>
  <c r="AA117" i="3"/>
  <c r="AA116" i="3" s="1"/>
  <c r="Y117" i="3"/>
  <c r="Y116" i="3" s="1"/>
  <c r="Y115" i="3" s="1"/>
  <c r="Y114" i="3" s="1"/>
  <c r="W117" i="3"/>
  <c r="W116" i="3" s="1"/>
  <c r="BK117" i="3"/>
  <c r="BK116" i="3" s="1"/>
  <c r="N117" i="3"/>
  <c r="M110" i="3"/>
  <c r="F110" i="3"/>
  <c r="F108" i="3"/>
  <c r="F106" i="3"/>
  <c r="M28" i="3"/>
  <c r="AS89" i="1" s="1"/>
  <c r="M83" i="3"/>
  <c r="F83" i="3"/>
  <c r="F81" i="3"/>
  <c r="F79" i="3"/>
  <c r="O21" i="3"/>
  <c r="E21" i="3"/>
  <c r="M111" i="3" s="1"/>
  <c r="O20" i="3"/>
  <c r="O15" i="3"/>
  <c r="E15" i="3"/>
  <c r="F111" i="3" s="1"/>
  <c r="O14" i="3"/>
  <c r="O9" i="3"/>
  <c r="M81" i="3" s="1"/>
  <c r="F6" i="3"/>
  <c r="F78" i="3" s="1"/>
  <c r="AY88" i="1"/>
  <c r="AX88" i="1"/>
  <c r="BI290" i="2"/>
  <c r="BH290" i="2"/>
  <c r="BG290" i="2"/>
  <c r="BF290" i="2"/>
  <c r="AA290" i="2"/>
  <c r="AA289" i="2" s="1"/>
  <c r="Y290" i="2"/>
  <c r="Y289" i="2" s="1"/>
  <c r="W290" i="2"/>
  <c r="W289" i="2" s="1"/>
  <c r="BK290" i="2"/>
  <c r="BK289" i="2" s="1"/>
  <c r="N289" i="2" s="1"/>
  <c r="N99" i="2" s="1"/>
  <c r="N290" i="2"/>
  <c r="BE290" i="2" s="1"/>
  <c r="BI287" i="2"/>
  <c r="BH287" i="2"/>
  <c r="BG287" i="2"/>
  <c r="BF287" i="2"/>
  <c r="AA287" i="2"/>
  <c r="AA286" i="2" s="1"/>
  <c r="AA285" i="2" s="1"/>
  <c r="Y287" i="2"/>
  <c r="Y286" i="2" s="1"/>
  <c r="Y285" i="2" s="1"/>
  <c r="W287" i="2"/>
  <c r="W286" i="2" s="1"/>
  <c r="W285" i="2" s="1"/>
  <c r="BK287" i="2"/>
  <c r="BK286" i="2" s="1"/>
  <c r="N286" i="2" s="1"/>
  <c r="N98" i="2" s="1"/>
  <c r="N287" i="2"/>
  <c r="BE287" i="2" s="1"/>
  <c r="BI284" i="2"/>
  <c r="BH284" i="2"/>
  <c r="BG284" i="2"/>
  <c r="BF284" i="2"/>
  <c r="AA284" i="2"/>
  <c r="Y284" i="2"/>
  <c r="W284" i="2"/>
  <c r="BK284" i="2"/>
  <c r="N284" i="2"/>
  <c r="BE284" i="2" s="1"/>
  <c r="BI283" i="2"/>
  <c r="BH283" i="2"/>
  <c r="BG283" i="2"/>
  <c r="BF283" i="2"/>
  <c r="AA283" i="2"/>
  <c r="AA282" i="2" s="1"/>
  <c r="Y283" i="2"/>
  <c r="W283" i="2"/>
  <c r="W282" i="2" s="1"/>
  <c r="BK283" i="2"/>
  <c r="N283" i="2"/>
  <c r="BE283" i="2" s="1"/>
  <c r="BI281" i="2"/>
  <c r="BH281" i="2"/>
  <c r="BG281" i="2"/>
  <c r="BF281" i="2"/>
  <c r="AA281" i="2"/>
  <c r="Y281" i="2"/>
  <c r="W281" i="2"/>
  <c r="BK281" i="2"/>
  <c r="N281" i="2"/>
  <c r="BE281" i="2" s="1"/>
  <c r="BI280" i="2"/>
  <c r="BH280" i="2"/>
  <c r="BG280" i="2"/>
  <c r="BF280" i="2"/>
  <c r="AA280" i="2"/>
  <c r="Y280" i="2"/>
  <c r="W280" i="2"/>
  <c r="BK280" i="2"/>
  <c r="N280" i="2"/>
  <c r="BE280" i="2" s="1"/>
  <c r="BI279" i="2"/>
  <c r="BH279" i="2"/>
  <c r="BG279" i="2"/>
  <c r="BF279" i="2"/>
  <c r="AA279" i="2"/>
  <c r="Y279" i="2"/>
  <c r="W279" i="2"/>
  <c r="BK279" i="2"/>
  <c r="N279" i="2"/>
  <c r="BE279" i="2" s="1"/>
  <c r="BI278" i="2"/>
  <c r="BH278" i="2"/>
  <c r="BG278" i="2"/>
  <c r="BF278" i="2"/>
  <c r="AA278" i="2"/>
  <c r="Y278" i="2"/>
  <c r="W278" i="2"/>
  <c r="BK278" i="2"/>
  <c r="N278" i="2"/>
  <c r="BE278" i="2" s="1"/>
  <c r="BI277" i="2"/>
  <c r="BH277" i="2"/>
  <c r="BG277" i="2"/>
  <c r="BF277" i="2"/>
  <c r="AA277" i="2"/>
  <c r="Y277" i="2"/>
  <c r="W277" i="2"/>
  <c r="BK277" i="2"/>
  <c r="N277" i="2"/>
  <c r="BE277" i="2" s="1"/>
  <c r="BI276" i="2"/>
  <c r="BH276" i="2"/>
  <c r="BG276" i="2"/>
  <c r="BF276" i="2"/>
  <c r="BE276" i="2"/>
  <c r="AA276" i="2"/>
  <c r="Y276" i="2"/>
  <c r="W276" i="2"/>
  <c r="BK276" i="2"/>
  <c r="N276" i="2"/>
  <c r="BI275" i="2"/>
  <c r="BH275" i="2"/>
  <c r="BG275" i="2"/>
  <c r="BF275" i="2"/>
  <c r="BE275" i="2"/>
  <c r="AA275" i="2"/>
  <c r="Y275" i="2"/>
  <c r="W275" i="2"/>
  <c r="BK275" i="2"/>
  <c r="N275" i="2"/>
  <c r="BI272" i="2"/>
  <c r="BH272" i="2"/>
  <c r="BG272" i="2"/>
  <c r="BF272" i="2"/>
  <c r="BE272" i="2"/>
  <c r="AA272" i="2"/>
  <c r="Y272" i="2"/>
  <c r="W272" i="2"/>
  <c r="BK272" i="2"/>
  <c r="N272" i="2"/>
  <c r="BI268" i="2"/>
  <c r="BH268" i="2"/>
  <c r="BG268" i="2"/>
  <c r="BF268" i="2"/>
  <c r="BE268" i="2"/>
  <c r="AA268" i="2"/>
  <c r="Y268" i="2"/>
  <c r="W268" i="2"/>
  <c r="BK268" i="2"/>
  <c r="N268" i="2"/>
  <c r="BI267" i="2"/>
  <c r="BH267" i="2"/>
  <c r="BG267" i="2"/>
  <c r="BF267" i="2"/>
  <c r="BE267" i="2"/>
  <c r="AA267" i="2"/>
  <c r="Y267" i="2"/>
  <c r="W267" i="2"/>
  <c r="BK267" i="2"/>
  <c r="N267" i="2"/>
  <c r="BI265" i="2"/>
  <c r="BH265" i="2"/>
  <c r="BG265" i="2"/>
  <c r="BF265" i="2"/>
  <c r="BE265" i="2"/>
  <c r="AA265" i="2"/>
  <c r="Y265" i="2"/>
  <c r="W265" i="2"/>
  <c r="BK265" i="2"/>
  <c r="N265" i="2"/>
  <c r="BI262" i="2"/>
  <c r="BH262" i="2"/>
  <c r="BG262" i="2"/>
  <c r="BF262" i="2"/>
  <c r="BE262" i="2"/>
  <c r="AA262" i="2"/>
  <c r="Y262" i="2"/>
  <c r="W262" i="2"/>
  <c r="BK262" i="2"/>
  <c r="N262" i="2"/>
  <c r="BI261" i="2"/>
  <c r="BH261" i="2"/>
  <c r="BG261" i="2"/>
  <c r="BF261" i="2"/>
  <c r="BE261" i="2"/>
  <c r="AA261" i="2"/>
  <c r="Y261" i="2"/>
  <c r="W261" i="2"/>
  <c r="BK261" i="2"/>
  <c r="N261" i="2"/>
  <c r="BI260" i="2"/>
  <c r="BH260" i="2"/>
  <c r="BG260" i="2"/>
  <c r="BF260" i="2"/>
  <c r="BE260" i="2"/>
  <c r="AA260" i="2"/>
  <c r="AA259" i="2" s="1"/>
  <c r="Y260" i="2"/>
  <c r="W260" i="2"/>
  <c r="W259" i="2" s="1"/>
  <c r="BK260" i="2"/>
  <c r="N260" i="2"/>
  <c r="BI257" i="2"/>
  <c r="BH257" i="2"/>
  <c r="BG257" i="2"/>
  <c r="BF257" i="2"/>
  <c r="AA257" i="2"/>
  <c r="Y257" i="2"/>
  <c r="W257" i="2"/>
  <c r="BK257" i="2"/>
  <c r="N257" i="2"/>
  <c r="BE257" i="2" s="1"/>
  <c r="BI256" i="2"/>
  <c r="BH256" i="2"/>
  <c r="BG256" i="2"/>
  <c r="BF256" i="2"/>
  <c r="AA256" i="2"/>
  <c r="Y256" i="2"/>
  <c r="W256" i="2"/>
  <c r="BK256" i="2"/>
  <c r="N256" i="2"/>
  <c r="BE256" i="2" s="1"/>
  <c r="BI255" i="2"/>
  <c r="BH255" i="2"/>
  <c r="BG255" i="2"/>
  <c r="BF255" i="2"/>
  <c r="AA255" i="2"/>
  <c r="Y255" i="2"/>
  <c r="W255" i="2"/>
  <c r="BK255" i="2"/>
  <c r="N255" i="2"/>
  <c r="BE255" i="2" s="1"/>
  <c r="BI254" i="2"/>
  <c r="BH254" i="2"/>
  <c r="BG254" i="2"/>
  <c r="BF254" i="2"/>
  <c r="AA254" i="2"/>
  <c r="Y254" i="2"/>
  <c r="W254" i="2"/>
  <c r="BK254" i="2"/>
  <c r="N254" i="2"/>
  <c r="BE254" i="2" s="1"/>
  <c r="BI253" i="2"/>
  <c r="BH253" i="2"/>
  <c r="BG253" i="2"/>
  <c r="BF253" i="2"/>
  <c r="AA253" i="2"/>
  <c r="Y253" i="2"/>
  <c r="W253" i="2"/>
  <c r="BK253" i="2"/>
  <c r="N253" i="2"/>
  <c r="BE253" i="2" s="1"/>
  <c r="BI252" i="2"/>
  <c r="BH252" i="2"/>
  <c r="BG252" i="2"/>
  <c r="BF252" i="2"/>
  <c r="AA252" i="2"/>
  <c r="Y252" i="2"/>
  <c r="W252" i="2"/>
  <c r="BK252" i="2"/>
  <c r="N252" i="2"/>
  <c r="BE252" i="2" s="1"/>
  <c r="BI251" i="2"/>
  <c r="BH251" i="2"/>
  <c r="BG251" i="2"/>
  <c r="BF251" i="2"/>
  <c r="AA251" i="2"/>
  <c r="Y251" i="2"/>
  <c r="W251" i="2"/>
  <c r="BK251" i="2"/>
  <c r="N251" i="2"/>
  <c r="BE251" i="2" s="1"/>
  <c r="BI250" i="2"/>
  <c r="BH250" i="2"/>
  <c r="BG250" i="2"/>
  <c r="BF250" i="2"/>
  <c r="AA250" i="2"/>
  <c r="Y250" i="2"/>
  <c r="W250" i="2"/>
  <c r="BK250" i="2"/>
  <c r="N250" i="2"/>
  <c r="BE250" i="2" s="1"/>
  <c r="BI249" i="2"/>
  <c r="BH249" i="2"/>
  <c r="BG249" i="2"/>
  <c r="BF249" i="2"/>
  <c r="AA249" i="2"/>
  <c r="Y249" i="2"/>
  <c r="W249" i="2"/>
  <c r="BK249" i="2"/>
  <c r="N249" i="2"/>
  <c r="BE249" i="2" s="1"/>
  <c r="BI248" i="2"/>
  <c r="BH248" i="2"/>
  <c r="BG248" i="2"/>
  <c r="BF248" i="2"/>
  <c r="AA248" i="2"/>
  <c r="Y248" i="2"/>
  <c r="W248" i="2"/>
  <c r="BK248" i="2"/>
  <c r="N248" i="2"/>
  <c r="BE248" i="2" s="1"/>
  <c r="BI247" i="2"/>
  <c r="BH247" i="2"/>
  <c r="BG247" i="2"/>
  <c r="BF247" i="2"/>
  <c r="AA247" i="2"/>
  <c r="Y247" i="2"/>
  <c r="W247" i="2"/>
  <c r="BK247" i="2"/>
  <c r="N247" i="2"/>
  <c r="BE247" i="2" s="1"/>
  <c r="BI246" i="2"/>
  <c r="BH246" i="2"/>
  <c r="BG246" i="2"/>
  <c r="BF246" i="2"/>
  <c r="AA246" i="2"/>
  <c r="Y246" i="2"/>
  <c r="W246" i="2"/>
  <c r="BK246" i="2"/>
  <c r="N246" i="2"/>
  <c r="BE246" i="2" s="1"/>
  <c r="BI245" i="2"/>
  <c r="BH245" i="2"/>
  <c r="BG245" i="2"/>
  <c r="BF245" i="2"/>
  <c r="AA245" i="2"/>
  <c r="Y245" i="2"/>
  <c r="W245" i="2"/>
  <c r="BK245" i="2"/>
  <c r="N245" i="2"/>
  <c r="BE245" i="2" s="1"/>
  <c r="BI244" i="2"/>
  <c r="BH244" i="2"/>
  <c r="BG244" i="2"/>
  <c r="BF244" i="2"/>
  <c r="AA244" i="2"/>
  <c r="Y244" i="2"/>
  <c r="W244" i="2"/>
  <c r="BK244" i="2"/>
  <c r="N244" i="2"/>
  <c r="BE244" i="2" s="1"/>
  <c r="BI243" i="2"/>
  <c r="BH243" i="2"/>
  <c r="BG243" i="2"/>
  <c r="BF243" i="2"/>
  <c r="AA243" i="2"/>
  <c r="Y243" i="2"/>
  <c r="W243" i="2"/>
  <c r="BK243" i="2"/>
  <c r="N243" i="2"/>
  <c r="BE243" i="2" s="1"/>
  <c r="BI242" i="2"/>
  <c r="BH242" i="2"/>
  <c r="BG242" i="2"/>
  <c r="BF242" i="2"/>
  <c r="AA242" i="2"/>
  <c r="Y242" i="2"/>
  <c r="W242" i="2"/>
  <c r="BK242" i="2"/>
  <c r="N242" i="2"/>
  <c r="BE242" i="2" s="1"/>
  <c r="BI240" i="2"/>
  <c r="BH240" i="2"/>
  <c r="BG240" i="2"/>
  <c r="BF240" i="2"/>
  <c r="AA240" i="2"/>
  <c r="Y240" i="2"/>
  <c r="W240" i="2"/>
  <c r="BK240" i="2"/>
  <c r="N240" i="2"/>
  <c r="BE240" i="2" s="1"/>
  <c r="BI239" i="2"/>
  <c r="BH239" i="2"/>
  <c r="BG239" i="2"/>
  <c r="BF239" i="2"/>
  <c r="AA239" i="2"/>
  <c r="Y239" i="2"/>
  <c r="W239" i="2"/>
  <c r="BK239" i="2"/>
  <c r="N239" i="2"/>
  <c r="BE239" i="2" s="1"/>
  <c r="BI237" i="2"/>
  <c r="BH237" i="2"/>
  <c r="BG237" i="2"/>
  <c r="BF237" i="2"/>
  <c r="AA237" i="2"/>
  <c r="Y237" i="2"/>
  <c r="W237" i="2"/>
  <c r="BK237" i="2"/>
  <c r="N237" i="2"/>
  <c r="BE237" i="2" s="1"/>
  <c r="BI236" i="2"/>
  <c r="BH236" i="2"/>
  <c r="BG236" i="2"/>
  <c r="BF236" i="2"/>
  <c r="AA236" i="2"/>
  <c r="Y236" i="2"/>
  <c r="W236" i="2"/>
  <c r="BK236" i="2"/>
  <c r="N236" i="2"/>
  <c r="BE236" i="2" s="1"/>
  <c r="BI235" i="2"/>
  <c r="BH235" i="2"/>
  <c r="BG235" i="2"/>
  <c r="BF235" i="2"/>
  <c r="AA235" i="2"/>
  <c r="Y235" i="2"/>
  <c r="W235" i="2"/>
  <c r="BK235" i="2"/>
  <c r="N235" i="2"/>
  <c r="BE235" i="2" s="1"/>
  <c r="BI234" i="2"/>
  <c r="BH234" i="2"/>
  <c r="BG234" i="2"/>
  <c r="BF234" i="2"/>
  <c r="AA234" i="2"/>
  <c r="Y234" i="2"/>
  <c r="W234" i="2"/>
  <c r="BK234" i="2"/>
  <c r="N234" i="2"/>
  <c r="BE234" i="2" s="1"/>
  <c r="BI233" i="2"/>
  <c r="BH233" i="2"/>
  <c r="BG233" i="2"/>
  <c r="BF233" i="2"/>
  <c r="AA233" i="2"/>
  <c r="Y233" i="2"/>
  <c r="W233" i="2"/>
  <c r="BK233" i="2"/>
  <c r="N233" i="2"/>
  <c r="BE233" i="2" s="1"/>
  <c r="BI232" i="2"/>
  <c r="BH232" i="2"/>
  <c r="BG232" i="2"/>
  <c r="BF232" i="2"/>
  <c r="AA232" i="2"/>
  <c r="Y232" i="2"/>
  <c r="W232" i="2"/>
  <c r="BK232" i="2"/>
  <c r="N232" i="2"/>
  <c r="BE232" i="2" s="1"/>
  <c r="BI231" i="2"/>
  <c r="BH231" i="2"/>
  <c r="BG231" i="2"/>
  <c r="BF231" i="2"/>
  <c r="AA231" i="2"/>
  <c r="Y231" i="2"/>
  <c r="W231" i="2"/>
  <c r="BK231" i="2"/>
  <c r="N231" i="2"/>
  <c r="BE231" i="2" s="1"/>
  <c r="BI230" i="2"/>
  <c r="BH230" i="2"/>
  <c r="BG230" i="2"/>
  <c r="BF230" i="2"/>
  <c r="AA230" i="2"/>
  <c r="Y230" i="2"/>
  <c r="W230" i="2"/>
  <c r="BK230" i="2"/>
  <c r="N230" i="2"/>
  <c r="BE230" i="2" s="1"/>
  <c r="BI229" i="2"/>
  <c r="BH229" i="2"/>
  <c r="BG229" i="2"/>
  <c r="BF229" i="2"/>
  <c r="AA229" i="2"/>
  <c r="Y229" i="2"/>
  <c r="W229" i="2"/>
  <c r="BK229" i="2"/>
  <c r="N229" i="2"/>
  <c r="BE229" i="2" s="1"/>
  <c r="BI228" i="2"/>
  <c r="BH228" i="2"/>
  <c r="BG228" i="2"/>
  <c r="BF228" i="2"/>
  <c r="AA228" i="2"/>
  <c r="Y228" i="2"/>
  <c r="W228" i="2"/>
  <c r="BK228" i="2"/>
  <c r="N228" i="2"/>
  <c r="BE228" i="2" s="1"/>
  <c r="BI227" i="2"/>
  <c r="BH227" i="2"/>
  <c r="BG227" i="2"/>
  <c r="BF227" i="2"/>
  <c r="AA227" i="2"/>
  <c r="Y227" i="2"/>
  <c r="W227" i="2"/>
  <c r="BK227" i="2"/>
  <c r="N227" i="2"/>
  <c r="BE227" i="2" s="1"/>
  <c r="BI226" i="2"/>
  <c r="BH226" i="2"/>
  <c r="BG226" i="2"/>
  <c r="BF226" i="2"/>
  <c r="AA226" i="2"/>
  <c r="Y226" i="2"/>
  <c r="W226" i="2"/>
  <c r="BK226" i="2"/>
  <c r="N226" i="2"/>
  <c r="BE226" i="2" s="1"/>
  <c r="BI225" i="2"/>
  <c r="BH225" i="2"/>
  <c r="BG225" i="2"/>
  <c r="BF225" i="2"/>
  <c r="AA225" i="2"/>
  <c r="Y225" i="2"/>
  <c r="W225" i="2"/>
  <c r="BK225" i="2"/>
  <c r="N225" i="2"/>
  <c r="BE225" i="2" s="1"/>
  <c r="BI224" i="2"/>
  <c r="BH224" i="2"/>
  <c r="BG224" i="2"/>
  <c r="BF224" i="2"/>
  <c r="AA224" i="2"/>
  <c r="Y224" i="2"/>
  <c r="W224" i="2"/>
  <c r="BK224" i="2"/>
  <c r="N224" i="2"/>
  <c r="BE224" i="2" s="1"/>
  <c r="BI223" i="2"/>
  <c r="BH223" i="2"/>
  <c r="BG223" i="2"/>
  <c r="BF223" i="2"/>
  <c r="AA223" i="2"/>
  <c r="Y223" i="2"/>
  <c r="W223" i="2"/>
  <c r="BK223" i="2"/>
  <c r="N223" i="2"/>
  <c r="BE223" i="2" s="1"/>
  <c r="BI222" i="2"/>
  <c r="BH222" i="2"/>
  <c r="BG222" i="2"/>
  <c r="BF222" i="2"/>
  <c r="AA222" i="2"/>
  <c r="AA221" i="2" s="1"/>
  <c r="Y222" i="2"/>
  <c r="Y221" i="2" s="1"/>
  <c r="W222" i="2"/>
  <c r="W221" i="2" s="1"/>
  <c r="BK222" i="2"/>
  <c r="BK221" i="2" s="1"/>
  <c r="N221" i="2" s="1"/>
  <c r="N94" i="2" s="1"/>
  <c r="N222" i="2"/>
  <c r="BE222" i="2" s="1"/>
  <c r="BI219" i="2"/>
  <c r="BH219" i="2"/>
  <c r="BG219" i="2"/>
  <c r="BF219" i="2"/>
  <c r="AA219" i="2"/>
  <c r="AA218" i="2" s="1"/>
  <c r="Y219" i="2"/>
  <c r="Y218" i="2" s="1"/>
  <c r="W219" i="2"/>
  <c r="W218" i="2" s="1"/>
  <c r="BK219" i="2"/>
  <c r="BK218" i="2" s="1"/>
  <c r="N218" i="2" s="1"/>
  <c r="N93" i="2" s="1"/>
  <c r="N219" i="2"/>
  <c r="BE219" i="2" s="1"/>
  <c r="BI217" i="2"/>
  <c r="BH217" i="2"/>
  <c r="BG217" i="2"/>
  <c r="BF217" i="2"/>
  <c r="AA217" i="2"/>
  <c r="Y217" i="2"/>
  <c r="W217" i="2"/>
  <c r="BK217" i="2"/>
  <c r="N217" i="2"/>
  <c r="BE217" i="2" s="1"/>
  <c r="BI214" i="2"/>
  <c r="BH214" i="2"/>
  <c r="BG214" i="2"/>
  <c r="BF214" i="2"/>
  <c r="AA214" i="2"/>
  <c r="Y214" i="2"/>
  <c r="W214" i="2"/>
  <c r="BK214" i="2"/>
  <c r="N214" i="2"/>
  <c r="BE214" i="2" s="1"/>
  <c r="BI212" i="2"/>
  <c r="BH212" i="2"/>
  <c r="BG212" i="2"/>
  <c r="BF212" i="2"/>
  <c r="AA212" i="2"/>
  <c r="AA211" i="2" s="1"/>
  <c r="Y212" i="2"/>
  <c r="Y211" i="2" s="1"/>
  <c r="W212" i="2"/>
  <c r="W211" i="2" s="1"/>
  <c r="BK212" i="2"/>
  <c r="N212" i="2"/>
  <c r="BE212" i="2" s="1"/>
  <c r="BI210" i="2"/>
  <c r="BH210" i="2"/>
  <c r="BG210" i="2"/>
  <c r="BF210" i="2"/>
  <c r="AA210" i="2"/>
  <c r="Y210" i="2"/>
  <c r="W210" i="2"/>
  <c r="BK210" i="2"/>
  <c r="N210" i="2"/>
  <c r="BE210" i="2" s="1"/>
  <c r="BI209" i="2"/>
  <c r="BH209" i="2"/>
  <c r="BG209" i="2"/>
  <c r="BF209" i="2"/>
  <c r="AA209" i="2"/>
  <c r="Y209" i="2"/>
  <c r="W209" i="2"/>
  <c r="BK209" i="2"/>
  <c r="N209" i="2"/>
  <c r="BE209" i="2" s="1"/>
  <c r="BI207" i="2"/>
  <c r="BH207" i="2"/>
  <c r="BG207" i="2"/>
  <c r="BF207" i="2"/>
  <c r="AA207" i="2"/>
  <c r="AA206" i="2" s="1"/>
  <c r="Y207" i="2"/>
  <c r="Y206" i="2" s="1"/>
  <c r="W207" i="2"/>
  <c r="W206" i="2" s="1"/>
  <c r="BK207" i="2"/>
  <c r="BK206" i="2" s="1"/>
  <c r="N206" i="2" s="1"/>
  <c r="N91" i="2" s="1"/>
  <c r="N207" i="2"/>
  <c r="BE207" i="2" s="1"/>
  <c r="BI205" i="2"/>
  <c r="BH205" i="2"/>
  <c r="BG205" i="2"/>
  <c r="BF205" i="2"/>
  <c r="AA205" i="2"/>
  <c r="AA204" i="2" s="1"/>
  <c r="Y205" i="2"/>
  <c r="Y204" i="2" s="1"/>
  <c r="W205" i="2"/>
  <c r="W204" i="2" s="1"/>
  <c r="BK205" i="2"/>
  <c r="BK204" i="2" s="1"/>
  <c r="N204" i="2" s="1"/>
  <c r="N90" i="2" s="1"/>
  <c r="N205" i="2"/>
  <c r="BE205" i="2" s="1"/>
  <c r="BI203" i="2"/>
  <c r="BH203" i="2"/>
  <c r="BG203" i="2"/>
  <c r="BF203" i="2"/>
  <c r="AA203" i="2"/>
  <c r="Y203" i="2"/>
  <c r="W203" i="2"/>
  <c r="BK203" i="2"/>
  <c r="N203" i="2"/>
  <c r="BE203" i="2" s="1"/>
  <c r="BI201" i="2"/>
  <c r="BH201" i="2"/>
  <c r="BG201" i="2"/>
  <c r="BF201" i="2"/>
  <c r="BE201" i="2"/>
  <c r="AA201" i="2"/>
  <c r="Y201" i="2"/>
  <c r="W201" i="2"/>
  <c r="BK201" i="2"/>
  <c r="N201" i="2"/>
  <c r="BI199" i="2"/>
  <c r="BH199" i="2"/>
  <c r="BG199" i="2"/>
  <c r="BF199" i="2"/>
  <c r="BE199" i="2"/>
  <c r="AA199" i="2"/>
  <c r="Y199" i="2"/>
  <c r="W199" i="2"/>
  <c r="BK199" i="2"/>
  <c r="N199" i="2"/>
  <c r="BI194" i="2"/>
  <c r="BH194" i="2"/>
  <c r="BG194" i="2"/>
  <c r="BF194" i="2"/>
  <c r="BE194" i="2"/>
  <c r="AA194" i="2"/>
  <c r="Y194" i="2"/>
  <c r="W194" i="2"/>
  <c r="BK194" i="2"/>
  <c r="N194" i="2"/>
  <c r="BI192" i="2"/>
  <c r="BH192" i="2"/>
  <c r="BG192" i="2"/>
  <c r="BF192" i="2"/>
  <c r="BE192" i="2"/>
  <c r="AA192" i="2"/>
  <c r="Y192" i="2"/>
  <c r="W192" i="2"/>
  <c r="BK192" i="2"/>
  <c r="N192" i="2"/>
  <c r="BI190" i="2"/>
  <c r="BH190" i="2"/>
  <c r="BG190" i="2"/>
  <c r="BF190" i="2"/>
  <c r="BE190" i="2"/>
  <c r="AA190" i="2"/>
  <c r="Y190" i="2"/>
  <c r="W190" i="2"/>
  <c r="BK190" i="2"/>
  <c r="N190" i="2"/>
  <c r="BI189" i="2"/>
  <c r="BH189" i="2"/>
  <c r="BG189" i="2"/>
  <c r="BF189" i="2"/>
  <c r="BE189" i="2"/>
  <c r="AA189" i="2"/>
  <c r="Y189" i="2"/>
  <c r="W189" i="2"/>
  <c r="BK189" i="2"/>
  <c r="N189" i="2"/>
  <c r="BI187" i="2"/>
  <c r="BH187" i="2"/>
  <c r="BG187" i="2"/>
  <c r="BF187" i="2"/>
  <c r="BE187" i="2"/>
  <c r="AA187" i="2"/>
  <c r="Y187" i="2"/>
  <c r="W187" i="2"/>
  <c r="BK187" i="2"/>
  <c r="N187" i="2"/>
  <c r="BI184" i="2"/>
  <c r="BH184" i="2"/>
  <c r="BG184" i="2"/>
  <c r="BF184" i="2"/>
  <c r="BE184" i="2"/>
  <c r="AA184" i="2"/>
  <c r="Y184" i="2"/>
  <c r="W184" i="2"/>
  <c r="BK184" i="2"/>
  <c r="N184" i="2"/>
  <c r="BI178" i="2"/>
  <c r="BH178" i="2"/>
  <c r="BG178" i="2"/>
  <c r="BF178" i="2"/>
  <c r="BE178" i="2"/>
  <c r="AA178" i="2"/>
  <c r="Y178" i="2"/>
  <c r="W178" i="2"/>
  <c r="BK178" i="2"/>
  <c r="N178" i="2"/>
  <c r="BI176" i="2"/>
  <c r="BH176" i="2"/>
  <c r="BG176" i="2"/>
  <c r="BF176" i="2"/>
  <c r="BE176" i="2"/>
  <c r="AA176" i="2"/>
  <c r="Y176" i="2"/>
  <c r="W176" i="2"/>
  <c r="BK176" i="2"/>
  <c r="N176" i="2"/>
  <c r="BI175" i="2"/>
  <c r="BH175" i="2"/>
  <c r="BG175" i="2"/>
  <c r="BF175" i="2"/>
  <c r="BE175" i="2"/>
  <c r="AA175" i="2"/>
  <c r="Y175" i="2"/>
  <c r="W175" i="2"/>
  <c r="BK175" i="2"/>
  <c r="N175" i="2"/>
  <c r="BI168" i="2"/>
  <c r="BH168" i="2"/>
  <c r="BG168" i="2"/>
  <c r="BF168" i="2"/>
  <c r="BE168" i="2"/>
  <c r="AA168" i="2"/>
  <c r="Y168" i="2"/>
  <c r="W168" i="2"/>
  <c r="BK168" i="2"/>
  <c r="N168" i="2"/>
  <c r="BI166" i="2"/>
  <c r="BH166" i="2"/>
  <c r="BG166" i="2"/>
  <c r="BF166" i="2"/>
  <c r="BE166" i="2"/>
  <c r="AA166" i="2"/>
  <c r="Y166" i="2"/>
  <c r="W166" i="2"/>
  <c r="BK166" i="2"/>
  <c r="N166" i="2"/>
  <c r="BI165" i="2"/>
  <c r="BH165" i="2"/>
  <c r="BG165" i="2"/>
  <c r="BF165" i="2"/>
  <c r="BE165" i="2"/>
  <c r="AA165" i="2"/>
  <c r="Y165" i="2"/>
  <c r="W165" i="2"/>
  <c r="BK165" i="2"/>
  <c r="N165" i="2"/>
  <c r="BI161" i="2"/>
  <c r="BH161" i="2"/>
  <c r="BG161" i="2"/>
  <c r="BF161" i="2"/>
  <c r="BE161" i="2"/>
  <c r="AA161" i="2"/>
  <c r="Y161" i="2"/>
  <c r="W161" i="2"/>
  <c r="BK161" i="2"/>
  <c r="N161" i="2"/>
  <c r="BI160" i="2"/>
  <c r="BH160" i="2"/>
  <c r="BG160" i="2"/>
  <c r="BF160" i="2"/>
  <c r="BE160" i="2"/>
  <c r="AA160" i="2"/>
  <c r="Y160" i="2"/>
  <c r="W160" i="2"/>
  <c r="BK160" i="2"/>
  <c r="N160" i="2"/>
  <c r="BI159" i="2"/>
  <c r="BH159" i="2"/>
  <c r="BG159" i="2"/>
  <c r="BF159" i="2"/>
  <c r="BE159" i="2"/>
  <c r="AA159" i="2"/>
  <c r="Y159" i="2"/>
  <c r="W159" i="2"/>
  <c r="BK159" i="2"/>
  <c r="N159" i="2"/>
  <c r="BI158" i="2"/>
  <c r="BH158" i="2"/>
  <c r="BG158" i="2"/>
  <c r="BF158" i="2"/>
  <c r="BE158" i="2"/>
  <c r="AA158" i="2"/>
  <c r="Y158" i="2"/>
  <c r="W158" i="2"/>
  <c r="BK158" i="2"/>
  <c r="N158" i="2"/>
  <c r="BI155" i="2"/>
  <c r="BH155" i="2"/>
  <c r="BG155" i="2"/>
  <c r="BF155" i="2"/>
  <c r="BE155" i="2"/>
  <c r="AA155" i="2"/>
  <c r="Y155" i="2"/>
  <c r="W155" i="2"/>
  <c r="BK155" i="2"/>
  <c r="N155" i="2"/>
  <c r="BI154" i="2"/>
  <c r="BH154" i="2"/>
  <c r="BG154" i="2"/>
  <c r="BF154" i="2"/>
  <c r="BE154" i="2"/>
  <c r="AA154" i="2"/>
  <c r="Y154" i="2"/>
  <c r="W154" i="2"/>
  <c r="BK154" i="2"/>
  <c r="N154" i="2"/>
  <c r="BI145" i="2"/>
  <c r="BH145" i="2"/>
  <c r="BG145" i="2"/>
  <c r="BF145" i="2"/>
  <c r="BE145" i="2"/>
  <c r="AA145" i="2"/>
  <c r="Y145" i="2"/>
  <c r="W145" i="2"/>
  <c r="BK145" i="2"/>
  <c r="N145" i="2"/>
  <c r="BI140" i="2"/>
  <c r="BH140" i="2"/>
  <c r="BG140" i="2"/>
  <c r="BF140" i="2"/>
  <c r="BE140" i="2"/>
  <c r="AA140" i="2"/>
  <c r="Y140" i="2"/>
  <c r="W140" i="2"/>
  <c r="BK140" i="2"/>
  <c r="N140" i="2"/>
  <c r="BI139" i="2"/>
  <c r="BH139" i="2"/>
  <c r="BG139" i="2"/>
  <c r="BF139" i="2"/>
  <c r="BE139" i="2"/>
  <c r="AA139" i="2"/>
  <c r="Y139" i="2"/>
  <c r="W139" i="2"/>
  <c r="BK139" i="2"/>
  <c r="N139" i="2"/>
  <c r="BI137" i="2"/>
  <c r="BH137" i="2"/>
  <c r="BG137" i="2"/>
  <c r="BF137" i="2"/>
  <c r="BE137" i="2"/>
  <c r="AA137" i="2"/>
  <c r="Y137" i="2"/>
  <c r="W137" i="2"/>
  <c r="BK137" i="2"/>
  <c r="N137" i="2"/>
  <c r="BI136" i="2"/>
  <c r="BH136" i="2"/>
  <c r="BG136" i="2"/>
  <c r="BF136" i="2"/>
  <c r="BE136" i="2"/>
  <c r="AA136" i="2"/>
  <c r="Y136" i="2"/>
  <c r="W136" i="2"/>
  <c r="BK136" i="2"/>
  <c r="N136" i="2"/>
  <c r="BI135" i="2"/>
  <c r="BH135" i="2"/>
  <c r="BG135" i="2"/>
  <c r="BF135" i="2"/>
  <c r="BE135" i="2"/>
  <c r="AA135" i="2"/>
  <c r="Y135" i="2"/>
  <c r="W135" i="2"/>
  <c r="BK135" i="2"/>
  <c r="N135" i="2"/>
  <c r="BI133" i="2"/>
  <c r="BH133" i="2"/>
  <c r="BG133" i="2"/>
  <c r="BF133" i="2"/>
  <c r="BE133" i="2"/>
  <c r="AA133" i="2"/>
  <c r="Y133" i="2"/>
  <c r="W133" i="2"/>
  <c r="BK133" i="2"/>
  <c r="N133" i="2"/>
  <c r="BI131" i="2"/>
  <c r="BH131" i="2"/>
  <c r="BG131" i="2"/>
  <c r="BF131" i="2"/>
  <c r="BE131" i="2"/>
  <c r="AA131" i="2"/>
  <c r="Y131" i="2"/>
  <c r="W131" i="2"/>
  <c r="BK131" i="2"/>
  <c r="N131" i="2"/>
  <c r="BI130" i="2"/>
  <c r="BH130" i="2"/>
  <c r="BG130" i="2"/>
  <c r="BF130" i="2"/>
  <c r="BE130" i="2"/>
  <c r="AA130" i="2"/>
  <c r="Y130" i="2"/>
  <c r="W130" i="2"/>
  <c r="BK130" i="2"/>
  <c r="N130" i="2"/>
  <c r="BI129" i="2"/>
  <c r="BH129" i="2"/>
  <c r="BG129" i="2"/>
  <c r="BF129" i="2"/>
  <c r="BE129" i="2"/>
  <c r="AA129" i="2"/>
  <c r="Y129" i="2"/>
  <c r="W129" i="2"/>
  <c r="BK129" i="2"/>
  <c r="N129" i="2"/>
  <c r="BI128" i="2"/>
  <c r="BH128" i="2"/>
  <c r="BG128" i="2"/>
  <c r="BF128" i="2"/>
  <c r="BE128" i="2"/>
  <c r="AA128" i="2"/>
  <c r="Y128" i="2"/>
  <c r="W128" i="2"/>
  <c r="BK128" i="2"/>
  <c r="N128" i="2"/>
  <c r="BI125" i="2"/>
  <c r="BH125" i="2"/>
  <c r="BG125" i="2"/>
  <c r="BF125" i="2"/>
  <c r="BE125" i="2"/>
  <c r="AA125" i="2"/>
  <c r="Y125" i="2"/>
  <c r="W125" i="2"/>
  <c r="BK125" i="2"/>
  <c r="N125" i="2"/>
  <c r="BI122" i="2"/>
  <c r="H35" i="2" s="1"/>
  <c r="BD88" i="1" s="1"/>
  <c r="BH122" i="2"/>
  <c r="H34" i="2" s="1"/>
  <c r="BC88" i="1" s="1"/>
  <c r="BG122" i="2"/>
  <c r="H33" i="2" s="1"/>
  <c r="BB88" i="1" s="1"/>
  <c r="BF122" i="2"/>
  <c r="M32" i="2" s="1"/>
  <c r="AW88" i="1" s="1"/>
  <c r="BE122" i="2"/>
  <c r="AA122" i="2"/>
  <c r="AA121" i="2" s="1"/>
  <c r="AA120" i="2" s="1"/>
  <c r="AA119" i="2" s="1"/>
  <c r="Y122" i="2"/>
  <c r="Y121" i="2" s="1"/>
  <c r="W122" i="2"/>
  <c r="W121" i="2" s="1"/>
  <c r="W120" i="2" s="1"/>
  <c r="W119" i="2" s="1"/>
  <c r="AU88" i="1" s="1"/>
  <c r="BK122" i="2"/>
  <c r="BK121" i="2" s="1"/>
  <c r="N122" i="2"/>
  <c r="M115" i="2"/>
  <c r="F115" i="2"/>
  <c r="F113" i="2"/>
  <c r="F111" i="2"/>
  <c r="M27" i="2"/>
  <c r="AS88" i="1" s="1"/>
  <c r="AS87" i="1" s="1"/>
  <c r="M82" i="2"/>
  <c r="F82" i="2"/>
  <c r="F80" i="2"/>
  <c r="F78" i="2"/>
  <c r="O20" i="2"/>
  <c r="E20" i="2"/>
  <c r="M83" i="2" s="1"/>
  <c r="O19" i="2"/>
  <c r="O14" i="2"/>
  <c r="E14" i="2"/>
  <c r="F116" i="2" s="1"/>
  <c r="O13" i="2"/>
  <c r="O8" i="2"/>
  <c r="M113" i="2" s="1"/>
  <c r="AK27" i="1"/>
  <c r="AM83" i="1"/>
  <c r="L83" i="1"/>
  <c r="AM82" i="1"/>
  <c r="L82" i="1"/>
  <c r="AM80" i="1"/>
  <c r="L80" i="1"/>
  <c r="L78" i="1"/>
  <c r="L77" i="1"/>
  <c r="H34" i="3" l="1"/>
  <c r="BB89" i="1" s="1"/>
  <c r="H36" i="3"/>
  <c r="BD89" i="1" s="1"/>
  <c r="BD87" i="1" s="1"/>
  <c r="W35" i="1" s="1"/>
  <c r="BB87" i="1"/>
  <c r="W123" i="3"/>
  <c r="W115" i="3" s="1"/>
  <c r="W114" i="3" s="1"/>
  <c r="AU89" i="1" s="1"/>
  <c r="AU87" i="1" s="1"/>
  <c r="AA123" i="3"/>
  <c r="AA115" i="3" s="1"/>
  <c r="AA114" i="3" s="1"/>
  <c r="BK282" i="2"/>
  <c r="N282" i="2" s="1"/>
  <c r="N96" i="2" s="1"/>
  <c r="Y282" i="2"/>
  <c r="Y259" i="2" s="1"/>
  <c r="Y120" i="2" s="1"/>
  <c r="Y119" i="2" s="1"/>
  <c r="H32" i="3"/>
  <c r="AZ89" i="1" s="1"/>
  <c r="H33" i="3"/>
  <c r="BA89" i="1" s="1"/>
  <c r="H35" i="3"/>
  <c r="BC89" i="1" s="1"/>
  <c r="BC87" i="1" s="1"/>
  <c r="BK259" i="2"/>
  <c r="N259" i="2" s="1"/>
  <c r="N95" i="2" s="1"/>
  <c r="M31" i="2"/>
  <c r="AV88" i="1" s="1"/>
  <c r="AT88" i="1" s="1"/>
  <c r="BK211" i="2"/>
  <c r="N211" i="2" s="1"/>
  <c r="N92" i="2" s="1"/>
  <c r="M80" i="2"/>
  <c r="F84" i="3"/>
  <c r="M108" i="3"/>
  <c r="N121" i="2"/>
  <c r="N89" i="2" s="1"/>
  <c r="BK120" i="2"/>
  <c r="AX87" i="1"/>
  <c r="W33" i="1"/>
  <c r="N116" i="3"/>
  <c r="N90" i="3" s="1"/>
  <c r="BK115" i="3"/>
  <c r="M116" i="2"/>
  <c r="F83" i="2"/>
  <c r="H31" i="2"/>
  <c r="AZ88" i="1" s="1"/>
  <c r="H32" i="2"/>
  <c r="BA88" i="1" s="1"/>
  <c r="BA87" i="1" s="1"/>
  <c r="BK285" i="2"/>
  <c r="N285" i="2" s="1"/>
  <c r="N97" i="2" s="1"/>
  <c r="M84" i="3"/>
  <c r="F105" i="3"/>
  <c r="M32" i="3"/>
  <c r="AV89" i="1" s="1"/>
  <c r="M33" i="3"/>
  <c r="AW89" i="1" s="1"/>
  <c r="AZ87" i="1" l="1"/>
  <c r="W31" i="1" s="1"/>
  <c r="AY87" i="1"/>
  <c r="W34" i="1"/>
  <c r="AT89" i="1"/>
  <c r="AV87" i="1"/>
  <c r="W32" i="1"/>
  <c r="AW87" i="1"/>
  <c r="AK32" i="1" s="1"/>
  <c r="N115" i="3"/>
  <c r="N89" i="3" s="1"/>
  <c r="BK114" i="3"/>
  <c r="N114" i="3" s="1"/>
  <c r="N88" i="3" s="1"/>
  <c r="N120" i="2"/>
  <c r="N88" i="2" s="1"/>
  <c r="BK119" i="2"/>
  <c r="N119" i="2" s="1"/>
  <c r="N87" i="2" s="1"/>
  <c r="L103" i="2" l="1"/>
  <c r="M26" i="2"/>
  <c r="M29" i="2" s="1"/>
  <c r="AK31" i="1"/>
  <c r="AT87" i="1"/>
  <c r="L97" i="3"/>
  <c r="M27" i="3"/>
  <c r="M30" i="3" s="1"/>
  <c r="AG89" i="1" l="1"/>
  <c r="AN89" i="1" s="1"/>
  <c r="L38" i="3"/>
  <c r="AG88" i="1"/>
  <c r="L37" i="2"/>
  <c r="AG87" i="1" l="1"/>
  <c r="AN88" i="1"/>
  <c r="AG93" i="1" l="1"/>
  <c r="AK26" i="1"/>
  <c r="AK29" i="1" s="1"/>
  <c r="AK37" i="1" s="1"/>
  <c r="AN87" i="1"/>
  <c r="AN93" i="1" s="1"/>
</calcChain>
</file>

<file path=xl/sharedStrings.xml><?xml version="1.0" encoding="utf-8"?>
<sst xmlns="http://schemas.openxmlformats.org/spreadsheetml/2006/main" count="2618" uniqueCount="656">
  <si>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</si>
  <si>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</si>
  <si>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</si>
  <si>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</si>
  <si>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</si>
  <si>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</si>
  <si>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</si>
  <si>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</si>
  <si>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</si>
  <si>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</si>
  <si>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</si>
  <si>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</t>
  </si>
  <si>
    <t>15</t>
  </si>
  <si>
    <t>SOUHRNNÝ LIST STAVBY</t>
  </si>
  <si>
    <t>v ---  níže se nacházejí doplnkové a pomocné údaje k sestavám  --- v</t>
  </si>
  <si>
    <t>0,001</t>
  </si>
  <si>
    <t>Kód:</t>
  </si>
  <si>
    <t>2017-10-02</t>
  </si>
  <si>
    <t>Stavba:</t>
  </si>
  <si>
    <t>Základní škola El.Krásnohorské, odkanalizování školní družiny</t>
  </si>
  <si>
    <t>0,1</t>
  </si>
  <si>
    <t>JKSO:</t>
  </si>
  <si>
    <t>CC-CZ:</t>
  </si>
  <si>
    <t>Místo:</t>
  </si>
  <si>
    <t>Frýdek-Místek</t>
  </si>
  <si>
    <t>Datum:</t>
  </si>
  <si>
    <t>26. 7. 2017</t>
  </si>
  <si>
    <t>10</t>
  </si>
  <si>
    <t>100</t>
  </si>
  <si>
    <t>Objednatel:</t>
  </si>
  <si>
    <t>IČ:</t>
  </si>
  <si>
    <t>00296643</t>
  </si>
  <si>
    <t>Statutární město Frýdek-Místek</t>
  </si>
  <si>
    <t>DIČ:</t>
  </si>
  <si>
    <t>Zhotovitel:</t>
  </si>
  <si>
    <t xml:space="preserve"> </t>
  </si>
  <si>
    <t>Projektant:</t>
  </si>
  <si>
    <t>16648625</t>
  </si>
  <si>
    <t>Rechtik - PROJEKT</t>
  </si>
  <si>
    <t>CZ6011010588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</si>
  <si>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</si>
  <si>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</si>
  <si>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</si>
  <si>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</si>
  <si>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</si>
  <si>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</si>
  <si>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</si>
  <si>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</si>
  <si>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</si>
  <si>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</si>
  <si>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</si>
  <si>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</si>
  <si>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</si>
  <si>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</si>
  <si>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</si>
  <si>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</si>
  <si>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</si>
  <si>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</si>
  <si>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</si>
  <si>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</si>
  <si>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</si>
  <si>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</si>
  <si>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</si>
  <si>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</si>
  <si>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</si>
  <si>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</si>
  <si>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</si>
  <si>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</si>
  <si>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</si>
  <si>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</si>
  <si>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</si>
  <si>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</si>
  <si>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</si>
  <si>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</si>
  <si>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</si>
  <si>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</si>
  <si>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</si>
  <si>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</si>
  <si>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</si>
  <si>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</si>
  <si>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</si>
  <si>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</si>
  <si>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</si>
  <si>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</si>
  <si>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{0e6da021-4ea2-4fba-9fa3-19aa5fdd694d}</t>
  </si>
  <si>
    <t>{00000000-0000-0000-0000-000000000000}</t>
  </si>
  <si>
    <t>/</t>
  </si>
  <si>
    <t>###NOINSERT###</t>
  </si>
  <si>
    <t>VRN</t>
  </si>
  <si>
    <t>Vedlejší rozpočtové náklady</t>
  </si>
  <si>
    <t>{03df11d2-0a78-4992-9bf9-8c4f1fe586bf}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</si>
  <si>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</si>
  <si>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</si>
  <si>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</si>
  <si>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</si>
  <si>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</si>
  <si>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</si>
  <si>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</si>
  <si>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</si>
  <si>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</si>
  <si>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</si>
  <si>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</si>
  <si>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</si>
  <si>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</si>
  <si>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</si>
  <si>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</si>
  <si>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</si>
  <si>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</si>
  <si>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</si>
  <si>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</si>
  <si>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</si>
  <si>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</si>
  <si>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</si>
  <si>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</si>
  <si>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</si>
  <si>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</si>
  <si>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</si>
  <si>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99 - Přesun hmot</t>
  </si>
  <si>
    <t>M - Práce a dodávky M</t>
  </si>
  <si>
    <t xml:space="preserve">    23-M - Montáže potrubí</t>
  </si>
  <si>
    <t xml:space="preserve">    46-M - Zemní práce při extr.mont.pracích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</si>
  <si>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</si>
  <si>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</si>
  <si>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</si>
  <si>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</si>
  <si>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</si>
  <si>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</si>
  <si>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</si>
  <si>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</si>
  <si>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</si>
  <si>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</si>
  <si>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</si>
  <si>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</si>
  <si>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</si>
  <si>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</si>
  <si>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</si>
  <si>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</si>
  <si>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</si>
  <si>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113107042</t>
  </si>
  <si>
    <t>Odstranění podkladu plochy do 15 m2 živičných tl 100 mm při překopech inž sítí</t>
  </si>
  <si>
    <t>m2</t>
  </si>
  <si>
    <t>4</t>
  </si>
  <si>
    <t>885116426</t>
  </si>
  <si>
    <t>6,00*1,50</t>
  </si>
  <si>
    <t>VV</t>
  </si>
  <si>
    <t>8,50*3,40</t>
  </si>
  <si>
    <t>113107113</t>
  </si>
  <si>
    <t>Odstranění podkladu pl do 50 m2 z kameniva těženého tl 300 mm</t>
  </si>
  <si>
    <t>524110774</t>
  </si>
  <si>
    <t>trasa v chodníku 13,0 m</t>
  </si>
  <si>
    <t>13,00*1,10</t>
  </si>
  <si>
    <t>3</t>
  </si>
  <si>
    <t>113202111</t>
  </si>
  <si>
    <t>Vytrhání obrub krajníků obrubníků stojatých</t>
  </si>
  <si>
    <t>m</t>
  </si>
  <si>
    <t>140466920</t>
  </si>
  <si>
    <t>115101241</t>
  </si>
  <si>
    <t>Čerpání vody na dopravní výšku do 50 m průměrný přítok do 500 l/min</t>
  </si>
  <si>
    <t>hod</t>
  </si>
  <si>
    <t>-2076799366</t>
  </si>
  <si>
    <t>5</t>
  </si>
  <si>
    <t>115101301</t>
  </si>
  <si>
    <t>Pohotovost čerpací soupravy pro dopravní výšku do 10 m přítok do 500 l/min</t>
  </si>
  <si>
    <t>den</t>
  </si>
  <si>
    <t>-1912259385</t>
  </si>
  <si>
    <t>6</t>
  </si>
  <si>
    <t>119001401</t>
  </si>
  <si>
    <t>Dočasné zajištění potrubí ocelového nebo litinového DN do 200</t>
  </si>
  <si>
    <t>-541414435</t>
  </si>
  <si>
    <t>3*1,10</t>
  </si>
  <si>
    <t>7</t>
  </si>
  <si>
    <t>119001421</t>
  </si>
  <si>
    <t>Dočasné zajištění kabelů a kabelových tratí ze 3 volně ložených kabelů</t>
  </si>
  <si>
    <t>1036018167</t>
  </si>
  <si>
    <t>2*1,10</t>
  </si>
  <si>
    <t>8</t>
  </si>
  <si>
    <t>119002121</t>
  </si>
  <si>
    <t>Přechodová lávka délky do 2 m včetně zábradlí pro zabezpečení výkopu zřízení</t>
  </si>
  <si>
    <t>kus</t>
  </si>
  <si>
    <t>-782396505</t>
  </si>
  <si>
    <t>9</t>
  </si>
  <si>
    <t>119002122</t>
  </si>
  <si>
    <t>Přechodová lávka délky do 2 m včetně zábradlí pro zabezpečení výkopu odstranění</t>
  </si>
  <si>
    <t>-649544368</t>
  </si>
  <si>
    <t>120001101</t>
  </si>
  <si>
    <t>Příplatek za ztížení vykopávky v blízkosti podzemního vedení</t>
  </si>
  <si>
    <t>m3</t>
  </si>
  <si>
    <t>-1319966150</t>
  </si>
  <si>
    <t>(3,30+2,20)*1,80*2,00</t>
  </si>
  <si>
    <t>11</t>
  </si>
  <si>
    <t>120901121</t>
  </si>
  <si>
    <t>Bourání zdiva z betonu prostého neprokládaného v odkopávkách nebo prokopávkách ručně</t>
  </si>
  <si>
    <t>-1988000986</t>
  </si>
  <si>
    <t>12</t>
  </si>
  <si>
    <t>121101101</t>
  </si>
  <si>
    <t>Sejmutí ornice s přemístěním na vzdálenost do 50 m</t>
  </si>
  <si>
    <t>767034279</t>
  </si>
  <si>
    <t>trasa kanalizace v parku 62,3 m</t>
  </si>
  <si>
    <t>62,30*1,50*0,25</t>
  </si>
  <si>
    <t>montážní jámy protlaku</t>
  </si>
  <si>
    <t>(5,00+3,00)*2,50*0,25</t>
  </si>
  <si>
    <t>13</t>
  </si>
  <si>
    <t>132201202</t>
  </si>
  <si>
    <t>Hloubení rýh š do 2000 mm v hornině tř. 3 objemu do 1000 m3</t>
  </si>
  <si>
    <t>348908685</t>
  </si>
  <si>
    <t>rýha pro potrubí, průměrná hloubka 1,90 m</t>
  </si>
  <si>
    <t>(75,30+18,00-12,00)*1,80*1,10</t>
  </si>
  <si>
    <t>rozšíření pro šachty 5%</t>
  </si>
  <si>
    <t>160,97*0,05</t>
  </si>
  <si>
    <t>5,00*2,50*2,56</t>
  </si>
  <si>
    <t>3,00*2,50*2,02</t>
  </si>
  <si>
    <t>Součet</t>
  </si>
  <si>
    <t>14</t>
  </si>
  <si>
    <t>132201209</t>
  </si>
  <si>
    <t>Příplatek za lepivost k hloubení rýh š do 2000 mm v hornině tř. 3</t>
  </si>
  <si>
    <t>-587423627</t>
  </si>
  <si>
    <t>132212101</t>
  </si>
  <si>
    <t>Hloubení rýh š do 600 mm ručním nebo pneum nářadím v soudržných horninách tř. 3</t>
  </si>
  <si>
    <t>1840231187</t>
  </si>
  <si>
    <t>Kopané sondy v místě křížení sítí</t>
  </si>
  <si>
    <t>3*0,60*1,50*2,00</t>
  </si>
  <si>
    <t>16</t>
  </si>
  <si>
    <t>132212109</t>
  </si>
  <si>
    <t>Příplatek za lepivost u hloubení rýh š do 600 mm ručním nebo pneum nářadím v hornině tř. 3</t>
  </si>
  <si>
    <t>-40569665</t>
  </si>
  <si>
    <t>17</t>
  </si>
  <si>
    <t>141721117</t>
  </si>
  <si>
    <t>Řízený zemní protlak hloubky do 6 m vnějšího průměru do 315 mm v hornině tř 1 až 4</t>
  </si>
  <si>
    <t>-1176387627</t>
  </si>
  <si>
    <t>18</t>
  </si>
  <si>
    <t>M</t>
  </si>
  <si>
    <t>140111100</t>
  </si>
  <si>
    <t>trubka ocelová bezešvá hladká jakost 11 353, 273 x 7,0 mm</t>
  </si>
  <si>
    <t>-241697771</t>
  </si>
  <si>
    <t>19</t>
  </si>
  <si>
    <t>151101101</t>
  </si>
  <si>
    <t>Zřízení příložného pažení a rozepření stěn rýh hl do 2 m</t>
  </si>
  <si>
    <t>-1835901196</t>
  </si>
  <si>
    <t>(75,30+18,00-12,00)*1,90</t>
  </si>
  <si>
    <t>(5,00+2,50)*2*2,56</t>
  </si>
  <si>
    <t>(3,00+2,50)*2*2,02</t>
  </si>
  <si>
    <t>20</t>
  </si>
  <si>
    <t>151101111</t>
  </si>
  <si>
    <t>Odstranění příložného pažení a rozepření stěn rýh hl do 2 m</t>
  </si>
  <si>
    <t>-1294235941</t>
  </si>
  <si>
    <t>161101101</t>
  </si>
  <si>
    <t>Svislé přemístění výkopku z horniny tř. 1 až 4 hl výkopu do 2,5 m</t>
  </si>
  <si>
    <t>1142094522</t>
  </si>
  <si>
    <t>(216,17+5,40)*0,55</t>
  </si>
  <si>
    <t>22</t>
  </si>
  <si>
    <t>162701105</t>
  </si>
  <si>
    <t>Vodorovné přemístění do 10000 m výkopku/sypaniny z horniny tř. 1 až 4</t>
  </si>
  <si>
    <t>-50701380</t>
  </si>
  <si>
    <t>přebytečná zemina z obsypu potrubí</t>
  </si>
  <si>
    <t>(75,30+18,00-12,00)*1,10*0,60</t>
  </si>
  <si>
    <t>trasa v chodníku</t>
  </si>
  <si>
    <t>13,00*1,10*(1,90-0,60)</t>
  </si>
  <si>
    <t>zásyp jímky</t>
  </si>
  <si>
    <t>3,00*2,00*2,50*-1</t>
  </si>
  <si>
    <t>23</t>
  </si>
  <si>
    <t>171201201</t>
  </si>
  <si>
    <t>Uložení sypaniny na skládky</t>
  </si>
  <si>
    <t>582919293</t>
  </si>
  <si>
    <t>24</t>
  </si>
  <si>
    <t>171201211</t>
  </si>
  <si>
    <t>Poplatek za uložení odpadu ze sypaniny na skládce (skládkovné)</t>
  </si>
  <si>
    <t>t</t>
  </si>
  <si>
    <t>-265332225</t>
  </si>
  <si>
    <t>57,25*1,80</t>
  </si>
  <si>
    <t>25</t>
  </si>
  <si>
    <t>174101101</t>
  </si>
  <si>
    <t>Zásyp jam, šachet rýh nebo kolem objektů sypaninou se zhutněním</t>
  </si>
  <si>
    <t>-1149162943</t>
  </si>
  <si>
    <t>216,17+5,40</t>
  </si>
  <si>
    <t>jímka</t>
  </si>
  <si>
    <t>3,00*2,00*2,50</t>
  </si>
  <si>
    <t>odpočet obsyp potrubí</t>
  </si>
  <si>
    <t>(75,30+18,00-12,00)*1,10*0,60*-1</t>
  </si>
  <si>
    <t>26</t>
  </si>
  <si>
    <t>583312000</t>
  </si>
  <si>
    <t>kamenivo těžené zásypový materiál</t>
  </si>
  <si>
    <t>326937797</t>
  </si>
  <si>
    <t>13,00*1,10*(1,90-0,60)*1,65</t>
  </si>
  <si>
    <t>27</t>
  </si>
  <si>
    <t>175101101</t>
  </si>
  <si>
    <t>Obsypání potrubí bez prohození sypaniny z hornin tř. 1 až 4 uloženým do 3 m od kraje výkopu</t>
  </si>
  <si>
    <t>-248010989</t>
  </si>
  <si>
    <t>(75,30+18,00-12,00)*1,10*0,50</t>
  </si>
  <si>
    <t>28</t>
  </si>
  <si>
    <t>583373310</t>
  </si>
  <si>
    <t>štěrkopísek frakce 0-22</t>
  </si>
  <si>
    <t>2091985248</t>
  </si>
  <si>
    <t>29</t>
  </si>
  <si>
    <t>180404111</t>
  </si>
  <si>
    <t>Založení hřišťového trávníku výsevem na vrstvě ornice</t>
  </si>
  <si>
    <t>-434965858</t>
  </si>
  <si>
    <t>(62,30+4,00)*4,00</t>
  </si>
  <si>
    <t>30</t>
  </si>
  <si>
    <t>005724100</t>
  </si>
  <si>
    <t>osivo směs travní parková</t>
  </si>
  <si>
    <t>kg</t>
  </si>
  <si>
    <t>-672200568</t>
  </si>
  <si>
    <t>265,2*0,025</t>
  </si>
  <si>
    <t>31</t>
  </si>
  <si>
    <t>181301103</t>
  </si>
  <si>
    <t>Rozprostření ornice tl vrstvy do 200 mm pl do 500 m2 v rovině nebo ve svahu do 1:5</t>
  </si>
  <si>
    <t>-1596526340</t>
  </si>
  <si>
    <t>62,30*1,50</t>
  </si>
  <si>
    <t>(5,00+3,00)*2,50</t>
  </si>
  <si>
    <t>32</t>
  </si>
  <si>
    <t>181951101</t>
  </si>
  <si>
    <t>Úprava pláně v hornině tř. 1 až 4 bez zhutnění</t>
  </si>
  <si>
    <t>1937427674</t>
  </si>
  <si>
    <t>33</t>
  </si>
  <si>
    <t>183403153</t>
  </si>
  <si>
    <t>Obdělání půdy hrabáním v rovině a svahu do 1:5</t>
  </si>
  <si>
    <t>-1730866212</t>
  </si>
  <si>
    <t>34</t>
  </si>
  <si>
    <t>184808121</t>
  </si>
  <si>
    <t>Vyvětvení a tvarový ořez dřevin v nad 3 do 5 m</t>
  </si>
  <si>
    <t>-818045217</t>
  </si>
  <si>
    <t>35</t>
  </si>
  <si>
    <t>359901211</t>
  </si>
  <si>
    <t>Monitoring stoky jakékoli výšky na nové kanalizaci</t>
  </si>
  <si>
    <t>1852746135</t>
  </si>
  <si>
    <t>36</t>
  </si>
  <si>
    <t>451572111</t>
  </si>
  <si>
    <t>Lože pod potrubí otevřený výkop z kameniva drobného těženého</t>
  </si>
  <si>
    <t>81433995</t>
  </si>
  <si>
    <t>(75,30+18,00-12,00)*1,10*0,10</t>
  </si>
  <si>
    <t>37</t>
  </si>
  <si>
    <t>452112111</t>
  </si>
  <si>
    <t>Osazení betonových prstenců nebo rámů v do 100 mm</t>
  </si>
  <si>
    <t>-1996524841</t>
  </si>
  <si>
    <t>38</t>
  </si>
  <si>
    <t>592241770</t>
  </si>
  <si>
    <t>prstenec betonový vyrovnávací TBW-Q 625/100/120 62,5x10x12 cm</t>
  </si>
  <si>
    <t>637193995</t>
  </si>
  <si>
    <t>39</t>
  </si>
  <si>
    <t>564861111</t>
  </si>
  <si>
    <t>Podklad ze štěrkodrtě ŠD tl 200 mm</t>
  </si>
  <si>
    <t>-30679446</t>
  </si>
  <si>
    <t>40</t>
  </si>
  <si>
    <t>565125111</t>
  </si>
  <si>
    <t>Asfaltový beton vrstva podkladní ACP 16 (obalované kamenivo OKS) tl 40 mm š do 3 m</t>
  </si>
  <si>
    <t>-1314084650</t>
  </si>
  <si>
    <t>41</t>
  </si>
  <si>
    <t>577134211</t>
  </si>
  <si>
    <t>Asfaltový beton vrstva obrusná ACO 11 (ABS) tř. II tl 40 mm š do 3 m z nemodifikovaného asfaltu</t>
  </si>
  <si>
    <t>-338699701</t>
  </si>
  <si>
    <t>42</t>
  </si>
  <si>
    <t>617633112</t>
  </si>
  <si>
    <t>Stěrka z těsnící malty dvouvrstvá vnitřních ploch šachet válcových a kuželových</t>
  </si>
  <si>
    <t>1931406200</t>
  </si>
  <si>
    <t>1,00*pi*1,40</t>
  </si>
  <si>
    <t>43</t>
  </si>
  <si>
    <t>831263195</t>
  </si>
  <si>
    <t>Příplatek za zřízení kanalizační přípojky DN 100 až 300</t>
  </si>
  <si>
    <t>836910517</t>
  </si>
  <si>
    <t>44</t>
  </si>
  <si>
    <t>831312193</t>
  </si>
  <si>
    <t>Příplatek k montáži kameninového potrubí za napojení dvou dříků trub pomocí převlečné manžety DN 150</t>
  </si>
  <si>
    <t>-1186446962</t>
  </si>
  <si>
    <t>45</t>
  </si>
  <si>
    <t>597133020</t>
  </si>
  <si>
    <t>manžeta převlečná typ 2A DN 150 průměr 175-190 šířka 100 mm</t>
  </si>
  <si>
    <t>758812999</t>
  </si>
  <si>
    <t>46</t>
  </si>
  <si>
    <t>831352193</t>
  </si>
  <si>
    <t>Příplatek k montáži kameninového potrubí za napojení dvou dříků trub pomocí převlečné manžety DN 200</t>
  </si>
  <si>
    <t>-1922431375</t>
  </si>
  <si>
    <t>47</t>
  </si>
  <si>
    <t>597133140</t>
  </si>
  <si>
    <t>manžeta převlečná typ 2B DN 200 průměr 225-250 šířka 150 mm tř. 160</t>
  </si>
  <si>
    <t>1143746041</t>
  </si>
  <si>
    <t>48</t>
  </si>
  <si>
    <t>871315221</t>
  </si>
  <si>
    <t>Kanalizační potrubí z tvrdého PVC jednovrstvé tuhost třídy SN8 DN 160</t>
  </si>
  <si>
    <t>974126354</t>
  </si>
  <si>
    <t>49</t>
  </si>
  <si>
    <t>871324301</t>
  </si>
  <si>
    <t>Montáž kanalizačního potrubí z PE SDR17 otevřený výkop sklon do 20 % svařovaných na tupo D 160x9,5</t>
  </si>
  <si>
    <t>1674384041</t>
  </si>
  <si>
    <t>50</t>
  </si>
  <si>
    <t>286137010</t>
  </si>
  <si>
    <t>potrubí kanalizační tlakové PE100 SDR 17, 160 x 9,4 mm</t>
  </si>
  <si>
    <t>-1633244996</t>
  </si>
  <si>
    <t>51</t>
  </si>
  <si>
    <t>871355221</t>
  </si>
  <si>
    <t>Kanalizační potrubí z tvrdého PVC jednovrstvé tuhost třídy SN8 DN 200</t>
  </si>
  <si>
    <t>971486212</t>
  </si>
  <si>
    <t>52</t>
  </si>
  <si>
    <t>877315211</t>
  </si>
  <si>
    <t>Montáž tvarovek z tvrdého PVC-systém KG nebo z polypropylenu-systém KG 2000 jednoosé DN 150</t>
  </si>
  <si>
    <t>859777471</t>
  </si>
  <si>
    <t>53</t>
  </si>
  <si>
    <t>286113610</t>
  </si>
  <si>
    <t>koleno kanalizace plastové KGB 150x45°</t>
  </si>
  <si>
    <t>-1430406302</t>
  </si>
  <si>
    <t>54</t>
  </si>
  <si>
    <t>286113630</t>
  </si>
  <si>
    <t>koleno kanalizace plastové KGB 150x87°</t>
  </si>
  <si>
    <t>-310668567</t>
  </si>
  <si>
    <t>55</t>
  </si>
  <si>
    <t>286114320</t>
  </si>
  <si>
    <t>odbočka kanalizační plastová s hrdlem KGEA-200/160/87°</t>
  </si>
  <si>
    <t>1022111354</t>
  </si>
  <si>
    <t>56</t>
  </si>
  <si>
    <t>286113640</t>
  </si>
  <si>
    <t>koleno kanalizace plastové KGB 200x15°</t>
  </si>
  <si>
    <t>281081336</t>
  </si>
  <si>
    <t>57</t>
  </si>
  <si>
    <t>286115880</t>
  </si>
  <si>
    <t>zátka kanalizace plastové KGM DN 150</t>
  </si>
  <si>
    <t>1114149919</t>
  </si>
  <si>
    <t>58</t>
  </si>
  <si>
    <t>286117420</t>
  </si>
  <si>
    <t>spojka dvouhrdlá kanalizace plastové KGMM DN 160</t>
  </si>
  <si>
    <t>589571648</t>
  </si>
  <si>
    <t>OSMA, kód výrobku: 27500</t>
  </si>
  <si>
    <t>P</t>
  </si>
  <si>
    <t>59</t>
  </si>
  <si>
    <t>892352121</t>
  </si>
  <si>
    <t>Tlaková zkouška vzduchem potrubí DN 200 těsnícím vakem ucpávkovým</t>
  </si>
  <si>
    <t>úsek</t>
  </si>
  <si>
    <t>-379509752</t>
  </si>
  <si>
    <t>60</t>
  </si>
  <si>
    <t>894204161</t>
  </si>
  <si>
    <t>Žlaby šachet průřezu o poloměru do 500 mm z betonu prostého tř. C 25/30</t>
  </si>
  <si>
    <t>-32042336</t>
  </si>
  <si>
    <t>1,00*1,00*pi/4*0,25</t>
  </si>
  <si>
    <t>61</t>
  </si>
  <si>
    <t>894411111</t>
  </si>
  <si>
    <t>Zřízení šachet kanalizačních z betonových dílců na potrubí DN do 200 dno beton tř. C 25/30</t>
  </si>
  <si>
    <t>-1289649932</t>
  </si>
  <si>
    <t>62</t>
  </si>
  <si>
    <t>592243830</t>
  </si>
  <si>
    <t>skruž betonová šachtová TBS-Q 1000/250 SP D 100x25x12 cm</t>
  </si>
  <si>
    <t>1432297886</t>
  </si>
  <si>
    <t>63</t>
  </si>
  <si>
    <t>592243820</t>
  </si>
  <si>
    <t>skruž betonová šachtová TBS-Q 1000/500 SP D 100x50x12 cm</t>
  </si>
  <si>
    <t>-1015219880</t>
  </si>
  <si>
    <t>64</t>
  </si>
  <si>
    <t>592243370</t>
  </si>
  <si>
    <t>dno betonové šachty kanalizační přímé TBZ-Q.1 100/60 V max. 40 100/60x40 cm</t>
  </si>
  <si>
    <t>-1055890677</t>
  </si>
  <si>
    <t>65</t>
  </si>
  <si>
    <t>592243850</t>
  </si>
  <si>
    <t>skruž betonová přechodová TBR-Q1000-625/600/120 SP K D 100-62,5x67x12 cm</t>
  </si>
  <si>
    <t>-876923350</t>
  </si>
  <si>
    <t>66</t>
  </si>
  <si>
    <t>894812202</t>
  </si>
  <si>
    <t>Revizní a čistící šachta z PP šachtové dno DN 425/150 průtočné 30°,60°,90°</t>
  </si>
  <si>
    <t>1574850382</t>
  </si>
  <si>
    <t>67</t>
  </si>
  <si>
    <t>894812205</t>
  </si>
  <si>
    <t>Revizní a čistící šachta z PP šachtové dno DN 425/200 průtočné</t>
  </si>
  <si>
    <t>1792516206</t>
  </si>
  <si>
    <t>68</t>
  </si>
  <si>
    <t>894812231</t>
  </si>
  <si>
    <t>Revizní a čistící šachta z PP DN 425 šachtová roura korugovaná bez hrdla světlé hloubky 1500 mm</t>
  </si>
  <si>
    <t>-1769233073</t>
  </si>
  <si>
    <t>69</t>
  </si>
  <si>
    <t>894812232</t>
  </si>
  <si>
    <t>Revizní a čistící šachta z PP DN 425 šachtová roura korugovaná bez hrdla světlé hloubky 2000 mm</t>
  </si>
  <si>
    <t>796689769</t>
  </si>
  <si>
    <t>70</t>
  </si>
  <si>
    <t>894812241</t>
  </si>
  <si>
    <t>Revizní a čistící šachta z PP DN 425 šachtová roura teleskopická světlé hloubky 375 mm</t>
  </si>
  <si>
    <t>455199996</t>
  </si>
  <si>
    <t>71</t>
  </si>
  <si>
    <t>894812249</t>
  </si>
  <si>
    <t>Příplatek k rourám revizní a čistící šachty z PP DN 425 za uříznutí šachtové roury</t>
  </si>
  <si>
    <t>503392541</t>
  </si>
  <si>
    <t>72</t>
  </si>
  <si>
    <t>894812262</t>
  </si>
  <si>
    <t>Revizní a čistící šachta z PP DN 425 poklop litinový plný do teleskopické trubky pro zatížení  40 t</t>
  </si>
  <si>
    <t>-1335843471</t>
  </si>
  <si>
    <t>73</t>
  </si>
  <si>
    <t>896211112.1</t>
  </si>
  <si>
    <t>Spadiště kanalizační z betonu kruhové jednoduché dno beton tř. C 25/30 horní potrubí DN 150 nebo 200</t>
  </si>
  <si>
    <t>-2072824472</t>
  </si>
  <si>
    <t>74</t>
  </si>
  <si>
    <t>896290113</t>
  </si>
  <si>
    <t>Příplatek ke spadišti jednoduchému nebo bočnímu ZKD 300 mm výšky</t>
  </si>
  <si>
    <t>-431852879</t>
  </si>
  <si>
    <t>75</t>
  </si>
  <si>
    <t>899102111</t>
  </si>
  <si>
    <t>Osazení poklopů litinových nebo ocelových včetně rámů hmotnosti nad 50 do 100 kg</t>
  </si>
  <si>
    <t>-2088374248</t>
  </si>
  <si>
    <t>76</t>
  </si>
  <si>
    <t>286619330.1</t>
  </si>
  <si>
    <t>poklop litinový DN 600 B125</t>
  </si>
  <si>
    <t>1824510162</t>
  </si>
  <si>
    <t>WAVIN, kód výrobku: RF710000W</t>
  </si>
  <si>
    <t>77</t>
  </si>
  <si>
    <t>916231213</t>
  </si>
  <si>
    <t>Osazení chodníkového obrubníku betonového stojatého s boční opěrou do lože z betonu prostého</t>
  </si>
  <si>
    <t>-1943712192</t>
  </si>
  <si>
    <t>78</t>
  </si>
  <si>
    <t>592174100</t>
  </si>
  <si>
    <t>obrubník betonový chodníkový ABO 100/10/25 II nat 100x10x25 cm</t>
  </si>
  <si>
    <t>2098850491</t>
  </si>
  <si>
    <t>79</t>
  </si>
  <si>
    <t>919735112</t>
  </si>
  <si>
    <t>Řezání stávajícího živičného krytu hl do 100 mm</t>
  </si>
  <si>
    <t>-1204300907</t>
  </si>
  <si>
    <t>3,40*2</t>
  </si>
  <si>
    <t>6,00*2</t>
  </si>
  <si>
    <t>80</t>
  </si>
  <si>
    <t>938901411</t>
  </si>
  <si>
    <t>Dezinfekce nádrže roztokem chlornanu sodného</t>
  </si>
  <si>
    <t>-897147974</t>
  </si>
  <si>
    <t>81</t>
  </si>
  <si>
    <t>939902151</t>
  </si>
  <si>
    <t>Práce speciálním vozem cisternovým</t>
  </si>
  <si>
    <t>-1398108394</t>
  </si>
  <si>
    <t>82</t>
  </si>
  <si>
    <t>961044111</t>
  </si>
  <si>
    <t>Bourání základů z betonu prostého</t>
  </si>
  <si>
    <t>653762687</t>
  </si>
  <si>
    <t>stěny jímky</t>
  </si>
  <si>
    <t>3,00*0,25*0,80*2</t>
  </si>
  <si>
    <t>2,00*0,25*0,80*2</t>
  </si>
  <si>
    <t>83</t>
  </si>
  <si>
    <t>961055111</t>
  </si>
  <si>
    <t>Bourání základů ze ŽB</t>
  </si>
  <si>
    <t>-1124978596</t>
  </si>
  <si>
    <t>strop jímky</t>
  </si>
  <si>
    <t>3,00*2,00*0,20</t>
  </si>
  <si>
    <t>84</t>
  </si>
  <si>
    <t>977151127</t>
  </si>
  <si>
    <t>Jádrové vrty diamantovými korunkami do D 250 mm do stavebních materiálů</t>
  </si>
  <si>
    <t>1801004565</t>
  </si>
  <si>
    <t>85</t>
  </si>
  <si>
    <t>977151911</t>
  </si>
  <si>
    <t>Příplatek k jádrovým vrtům za práci ve stísněném prostoru</t>
  </si>
  <si>
    <t>-1702133979</t>
  </si>
  <si>
    <t>86</t>
  </si>
  <si>
    <t>979082213</t>
  </si>
  <si>
    <t>Vodorovná doprava suti po suchu do 1 km</t>
  </si>
  <si>
    <t>-1654882893</t>
  </si>
  <si>
    <t>87</t>
  </si>
  <si>
    <t>979082219</t>
  </si>
  <si>
    <t>Příplatek ZKD 1 km u vodorovné dopravy suti po suchu do 1 km</t>
  </si>
  <si>
    <t>-858930083</t>
  </si>
  <si>
    <t>88</t>
  </si>
  <si>
    <t>979087212</t>
  </si>
  <si>
    <t>Nakládání na dopravní prostředky pro vodorovnou dopravu suti</t>
  </si>
  <si>
    <t>-994054793</t>
  </si>
  <si>
    <t>89</t>
  </si>
  <si>
    <t>979093111</t>
  </si>
  <si>
    <t>Uložení suti na skládku s hrubým urovnáním bez zhutnění</t>
  </si>
  <si>
    <t>-899729700</t>
  </si>
  <si>
    <t>90</t>
  </si>
  <si>
    <t>979098201</t>
  </si>
  <si>
    <t>Poplatek za uložení stavebního betonového odpadu na skládce (skládkovné)</t>
  </si>
  <si>
    <t>995690474</t>
  </si>
  <si>
    <t>91</t>
  </si>
  <si>
    <t>998225111</t>
  </si>
  <si>
    <t>Přesun hmot pro pozemní komunikace s krytem z kamene, monolitickým betonovým nebo živičným</t>
  </si>
  <si>
    <t>962779726</t>
  </si>
  <si>
    <t>92</t>
  </si>
  <si>
    <t>998276101</t>
  </si>
  <si>
    <t>Přesun hmot pro trubní vedení z trub z plastických hmot otevřený výkop</t>
  </si>
  <si>
    <t>1540528610</t>
  </si>
  <si>
    <t>93</t>
  </si>
  <si>
    <t>230200120</t>
  </si>
  <si>
    <t>Nasunutí potrubní sekce do ocelové chráničky DN 150</t>
  </si>
  <si>
    <t>80475574</t>
  </si>
  <si>
    <t>Součástí položky.
- distanční objímky na potrubí
- výpň mezikruží cementopopílkovou směsí</t>
  </si>
  <si>
    <t>94</t>
  </si>
  <si>
    <t>460010025</t>
  </si>
  <si>
    <t>Vytyčení trasy inženýrských sítí v zastavěném prostoru</t>
  </si>
  <si>
    <t>km</t>
  </si>
  <si>
    <t>-427456736</t>
  </si>
  <si>
    <t>Poznámka k položce:
Ochrana stávajících inženýrských sítí na staveništi, 
náklady na přezoumání podkladu objednatele o stavu inženýrských sítí probíhajících staveništěm nebo dotčenými stavbou i mimo území staveniště.
Vytýčení jejich skutečné trasy dle podmínek správců sítí v dokladové části. 
Zajištění aktualizace vyjádření správců sítí v případě ukončení platnosti vyjádření.
Zajištění a zabezpečení stávajících inženýrských sítí a přípojke při výkopových a bouracích pracích.</t>
  </si>
  <si>
    <t>Objekt: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</si>
  <si>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</si>
  <si>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</si>
  <si>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</si>
  <si>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</si>
  <si>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</si>
  <si>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012103000</t>
  </si>
  <si>
    <t>Geodetické práce před výstavbou, vytyčení plohy stavby</t>
  </si>
  <si>
    <t>1024</t>
  </si>
  <si>
    <t>-751545198</t>
  </si>
  <si>
    <t>75,30+18,00</t>
  </si>
  <si>
    <t>013254000</t>
  </si>
  <si>
    <t>Dokumentace skutečného provedení stavby</t>
  </si>
  <si>
    <t>kpl</t>
  </si>
  <si>
    <t>-1451448588</t>
  </si>
  <si>
    <t xml:space="preserve">Poznámka k položce:
Dokumentace skutečného provedení v rozsahu dle platné vyhlášky o dokumentaci staveb v počtu dle SOD 
</t>
  </si>
  <si>
    <t>013254000.1</t>
  </si>
  <si>
    <t xml:space="preserve">Monitoring v průběhu výstavby </t>
  </si>
  <si>
    <t>-1163085368</t>
  </si>
  <si>
    <t>Fotografie nebo videozáznamy zakrývaných konstrukcí a jiných skutečností rozhodných např. pro vícepráce a méněpráce</t>
  </si>
  <si>
    <t>032103000.1</t>
  </si>
  <si>
    <t>Mobilní WC s možností mytí rukou, dovoz a instalace</t>
  </si>
  <si>
    <t>-948789236</t>
  </si>
  <si>
    <t>032103000.2</t>
  </si>
  <si>
    <t>Mobilní WC s možností mytí rukou, dovoz a instalace, pronájem se servisem</t>
  </si>
  <si>
    <t>měs</t>
  </si>
  <si>
    <t>-301745101</t>
  </si>
  <si>
    <t xml:space="preserve">Poznámka k položce:
po dobu stavby </t>
  </si>
  <si>
    <t>032103000.3</t>
  </si>
  <si>
    <t>Stavební buňka, dovoz a instalace</t>
  </si>
  <si>
    <t>1920881527</t>
  </si>
  <si>
    <t>032103000.4</t>
  </si>
  <si>
    <t>Stavební buňka, nájem</t>
  </si>
  <si>
    <t>-641453783</t>
  </si>
  <si>
    <t>032903000</t>
  </si>
  <si>
    <t>Náklady na provoz a údržbu vybavení staveniště</t>
  </si>
  <si>
    <t>-785320696</t>
  </si>
  <si>
    <t>032903000.1</t>
  </si>
  <si>
    <t>Energie pro zařízení staveniště - el. energie</t>
  </si>
  <si>
    <t>122656125</t>
  </si>
  <si>
    <t>032903000.2</t>
  </si>
  <si>
    <t>Energie pro zařízení staveniště - vodné, stočné</t>
  </si>
  <si>
    <t>1099161847</t>
  </si>
  <si>
    <t>034203000</t>
  </si>
  <si>
    <t>Oplocení staveniště, provizorní mobilní</t>
  </si>
  <si>
    <t>-1488699385</t>
  </si>
  <si>
    <t>Zahrnuje: dovoz, montáž, demontáž a odvoz
Pronájem po dobu stavby</t>
  </si>
  <si>
    <t>1ks: 3,5x2,0 m</t>
  </si>
  <si>
    <t>(75,30+4,00)/3,50</t>
  </si>
  <si>
    <t>034503000</t>
  </si>
  <si>
    <t>Informační tabule, označení staveniště</t>
  </si>
  <si>
    <t>1073865115</t>
  </si>
  <si>
    <t>Bude obsahovat název zhotovitele, objednatele,n ázev stavby, termíny, odpovědné osoby, TDS, KBOZP, apod</t>
  </si>
  <si>
    <t>039103000.1</t>
  </si>
  <si>
    <t>Mobilní WC s možností mytí rukou, demontáž a odvoz</t>
  </si>
  <si>
    <t>1248921273</t>
  </si>
  <si>
    <t>039103000.2</t>
  </si>
  <si>
    <t>Stavební buňka, demontáž a odvoz</t>
  </si>
  <si>
    <t>964378190</t>
  </si>
  <si>
    <t>039203000</t>
  </si>
  <si>
    <t>Úprava ploch a úklid po zrušení zařízení staveniště</t>
  </si>
  <si>
    <t>-862266151</t>
  </si>
  <si>
    <t>065002000</t>
  </si>
  <si>
    <t>Mimostaveništní doprava materiálů</t>
  </si>
  <si>
    <t>-569662205</t>
  </si>
  <si>
    <t>073002000.1</t>
  </si>
  <si>
    <t>Omezený pohyb vozidel a pracovníků v areálu školy</t>
  </si>
  <si>
    <t>2490998</t>
  </si>
  <si>
    <t>Rechtik – PROJEKT</t>
  </si>
  <si>
    <t>Hornopolní 12, 702 00 Ostrava</t>
  </si>
  <si>
    <t>tel. 596 618 468</t>
  </si>
  <si>
    <t>e-mail: rechtik-jrp@volny.cz</t>
  </si>
  <si>
    <t>Část:</t>
  </si>
  <si>
    <t>Název:</t>
  </si>
  <si>
    <t>Stupeň PD:</t>
  </si>
  <si>
    <t>Vypracoval:</t>
  </si>
  <si>
    <t>Ing. Josef Rechtik</t>
  </si>
  <si>
    <t>Arch.číslo: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</si>
</sst>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[$-405]mmmm\ yy;@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41" fillId="0" borderId="0" xfId="0" applyFont="1" applyBorder="1" applyAlignment="1">
      <alignment horizontal="right" vertical="center"/>
    </xf>
    <xf numFmtId="0" fontId="42" fillId="0" borderId="27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0" fillId="0" borderId="0" xfId="0" applyFont="1" applyAlignment="1">
      <alignment vertical="top"/>
    </xf>
    <xf numFmtId="0" fontId="0" fillId="0" borderId="28" xfId="0" applyFont="1" applyBorder="1" applyAlignment="1">
      <alignment vertical="top"/>
    </xf>
    <xf numFmtId="0" fontId="43" fillId="0" borderId="27" xfId="1" applyFont="1" applyBorder="1" applyAlignment="1" applyProtection="1">
      <alignment horizontal="right" vertical="top"/>
    </xf>
    <xf numFmtId="0" fontId="44" fillId="0" borderId="0" xfId="0" applyFont="1" applyAlignment="1">
      <alignment vertical="center"/>
    </xf>
    <xf numFmtId="0" fontId="44" fillId="0" borderId="29" xfId="0" applyFont="1" applyBorder="1" applyAlignment="1">
      <alignment vertical="center"/>
    </xf>
    <xf numFmtId="0" fontId="44" fillId="0" borderId="30" xfId="0" applyFont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26" xfId="0" applyFont="1" applyBorder="1" applyAlignment="1">
      <alignment horizontal="left" vertical="center" indent="1"/>
    </xf>
    <xf numFmtId="0" fontId="41" fillId="0" borderId="0" xfId="0" applyFont="1" applyAlignment="1">
      <alignment vertical="center"/>
    </xf>
    <xf numFmtId="168" fontId="44" fillId="0" borderId="0" xfId="0" applyNumberFormat="1" applyFont="1" applyAlignment="1">
      <alignment vertical="center"/>
    </xf>
    <xf numFmtId="168" fontId="44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0" fillId="0" borderId="0" xfId="0" applyBorder="1"/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5" fillId="5" borderId="0" xfId="0" applyNumberFormat="1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4" fillId="2" borderId="0" xfId="1" applyFont="1" applyFill="1" applyAlignment="1" applyProtection="1">
      <alignment horizontal="center" vertical="center"/>
    </xf>
    <xf numFmtId="0" fontId="39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6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8" fillId="0" borderId="25" xfId="0" applyFont="1" applyBorder="1" applyAlignment="1" applyProtection="1">
      <alignment horizontal="left" vertical="center" wrapText="1"/>
      <protection locked="0"/>
    </xf>
    <xf numFmtId="4" fontId="38" fillId="0" borderId="25" xfId="0" applyNumberFormat="1" applyFont="1" applyBorder="1" applyAlignment="1" applyProtection="1">
      <alignment vertical="center"/>
      <protection locked="0"/>
    </xf>
    <xf numFmtId="0" fontId="3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3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35</xdr:row>
      <xdr:rowOff>219075</xdr:rowOff>
    </xdr:from>
    <xdr:to>
      <xdr:col>6</xdr:col>
      <xdr:colOff>962025</xdr:colOff>
      <xdr:row>40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991100" y="8077200"/>
          <a:ext cx="923925" cy="1133475"/>
        </a:xfrm>
        <a:prstGeom prst="rect">
          <a:avLst/>
        </a:prstGeom>
        <a:solidFill>
          <a:srgbClr val="FFFFFF"/>
        </a:solidFill>
        <a:ln w="31750">
          <a:solidFill>
            <a:srgbClr val="9FB8CD"/>
          </a:solidFill>
          <a:miter lim="800000"/>
          <a:headEnd/>
          <a:tailEnd/>
        </a:ln>
        <a:effectLst>
          <a:outerShdw dist="107763" dir="13500000" algn="ctr" rotWithShape="0">
            <a:srgbClr val="868686">
              <a:alpha val="50000"/>
            </a:srgbClr>
          </a:outerShdw>
        </a:effectLst>
      </xdr:spPr>
      <xdr:txBody>
        <a:bodyPr/>
        <a:lstStyle/>
        <a:p>
          <a:endParaRPr lang="cs-CZ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10-2017%20FM,%20Z&#352;%20Kr&#225;snohorsk&#233;/02%20Odkanalizov&#225;n&#237;%20&#353;koln&#237;%20dru&#382;iny/projekt/&#353;t&#237;tky,%20seznamy%20Z&#352;%20El_Kr&#225;snohorsk&#2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ázka"/>
      <sheetName val="štítky, obálky"/>
      <sheetName val="seznam dokladů"/>
      <sheetName val="seznam příloh DUR"/>
      <sheetName val="krycí list-DUR-E. doklady"/>
      <sheetName val="krycí list-DUR-6. revzní šachty"/>
      <sheetName val="krycí list+seznamDUR"/>
    </sheetNames>
    <sheetDataSet>
      <sheetData sheetId="0">
        <row r="1">
          <cell r="C1" t="str">
            <v>10/2017-02</v>
          </cell>
        </row>
        <row r="2">
          <cell r="C2" t="str">
            <v>Základní škola El.Krásnohorské</v>
          </cell>
        </row>
        <row r="3">
          <cell r="C3" t="str">
            <v>Odkanalizování školní družiny</v>
          </cell>
        </row>
        <row r="4">
          <cell r="C4" t="str">
            <v>-</v>
          </cell>
        </row>
        <row r="5">
          <cell r="C5" t="str">
            <v>Dokumentace pro územní souhlas (ÚS)</v>
          </cell>
        </row>
        <row r="6">
          <cell r="C6" t="str">
            <v>Statutární město Frýdek-Místek</v>
          </cell>
        </row>
        <row r="8">
          <cell r="C8" t="str">
            <v>červenec 2017</v>
          </cell>
        </row>
      </sheetData>
      <sheetData sheetId="1"/>
      <sheetData sheetId="2"/>
      <sheetData sheetId="3">
        <row r="21">
          <cell r="D21">
            <v>9</v>
          </cell>
          <cell r="E21" t="str">
            <v>Soupis prací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rechtik@volny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opLeftCell="A16" workbookViewId="0">
      <selection activeCell="E35" sqref="E35"/>
    </sheetView>
  </sheetViews>
  <sheetFormatPr defaultColWidth="17.6640625" defaultRowHeight="21" customHeight="1"/>
  <cols>
    <col min="1" max="1" width="2.33203125" style="1" customWidth="1"/>
    <col min="2" max="2" width="27.83203125" style="1" customWidth="1"/>
    <col min="3" max="3" width="3.5" style="1" customWidth="1"/>
    <col min="4" max="6" width="17.6640625" style="1"/>
    <col min="7" max="7" width="28" style="1" customWidth="1"/>
    <col min="8" max="256" width="17.6640625" style="1"/>
    <col min="257" max="257" width="2.33203125" style="1" customWidth="1"/>
    <col min="258" max="258" width="27.83203125" style="1" customWidth="1"/>
    <col min="259" max="259" width="3.5" style="1" customWidth="1"/>
    <col min="260" max="262" width="17.6640625" style="1"/>
    <col min="263" max="263" width="19" style="1" customWidth="1"/>
    <col min="264" max="512" width="17.6640625" style="1"/>
    <col min="513" max="513" width="2.33203125" style="1" customWidth="1"/>
    <col min="514" max="514" width="27.83203125" style="1" customWidth="1"/>
    <col min="515" max="515" width="3.5" style="1" customWidth="1"/>
    <col min="516" max="518" width="17.6640625" style="1"/>
    <col min="519" max="519" width="19" style="1" customWidth="1"/>
    <col min="520" max="768" width="17.6640625" style="1"/>
    <col min="769" max="769" width="2.33203125" style="1" customWidth="1"/>
    <col min="770" max="770" width="27.83203125" style="1" customWidth="1"/>
    <col min="771" max="771" width="3.5" style="1" customWidth="1"/>
    <col min="772" max="774" width="17.6640625" style="1"/>
    <col min="775" max="775" width="19" style="1" customWidth="1"/>
    <col min="776" max="1024" width="17.6640625" style="1"/>
    <col min="1025" max="1025" width="2.33203125" style="1" customWidth="1"/>
    <col min="1026" max="1026" width="27.83203125" style="1" customWidth="1"/>
    <col min="1027" max="1027" width="3.5" style="1" customWidth="1"/>
    <col min="1028" max="1030" width="17.6640625" style="1"/>
    <col min="1031" max="1031" width="19" style="1" customWidth="1"/>
    <col min="1032" max="1280" width="17.6640625" style="1"/>
    <col min="1281" max="1281" width="2.33203125" style="1" customWidth="1"/>
    <col min="1282" max="1282" width="27.83203125" style="1" customWidth="1"/>
    <col min="1283" max="1283" width="3.5" style="1" customWidth="1"/>
    <col min="1284" max="1286" width="17.6640625" style="1"/>
    <col min="1287" max="1287" width="19" style="1" customWidth="1"/>
    <col min="1288" max="1536" width="17.6640625" style="1"/>
    <col min="1537" max="1537" width="2.33203125" style="1" customWidth="1"/>
    <col min="1538" max="1538" width="27.83203125" style="1" customWidth="1"/>
    <col min="1539" max="1539" width="3.5" style="1" customWidth="1"/>
    <col min="1540" max="1542" width="17.6640625" style="1"/>
    <col min="1543" max="1543" width="19" style="1" customWidth="1"/>
    <col min="1544" max="1792" width="17.6640625" style="1"/>
    <col min="1793" max="1793" width="2.33203125" style="1" customWidth="1"/>
    <col min="1794" max="1794" width="27.83203125" style="1" customWidth="1"/>
    <col min="1795" max="1795" width="3.5" style="1" customWidth="1"/>
    <col min="1796" max="1798" width="17.6640625" style="1"/>
    <col min="1799" max="1799" width="19" style="1" customWidth="1"/>
    <col min="1800" max="2048" width="17.6640625" style="1"/>
    <col min="2049" max="2049" width="2.33203125" style="1" customWidth="1"/>
    <col min="2050" max="2050" width="27.83203125" style="1" customWidth="1"/>
    <col min="2051" max="2051" width="3.5" style="1" customWidth="1"/>
    <col min="2052" max="2054" width="17.6640625" style="1"/>
    <col min="2055" max="2055" width="19" style="1" customWidth="1"/>
    <col min="2056" max="2304" width="17.6640625" style="1"/>
    <col min="2305" max="2305" width="2.33203125" style="1" customWidth="1"/>
    <col min="2306" max="2306" width="27.83203125" style="1" customWidth="1"/>
    <col min="2307" max="2307" width="3.5" style="1" customWidth="1"/>
    <col min="2308" max="2310" width="17.6640625" style="1"/>
    <col min="2311" max="2311" width="19" style="1" customWidth="1"/>
    <col min="2312" max="2560" width="17.6640625" style="1"/>
    <col min="2561" max="2561" width="2.33203125" style="1" customWidth="1"/>
    <col min="2562" max="2562" width="27.83203125" style="1" customWidth="1"/>
    <col min="2563" max="2563" width="3.5" style="1" customWidth="1"/>
    <col min="2564" max="2566" width="17.6640625" style="1"/>
    <col min="2567" max="2567" width="19" style="1" customWidth="1"/>
    <col min="2568" max="2816" width="17.6640625" style="1"/>
    <col min="2817" max="2817" width="2.33203125" style="1" customWidth="1"/>
    <col min="2818" max="2818" width="27.83203125" style="1" customWidth="1"/>
    <col min="2819" max="2819" width="3.5" style="1" customWidth="1"/>
    <col min="2820" max="2822" width="17.6640625" style="1"/>
    <col min="2823" max="2823" width="19" style="1" customWidth="1"/>
    <col min="2824" max="3072" width="17.6640625" style="1"/>
    <col min="3073" max="3073" width="2.33203125" style="1" customWidth="1"/>
    <col min="3074" max="3074" width="27.83203125" style="1" customWidth="1"/>
    <col min="3075" max="3075" width="3.5" style="1" customWidth="1"/>
    <col min="3076" max="3078" width="17.6640625" style="1"/>
    <col min="3079" max="3079" width="19" style="1" customWidth="1"/>
    <col min="3080" max="3328" width="17.6640625" style="1"/>
    <col min="3329" max="3329" width="2.33203125" style="1" customWidth="1"/>
    <col min="3330" max="3330" width="27.83203125" style="1" customWidth="1"/>
    <col min="3331" max="3331" width="3.5" style="1" customWidth="1"/>
    <col min="3332" max="3334" width="17.6640625" style="1"/>
    <col min="3335" max="3335" width="19" style="1" customWidth="1"/>
    <col min="3336" max="3584" width="17.6640625" style="1"/>
    <col min="3585" max="3585" width="2.33203125" style="1" customWidth="1"/>
    <col min="3586" max="3586" width="27.83203125" style="1" customWidth="1"/>
    <col min="3587" max="3587" width="3.5" style="1" customWidth="1"/>
    <col min="3588" max="3590" width="17.6640625" style="1"/>
    <col min="3591" max="3591" width="19" style="1" customWidth="1"/>
    <col min="3592" max="3840" width="17.6640625" style="1"/>
    <col min="3841" max="3841" width="2.33203125" style="1" customWidth="1"/>
    <col min="3842" max="3842" width="27.83203125" style="1" customWidth="1"/>
    <col min="3843" max="3843" width="3.5" style="1" customWidth="1"/>
    <col min="3844" max="3846" width="17.6640625" style="1"/>
    <col min="3847" max="3847" width="19" style="1" customWidth="1"/>
    <col min="3848" max="4096" width="17.6640625" style="1"/>
    <col min="4097" max="4097" width="2.33203125" style="1" customWidth="1"/>
    <col min="4098" max="4098" width="27.83203125" style="1" customWidth="1"/>
    <col min="4099" max="4099" width="3.5" style="1" customWidth="1"/>
    <col min="4100" max="4102" width="17.6640625" style="1"/>
    <col min="4103" max="4103" width="19" style="1" customWidth="1"/>
    <col min="4104" max="4352" width="17.6640625" style="1"/>
    <col min="4353" max="4353" width="2.33203125" style="1" customWidth="1"/>
    <col min="4354" max="4354" width="27.83203125" style="1" customWidth="1"/>
    <col min="4355" max="4355" width="3.5" style="1" customWidth="1"/>
    <col min="4356" max="4358" width="17.6640625" style="1"/>
    <col min="4359" max="4359" width="19" style="1" customWidth="1"/>
    <col min="4360" max="4608" width="17.6640625" style="1"/>
    <col min="4609" max="4609" width="2.33203125" style="1" customWidth="1"/>
    <col min="4610" max="4610" width="27.83203125" style="1" customWidth="1"/>
    <col min="4611" max="4611" width="3.5" style="1" customWidth="1"/>
    <col min="4612" max="4614" width="17.6640625" style="1"/>
    <col min="4615" max="4615" width="19" style="1" customWidth="1"/>
    <col min="4616" max="4864" width="17.6640625" style="1"/>
    <col min="4865" max="4865" width="2.33203125" style="1" customWidth="1"/>
    <col min="4866" max="4866" width="27.83203125" style="1" customWidth="1"/>
    <col min="4867" max="4867" width="3.5" style="1" customWidth="1"/>
    <col min="4868" max="4870" width="17.6640625" style="1"/>
    <col min="4871" max="4871" width="19" style="1" customWidth="1"/>
    <col min="4872" max="5120" width="17.6640625" style="1"/>
    <col min="5121" max="5121" width="2.33203125" style="1" customWidth="1"/>
    <col min="5122" max="5122" width="27.83203125" style="1" customWidth="1"/>
    <col min="5123" max="5123" width="3.5" style="1" customWidth="1"/>
    <col min="5124" max="5126" width="17.6640625" style="1"/>
    <col min="5127" max="5127" width="19" style="1" customWidth="1"/>
    <col min="5128" max="5376" width="17.6640625" style="1"/>
    <col min="5377" max="5377" width="2.33203125" style="1" customWidth="1"/>
    <col min="5378" max="5378" width="27.83203125" style="1" customWidth="1"/>
    <col min="5379" max="5379" width="3.5" style="1" customWidth="1"/>
    <col min="5380" max="5382" width="17.6640625" style="1"/>
    <col min="5383" max="5383" width="19" style="1" customWidth="1"/>
    <col min="5384" max="5632" width="17.6640625" style="1"/>
    <col min="5633" max="5633" width="2.33203125" style="1" customWidth="1"/>
    <col min="5634" max="5634" width="27.83203125" style="1" customWidth="1"/>
    <col min="5635" max="5635" width="3.5" style="1" customWidth="1"/>
    <col min="5636" max="5638" width="17.6640625" style="1"/>
    <col min="5639" max="5639" width="19" style="1" customWidth="1"/>
    <col min="5640" max="5888" width="17.6640625" style="1"/>
    <col min="5889" max="5889" width="2.33203125" style="1" customWidth="1"/>
    <col min="5890" max="5890" width="27.83203125" style="1" customWidth="1"/>
    <col min="5891" max="5891" width="3.5" style="1" customWidth="1"/>
    <col min="5892" max="5894" width="17.6640625" style="1"/>
    <col min="5895" max="5895" width="19" style="1" customWidth="1"/>
    <col min="5896" max="6144" width="17.6640625" style="1"/>
    <col min="6145" max="6145" width="2.33203125" style="1" customWidth="1"/>
    <col min="6146" max="6146" width="27.83203125" style="1" customWidth="1"/>
    <col min="6147" max="6147" width="3.5" style="1" customWidth="1"/>
    <col min="6148" max="6150" width="17.6640625" style="1"/>
    <col min="6151" max="6151" width="19" style="1" customWidth="1"/>
    <col min="6152" max="6400" width="17.6640625" style="1"/>
    <col min="6401" max="6401" width="2.33203125" style="1" customWidth="1"/>
    <col min="6402" max="6402" width="27.83203125" style="1" customWidth="1"/>
    <col min="6403" max="6403" width="3.5" style="1" customWidth="1"/>
    <col min="6404" max="6406" width="17.6640625" style="1"/>
    <col min="6407" max="6407" width="19" style="1" customWidth="1"/>
    <col min="6408" max="6656" width="17.6640625" style="1"/>
    <col min="6657" max="6657" width="2.33203125" style="1" customWidth="1"/>
    <col min="6658" max="6658" width="27.83203125" style="1" customWidth="1"/>
    <col min="6659" max="6659" width="3.5" style="1" customWidth="1"/>
    <col min="6660" max="6662" width="17.6640625" style="1"/>
    <col min="6663" max="6663" width="19" style="1" customWidth="1"/>
    <col min="6664" max="6912" width="17.6640625" style="1"/>
    <col min="6913" max="6913" width="2.33203125" style="1" customWidth="1"/>
    <col min="6914" max="6914" width="27.83203125" style="1" customWidth="1"/>
    <col min="6915" max="6915" width="3.5" style="1" customWidth="1"/>
    <col min="6916" max="6918" width="17.6640625" style="1"/>
    <col min="6919" max="6919" width="19" style="1" customWidth="1"/>
    <col min="6920" max="7168" width="17.6640625" style="1"/>
    <col min="7169" max="7169" width="2.33203125" style="1" customWidth="1"/>
    <col min="7170" max="7170" width="27.83203125" style="1" customWidth="1"/>
    <col min="7171" max="7171" width="3.5" style="1" customWidth="1"/>
    <col min="7172" max="7174" width="17.6640625" style="1"/>
    <col min="7175" max="7175" width="19" style="1" customWidth="1"/>
    <col min="7176" max="7424" width="17.6640625" style="1"/>
    <col min="7425" max="7425" width="2.33203125" style="1" customWidth="1"/>
    <col min="7426" max="7426" width="27.83203125" style="1" customWidth="1"/>
    <col min="7427" max="7427" width="3.5" style="1" customWidth="1"/>
    <col min="7428" max="7430" width="17.6640625" style="1"/>
    <col min="7431" max="7431" width="19" style="1" customWidth="1"/>
    <col min="7432" max="7680" width="17.6640625" style="1"/>
    <col min="7681" max="7681" width="2.33203125" style="1" customWidth="1"/>
    <col min="7682" max="7682" width="27.83203125" style="1" customWidth="1"/>
    <col min="7683" max="7683" width="3.5" style="1" customWidth="1"/>
    <col min="7684" max="7686" width="17.6640625" style="1"/>
    <col min="7687" max="7687" width="19" style="1" customWidth="1"/>
    <col min="7688" max="7936" width="17.6640625" style="1"/>
    <col min="7937" max="7937" width="2.33203125" style="1" customWidth="1"/>
    <col min="7938" max="7938" width="27.83203125" style="1" customWidth="1"/>
    <col min="7939" max="7939" width="3.5" style="1" customWidth="1"/>
    <col min="7940" max="7942" width="17.6640625" style="1"/>
    <col min="7943" max="7943" width="19" style="1" customWidth="1"/>
    <col min="7944" max="8192" width="17.6640625" style="1"/>
    <col min="8193" max="8193" width="2.33203125" style="1" customWidth="1"/>
    <col min="8194" max="8194" width="27.83203125" style="1" customWidth="1"/>
    <col min="8195" max="8195" width="3.5" style="1" customWidth="1"/>
    <col min="8196" max="8198" width="17.6640625" style="1"/>
    <col min="8199" max="8199" width="19" style="1" customWidth="1"/>
    <col min="8200" max="8448" width="17.6640625" style="1"/>
    <col min="8449" max="8449" width="2.33203125" style="1" customWidth="1"/>
    <col min="8450" max="8450" width="27.83203125" style="1" customWidth="1"/>
    <col min="8451" max="8451" width="3.5" style="1" customWidth="1"/>
    <col min="8452" max="8454" width="17.6640625" style="1"/>
    <col min="8455" max="8455" width="19" style="1" customWidth="1"/>
    <col min="8456" max="8704" width="17.6640625" style="1"/>
    <col min="8705" max="8705" width="2.33203125" style="1" customWidth="1"/>
    <col min="8706" max="8706" width="27.83203125" style="1" customWidth="1"/>
    <col min="8707" max="8707" width="3.5" style="1" customWidth="1"/>
    <col min="8708" max="8710" width="17.6640625" style="1"/>
    <col min="8711" max="8711" width="19" style="1" customWidth="1"/>
    <col min="8712" max="8960" width="17.6640625" style="1"/>
    <col min="8961" max="8961" width="2.33203125" style="1" customWidth="1"/>
    <col min="8962" max="8962" width="27.83203125" style="1" customWidth="1"/>
    <col min="8963" max="8963" width="3.5" style="1" customWidth="1"/>
    <col min="8964" max="8966" width="17.6640625" style="1"/>
    <col min="8967" max="8967" width="19" style="1" customWidth="1"/>
    <col min="8968" max="9216" width="17.6640625" style="1"/>
    <col min="9217" max="9217" width="2.33203125" style="1" customWidth="1"/>
    <col min="9218" max="9218" width="27.83203125" style="1" customWidth="1"/>
    <col min="9219" max="9219" width="3.5" style="1" customWidth="1"/>
    <col min="9220" max="9222" width="17.6640625" style="1"/>
    <col min="9223" max="9223" width="19" style="1" customWidth="1"/>
    <col min="9224" max="9472" width="17.6640625" style="1"/>
    <col min="9473" max="9473" width="2.33203125" style="1" customWidth="1"/>
    <col min="9474" max="9474" width="27.83203125" style="1" customWidth="1"/>
    <col min="9475" max="9475" width="3.5" style="1" customWidth="1"/>
    <col min="9476" max="9478" width="17.6640625" style="1"/>
    <col min="9479" max="9479" width="19" style="1" customWidth="1"/>
    <col min="9480" max="9728" width="17.6640625" style="1"/>
    <col min="9729" max="9729" width="2.33203125" style="1" customWidth="1"/>
    <col min="9730" max="9730" width="27.83203125" style="1" customWidth="1"/>
    <col min="9731" max="9731" width="3.5" style="1" customWidth="1"/>
    <col min="9732" max="9734" width="17.6640625" style="1"/>
    <col min="9735" max="9735" width="19" style="1" customWidth="1"/>
    <col min="9736" max="9984" width="17.6640625" style="1"/>
    <col min="9985" max="9985" width="2.33203125" style="1" customWidth="1"/>
    <col min="9986" max="9986" width="27.83203125" style="1" customWidth="1"/>
    <col min="9987" max="9987" width="3.5" style="1" customWidth="1"/>
    <col min="9988" max="9990" width="17.6640625" style="1"/>
    <col min="9991" max="9991" width="19" style="1" customWidth="1"/>
    <col min="9992" max="10240" width="17.6640625" style="1"/>
    <col min="10241" max="10241" width="2.33203125" style="1" customWidth="1"/>
    <col min="10242" max="10242" width="27.83203125" style="1" customWidth="1"/>
    <col min="10243" max="10243" width="3.5" style="1" customWidth="1"/>
    <col min="10244" max="10246" width="17.6640625" style="1"/>
    <col min="10247" max="10247" width="19" style="1" customWidth="1"/>
    <col min="10248" max="10496" width="17.6640625" style="1"/>
    <col min="10497" max="10497" width="2.33203125" style="1" customWidth="1"/>
    <col min="10498" max="10498" width="27.83203125" style="1" customWidth="1"/>
    <col min="10499" max="10499" width="3.5" style="1" customWidth="1"/>
    <col min="10500" max="10502" width="17.6640625" style="1"/>
    <col min="10503" max="10503" width="19" style="1" customWidth="1"/>
    <col min="10504" max="10752" width="17.6640625" style="1"/>
    <col min="10753" max="10753" width="2.33203125" style="1" customWidth="1"/>
    <col min="10754" max="10754" width="27.83203125" style="1" customWidth="1"/>
    <col min="10755" max="10755" width="3.5" style="1" customWidth="1"/>
    <col min="10756" max="10758" width="17.6640625" style="1"/>
    <col min="10759" max="10759" width="19" style="1" customWidth="1"/>
    <col min="10760" max="11008" width="17.6640625" style="1"/>
    <col min="11009" max="11009" width="2.33203125" style="1" customWidth="1"/>
    <col min="11010" max="11010" width="27.83203125" style="1" customWidth="1"/>
    <col min="11011" max="11011" width="3.5" style="1" customWidth="1"/>
    <col min="11012" max="11014" width="17.6640625" style="1"/>
    <col min="11015" max="11015" width="19" style="1" customWidth="1"/>
    <col min="11016" max="11264" width="17.6640625" style="1"/>
    <col min="11265" max="11265" width="2.33203125" style="1" customWidth="1"/>
    <col min="11266" max="11266" width="27.83203125" style="1" customWidth="1"/>
    <col min="11267" max="11267" width="3.5" style="1" customWidth="1"/>
    <col min="11268" max="11270" width="17.6640625" style="1"/>
    <col min="11271" max="11271" width="19" style="1" customWidth="1"/>
    <col min="11272" max="11520" width="17.6640625" style="1"/>
    <col min="11521" max="11521" width="2.33203125" style="1" customWidth="1"/>
    <col min="11522" max="11522" width="27.83203125" style="1" customWidth="1"/>
    <col min="11523" max="11523" width="3.5" style="1" customWidth="1"/>
    <col min="11524" max="11526" width="17.6640625" style="1"/>
    <col min="11527" max="11527" width="19" style="1" customWidth="1"/>
    <col min="11528" max="11776" width="17.6640625" style="1"/>
    <col min="11777" max="11777" width="2.33203125" style="1" customWidth="1"/>
    <col min="11778" max="11778" width="27.83203125" style="1" customWidth="1"/>
    <col min="11779" max="11779" width="3.5" style="1" customWidth="1"/>
    <col min="11780" max="11782" width="17.6640625" style="1"/>
    <col min="11783" max="11783" width="19" style="1" customWidth="1"/>
    <col min="11784" max="12032" width="17.6640625" style="1"/>
    <col min="12033" max="12033" width="2.33203125" style="1" customWidth="1"/>
    <col min="12034" max="12034" width="27.83203125" style="1" customWidth="1"/>
    <col min="12035" max="12035" width="3.5" style="1" customWidth="1"/>
    <col min="12036" max="12038" width="17.6640625" style="1"/>
    <col min="12039" max="12039" width="19" style="1" customWidth="1"/>
    <col min="12040" max="12288" width="17.6640625" style="1"/>
    <col min="12289" max="12289" width="2.33203125" style="1" customWidth="1"/>
    <col min="12290" max="12290" width="27.83203125" style="1" customWidth="1"/>
    <col min="12291" max="12291" width="3.5" style="1" customWidth="1"/>
    <col min="12292" max="12294" width="17.6640625" style="1"/>
    <col min="12295" max="12295" width="19" style="1" customWidth="1"/>
    <col min="12296" max="12544" width="17.6640625" style="1"/>
    <col min="12545" max="12545" width="2.33203125" style="1" customWidth="1"/>
    <col min="12546" max="12546" width="27.83203125" style="1" customWidth="1"/>
    <col min="12547" max="12547" width="3.5" style="1" customWidth="1"/>
    <col min="12548" max="12550" width="17.6640625" style="1"/>
    <col min="12551" max="12551" width="19" style="1" customWidth="1"/>
    <col min="12552" max="12800" width="17.6640625" style="1"/>
    <col min="12801" max="12801" width="2.33203125" style="1" customWidth="1"/>
    <col min="12802" max="12802" width="27.83203125" style="1" customWidth="1"/>
    <col min="12803" max="12803" width="3.5" style="1" customWidth="1"/>
    <col min="12804" max="12806" width="17.6640625" style="1"/>
    <col min="12807" max="12807" width="19" style="1" customWidth="1"/>
    <col min="12808" max="13056" width="17.6640625" style="1"/>
    <col min="13057" max="13057" width="2.33203125" style="1" customWidth="1"/>
    <col min="13058" max="13058" width="27.83203125" style="1" customWidth="1"/>
    <col min="13059" max="13059" width="3.5" style="1" customWidth="1"/>
    <col min="13060" max="13062" width="17.6640625" style="1"/>
    <col min="13063" max="13063" width="19" style="1" customWidth="1"/>
    <col min="13064" max="13312" width="17.6640625" style="1"/>
    <col min="13313" max="13313" width="2.33203125" style="1" customWidth="1"/>
    <col min="13314" max="13314" width="27.83203125" style="1" customWidth="1"/>
    <col min="13315" max="13315" width="3.5" style="1" customWidth="1"/>
    <col min="13316" max="13318" width="17.6640625" style="1"/>
    <col min="13319" max="13319" width="19" style="1" customWidth="1"/>
    <col min="13320" max="13568" width="17.6640625" style="1"/>
    <col min="13569" max="13569" width="2.33203125" style="1" customWidth="1"/>
    <col min="13570" max="13570" width="27.83203125" style="1" customWidth="1"/>
    <col min="13571" max="13571" width="3.5" style="1" customWidth="1"/>
    <col min="13572" max="13574" width="17.6640625" style="1"/>
    <col min="13575" max="13575" width="19" style="1" customWidth="1"/>
    <col min="13576" max="13824" width="17.6640625" style="1"/>
    <col min="13825" max="13825" width="2.33203125" style="1" customWidth="1"/>
    <col min="13826" max="13826" width="27.83203125" style="1" customWidth="1"/>
    <col min="13827" max="13827" width="3.5" style="1" customWidth="1"/>
    <col min="13828" max="13830" width="17.6640625" style="1"/>
    <col min="13831" max="13831" width="19" style="1" customWidth="1"/>
    <col min="13832" max="14080" width="17.6640625" style="1"/>
    <col min="14081" max="14081" width="2.33203125" style="1" customWidth="1"/>
    <col min="14082" max="14082" width="27.83203125" style="1" customWidth="1"/>
    <col min="14083" max="14083" width="3.5" style="1" customWidth="1"/>
    <col min="14084" max="14086" width="17.6640625" style="1"/>
    <col min="14087" max="14087" width="19" style="1" customWidth="1"/>
    <col min="14088" max="14336" width="17.6640625" style="1"/>
    <col min="14337" max="14337" width="2.33203125" style="1" customWidth="1"/>
    <col min="14338" max="14338" width="27.83203125" style="1" customWidth="1"/>
    <col min="14339" max="14339" width="3.5" style="1" customWidth="1"/>
    <col min="14340" max="14342" width="17.6640625" style="1"/>
    <col min="14343" max="14343" width="19" style="1" customWidth="1"/>
    <col min="14344" max="14592" width="17.6640625" style="1"/>
    <col min="14593" max="14593" width="2.33203125" style="1" customWidth="1"/>
    <col min="14594" max="14594" width="27.83203125" style="1" customWidth="1"/>
    <col min="14595" max="14595" width="3.5" style="1" customWidth="1"/>
    <col min="14596" max="14598" width="17.6640625" style="1"/>
    <col min="14599" max="14599" width="19" style="1" customWidth="1"/>
    <col min="14600" max="14848" width="17.6640625" style="1"/>
    <col min="14849" max="14849" width="2.33203125" style="1" customWidth="1"/>
    <col min="14850" max="14850" width="27.83203125" style="1" customWidth="1"/>
    <col min="14851" max="14851" width="3.5" style="1" customWidth="1"/>
    <col min="14852" max="14854" width="17.6640625" style="1"/>
    <col min="14855" max="14855" width="19" style="1" customWidth="1"/>
    <col min="14856" max="15104" width="17.6640625" style="1"/>
    <col min="15105" max="15105" width="2.33203125" style="1" customWidth="1"/>
    <col min="15106" max="15106" width="27.83203125" style="1" customWidth="1"/>
    <col min="15107" max="15107" width="3.5" style="1" customWidth="1"/>
    <col min="15108" max="15110" width="17.6640625" style="1"/>
    <col min="15111" max="15111" width="19" style="1" customWidth="1"/>
    <col min="15112" max="15360" width="17.6640625" style="1"/>
    <col min="15361" max="15361" width="2.33203125" style="1" customWidth="1"/>
    <col min="15362" max="15362" width="27.83203125" style="1" customWidth="1"/>
    <col min="15363" max="15363" width="3.5" style="1" customWidth="1"/>
    <col min="15364" max="15366" width="17.6640625" style="1"/>
    <col min="15367" max="15367" width="19" style="1" customWidth="1"/>
    <col min="15368" max="15616" width="17.6640625" style="1"/>
    <col min="15617" max="15617" width="2.33203125" style="1" customWidth="1"/>
    <col min="15618" max="15618" width="27.83203125" style="1" customWidth="1"/>
    <col min="15619" max="15619" width="3.5" style="1" customWidth="1"/>
    <col min="15620" max="15622" width="17.6640625" style="1"/>
    <col min="15623" max="15623" width="19" style="1" customWidth="1"/>
    <col min="15624" max="15872" width="17.6640625" style="1"/>
    <col min="15873" max="15873" width="2.33203125" style="1" customWidth="1"/>
    <col min="15874" max="15874" width="27.83203125" style="1" customWidth="1"/>
    <col min="15875" max="15875" width="3.5" style="1" customWidth="1"/>
    <col min="15876" max="15878" width="17.6640625" style="1"/>
    <col min="15879" max="15879" width="19" style="1" customWidth="1"/>
    <col min="15880" max="16128" width="17.6640625" style="1"/>
    <col min="16129" max="16129" width="2.33203125" style="1" customWidth="1"/>
    <col min="16130" max="16130" width="27.83203125" style="1" customWidth="1"/>
    <col min="16131" max="16131" width="3.5" style="1" customWidth="1"/>
    <col min="16132" max="16134" width="17.6640625" style="1"/>
    <col min="16135" max="16135" width="19" style="1" customWidth="1"/>
    <col min="16136" max="16384" width="17.6640625" style="1"/>
  </cols>
  <sheetData>
    <row r="1" spans="2:7" ht="15.75" customHeight="1">
      <c r="B1" s="182"/>
      <c r="F1" s="181"/>
      <c r="G1" s="183" t="s">
        <v>646</v>
      </c>
    </row>
    <row r="2" spans="2:7" ht="15.75" customHeight="1">
      <c r="B2" s="182"/>
      <c r="G2" s="184" t="s">
        <v>647</v>
      </c>
    </row>
    <row r="3" spans="2:7" ht="15.75" customHeight="1">
      <c r="B3" s="182"/>
      <c r="G3" s="185" t="s">
        <v>648</v>
      </c>
    </row>
    <row r="4" spans="2:7" s="186" customFormat="1" ht="25.5" customHeight="1">
      <c r="B4" s="187"/>
      <c r="G4" s="188" t="s">
        <v>649</v>
      </c>
    </row>
    <row r="5" spans="2:7" s="189" customFormat="1" ht="21" customHeight="1">
      <c r="B5" s="190"/>
      <c r="C5" s="191"/>
      <c r="D5" s="191"/>
      <c r="E5" s="191"/>
      <c r="F5" s="191"/>
      <c r="G5" s="191"/>
    </row>
    <row r="6" spans="2:7" s="189" customFormat="1" ht="21" customHeight="1">
      <c r="B6" s="192"/>
      <c r="C6" s="193"/>
      <c r="D6" s="193"/>
      <c r="E6" s="193"/>
      <c r="F6" s="193"/>
      <c r="G6" s="193"/>
    </row>
    <row r="7" spans="2:7" s="189" customFormat="1" ht="21" customHeight="1">
      <c r="B7" s="192"/>
      <c r="C7" s="193"/>
      <c r="D7" s="193"/>
      <c r="E7" s="193"/>
      <c r="F7" s="193"/>
      <c r="G7" s="193"/>
    </row>
    <row r="8" spans="2:7" s="189" customFormat="1" ht="21" customHeight="1">
      <c r="B8" s="192"/>
      <c r="C8" s="193"/>
      <c r="D8" s="193"/>
      <c r="E8" s="193"/>
      <c r="F8" s="193"/>
      <c r="G8" s="193"/>
    </row>
    <row r="9" spans="2:7" s="189" customFormat="1" ht="21" customHeight="1">
      <c r="B9" s="192"/>
      <c r="C9" s="193"/>
      <c r="D9" s="193"/>
      <c r="E9" s="193"/>
      <c r="F9" s="193"/>
      <c r="G9" s="193"/>
    </row>
    <row r="10" spans="2:7" s="189" customFormat="1" ht="21" customHeight="1">
      <c r="B10" s="192"/>
      <c r="C10" s="193"/>
      <c r="D10" s="193"/>
      <c r="E10" s="193"/>
      <c r="F10" s="193"/>
      <c r="G10" s="193"/>
    </row>
    <row r="11" spans="2:7" s="189" customFormat="1" ht="21" customHeight="1">
      <c r="B11" s="192"/>
      <c r="C11" s="193"/>
      <c r="D11" s="193"/>
      <c r="E11" s="193"/>
      <c r="F11" s="193"/>
      <c r="G11" s="193"/>
    </row>
    <row r="12" spans="2:7" s="189" customFormat="1" ht="21" customHeight="1">
      <c r="B12" s="192"/>
      <c r="C12" s="193"/>
      <c r="D12" s="193"/>
      <c r="E12" s="193"/>
      <c r="F12" s="193"/>
      <c r="G12" s="193"/>
    </row>
    <row r="13" spans="2:7" s="189" customFormat="1" ht="21" customHeight="1">
      <c r="B13" s="192"/>
      <c r="C13" s="193"/>
      <c r="D13" s="193"/>
      <c r="E13" s="193"/>
      <c r="F13" s="193"/>
      <c r="G13" s="193"/>
    </row>
    <row r="14" spans="2:7" s="189" customFormat="1" ht="21" customHeight="1">
      <c r="B14" s="192"/>
      <c r="C14" s="193"/>
      <c r="D14" s="193"/>
      <c r="E14" s="193"/>
      <c r="F14" s="193"/>
      <c r="G14" s="193"/>
    </row>
    <row r="15" spans="2:7" s="189" customFormat="1" ht="21" customHeight="1">
      <c r="B15" s="192"/>
      <c r="C15" s="193"/>
      <c r="D15" s="193"/>
      <c r="E15" s="193"/>
      <c r="F15" s="193"/>
      <c r="G15" s="193"/>
    </row>
    <row r="16" spans="2:7" s="189" customFormat="1" ht="21" customHeight="1">
      <c r="B16" s="192"/>
      <c r="C16" s="193"/>
      <c r="D16" s="193"/>
      <c r="E16" s="193"/>
      <c r="F16" s="193"/>
      <c r="G16" s="193"/>
    </row>
    <row r="17" spans="2:7" s="189" customFormat="1" ht="21" customHeight="1">
      <c r="B17" s="192"/>
      <c r="C17" s="193"/>
      <c r="D17" s="193"/>
      <c r="E17" s="193"/>
      <c r="F17" s="193"/>
      <c r="G17" s="193"/>
    </row>
    <row r="18" spans="2:7" s="189" customFormat="1" ht="21" customHeight="1">
      <c r="B18" s="192"/>
      <c r="C18" s="193"/>
      <c r="D18" s="193"/>
      <c r="E18" s="193"/>
      <c r="F18" s="193"/>
      <c r="G18" s="193"/>
    </row>
    <row r="19" spans="2:7" s="189" customFormat="1" ht="21" customHeight="1">
      <c r="B19" s="192"/>
      <c r="C19" s="193"/>
      <c r="D19" s="193"/>
      <c r="E19" s="193"/>
      <c r="F19" s="193"/>
      <c r="G19" s="193"/>
    </row>
    <row r="20" spans="2:7" s="189" customFormat="1" ht="21" customHeight="1">
      <c r="B20" s="192"/>
      <c r="C20" s="193"/>
      <c r="D20" s="193"/>
      <c r="E20" s="193"/>
      <c r="F20" s="193"/>
      <c r="G20" s="193"/>
    </row>
    <row r="21" spans="2:7" s="189" customFormat="1" ht="21" customHeight="1">
      <c r="B21" s="192"/>
      <c r="C21" s="193"/>
      <c r="D21" s="193"/>
      <c r="E21" s="193"/>
      <c r="F21" s="193"/>
      <c r="G21" s="193"/>
    </row>
    <row r="22" spans="2:7" s="189" customFormat="1" ht="21" customHeight="1">
      <c r="B22" s="192"/>
      <c r="C22" s="193"/>
      <c r="D22" s="193"/>
      <c r="E22" s="193"/>
      <c r="F22" s="193"/>
      <c r="G22" s="193"/>
    </row>
    <row r="23" spans="2:7" s="189" customFormat="1" ht="21" customHeight="1">
      <c r="B23" s="192"/>
      <c r="C23" s="193"/>
      <c r="D23" s="193"/>
      <c r="E23" s="193"/>
      <c r="F23" s="193"/>
      <c r="G23" s="193"/>
    </row>
    <row r="24" spans="2:7" s="189" customFormat="1" ht="21" customHeight="1">
      <c r="B24" s="192"/>
      <c r="C24" s="193"/>
      <c r="D24" s="193"/>
      <c r="E24" s="193"/>
      <c r="F24" s="193"/>
      <c r="G24" s="193"/>
    </row>
    <row r="25" spans="2:7" s="189" customFormat="1" ht="21" customHeight="1">
      <c r="B25" s="192"/>
      <c r="C25" s="193"/>
      <c r="D25" s="193"/>
      <c r="E25" s="193"/>
      <c r="F25" s="193"/>
      <c r="G25" s="193"/>
    </row>
    <row r="26" spans="2:7" s="189" customFormat="1" ht="21" customHeight="1">
      <c r="B26" s="192"/>
      <c r="C26" s="193"/>
      <c r="D26" s="193"/>
      <c r="E26" s="193"/>
      <c r="F26" s="193"/>
      <c r="G26" s="193"/>
    </row>
    <row r="27" spans="2:7" s="189" customFormat="1" ht="21" customHeight="1">
      <c r="B27" s="192"/>
      <c r="C27" s="193"/>
      <c r="D27" s="193"/>
      <c r="E27" s="193"/>
      <c r="F27" s="193"/>
      <c r="G27" s="193"/>
    </row>
    <row r="28" spans="2:7" s="189" customFormat="1" ht="21" customHeight="1">
      <c r="B28" s="192"/>
      <c r="C28" s="193"/>
      <c r="D28" s="193"/>
      <c r="E28" s="193"/>
      <c r="F28" s="193"/>
      <c r="G28" s="193"/>
    </row>
    <row r="29" spans="2:7" s="189" customFormat="1" ht="21" customHeight="1">
      <c r="B29" s="192"/>
      <c r="C29" s="193"/>
      <c r="D29" s="193"/>
      <c r="E29" s="193"/>
      <c r="F29" s="193"/>
      <c r="G29" s="193"/>
    </row>
    <row r="30" spans="2:7" s="189" customFormat="1" ht="21" customHeight="1">
      <c r="B30" s="192"/>
    </row>
    <row r="31" spans="2:7" s="189" customFormat="1" ht="21" customHeight="1">
      <c r="B31" s="194" t="s">
        <v>18</v>
      </c>
      <c r="C31" s="195" t="str">
        <f>[1]zakázka!C2</f>
        <v>Základní škola El.Krásnohorské</v>
      </c>
    </row>
    <row r="32" spans="2:7" s="189" customFormat="1" ht="21" customHeight="1">
      <c r="B32" s="192"/>
      <c r="C32" s="195" t="str">
        <f>[1]zakázka!C3</f>
        <v>Odkanalizování školní družiny</v>
      </c>
    </row>
    <row r="33" spans="2:5" s="189" customFormat="1" ht="21" customHeight="1">
      <c r="B33" s="194" t="s">
        <v>650</v>
      </c>
      <c r="C33" s="189" t="str">
        <f>[1]zakázka!C4</f>
        <v>-</v>
      </c>
    </row>
    <row r="34" spans="2:5" s="189" customFormat="1" ht="21" customHeight="1">
      <c r="B34" s="194" t="s">
        <v>651</v>
      </c>
      <c r="C34" s="198">
        <f>'[1]seznam příloh DUR'!$D$21</f>
        <v>9</v>
      </c>
      <c r="D34" s="195" t="str">
        <f>'[1]seznam příloh DUR'!$E$21</f>
        <v>Soupis prací</v>
      </c>
      <c r="E34" s="195"/>
    </row>
    <row r="35" spans="2:5" s="189" customFormat="1" ht="21" customHeight="1">
      <c r="B35" s="194" t="s">
        <v>652</v>
      </c>
      <c r="C35" s="189" t="str">
        <f>[1]zakázka!C5</f>
        <v>Dokumentace pro územní souhlas (ÚS)</v>
      </c>
    </row>
    <row r="36" spans="2:5" s="189" customFormat="1" ht="21" customHeight="1">
      <c r="B36" s="194"/>
    </row>
    <row r="37" spans="2:5" s="189" customFormat="1" ht="21" customHeight="1">
      <c r="B37" s="194" t="s">
        <v>29</v>
      </c>
      <c r="C37" s="196" t="str">
        <f>[1]zakázka!C6</f>
        <v>Statutární město Frýdek-Místek</v>
      </c>
    </row>
    <row r="38" spans="2:5" s="189" customFormat="1" ht="21" customHeight="1">
      <c r="B38" s="194"/>
    </row>
    <row r="39" spans="2:5" s="189" customFormat="1" ht="21" customHeight="1">
      <c r="B39" s="194" t="s">
        <v>653</v>
      </c>
      <c r="C39" s="189" t="s">
        <v>654</v>
      </c>
    </row>
    <row r="40" spans="2:5" s="189" customFormat="1" ht="21" customHeight="1">
      <c r="B40" s="194" t="s">
        <v>655</v>
      </c>
      <c r="C40" s="196" t="str">
        <f>[1]zakázka!C1</f>
        <v>10/2017-02</v>
      </c>
    </row>
    <row r="41" spans="2:5" s="189" customFormat="1" ht="21" customHeight="1">
      <c r="B41" s="194" t="s">
        <v>25</v>
      </c>
      <c r="C41" s="197" t="str">
        <f>[1]zakázka!C8</f>
        <v>červenec 2017</v>
      </c>
    </row>
  </sheetData>
  <hyperlinks>
    <hyperlink ref="G4" r:id="rId1" display="mailto:jorechtik@volny.cz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4"/>
  <sheetViews>
    <sheetView showGridLines="0" workbookViewId="0">
      <pane ySplit="1" topLeftCell="A78" activePane="bottomLeft" state="frozen"/>
      <selection pane="bottomLeft" activeCell="Q46" sqref="Q4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31" t="s">
        <v>7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R2" s="199" t="s">
        <v>8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11</v>
      </c>
      <c r="BT3" s="20" t="s">
        <v>12</v>
      </c>
    </row>
    <row r="4" spans="1:73" ht="36.950000000000003" customHeight="1">
      <c r="B4" s="24"/>
      <c r="C4" s="224" t="s">
        <v>13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5"/>
      <c r="AS4" s="26" t="s">
        <v>14</v>
      </c>
      <c r="BS4" s="20" t="s">
        <v>15</v>
      </c>
    </row>
    <row r="5" spans="1:73" ht="14.45" customHeight="1">
      <c r="B5" s="24"/>
      <c r="C5" s="27"/>
      <c r="D5" s="28" t="s">
        <v>16</v>
      </c>
      <c r="E5" s="27"/>
      <c r="F5" s="27"/>
      <c r="G5" s="27"/>
      <c r="H5" s="27"/>
      <c r="I5" s="27"/>
      <c r="J5" s="27"/>
      <c r="K5" s="233" t="s">
        <v>17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7"/>
      <c r="AQ5" s="25"/>
      <c r="BS5" s="20" t="s">
        <v>9</v>
      </c>
    </row>
    <row r="6" spans="1:73" ht="36.950000000000003" customHeight="1">
      <c r="B6" s="24"/>
      <c r="C6" s="27"/>
      <c r="D6" s="30" t="s">
        <v>18</v>
      </c>
      <c r="E6" s="27"/>
      <c r="F6" s="27"/>
      <c r="G6" s="27"/>
      <c r="H6" s="27"/>
      <c r="I6" s="27"/>
      <c r="J6" s="27"/>
      <c r="K6" s="234" t="s">
        <v>19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7"/>
      <c r="AQ6" s="25"/>
      <c r="BS6" s="20" t="s">
        <v>20</v>
      </c>
    </row>
    <row r="7" spans="1:73" ht="14.45" customHeight="1">
      <c r="B7" s="24"/>
      <c r="C7" s="27"/>
      <c r="D7" s="31" t="s">
        <v>21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22</v>
      </c>
      <c r="AL7" s="27"/>
      <c r="AM7" s="27"/>
      <c r="AN7" s="29" t="s">
        <v>5</v>
      </c>
      <c r="AO7" s="27"/>
      <c r="AP7" s="27"/>
      <c r="AQ7" s="25"/>
      <c r="BS7" s="20" t="s">
        <v>11</v>
      </c>
    </row>
    <row r="8" spans="1:73" ht="14.45" customHeight="1">
      <c r="B8" s="24"/>
      <c r="C8" s="27"/>
      <c r="D8" s="31" t="s">
        <v>23</v>
      </c>
      <c r="E8" s="27"/>
      <c r="F8" s="27"/>
      <c r="G8" s="27"/>
      <c r="H8" s="27"/>
      <c r="I8" s="27"/>
      <c r="J8" s="27"/>
      <c r="K8" s="29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25</v>
      </c>
      <c r="AL8" s="27"/>
      <c r="AM8" s="27"/>
      <c r="AN8" s="29" t="s">
        <v>26</v>
      </c>
      <c r="AO8" s="27"/>
      <c r="AP8" s="27"/>
      <c r="AQ8" s="25"/>
      <c r="BS8" s="20" t="s">
        <v>27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S9" s="20" t="s">
        <v>28</v>
      </c>
    </row>
    <row r="10" spans="1:73" ht="14.45" customHeight="1">
      <c r="B10" s="24"/>
      <c r="C10" s="27"/>
      <c r="D10" s="31" t="s">
        <v>29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30</v>
      </c>
      <c r="AL10" s="27"/>
      <c r="AM10" s="27"/>
      <c r="AN10" s="29" t="s">
        <v>31</v>
      </c>
      <c r="AO10" s="27"/>
      <c r="AP10" s="27"/>
      <c r="AQ10" s="25"/>
      <c r="BS10" s="20" t="s">
        <v>20</v>
      </c>
    </row>
    <row r="11" spans="1:73" ht="18.399999999999999" customHeight="1">
      <c r="B11" s="24"/>
      <c r="C11" s="27"/>
      <c r="D11" s="27"/>
      <c r="E11" s="29" t="s">
        <v>32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33</v>
      </c>
      <c r="AL11" s="27"/>
      <c r="AM11" s="27"/>
      <c r="AN11" s="29" t="s">
        <v>5</v>
      </c>
      <c r="AO11" s="27"/>
      <c r="AP11" s="27"/>
      <c r="AQ11" s="25"/>
      <c r="BS11" s="20" t="s">
        <v>20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S12" s="20" t="s">
        <v>20</v>
      </c>
    </row>
    <row r="13" spans="1:73" ht="14.45" customHeight="1">
      <c r="B13" s="24"/>
      <c r="C13" s="27"/>
      <c r="D13" s="31" t="s">
        <v>34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30</v>
      </c>
      <c r="AL13" s="27"/>
      <c r="AM13" s="27"/>
      <c r="AN13" s="29" t="s">
        <v>5</v>
      </c>
      <c r="AO13" s="27"/>
      <c r="AP13" s="27"/>
      <c r="AQ13" s="25"/>
      <c r="BS13" s="20" t="s">
        <v>20</v>
      </c>
    </row>
    <row r="14" spans="1:73" ht="15">
      <c r="B14" s="24"/>
      <c r="C14" s="27"/>
      <c r="D14" s="27"/>
      <c r="E14" s="29" t="s">
        <v>35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31" t="s">
        <v>33</v>
      </c>
      <c r="AL14" s="27"/>
      <c r="AM14" s="27"/>
      <c r="AN14" s="29" t="s">
        <v>5</v>
      </c>
      <c r="AO14" s="27"/>
      <c r="AP14" s="27"/>
      <c r="AQ14" s="25"/>
      <c r="BS14" s="20" t="s">
        <v>20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S15" s="20" t="s">
        <v>6</v>
      </c>
    </row>
    <row r="16" spans="1:73" ht="14.45" customHeight="1">
      <c r="B16" s="24"/>
      <c r="C16" s="27"/>
      <c r="D16" s="31" t="s">
        <v>36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30</v>
      </c>
      <c r="AL16" s="27"/>
      <c r="AM16" s="27"/>
      <c r="AN16" s="29" t="s">
        <v>37</v>
      </c>
      <c r="AO16" s="27"/>
      <c r="AP16" s="27"/>
      <c r="AQ16" s="25"/>
      <c r="BS16" s="20" t="s">
        <v>6</v>
      </c>
    </row>
    <row r="17" spans="2:71" ht="18.399999999999999" customHeight="1">
      <c r="B17" s="24"/>
      <c r="C17" s="27"/>
      <c r="D17" s="27"/>
      <c r="E17" s="29" t="s">
        <v>38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33</v>
      </c>
      <c r="AL17" s="27"/>
      <c r="AM17" s="27"/>
      <c r="AN17" s="29" t="s">
        <v>39</v>
      </c>
      <c r="AO17" s="27"/>
      <c r="AP17" s="27"/>
      <c r="AQ17" s="25"/>
      <c r="BS17" s="20" t="s">
        <v>40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S18" s="20" t="s">
        <v>11</v>
      </c>
    </row>
    <row r="19" spans="2:71" ht="14.45" customHeight="1">
      <c r="B19" s="24"/>
      <c r="C19" s="27"/>
      <c r="D19" s="31" t="s">
        <v>41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30</v>
      </c>
      <c r="AL19" s="27"/>
      <c r="AM19" s="27"/>
      <c r="AN19" s="29" t="s">
        <v>5</v>
      </c>
      <c r="AO19" s="27"/>
      <c r="AP19" s="27"/>
      <c r="AQ19" s="25"/>
      <c r="BS19" s="20" t="s">
        <v>11</v>
      </c>
    </row>
    <row r="20" spans="2:71" ht="18.399999999999999" customHeight="1">
      <c r="B20" s="24"/>
      <c r="C20" s="27"/>
      <c r="D20" s="27"/>
      <c r="E20" s="29" t="s">
        <v>35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33</v>
      </c>
      <c r="AL20" s="27"/>
      <c r="AM20" s="27"/>
      <c r="AN20" s="29" t="s">
        <v>5</v>
      </c>
      <c r="AO20" s="27"/>
      <c r="AP20" s="27"/>
      <c r="AQ20" s="25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</row>
    <row r="22" spans="2:71" ht="15">
      <c r="B22" s="24"/>
      <c r="C22" s="27"/>
      <c r="D22" s="31" t="s">
        <v>42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</row>
    <row r="23" spans="2:71" ht="22.5" customHeight="1">
      <c r="B23" s="24"/>
      <c r="C23" s="27"/>
      <c r="D23" s="27"/>
      <c r="E23" s="235" t="s">
        <v>5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7"/>
      <c r="AP23" s="27"/>
      <c r="AQ23" s="25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</row>
    <row r="25" spans="2:71" ht="6.95" customHeight="1">
      <c r="B25" s="24"/>
      <c r="C25" s="2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7"/>
      <c r="AQ25" s="25"/>
    </row>
    <row r="26" spans="2:71" ht="14.45" customHeight="1">
      <c r="B26" s="24"/>
      <c r="C26" s="27"/>
      <c r="D26" s="33" t="s">
        <v>43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8">
        <f>ROUND(AG87,0)</f>
        <v>0</v>
      </c>
      <c r="AL26" s="209"/>
      <c r="AM26" s="209"/>
      <c r="AN26" s="209"/>
      <c r="AO26" s="209"/>
      <c r="AP26" s="27"/>
      <c r="AQ26" s="25"/>
    </row>
    <row r="27" spans="2:71" ht="14.45" customHeight="1">
      <c r="B27" s="24"/>
      <c r="C27" s="27"/>
      <c r="D27" s="33" t="s">
        <v>44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8">
        <f>ROUND(AG91,0)</f>
        <v>0</v>
      </c>
      <c r="AL27" s="208"/>
      <c r="AM27" s="208"/>
      <c r="AN27" s="208"/>
      <c r="AO27" s="208"/>
      <c r="AP27" s="27"/>
      <c r="AQ27" s="25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</row>
    <row r="29" spans="2:71" s="1" customFormat="1" ht="25.9" customHeight="1">
      <c r="B29" s="34"/>
      <c r="C29" s="35"/>
      <c r="D29" s="37" t="s">
        <v>45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0">
        <f>ROUND(AK26+AK27,0)</f>
        <v>0</v>
      </c>
      <c r="AL29" s="211"/>
      <c r="AM29" s="211"/>
      <c r="AN29" s="211"/>
      <c r="AO29" s="211"/>
      <c r="AP29" s="35"/>
      <c r="AQ29" s="36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</row>
    <row r="31" spans="2:71" s="2" customFormat="1" ht="14.45" customHeight="1">
      <c r="B31" s="39"/>
      <c r="C31" s="40"/>
      <c r="D31" s="41" t="s">
        <v>46</v>
      </c>
      <c r="E31" s="40"/>
      <c r="F31" s="41" t="s">
        <v>47</v>
      </c>
      <c r="G31" s="40"/>
      <c r="H31" s="40"/>
      <c r="I31" s="40"/>
      <c r="J31" s="40"/>
      <c r="K31" s="40"/>
      <c r="L31" s="228">
        <v>0.21</v>
      </c>
      <c r="M31" s="229"/>
      <c r="N31" s="229"/>
      <c r="O31" s="229"/>
      <c r="P31" s="40"/>
      <c r="Q31" s="40"/>
      <c r="R31" s="40"/>
      <c r="S31" s="40"/>
      <c r="T31" s="43" t="s">
        <v>48</v>
      </c>
      <c r="U31" s="40"/>
      <c r="V31" s="40"/>
      <c r="W31" s="230">
        <f>ROUND(AZ87+SUM(CD92),0)</f>
        <v>0</v>
      </c>
      <c r="X31" s="229"/>
      <c r="Y31" s="229"/>
      <c r="Z31" s="229"/>
      <c r="AA31" s="229"/>
      <c r="AB31" s="229"/>
      <c r="AC31" s="229"/>
      <c r="AD31" s="229"/>
      <c r="AE31" s="229"/>
      <c r="AF31" s="40"/>
      <c r="AG31" s="40"/>
      <c r="AH31" s="40"/>
      <c r="AI31" s="40"/>
      <c r="AJ31" s="40"/>
      <c r="AK31" s="230">
        <f>ROUND(AV87+SUM(BY92),0)</f>
        <v>0</v>
      </c>
      <c r="AL31" s="229"/>
      <c r="AM31" s="229"/>
      <c r="AN31" s="229"/>
      <c r="AO31" s="229"/>
      <c r="AP31" s="40"/>
      <c r="AQ31" s="44"/>
    </row>
    <row r="32" spans="2:71" s="2" customFormat="1" ht="14.45" customHeight="1">
      <c r="B32" s="39"/>
      <c r="C32" s="40"/>
      <c r="D32" s="40"/>
      <c r="E32" s="40"/>
      <c r="F32" s="41" t="s">
        <v>49</v>
      </c>
      <c r="G32" s="40"/>
      <c r="H32" s="40"/>
      <c r="I32" s="40"/>
      <c r="J32" s="40"/>
      <c r="K32" s="40"/>
      <c r="L32" s="228">
        <v>0.15</v>
      </c>
      <c r="M32" s="229"/>
      <c r="N32" s="229"/>
      <c r="O32" s="229"/>
      <c r="P32" s="40"/>
      <c r="Q32" s="40"/>
      <c r="R32" s="40"/>
      <c r="S32" s="40"/>
      <c r="T32" s="43" t="s">
        <v>48</v>
      </c>
      <c r="U32" s="40"/>
      <c r="V32" s="40"/>
      <c r="W32" s="230">
        <f>ROUND(BA87+SUM(CE92),0)</f>
        <v>0</v>
      </c>
      <c r="X32" s="229"/>
      <c r="Y32" s="229"/>
      <c r="Z32" s="229"/>
      <c r="AA32" s="229"/>
      <c r="AB32" s="229"/>
      <c r="AC32" s="229"/>
      <c r="AD32" s="229"/>
      <c r="AE32" s="229"/>
      <c r="AF32" s="40"/>
      <c r="AG32" s="40"/>
      <c r="AH32" s="40"/>
      <c r="AI32" s="40"/>
      <c r="AJ32" s="40"/>
      <c r="AK32" s="230">
        <f>ROUND(AW87+SUM(BZ92),0)</f>
        <v>0</v>
      </c>
      <c r="AL32" s="229"/>
      <c r="AM32" s="229"/>
      <c r="AN32" s="229"/>
      <c r="AO32" s="229"/>
      <c r="AP32" s="40"/>
      <c r="AQ32" s="44"/>
    </row>
    <row r="33" spans="2:43" s="2" customFormat="1" ht="14.45" hidden="1" customHeight="1">
      <c r="B33" s="39"/>
      <c r="C33" s="40"/>
      <c r="D33" s="40"/>
      <c r="E33" s="40"/>
      <c r="F33" s="41" t="s">
        <v>50</v>
      </c>
      <c r="G33" s="40"/>
      <c r="H33" s="40"/>
      <c r="I33" s="40"/>
      <c r="J33" s="40"/>
      <c r="K33" s="40"/>
      <c r="L33" s="228">
        <v>0.21</v>
      </c>
      <c r="M33" s="229"/>
      <c r="N33" s="229"/>
      <c r="O33" s="229"/>
      <c r="P33" s="40"/>
      <c r="Q33" s="40"/>
      <c r="R33" s="40"/>
      <c r="S33" s="40"/>
      <c r="T33" s="43" t="s">
        <v>48</v>
      </c>
      <c r="U33" s="40"/>
      <c r="V33" s="40"/>
      <c r="W33" s="230">
        <f>ROUND(BB87+SUM(CF92),0)</f>
        <v>0</v>
      </c>
      <c r="X33" s="229"/>
      <c r="Y33" s="229"/>
      <c r="Z33" s="229"/>
      <c r="AA33" s="229"/>
      <c r="AB33" s="229"/>
      <c r="AC33" s="229"/>
      <c r="AD33" s="229"/>
      <c r="AE33" s="229"/>
      <c r="AF33" s="40"/>
      <c r="AG33" s="40"/>
      <c r="AH33" s="40"/>
      <c r="AI33" s="40"/>
      <c r="AJ33" s="40"/>
      <c r="AK33" s="230">
        <v>0</v>
      </c>
      <c r="AL33" s="229"/>
      <c r="AM33" s="229"/>
      <c r="AN33" s="229"/>
      <c r="AO33" s="229"/>
      <c r="AP33" s="40"/>
      <c r="AQ33" s="44"/>
    </row>
    <row r="34" spans="2:43" s="2" customFormat="1" ht="14.45" hidden="1" customHeight="1">
      <c r="B34" s="39"/>
      <c r="C34" s="40"/>
      <c r="D34" s="40"/>
      <c r="E34" s="40"/>
      <c r="F34" s="41" t="s">
        <v>51</v>
      </c>
      <c r="G34" s="40"/>
      <c r="H34" s="40"/>
      <c r="I34" s="40"/>
      <c r="J34" s="40"/>
      <c r="K34" s="40"/>
      <c r="L34" s="228">
        <v>0.15</v>
      </c>
      <c r="M34" s="229"/>
      <c r="N34" s="229"/>
      <c r="O34" s="229"/>
      <c r="P34" s="40"/>
      <c r="Q34" s="40"/>
      <c r="R34" s="40"/>
      <c r="S34" s="40"/>
      <c r="T34" s="43" t="s">
        <v>48</v>
      </c>
      <c r="U34" s="40"/>
      <c r="V34" s="40"/>
      <c r="W34" s="230">
        <f>ROUND(BC87+SUM(CG92),0)</f>
        <v>0</v>
      </c>
      <c r="X34" s="229"/>
      <c r="Y34" s="229"/>
      <c r="Z34" s="229"/>
      <c r="AA34" s="229"/>
      <c r="AB34" s="229"/>
      <c r="AC34" s="229"/>
      <c r="AD34" s="229"/>
      <c r="AE34" s="229"/>
      <c r="AF34" s="40"/>
      <c r="AG34" s="40"/>
      <c r="AH34" s="40"/>
      <c r="AI34" s="40"/>
      <c r="AJ34" s="40"/>
      <c r="AK34" s="230">
        <v>0</v>
      </c>
      <c r="AL34" s="229"/>
      <c r="AM34" s="229"/>
      <c r="AN34" s="229"/>
      <c r="AO34" s="229"/>
      <c r="AP34" s="40"/>
      <c r="AQ34" s="44"/>
    </row>
    <row r="35" spans="2:43" s="2" customFormat="1" ht="14.45" hidden="1" customHeight="1">
      <c r="B35" s="39"/>
      <c r="C35" s="40"/>
      <c r="D35" s="40"/>
      <c r="E35" s="40"/>
      <c r="F35" s="41" t="s">
        <v>52</v>
      </c>
      <c r="G35" s="40"/>
      <c r="H35" s="40"/>
      <c r="I35" s="40"/>
      <c r="J35" s="40"/>
      <c r="K35" s="40"/>
      <c r="L35" s="228">
        <v>0</v>
      </c>
      <c r="M35" s="229"/>
      <c r="N35" s="229"/>
      <c r="O35" s="229"/>
      <c r="P35" s="40"/>
      <c r="Q35" s="40"/>
      <c r="R35" s="40"/>
      <c r="S35" s="40"/>
      <c r="T35" s="43" t="s">
        <v>48</v>
      </c>
      <c r="U35" s="40"/>
      <c r="V35" s="40"/>
      <c r="W35" s="230">
        <f>ROUND(BD87+SUM(CH92),0)</f>
        <v>0</v>
      </c>
      <c r="X35" s="229"/>
      <c r="Y35" s="229"/>
      <c r="Z35" s="229"/>
      <c r="AA35" s="229"/>
      <c r="AB35" s="229"/>
      <c r="AC35" s="229"/>
      <c r="AD35" s="229"/>
      <c r="AE35" s="229"/>
      <c r="AF35" s="40"/>
      <c r="AG35" s="40"/>
      <c r="AH35" s="40"/>
      <c r="AI35" s="40"/>
      <c r="AJ35" s="40"/>
      <c r="AK35" s="230">
        <v>0</v>
      </c>
      <c r="AL35" s="229"/>
      <c r="AM35" s="229"/>
      <c r="AN35" s="229"/>
      <c r="AO35" s="229"/>
      <c r="AP35" s="40"/>
      <c r="AQ35" s="44"/>
    </row>
    <row r="36" spans="2:43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43" s="1" customFormat="1" ht="25.9" customHeight="1">
      <c r="B37" s="34"/>
      <c r="C37" s="45"/>
      <c r="D37" s="46" t="s">
        <v>53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54</v>
      </c>
      <c r="U37" s="47"/>
      <c r="V37" s="47"/>
      <c r="W37" s="47"/>
      <c r="X37" s="220" t="s">
        <v>55</v>
      </c>
      <c r="Y37" s="221"/>
      <c r="Z37" s="221"/>
      <c r="AA37" s="221"/>
      <c r="AB37" s="221"/>
      <c r="AC37" s="47"/>
      <c r="AD37" s="47"/>
      <c r="AE37" s="47"/>
      <c r="AF37" s="47"/>
      <c r="AG37" s="47"/>
      <c r="AH37" s="47"/>
      <c r="AI37" s="47"/>
      <c r="AJ37" s="47"/>
      <c r="AK37" s="222">
        <f>SUM(AK29:AK35)</f>
        <v>0</v>
      </c>
      <c r="AL37" s="221"/>
      <c r="AM37" s="221"/>
      <c r="AN37" s="221"/>
      <c r="AO37" s="223"/>
      <c r="AP37" s="45"/>
      <c r="AQ37" s="36"/>
    </row>
    <row r="38" spans="2:43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43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43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43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43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43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43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43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43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43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43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 ht="15">
      <c r="B49" s="34"/>
      <c r="C49" s="35"/>
      <c r="D49" s="49" t="s">
        <v>56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57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4"/>
      <c r="C50" s="27"/>
      <c r="D50" s="5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3"/>
      <c r="AA50" s="27"/>
      <c r="AB50" s="27"/>
      <c r="AC50" s="52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3"/>
      <c r="AP50" s="27"/>
      <c r="AQ50" s="25"/>
    </row>
    <row r="51" spans="2:43">
      <c r="B51" s="24"/>
      <c r="C51" s="27"/>
      <c r="D51" s="5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3"/>
      <c r="AA51" s="27"/>
      <c r="AB51" s="27"/>
      <c r="AC51" s="52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3"/>
      <c r="AP51" s="27"/>
      <c r="AQ51" s="25"/>
    </row>
    <row r="52" spans="2:43">
      <c r="B52" s="24"/>
      <c r="C52" s="27"/>
      <c r="D52" s="5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3"/>
      <c r="AA52" s="27"/>
      <c r="AB52" s="27"/>
      <c r="AC52" s="52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3"/>
      <c r="AP52" s="27"/>
      <c r="AQ52" s="25"/>
    </row>
    <row r="53" spans="2:43">
      <c r="B53" s="24"/>
      <c r="C53" s="27"/>
      <c r="D53" s="5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3"/>
      <c r="AA53" s="27"/>
      <c r="AB53" s="27"/>
      <c r="AC53" s="52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3"/>
      <c r="AP53" s="27"/>
      <c r="AQ53" s="25"/>
    </row>
    <row r="54" spans="2:43">
      <c r="B54" s="24"/>
      <c r="C54" s="27"/>
      <c r="D54" s="5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3"/>
      <c r="AA54" s="27"/>
      <c r="AB54" s="27"/>
      <c r="AC54" s="52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3"/>
      <c r="AP54" s="27"/>
      <c r="AQ54" s="25"/>
    </row>
    <row r="55" spans="2:43">
      <c r="B55" s="24"/>
      <c r="C55" s="27"/>
      <c r="D55" s="52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3"/>
      <c r="AA55" s="27"/>
      <c r="AB55" s="27"/>
      <c r="AC55" s="52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3"/>
      <c r="AP55" s="27"/>
      <c r="AQ55" s="25"/>
    </row>
    <row r="56" spans="2:43">
      <c r="B56" s="24"/>
      <c r="C56" s="27"/>
      <c r="D56" s="5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3"/>
      <c r="AA56" s="27"/>
      <c r="AB56" s="27"/>
      <c r="AC56" s="52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3"/>
      <c r="AP56" s="27"/>
      <c r="AQ56" s="25"/>
    </row>
    <row r="57" spans="2:43">
      <c r="B57" s="24"/>
      <c r="C57" s="27"/>
      <c r="D57" s="52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3"/>
      <c r="AA57" s="27"/>
      <c r="AB57" s="27"/>
      <c r="AC57" s="52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3"/>
      <c r="AP57" s="27"/>
      <c r="AQ57" s="25"/>
    </row>
    <row r="58" spans="2:43" s="1" customFormat="1" ht="15">
      <c r="B58" s="34"/>
      <c r="C58" s="35"/>
      <c r="D58" s="54" t="s">
        <v>58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59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58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59</v>
      </c>
      <c r="AN58" s="55"/>
      <c r="AO58" s="57"/>
      <c r="AP58" s="35"/>
      <c r="AQ58" s="36"/>
    </row>
    <row r="59" spans="2:43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 ht="15">
      <c r="B60" s="34"/>
      <c r="C60" s="35"/>
      <c r="D60" s="49" t="s">
        <v>60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61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4"/>
      <c r="C61" s="27"/>
      <c r="D61" s="5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3"/>
      <c r="AA61" s="27"/>
      <c r="AB61" s="27"/>
      <c r="AC61" s="52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3"/>
      <c r="AP61" s="27"/>
      <c r="AQ61" s="25"/>
    </row>
    <row r="62" spans="2:43">
      <c r="B62" s="24"/>
      <c r="C62" s="27"/>
      <c r="D62" s="5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3"/>
      <c r="AA62" s="27"/>
      <c r="AB62" s="27"/>
      <c r="AC62" s="52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3"/>
      <c r="AP62" s="27"/>
      <c r="AQ62" s="25"/>
    </row>
    <row r="63" spans="2:43">
      <c r="B63" s="24"/>
      <c r="C63" s="27"/>
      <c r="D63" s="5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3"/>
      <c r="AA63" s="27"/>
      <c r="AB63" s="27"/>
      <c r="AC63" s="52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3"/>
      <c r="AP63" s="27"/>
      <c r="AQ63" s="25"/>
    </row>
    <row r="64" spans="2:43">
      <c r="B64" s="24"/>
      <c r="C64" s="27"/>
      <c r="D64" s="5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3"/>
      <c r="AA64" s="27"/>
      <c r="AB64" s="27"/>
      <c r="AC64" s="52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3"/>
      <c r="AP64" s="27"/>
      <c r="AQ64" s="25"/>
    </row>
    <row r="65" spans="2:43">
      <c r="B65" s="24"/>
      <c r="C65" s="27"/>
      <c r="D65" s="5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3"/>
      <c r="AA65" s="27"/>
      <c r="AB65" s="27"/>
      <c r="AC65" s="52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3"/>
      <c r="AP65" s="27"/>
      <c r="AQ65" s="25"/>
    </row>
    <row r="66" spans="2:43">
      <c r="B66" s="24"/>
      <c r="C66" s="27"/>
      <c r="D66" s="5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3"/>
      <c r="AA66" s="27"/>
      <c r="AB66" s="27"/>
      <c r="AC66" s="52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3"/>
      <c r="AP66" s="27"/>
      <c r="AQ66" s="25"/>
    </row>
    <row r="67" spans="2:43">
      <c r="B67" s="24"/>
      <c r="C67" s="27"/>
      <c r="D67" s="5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3"/>
      <c r="AA67" s="27"/>
      <c r="AB67" s="27"/>
      <c r="AC67" s="52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3"/>
      <c r="AP67" s="27"/>
      <c r="AQ67" s="25"/>
    </row>
    <row r="68" spans="2:43">
      <c r="B68" s="24"/>
      <c r="C68" s="27"/>
      <c r="D68" s="5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3"/>
      <c r="AA68" s="27"/>
      <c r="AB68" s="27"/>
      <c r="AC68" s="52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3"/>
      <c r="AP68" s="27"/>
      <c r="AQ68" s="25"/>
    </row>
    <row r="69" spans="2:43" s="1" customFormat="1" ht="15">
      <c r="B69" s="34"/>
      <c r="C69" s="35"/>
      <c r="D69" s="54" t="s">
        <v>58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59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58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59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224" t="s">
        <v>62</v>
      </c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36"/>
    </row>
    <row r="77" spans="2:43" s="3" customFormat="1" ht="14.45" customHeight="1">
      <c r="B77" s="64"/>
      <c r="C77" s="31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2017-10-02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18</v>
      </c>
      <c r="D78" s="69"/>
      <c r="E78" s="69"/>
      <c r="F78" s="69"/>
      <c r="G78" s="69"/>
      <c r="H78" s="69"/>
      <c r="I78" s="69"/>
      <c r="J78" s="69"/>
      <c r="K78" s="69"/>
      <c r="L78" s="226" t="str">
        <f>K6</f>
        <v>Základní škola El.Krásnohorské, odkanalizování školní družiny</v>
      </c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31" t="s">
        <v>23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Frýdek-Místek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1" t="s">
        <v>25</v>
      </c>
      <c r="AJ80" s="35"/>
      <c r="AK80" s="35"/>
      <c r="AL80" s="35"/>
      <c r="AM80" s="72" t="str">
        <f>IF(AN8= "","",AN8)</f>
        <v>26. 7. 2017</v>
      </c>
      <c r="AN80" s="35"/>
      <c r="AO80" s="35"/>
      <c r="AP80" s="35"/>
      <c r="AQ80" s="36"/>
    </row>
    <row r="81" spans="1:76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76" s="1" customFormat="1" ht="15">
      <c r="B82" s="34"/>
      <c r="C82" s="31" t="s">
        <v>29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Statutární město Frýdek-Místek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1" t="s">
        <v>36</v>
      </c>
      <c r="AJ82" s="35"/>
      <c r="AK82" s="35"/>
      <c r="AL82" s="35"/>
      <c r="AM82" s="207" t="str">
        <f>IF(E17="","",E17)</f>
        <v>Rechtik - PROJEKT</v>
      </c>
      <c r="AN82" s="207"/>
      <c r="AO82" s="207"/>
      <c r="AP82" s="207"/>
      <c r="AQ82" s="36"/>
      <c r="AS82" s="203" t="s">
        <v>63</v>
      </c>
      <c r="AT82" s="204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76" s="1" customFormat="1" ht="15">
      <c r="B83" s="34"/>
      <c r="C83" s="31" t="s">
        <v>34</v>
      </c>
      <c r="D83" s="35"/>
      <c r="E83" s="35"/>
      <c r="F83" s="35"/>
      <c r="G83" s="35"/>
      <c r="H83" s="35"/>
      <c r="I83" s="35"/>
      <c r="J83" s="35"/>
      <c r="K83" s="35"/>
      <c r="L83" s="65" t="str">
        <f>IF(E14="","",E14)</f>
        <v xml:space="preserve"> 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1" t="s">
        <v>41</v>
      </c>
      <c r="AJ83" s="35"/>
      <c r="AK83" s="35"/>
      <c r="AL83" s="35"/>
      <c r="AM83" s="207" t="str">
        <f>IF(E20="","",E20)</f>
        <v xml:space="preserve"> </v>
      </c>
      <c r="AN83" s="207"/>
      <c r="AO83" s="207"/>
      <c r="AP83" s="207"/>
      <c r="AQ83" s="36"/>
      <c r="AS83" s="205"/>
      <c r="AT83" s="206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76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5"/>
      <c r="AT84" s="206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76" s="1" customFormat="1" ht="29.25" customHeight="1">
      <c r="B85" s="34"/>
      <c r="C85" s="216" t="s">
        <v>64</v>
      </c>
      <c r="D85" s="217"/>
      <c r="E85" s="217"/>
      <c r="F85" s="217"/>
      <c r="G85" s="217"/>
      <c r="H85" s="74"/>
      <c r="I85" s="218" t="s">
        <v>65</v>
      </c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8" t="s">
        <v>66</v>
      </c>
      <c r="AH85" s="217"/>
      <c r="AI85" s="217"/>
      <c r="AJ85" s="217"/>
      <c r="AK85" s="217"/>
      <c r="AL85" s="217"/>
      <c r="AM85" s="217"/>
      <c r="AN85" s="218" t="s">
        <v>67</v>
      </c>
      <c r="AO85" s="217"/>
      <c r="AP85" s="219"/>
      <c r="AQ85" s="36"/>
      <c r="AS85" s="75" t="s">
        <v>68</v>
      </c>
      <c r="AT85" s="76" t="s">
        <v>69</v>
      </c>
      <c r="AU85" s="76" t="s">
        <v>70</v>
      </c>
      <c r="AV85" s="76" t="s">
        <v>71</v>
      </c>
      <c r="AW85" s="76" t="s">
        <v>72</v>
      </c>
      <c r="AX85" s="76" t="s">
        <v>73</v>
      </c>
      <c r="AY85" s="76" t="s">
        <v>74</v>
      </c>
      <c r="AZ85" s="76" t="s">
        <v>75</v>
      </c>
      <c r="BA85" s="76" t="s">
        <v>76</v>
      </c>
      <c r="BB85" s="76" t="s">
        <v>77</v>
      </c>
      <c r="BC85" s="76" t="s">
        <v>78</v>
      </c>
      <c r="BD85" s="77" t="s">
        <v>79</v>
      </c>
    </row>
    <row r="86" spans="1:76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76" s="4" customFormat="1" ht="32.450000000000003" customHeight="1">
      <c r="B87" s="67"/>
      <c r="C87" s="79" t="s">
        <v>80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1">
        <f>ROUND(SUM(AG88:AG89),0)</f>
        <v>0</v>
      </c>
      <c r="AH87" s="201"/>
      <c r="AI87" s="201"/>
      <c r="AJ87" s="201"/>
      <c r="AK87" s="201"/>
      <c r="AL87" s="201"/>
      <c r="AM87" s="201"/>
      <c r="AN87" s="202">
        <f>SUM(AG87,AT87)</f>
        <v>0</v>
      </c>
      <c r="AO87" s="202"/>
      <c r="AP87" s="202"/>
      <c r="AQ87" s="70"/>
      <c r="AS87" s="81">
        <f>ROUND(SUM(AS88:AS89),0)</f>
        <v>0</v>
      </c>
      <c r="AT87" s="82">
        <f>ROUND(SUM(AV87:AW87),0)</f>
        <v>0</v>
      </c>
      <c r="AU87" s="83">
        <f>ROUND(SUM(AU88:AU89),5)</f>
        <v>881.89568999999995</v>
      </c>
      <c r="AV87" s="82">
        <f>ROUND(AZ87*L31,0)</f>
        <v>0</v>
      </c>
      <c r="AW87" s="82">
        <f>ROUND(BA87*L32,0)</f>
        <v>0</v>
      </c>
      <c r="AX87" s="82">
        <f>ROUND(BB87*L31,0)</f>
        <v>0</v>
      </c>
      <c r="AY87" s="82">
        <f>ROUND(BC87*L32,0)</f>
        <v>0</v>
      </c>
      <c r="AZ87" s="82">
        <f>ROUND(SUM(AZ88:AZ89),0)</f>
        <v>0</v>
      </c>
      <c r="BA87" s="82">
        <f>ROUND(SUM(BA88:BA89),0)</f>
        <v>0</v>
      </c>
      <c r="BB87" s="82">
        <f>ROUND(SUM(BB88:BB89),0)</f>
        <v>0</v>
      </c>
      <c r="BC87" s="82">
        <f>ROUND(SUM(BC88:BC89),0)</f>
        <v>0</v>
      </c>
      <c r="BD87" s="84">
        <f>ROUND(SUM(BD88:BD89),0)</f>
        <v>0</v>
      </c>
      <c r="BS87" s="85" t="s">
        <v>81</v>
      </c>
      <c r="BT87" s="85" t="s">
        <v>82</v>
      </c>
      <c r="BV87" s="85" t="s">
        <v>83</v>
      </c>
      <c r="BW87" s="85" t="s">
        <v>84</v>
      </c>
      <c r="BX87" s="85" t="s">
        <v>85</v>
      </c>
    </row>
    <row r="88" spans="1:76" s="5" customFormat="1" ht="37.5" customHeight="1">
      <c r="A88" s="86" t="s">
        <v>86</v>
      </c>
      <c r="B88" s="87"/>
      <c r="C88" s="88"/>
      <c r="D88" s="215" t="s">
        <v>17</v>
      </c>
      <c r="E88" s="215"/>
      <c r="F88" s="215"/>
      <c r="G88" s="215"/>
      <c r="H88" s="215"/>
      <c r="I88" s="89"/>
      <c r="J88" s="215" t="s">
        <v>19</v>
      </c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3">
        <f>'2017-10-02 - Základní ško...'!M29</f>
        <v>0</v>
      </c>
      <c r="AH88" s="214"/>
      <c r="AI88" s="214"/>
      <c r="AJ88" s="214"/>
      <c r="AK88" s="214"/>
      <c r="AL88" s="214"/>
      <c r="AM88" s="214"/>
      <c r="AN88" s="213">
        <f>SUM(AG88,AT88)</f>
        <v>0</v>
      </c>
      <c r="AO88" s="214"/>
      <c r="AP88" s="214"/>
      <c r="AQ88" s="90"/>
      <c r="AS88" s="91">
        <f>'2017-10-02 - Základní ško...'!M27</f>
        <v>0</v>
      </c>
      <c r="AT88" s="92">
        <f>ROUND(SUM(AV88:AW88),0)</f>
        <v>0</v>
      </c>
      <c r="AU88" s="93">
        <f>'2017-10-02 - Základní ško...'!W119</f>
        <v>881.89568899999983</v>
      </c>
      <c r="AV88" s="92">
        <f>'2017-10-02 - Základní ško...'!M31</f>
        <v>0</v>
      </c>
      <c r="AW88" s="92">
        <f>'2017-10-02 - Základní ško...'!M32</f>
        <v>0</v>
      </c>
      <c r="AX88" s="92">
        <f>'2017-10-02 - Základní ško...'!M33</f>
        <v>0</v>
      </c>
      <c r="AY88" s="92">
        <f>'2017-10-02 - Základní ško...'!M34</f>
        <v>0</v>
      </c>
      <c r="AZ88" s="92">
        <f>'2017-10-02 - Základní ško...'!H31</f>
        <v>0</v>
      </c>
      <c r="BA88" s="92">
        <f>'2017-10-02 - Základní ško...'!H32</f>
        <v>0</v>
      </c>
      <c r="BB88" s="92">
        <f>'2017-10-02 - Základní ško...'!H33</f>
        <v>0</v>
      </c>
      <c r="BC88" s="92">
        <f>'2017-10-02 - Základní ško...'!H34</f>
        <v>0</v>
      </c>
      <c r="BD88" s="94">
        <f>'2017-10-02 - Základní ško...'!H35</f>
        <v>0</v>
      </c>
      <c r="BT88" s="95" t="s">
        <v>11</v>
      </c>
      <c r="BU88" s="95" t="s">
        <v>87</v>
      </c>
      <c r="BV88" s="95" t="s">
        <v>83</v>
      </c>
      <c r="BW88" s="95" t="s">
        <v>84</v>
      </c>
      <c r="BX88" s="95" t="s">
        <v>85</v>
      </c>
    </row>
    <row r="89" spans="1:76" s="5" customFormat="1" ht="22.5" customHeight="1">
      <c r="A89" s="86" t="s">
        <v>86</v>
      </c>
      <c r="B89" s="87"/>
      <c r="C89" s="88"/>
      <c r="D89" s="215" t="s">
        <v>88</v>
      </c>
      <c r="E89" s="215"/>
      <c r="F89" s="215"/>
      <c r="G89" s="215"/>
      <c r="H89" s="215"/>
      <c r="I89" s="89"/>
      <c r="J89" s="215" t="s">
        <v>89</v>
      </c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3">
        <f>'VRN - Vedlejší rozpočtové...'!M30</f>
        <v>0</v>
      </c>
      <c r="AH89" s="214"/>
      <c r="AI89" s="214"/>
      <c r="AJ89" s="214"/>
      <c r="AK89" s="214"/>
      <c r="AL89" s="214"/>
      <c r="AM89" s="214"/>
      <c r="AN89" s="213">
        <f>SUM(AG89,AT89)</f>
        <v>0</v>
      </c>
      <c r="AO89" s="214"/>
      <c r="AP89" s="214"/>
      <c r="AQ89" s="90"/>
      <c r="AS89" s="96">
        <f>'VRN - Vedlejší rozpočtové...'!M28</f>
        <v>0</v>
      </c>
      <c r="AT89" s="97">
        <f>ROUND(SUM(AV89:AW89),0)</f>
        <v>0</v>
      </c>
      <c r="AU89" s="98">
        <f>'VRN - Vedlejší rozpočtové...'!W114</f>
        <v>0</v>
      </c>
      <c r="AV89" s="97">
        <f>'VRN - Vedlejší rozpočtové...'!M32</f>
        <v>0</v>
      </c>
      <c r="AW89" s="97">
        <f>'VRN - Vedlejší rozpočtové...'!M33</f>
        <v>0</v>
      </c>
      <c r="AX89" s="97">
        <f>'VRN - Vedlejší rozpočtové...'!M34</f>
        <v>0</v>
      </c>
      <c r="AY89" s="97">
        <f>'VRN - Vedlejší rozpočtové...'!M35</f>
        <v>0</v>
      </c>
      <c r="AZ89" s="97">
        <f>'VRN - Vedlejší rozpočtové...'!H32</f>
        <v>0</v>
      </c>
      <c r="BA89" s="97">
        <f>'VRN - Vedlejší rozpočtové...'!H33</f>
        <v>0</v>
      </c>
      <c r="BB89" s="97">
        <f>'VRN - Vedlejší rozpočtové...'!H34</f>
        <v>0</v>
      </c>
      <c r="BC89" s="97">
        <f>'VRN - Vedlejší rozpočtové...'!H35</f>
        <v>0</v>
      </c>
      <c r="BD89" s="99">
        <f>'VRN - Vedlejší rozpočtové...'!H36</f>
        <v>0</v>
      </c>
      <c r="BT89" s="95" t="s">
        <v>11</v>
      </c>
      <c r="BV89" s="95" t="s">
        <v>83</v>
      </c>
      <c r="BW89" s="95" t="s">
        <v>90</v>
      </c>
      <c r="BX89" s="95" t="s">
        <v>84</v>
      </c>
    </row>
    <row r="90" spans="1:76">
      <c r="B90" s="24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5"/>
    </row>
    <row r="91" spans="1:76" s="1" customFormat="1" ht="30" customHeight="1">
      <c r="B91" s="34"/>
      <c r="C91" s="79" t="s">
        <v>91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02">
        <v>0</v>
      </c>
      <c r="AH91" s="202"/>
      <c r="AI91" s="202"/>
      <c r="AJ91" s="202"/>
      <c r="AK91" s="202"/>
      <c r="AL91" s="202"/>
      <c r="AM91" s="202"/>
      <c r="AN91" s="202">
        <v>0</v>
      </c>
      <c r="AO91" s="202"/>
      <c r="AP91" s="202"/>
      <c r="AQ91" s="36"/>
      <c r="AS91" s="75" t="s">
        <v>92</v>
      </c>
      <c r="AT91" s="76" t="s">
        <v>93</v>
      </c>
      <c r="AU91" s="76" t="s">
        <v>46</v>
      </c>
      <c r="AV91" s="77" t="s">
        <v>69</v>
      </c>
    </row>
    <row r="92" spans="1:76" s="1" customFormat="1" ht="10.9" customHeight="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6"/>
      <c r="AS92" s="100"/>
      <c r="AT92" s="55"/>
      <c r="AU92" s="55"/>
      <c r="AV92" s="57"/>
    </row>
    <row r="93" spans="1:76" s="1" customFormat="1" ht="30" customHeight="1">
      <c r="B93" s="34"/>
      <c r="C93" s="101" t="s">
        <v>94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212">
        <f>ROUND(AG87+AG91,0)</f>
        <v>0</v>
      </c>
      <c r="AH93" s="212"/>
      <c r="AI93" s="212"/>
      <c r="AJ93" s="212"/>
      <c r="AK93" s="212"/>
      <c r="AL93" s="212"/>
      <c r="AM93" s="212"/>
      <c r="AN93" s="212">
        <f>AN87+AN91</f>
        <v>0</v>
      </c>
      <c r="AO93" s="212"/>
      <c r="AP93" s="212"/>
      <c r="AQ93" s="36"/>
    </row>
    <row r="94" spans="1:76" s="1" customFormat="1" ht="6.95" customHeight="1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60"/>
    </row>
  </sheetData>
  <mergeCells count="49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AG93:AM93"/>
    <mergeCell ref="AN93:AP93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R2:BE2"/>
    <mergeCell ref="AG87:AM87"/>
    <mergeCell ref="AN87:AP87"/>
    <mergeCell ref="AG91:AM91"/>
    <mergeCell ref="AN91:AP91"/>
    <mergeCell ref="AS82:AT84"/>
    <mergeCell ref="AM83:AP83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2017-10-02 - Základní ško...'!C2" display="/"/>
    <hyperlink ref="A89" location="'VRN - Vedlejší rozpočtové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92"/>
  <sheetViews>
    <sheetView showGridLines="0" workbookViewId="0">
      <pane ySplit="1" topLeftCell="A246" activePane="bottomLeft" state="frozen"/>
      <selection pane="bottomLeft" activeCell="K101" sqref="K10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3"/>
      <c r="B1" s="14"/>
      <c r="C1" s="14"/>
      <c r="D1" s="15" t="s">
        <v>1</v>
      </c>
      <c r="E1" s="14"/>
      <c r="F1" s="16" t="s">
        <v>95</v>
      </c>
      <c r="G1" s="16"/>
      <c r="H1" s="236" t="s">
        <v>96</v>
      </c>
      <c r="I1" s="236"/>
      <c r="J1" s="236"/>
      <c r="K1" s="236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03"/>
      <c r="V1" s="103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31" t="s">
        <v>7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20" t="s">
        <v>84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100</v>
      </c>
    </row>
    <row r="4" spans="1:66" ht="36.950000000000003" customHeight="1">
      <c r="B4" s="24"/>
      <c r="C4" s="224" t="s">
        <v>101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5"/>
      <c r="T4" s="26" t="s">
        <v>14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s="1" customFormat="1" ht="32.85" customHeight="1">
      <c r="B6" s="34"/>
      <c r="C6" s="35"/>
      <c r="D6" s="30" t="s">
        <v>18</v>
      </c>
      <c r="E6" s="35"/>
      <c r="F6" s="234" t="s">
        <v>19</v>
      </c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35"/>
      <c r="R6" s="36"/>
    </row>
    <row r="7" spans="1:66" s="1" customFormat="1" ht="14.45" customHeight="1">
      <c r="B7" s="34"/>
      <c r="C7" s="35"/>
      <c r="D7" s="31" t="s">
        <v>21</v>
      </c>
      <c r="E7" s="35"/>
      <c r="F7" s="29" t="s">
        <v>5</v>
      </c>
      <c r="G7" s="35"/>
      <c r="H7" s="35"/>
      <c r="I7" s="35"/>
      <c r="J7" s="35"/>
      <c r="K7" s="35"/>
      <c r="L7" s="35"/>
      <c r="M7" s="31" t="s">
        <v>22</v>
      </c>
      <c r="N7" s="35"/>
      <c r="O7" s="29" t="s">
        <v>5</v>
      </c>
      <c r="P7" s="35"/>
      <c r="Q7" s="35"/>
      <c r="R7" s="36"/>
    </row>
    <row r="8" spans="1:66" s="1" customFormat="1" ht="14.45" customHeight="1">
      <c r="B8" s="34"/>
      <c r="C8" s="35"/>
      <c r="D8" s="31" t="s">
        <v>23</v>
      </c>
      <c r="E8" s="35"/>
      <c r="F8" s="29" t="s">
        <v>24</v>
      </c>
      <c r="G8" s="35"/>
      <c r="H8" s="35"/>
      <c r="I8" s="35"/>
      <c r="J8" s="35"/>
      <c r="K8" s="35"/>
      <c r="L8" s="35"/>
      <c r="M8" s="31" t="s">
        <v>25</v>
      </c>
      <c r="N8" s="35"/>
      <c r="O8" s="271" t="str">
        <f>'Rekapitulace stavby'!AN8</f>
        <v>26. 7. 2017</v>
      </c>
      <c r="P8" s="271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31" t="s">
        <v>29</v>
      </c>
      <c r="E10" s="35"/>
      <c r="F10" s="35"/>
      <c r="G10" s="35"/>
      <c r="H10" s="35"/>
      <c r="I10" s="35"/>
      <c r="J10" s="35"/>
      <c r="K10" s="35"/>
      <c r="L10" s="35"/>
      <c r="M10" s="31" t="s">
        <v>30</v>
      </c>
      <c r="N10" s="35"/>
      <c r="O10" s="233" t="s">
        <v>31</v>
      </c>
      <c r="P10" s="233"/>
      <c r="Q10" s="35"/>
      <c r="R10" s="36"/>
    </row>
    <row r="11" spans="1:66" s="1" customFormat="1" ht="18" customHeight="1">
      <c r="B11" s="34"/>
      <c r="C11" s="35"/>
      <c r="D11" s="35"/>
      <c r="E11" s="29" t="s">
        <v>32</v>
      </c>
      <c r="F11" s="35"/>
      <c r="G11" s="35"/>
      <c r="H11" s="35"/>
      <c r="I11" s="35"/>
      <c r="J11" s="35"/>
      <c r="K11" s="35"/>
      <c r="L11" s="35"/>
      <c r="M11" s="31" t="s">
        <v>33</v>
      </c>
      <c r="N11" s="35"/>
      <c r="O11" s="233" t="s">
        <v>5</v>
      </c>
      <c r="P11" s="233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31" t="s">
        <v>34</v>
      </c>
      <c r="E13" s="35"/>
      <c r="F13" s="35"/>
      <c r="G13" s="35"/>
      <c r="H13" s="35"/>
      <c r="I13" s="35"/>
      <c r="J13" s="35"/>
      <c r="K13" s="35"/>
      <c r="L13" s="35"/>
      <c r="M13" s="31" t="s">
        <v>30</v>
      </c>
      <c r="N13" s="35"/>
      <c r="O13" s="233" t="str">
        <f>IF('Rekapitulace stavby'!AN13="","",'Rekapitulace stavby'!AN13)</f>
        <v/>
      </c>
      <c r="P13" s="233"/>
      <c r="Q13" s="35"/>
      <c r="R13" s="36"/>
    </row>
    <row r="14" spans="1:66" s="1" customFormat="1" ht="18" customHeight="1">
      <c r="B14" s="34"/>
      <c r="C14" s="35"/>
      <c r="D14" s="35"/>
      <c r="E14" s="29" t="str">
        <f>IF('Rekapitulace stavby'!E14="","",'Rekapitulace stavby'!E14)</f>
        <v xml:space="preserve"> </v>
      </c>
      <c r="F14" s="35"/>
      <c r="G14" s="35"/>
      <c r="H14" s="35"/>
      <c r="I14" s="35"/>
      <c r="J14" s="35"/>
      <c r="K14" s="35"/>
      <c r="L14" s="35"/>
      <c r="M14" s="31" t="s">
        <v>33</v>
      </c>
      <c r="N14" s="35"/>
      <c r="O14" s="233" t="str">
        <f>IF('Rekapitulace stavby'!AN14="","",'Rekapitulace stavby'!AN14)</f>
        <v/>
      </c>
      <c r="P14" s="233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31" t="s">
        <v>36</v>
      </c>
      <c r="E16" s="35"/>
      <c r="F16" s="35"/>
      <c r="G16" s="35"/>
      <c r="H16" s="35"/>
      <c r="I16" s="35"/>
      <c r="J16" s="35"/>
      <c r="K16" s="35"/>
      <c r="L16" s="35"/>
      <c r="M16" s="31" t="s">
        <v>30</v>
      </c>
      <c r="N16" s="35"/>
      <c r="O16" s="233" t="s">
        <v>37</v>
      </c>
      <c r="P16" s="233"/>
      <c r="Q16" s="35"/>
      <c r="R16" s="36"/>
    </row>
    <row r="17" spans="2:18" s="1" customFormat="1" ht="18" customHeight="1">
      <c r="B17" s="34"/>
      <c r="C17" s="35"/>
      <c r="D17" s="35"/>
      <c r="E17" s="29" t="s">
        <v>38</v>
      </c>
      <c r="F17" s="35"/>
      <c r="G17" s="35"/>
      <c r="H17" s="35"/>
      <c r="I17" s="35"/>
      <c r="J17" s="35"/>
      <c r="K17" s="35"/>
      <c r="L17" s="35"/>
      <c r="M17" s="31" t="s">
        <v>33</v>
      </c>
      <c r="N17" s="35"/>
      <c r="O17" s="233" t="s">
        <v>39</v>
      </c>
      <c r="P17" s="233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31" t="s">
        <v>41</v>
      </c>
      <c r="E19" s="35"/>
      <c r="F19" s="35"/>
      <c r="G19" s="35"/>
      <c r="H19" s="35"/>
      <c r="I19" s="35"/>
      <c r="J19" s="35"/>
      <c r="K19" s="35"/>
      <c r="L19" s="35"/>
      <c r="M19" s="31" t="s">
        <v>30</v>
      </c>
      <c r="N19" s="35"/>
      <c r="O19" s="233" t="str">
        <f>IF('Rekapitulace stavby'!AN19="","",'Rekapitulace stavby'!AN19)</f>
        <v/>
      </c>
      <c r="P19" s="233"/>
      <c r="Q19" s="35"/>
      <c r="R19" s="36"/>
    </row>
    <row r="20" spans="2:18" s="1" customFormat="1" ht="18" customHeight="1">
      <c r="B20" s="34"/>
      <c r="C20" s="35"/>
      <c r="D20" s="35"/>
      <c r="E20" s="29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31" t="s">
        <v>33</v>
      </c>
      <c r="N20" s="35"/>
      <c r="O20" s="233" t="str">
        <f>IF('Rekapitulace stavby'!AN20="","",'Rekapitulace stavby'!AN20)</f>
        <v/>
      </c>
      <c r="P20" s="233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31" t="s">
        <v>42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22.5" customHeight="1">
      <c r="B23" s="34"/>
      <c r="C23" s="35"/>
      <c r="D23" s="35"/>
      <c r="E23" s="235" t="s">
        <v>5</v>
      </c>
      <c r="F23" s="235"/>
      <c r="G23" s="235"/>
      <c r="H23" s="235"/>
      <c r="I23" s="235"/>
      <c r="J23" s="235"/>
      <c r="K23" s="235"/>
      <c r="L23" s="235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04" t="s">
        <v>102</v>
      </c>
      <c r="E26" s="35"/>
      <c r="F26" s="35"/>
      <c r="G26" s="35"/>
      <c r="H26" s="35"/>
      <c r="I26" s="35"/>
      <c r="J26" s="35"/>
      <c r="K26" s="35"/>
      <c r="L26" s="35"/>
      <c r="M26" s="208">
        <f>N87</f>
        <v>0</v>
      </c>
      <c r="N26" s="208"/>
      <c r="O26" s="208"/>
      <c r="P26" s="208"/>
      <c r="Q26" s="35"/>
      <c r="R26" s="36"/>
    </row>
    <row r="27" spans="2:18" s="1" customFormat="1" ht="14.45" customHeight="1">
      <c r="B27" s="34"/>
      <c r="C27" s="35"/>
      <c r="D27" s="33" t="s">
        <v>103</v>
      </c>
      <c r="E27" s="35"/>
      <c r="F27" s="35"/>
      <c r="G27" s="35"/>
      <c r="H27" s="35"/>
      <c r="I27" s="35"/>
      <c r="J27" s="35"/>
      <c r="K27" s="35"/>
      <c r="L27" s="35"/>
      <c r="M27" s="208">
        <f>N101</f>
        <v>0</v>
      </c>
      <c r="N27" s="208"/>
      <c r="O27" s="208"/>
      <c r="P27" s="208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05" t="s">
        <v>45</v>
      </c>
      <c r="E29" s="35"/>
      <c r="F29" s="35"/>
      <c r="G29" s="35"/>
      <c r="H29" s="35"/>
      <c r="I29" s="35"/>
      <c r="J29" s="35"/>
      <c r="K29" s="35"/>
      <c r="L29" s="35"/>
      <c r="M29" s="278">
        <f>ROUND(M26+M27,0)</f>
        <v>0</v>
      </c>
      <c r="N29" s="270"/>
      <c r="O29" s="270"/>
      <c r="P29" s="270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46</v>
      </c>
      <c r="E31" s="41" t="s">
        <v>47</v>
      </c>
      <c r="F31" s="42">
        <v>0.21</v>
      </c>
      <c r="G31" s="106" t="s">
        <v>48</v>
      </c>
      <c r="H31" s="275">
        <f>ROUND((SUM(BE101:BE102)+SUM(BE119:BE291)), 0)</f>
        <v>0</v>
      </c>
      <c r="I31" s="270"/>
      <c r="J31" s="270"/>
      <c r="K31" s="35"/>
      <c r="L31" s="35"/>
      <c r="M31" s="275">
        <f>ROUND(ROUND((SUM(BE101:BE102)+SUM(BE119:BE291)), 0)*F31, 0)</f>
        <v>0</v>
      </c>
      <c r="N31" s="270"/>
      <c r="O31" s="270"/>
      <c r="P31" s="270"/>
      <c r="Q31" s="35"/>
      <c r="R31" s="36"/>
    </row>
    <row r="32" spans="2:18" s="1" customFormat="1" ht="14.45" customHeight="1">
      <c r="B32" s="34"/>
      <c r="C32" s="35"/>
      <c r="D32" s="35"/>
      <c r="E32" s="41" t="s">
        <v>49</v>
      </c>
      <c r="F32" s="42">
        <v>0.15</v>
      </c>
      <c r="G32" s="106" t="s">
        <v>48</v>
      </c>
      <c r="H32" s="275">
        <f>ROUND((SUM(BF101:BF102)+SUM(BF119:BF291)), 0)</f>
        <v>0</v>
      </c>
      <c r="I32" s="270"/>
      <c r="J32" s="270"/>
      <c r="K32" s="35"/>
      <c r="L32" s="35"/>
      <c r="M32" s="275">
        <f>ROUND(ROUND((SUM(BF101:BF102)+SUM(BF119:BF291)), 0)*F32, 0)</f>
        <v>0</v>
      </c>
      <c r="N32" s="270"/>
      <c r="O32" s="270"/>
      <c r="P32" s="270"/>
      <c r="Q32" s="35"/>
      <c r="R32" s="36"/>
    </row>
    <row r="33" spans="2:18" s="1" customFormat="1" ht="14.45" hidden="1" customHeight="1">
      <c r="B33" s="34"/>
      <c r="C33" s="35"/>
      <c r="D33" s="35"/>
      <c r="E33" s="41" t="s">
        <v>50</v>
      </c>
      <c r="F33" s="42">
        <v>0.21</v>
      </c>
      <c r="G33" s="106" t="s">
        <v>48</v>
      </c>
      <c r="H33" s="275">
        <f>ROUND((SUM(BG101:BG102)+SUM(BG119:BG291)), 0)</f>
        <v>0</v>
      </c>
      <c r="I33" s="270"/>
      <c r="J33" s="270"/>
      <c r="K33" s="35"/>
      <c r="L33" s="35"/>
      <c r="M33" s="275">
        <v>0</v>
      </c>
      <c r="N33" s="270"/>
      <c r="O33" s="270"/>
      <c r="P33" s="27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51</v>
      </c>
      <c r="F34" s="42">
        <v>0.15</v>
      </c>
      <c r="G34" s="106" t="s">
        <v>48</v>
      </c>
      <c r="H34" s="275">
        <f>ROUND((SUM(BH101:BH102)+SUM(BH119:BH291)), 0)</f>
        <v>0</v>
      </c>
      <c r="I34" s="270"/>
      <c r="J34" s="270"/>
      <c r="K34" s="35"/>
      <c r="L34" s="35"/>
      <c r="M34" s="275">
        <v>0</v>
      </c>
      <c r="N34" s="270"/>
      <c r="O34" s="270"/>
      <c r="P34" s="27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52</v>
      </c>
      <c r="F35" s="42">
        <v>0</v>
      </c>
      <c r="G35" s="106" t="s">
        <v>48</v>
      </c>
      <c r="H35" s="275">
        <f>ROUND((SUM(BI101:BI102)+SUM(BI119:BI291)), 0)</f>
        <v>0</v>
      </c>
      <c r="I35" s="270"/>
      <c r="J35" s="270"/>
      <c r="K35" s="35"/>
      <c r="L35" s="35"/>
      <c r="M35" s="275">
        <v>0</v>
      </c>
      <c r="N35" s="270"/>
      <c r="O35" s="270"/>
      <c r="P35" s="270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02"/>
      <c r="D37" s="107" t="s">
        <v>53</v>
      </c>
      <c r="E37" s="74"/>
      <c r="F37" s="74"/>
      <c r="G37" s="108" t="s">
        <v>54</v>
      </c>
      <c r="H37" s="109" t="s">
        <v>55</v>
      </c>
      <c r="I37" s="74"/>
      <c r="J37" s="74"/>
      <c r="K37" s="74"/>
      <c r="L37" s="276">
        <f>SUM(M29:M35)</f>
        <v>0</v>
      </c>
      <c r="M37" s="276"/>
      <c r="N37" s="276"/>
      <c r="O37" s="276"/>
      <c r="P37" s="277"/>
      <c r="Q37" s="102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5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56</v>
      </c>
      <c r="E50" s="50"/>
      <c r="F50" s="50"/>
      <c r="G50" s="50"/>
      <c r="H50" s="51"/>
      <c r="I50" s="35"/>
      <c r="J50" s="49" t="s">
        <v>57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58</v>
      </c>
      <c r="E59" s="55"/>
      <c r="F59" s="55"/>
      <c r="G59" s="56" t="s">
        <v>59</v>
      </c>
      <c r="H59" s="57"/>
      <c r="I59" s="35"/>
      <c r="J59" s="54" t="s">
        <v>58</v>
      </c>
      <c r="K59" s="55"/>
      <c r="L59" s="55"/>
      <c r="M59" s="55"/>
      <c r="N59" s="56" t="s">
        <v>59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60</v>
      </c>
      <c r="E61" s="50"/>
      <c r="F61" s="50"/>
      <c r="G61" s="50"/>
      <c r="H61" s="51"/>
      <c r="I61" s="35"/>
      <c r="J61" s="49" t="s">
        <v>61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58</v>
      </c>
      <c r="E70" s="55"/>
      <c r="F70" s="55"/>
      <c r="G70" s="56" t="s">
        <v>59</v>
      </c>
      <c r="H70" s="57"/>
      <c r="I70" s="35"/>
      <c r="J70" s="54" t="s">
        <v>58</v>
      </c>
      <c r="K70" s="55"/>
      <c r="L70" s="55"/>
      <c r="M70" s="55"/>
      <c r="N70" s="56" t="s">
        <v>59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24" t="s">
        <v>104</v>
      </c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>
      <c r="B78" s="34"/>
      <c r="C78" s="68" t="s">
        <v>18</v>
      </c>
      <c r="D78" s="35"/>
      <c r="E78" s="35"/>
      <c r="F78" s="226" t="str">
        <f>F6</f>
        <v>Základní škola El.Krásnohorské, odkanalizování školní družiny</v>
      </c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35"/>
      <c r="R78" s="36"/>
    </row>
    <row r="79" spans="2:18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31" t="s">
        <v>23</v>
      </c>
      <c r="D80" s="35"/>
      <c r="E80" s="35"/>
      <c r="F80" s="29" t="str">
        <f>F8</f>
        <v>Frýdek-Místek</v>
      </c>
      <c r="G80" s="35"/>
      <c r="H80" s="35"/>
      <c r="I80" s="35"/>
      <c r="J80" s="35"/>
      <c r="K80" s="31" t="s">
        <v>25</v>
      </c>
      <c r="L80" s="35"/>
      <c r="M80" s="271" t="str">
        <f>IF(O8="","",O8)</f>
        <v>26. 7. 2017</v>
      </c>
      <c r="N80" s="271"/>
      <c r="O80" s="271"/>
      <c r="P80" s="271"/>
      <c r="Q80" s="35"/>
      <c r="R80" s="36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 ht="15">
      <c r="B82" s="34"/>
      <c r="C82" s="31" t="s">
        <v>29</v>
      </c>
      <c r="D82" s="35"/>
      <c r="E82" s="35"/>
      <c r="F82" s="29" t="str">
        <f>E11</f>
        <v>Statutární město Frýdek-Místek</v>
      </c>
      <c r="G82" s="35"/>
      <c r="H82" s="35"/>
      <c r="I82" s="35"/>
      <c r="J82" s="35"/>
      <c r="K82" s="31" t="s">
        <v>36</v>
      </c>
      <c r="L82" s="35"/>
      <c r="M82" s="233" t="str">
        <f>E17</f>
        <v>Rechtik - PROJEKT</v>
      </c>
      <c r="N82" s="233"/>
      <c r="O82" s="233"/>
      <c r="P82" s="233"/>
      <c r="Q82" s="233"/>
      <c r="R82" s="36"/>
    </row>
    <row r="83" spans="2:47" s="1" customFormat="1" ht="14.45" customHeight="1">
      <c r="B83" s="34"/>
      <c r="C83" s="31" t="s">
        <v>34</v>
      </c>
      <c r="D83" s="35"/>
      <c r="E83" s="35"/>
      <c r="F83" s="29" t="str">
        <f>IF(E14="","",E14)</f>
        <v xml:space="preserve"> </v>
      </c>
      <c r="G83" s="35"/>
      <c r="H83" s="35"/>
      <c r="I83" s="35"/>
      <c r="J83" s="35"/>
      <c r="K83" s="31" t="s">
        <v>41</v>
      </c>
      <c r="L83" s="35"/>
      <c r="M83" s="233" t="str">
        <f>E20</f>
        <v xml:space="preserve"> </v>
      </c>
      <c r="N83" s="233"/>
      <c r="O83" s="233"/>
      <c r="P83" s="233"/>
      <c r="Q83" s="233"/>
      <c r="R83" s="36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73" t="s">
        <v>105</v>
      </c>
      <c r="D85" s="274"/>
      <c r="E85" s="274"/>
      <c r="F85" s="274"/>
      <c r="G85" s="274"/>
      <c r="H85" s="102"/>
      <c r="I85" s="102"/>
      <c r="J85" s="102"/>
      <c r="K85" s="102"/>
      <c r="L85" s="102"/>
      <c r="M85" s="102"/>
      <c r="N85" s="273" t="s">
        <v>106</v>
      </c>
      <c r="O85" s="274"/>
      <c r="P85" s="274"/>
      <c r="Q85" s="274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10" t="s">
        <v>107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02">
        <f>N119</f>
        <v>0</v>
      </c>
      <c r="O87" s="268"/>
      <c r="P87" s="268"/>
      <c r="Q87" s="268"/>
      <c r="R87" s="36"/>
      <c r="AU87" s="20" t="s">
        <v>108</v>
      </c>
    </row>
    <row r="88" spans="2:47" s="6" customFormat="1" ht="24.95" customHeight="1">
      <c r="B88" s="111"/>
      <c r="C88" s="112"/>
      <c r="D88" s="113" t="s">
        <v>109</v>
      </c>
      <c r="E88" s="112"/>
      <c r="F88" s="112"/>
      <c r="G88" s="112"/>
      <c r="H88" s="112"/>
      <c r="I88" s="112"/>
      <c r="J88" s="112"/>
      <c r="K88" s="112"/>
      <c r="L88" s="112"/>
      <c r="M88" s="112"/>
      <c r="N88" s="244">
        <f>N120</f>
        <v>0</v>
      </c>
      <c r="O88" s="272"/>
      <c r="P88" s="272"/>
      <c r="Q88" s="272"/>
      <c r="R88" s="114"/>
    </row>
    <row r="89" spans="2:47" s="7" customFormat="1" ht="19.899999999999999" customHeight="1">
      <c r="B89" s="115"/>
      <c r="C89" s="116"/>
      <c r="D89" s="117" t="s">
        <v>110</v>
      </c>
      <c r="E89" s="116"/>
      <c r="F89" s="116"/>
      <c r="G89" s="116"/>
      <c r="H89" s="116"/>
      <c r="I89" s="116"/>
      <c r="J89" s="116"/>
      <c r="K89" s="116"/>
      <c r="L89" s="116"/>
      <c r="M89" s="116"/>
      <c r="N89" s="266">
        <f>N121</f>
        <v>0</v>
      </c>
      <c r="O89" s="267"/>
      <c r="P89" s="267"/>
      <c r="Q89" s="267"/>
      <c r="R89" s="118"/>
    </row>
    <row r="90" spans="2:47" s="7" customFormat="1" ht="19.899999999999999" customHeight="1">
      <c r="B90" s="115"/>
      <c r="C90" s="116"/>
      <c r="D90" s="117" t="s">
        <v>111</v>
      </c>
      <c r="E90" s="116"/>
      <c r="F90" s="116"/>
      <c r="G90" s="116"/>
      <c r="H90" s="116"/>
      <c r="I90" s="116"/>
      <c r="J90" s="116"/>
      <c r="K90" s="116"/>
      <c r="L90" s="116"/>
      <c r="M90" s="116"/>
      <c r="N90" s="266">
        <f>N204</f>
        <v>0</v>
      </c>
      <c r="O90" s="267"/>
      <c r="P90" s="267"/>
      <c r="Q90" s="267"/>
      <c r="R90" s="118"/>
    </row>
    <row r="91" spans="2:47" s="7" customFormat="1" ht="19.899999999999999" customHeight="1">
      <c r="B91" s="115"/>
      <c r="C91" s="116"/>
      <c r="D91" s="117" t="s">
        <v>112</v>
      </c>
      <c r="E91" s="116"/>
      <c r="F91" s="116"/>
      <c r="G91" s="116"/>
      <c r="H91" s="116"/>
      <c r="I91" s="116"/>
      <c r="J91" s="116"/>
      <c r="K91" s="116"/>
      <c r="L91" s="116"/>
      <c r="M91" s="116"/>
      <c r="N91" s="266">
        <f>N206</f>
        <v>0</v>
      </c>
      <c r="O91" s="267"/>
      <c r="P91" s="267"/>
      <c r="Q91" s="267"/>
      <c r="R91" s="118"/>
    </row>
    <row r="92" spans="2:47" s="7" customFormat="1" ht="19.899999999999999" customHeight="1">
      <c r="B92" s="115"/>
      <c r="C92" s="116"/>
      <c r="D92" s="117" t="s">
        <v>113</v>
      </c>
      <c r="E92" s="116"/>
      <c r="F92" s="116"/>
      <c r="G92" s="116"/>
      <c r="H92" s="116"/>
      <c r="I92" s="116"/>
      <c r="J92" s="116"/>
      <c r="K92" s="116"/>
      <c r="L92" s="116"/>
      <c r="M92" s="116"/>
      <c r="N92" s="266">
        <f>N211</f>
        <v>0</v>
      </c>
      <c r="O92" s="267"/>
      <c r="P92" s="267"/>
      <c r="Q92" s="267"/>
      <c r="R92" s="118"/>
    </row>
    <row r="93" spans="2:47" s="7" customFormat="1" ht="19.899999999999999" customHeight="1">
      <c r="B93" s="115"/>
      <c r="C93" s="116"/>
      <c r="D93" s="117" t="s">
        <v>114</v>
      </c>
      <c r="E93" s="116"/>
      <c r="F93" s="116"/>
      <c r="G93" s="116"/>
      <c r="H93" s="116"/>
      <c r="I93" s="116"/>
      <c r="J93" s="116"/>
      <c r="K93" s="116"/>
      <c r="L93" s="116"/>
      <c r="M93" s="116"/>
      <c r="N93" s="266">
        <f>N218</f>
        <v>0</v>
      </c>
      <c r="O93" s="267"/>
      <c r="P93" s="267"/>
      <c r="Q93" s="267"/>
      <c r="R93" s="118"/>
    </row>
    <row r="94" spans="2:47" s="7" customFormat="1" ht="19.899999999999999" customHeight="1">
      <c r="B94" s="115"/>
      <c r="C94" s="116"/>
      <c r="D94" s="117" t="s">
        <v>115</v>
      </c>
      <c r="E94" s="116"/>
      <c r="F94" s="116"/>
      <c r="G94" s="116"/>
      <c r="H94" s="116"/>
      <c r="I94" s="116"/>
      <c r="J94" s="116"/>
      <c r="K94" s="116"/>
      <c r="L94" s="116"/>
      <c r="M94" s="116"/>
      <c r="N94" s="266">
        <f>N221</f>
        <v>0</v>
      </c>
      <c r="O94" s="267"/>
      <c r="P94" s="267"/>
      <c r="Q94" s="267"/>
      <c r="R94" s="118"/>
    </row>
    <row r="95" spans="2:47" s="7" customFormat="1" ht="19.899999999999999" customHeight="1">
      <c r="B95" s="115"/>
      <c r="C95" s="116"/>
      <c r="D95" s="117" t="s">
        <v>116</v>
      </c>
      <c r="E95" s="116"/>
      <c r="F95" s="116"/>
      <c r="G95" s="116"/>
      <c r="H95" s="116"/>
      <c r="I95" s="116"/>
      <c r="J95" s="116"/>
      <c r="K95" s="116"/>
      <c r="L95" s="116"/>
      <c r="M95" s="116"/>
      <c r="N95" s="266">
        <f>N259</f>
        <v>0</v>
      </c>
      <c r="O95" s="267"/>
      <c r="P95" s="267"/>
      <c r="Q95" s="267"/>
      <c r="R95" s="118"/>
    </row>
    <row r="96" spans="2:47" s="7" customFormat="1" ht="14.85" customHeight="1">
      <c r="B96" s="115"/>
      <c r="C96" s="116"/>
      <c r="D96" s="117" t="s">
        <v>117</v>
      </c>
      <c r="E96" s="116"/>
      <c r="F96" s="116"/>
      <c r="G96" s="116"/>
      <c r="H96" s="116"/>
      <c r="I96" s="116"/>
      <c r="J96" s="116"/>
      <c r="K96" s="116"/>
      <c r="L96" s="116"/>
      <c r="M96" s="116"/>
      <c r="N96" s="266">
        <f>N282</f>
        <v>0</v>
      </c>
      <c r="O96" s="267"/>
      <c r="P96" s="267"/>
      <c r="Q96" s="267"/>
      <c r="R96" s="118"/>
    </row>
    <row r="97" spans="2:21" s="6" customFormat="1" ht="24.95" customHeight="1">
      <c r="B97" s="111"/>
      <c r="C97" s="112"/>
      <c r="D97" s="113" t="s">
        <v>118</v>
      </c>
      <c r="E97" s="112"/>
      <c r="F97" s="112"/>
      <c r="G97" s="112"/>
      <c r="H97" s="112"/>
      <c r="I97" s="112"/>
      <c r="J97" s="112"/>
      <c r="K97" s="112"/>
      <c r="L97" s="112"/>
      <c r="M97" s="112"/>
      <c r="N97" s="244">
        <f>N285</f>
        <v>0</v>
      </c>
      <c r="O97" s="272"/>
      <c r="P97" s="272"/>
      <c r="Q97" s="272"/>
      <c r="R97" s="114"/>
    </row>
    <row r="98" spans="2:21" s="7" customFormat="1" ht="19.899999999999999" customHeight="1">
      <c r="B98" s="115"/>
      <c r="C98" s="116"/>
      <c r="D98" s="117" t="s">
        <v>119</v>
      </c>
      <c r="E98" s="116"/>
      <c r="F98" s="116"/>
      <c r="G98" s="116"/>
      <c r="H98" s="116"/>
      <c r="I98" s="116"/>
      <c r="J98" s="116"/>
      <c r="K98" s="116"/>
      <c r="L98" s="116"/>
      <c r="M98" s="116"/>
      <c r="N98" s="266">
        <f>N286</f>
        <v>0</v>
      </c>
      <c r="O98" s="267"/>
      <c r="P98" s="267"/>
      <c r="Q98" s="267"/>
      <c r="R98" s="118"/>
    </row>
    <row r="99" spans="2:21" s="7" customFormat="1" ht="19.899999999999999" customHeight="1">
      <c r="B99" s="115"/>
      <c r="C99" s="116"/>
      <c r="D99" s="117" t="s">
        <v>120</v>
      </c>
      <c r="E99" s="116"/>
      <c r="F99" s="116"/>
      <c r="G99" s="116"/>
      <c r="H99" s="116"/>
      <c r="I99" s="116"/>
      <c r="J99" s="116"/>
      <c r="K99" s="116"/>
      <c r="L99" s="116"/>
      <c r="M99" s="116"/>
      <c r="N99" s="266">
        <f>N289</f>
        <v>0</v>
      </c>
      <c r="O99" s="267"/>
      <c r="P99" s="267"/>
      <c r="Q99" s="267"/>
      <c r="R99" s="118"/>
    </row>
    <row r="100" spans="2:21" s="1" customFormat="1" ht="21.75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</row>
    <row r="101" spans="2:21" s="1" customFormat="1" ht="29.25" customHeight="1">
      <c r="B101" s="34"/>
      <c r="C101" s="110" t="s">
        <v>121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268">
        <v>0</v>
      </c>
      <c r="O101" s="269"/>
      <c r="P101" s="269"/>
      <c r="Q101" s="269"/>
      <c r="R101" s="36"/>
      <c r="T101" s="119"/>
      <c r="U101" s="120" t="s">
        <v>46</v>
      </c>
    </row>
    <row r="102" spans="2:21" s="1" customFormat="1" ht="18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21" s="1" customFormat="1" ht="29.25" customHeight="1">
      <c r="B103" s="34"/>
      <c r="C103" s="101" t="s">
        <v>94</v>
      </c>
      <c r="D103" s="102"/>
      <c r="E103" s="102"/>
      <c r="F103" s="102"/>
      <c r="G103" s="102"/>
      <c r="H103" s="102"/>
      <c r="I103" s="102"/>
      <c r="J103" s="102"/>
      <c r="K103" s="102"/>
      <c r="L103" s="212">
        <f>ROUND(SUM(N87+N101),0)</f>
        <v>0</v>
      </c>
      <c r="M103" s="212"/>
      <c r="N103" s="212"/>
      <c r="O103" s="212"/>
      <c r="P103" s="212"/>
      <c r="Q103" s="212"/>
      <c r="R103" s="36"/>
    </row>
    <row r="104" spans="2:21" s="1" customFormat="1" ht="6.95" customHeight="1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8" spans="2:21" s="1" customFormat="1" ht="6.95" customHeight="1"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3"/>
    </row>
    <row r="109" spans="2:21" s="1" customFormat="1" ht="36.950000000000003" customHeight="1">
      <c r="B109" s="34"/>
      <c r="C109" s="224" t="s">
        <v>122</v>
      </c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36"/>
    </row>
    <row r="110" spans="2:21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21" s="1" customFormat="1" ht="36.950000000000003" customHeight="1">
      <c r="B111" s="34"/>
      <c r="C111" s="68" t="s">
        <v>18</v>
      </c>
      <c r="D111" s="35"/>
      <c r="E111" s="35"/>
      <c r="F111" s="226" t="str">
        <f>F6</f>
        <v>Základní škola El.Krásnohorské, odkanalizování školní družiny</v>
      </c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35"/>
      <c r="R111" s="36"/>
    </row>
    <row r="112" spans="2:21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 ht="18" customHeight="1">
      <c r="B113" s="34"/>
      <c r="C113" s="31" t="s">
        <v>23</v>
      </c>
      <c r="D113" s="35"/>
      <c r="E113" s="35"/>
      <c r="F113" s="29" t="str">
        <f>F8</f>
        <v>Frýdek-Místek</v>
      </c>
      <c r="G113" s="35"/>
      <c r="H113" s="35"/>
      <c r="I113" s="35"/>
      <c r="J113" s="35"/>
      <c r="K113" s="31" t="s">
        <v>25</v>
      </c>
      <c r="L113" s="35"/>
      <c r="M113" s="271" t="str">
        <f>IF(O8="","",O8)</f>
        <v>26. 7. 2017</v>
      </c>
      <c r="N113" s="271"/>
      <c r="O113" s="271"/>
      <c r="P113" s="271"/>
      <c r="Q113" s="35"/>
      <c r="R113" s="36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15">
      <c r="B115" s="34"/>
      <c r="C115" s="31" t="s">
        <v>29</v>
      </c>
      <c r="D115" s="35"/>
      <c r="E115" s="35"/>
      <c r="F115" s="29" t="str">
        <f>E11</f>
        <v>Statutární město Frýdek-Místek</v>
      </c>
      <c r="G115" s="35"/>
      <c r="H115" s="35"/>
      <c r="I115" s="35"/>
      <c r="J115" s="35"/>
      <c r="K115" s="31" t="s">
        <v>36</v>
      </c>
      <c r="L115" s="35"/>
      <c r="M115" s="233" t="str">
        <f>E17</f>
        <v>Rechtik - PROJEKT</v>
      </c>
      <c r="N115" s="233"/>
      <c r="O115" s="233"/>
      <c r="P115" s="233"/>
      <c r="Q115" s="233"/>
      <c r="R115" s="36"/>
    </row>
    <row r="116" spans="2:65" s="1" customFormat="1" ht="14.45" customHeight="1">
      <c r="B116" s="34"/>
      <c r="C116" s="31" t="s">
        <v>34</v>
      </c>
      <c r="D116" s="35"/>
      <c r="E116" s="35"/>
      <c r="F116" s="29" t="str">
        <f>IF(E14="","",E14)</f>
        <v xml:space="preserve"> </v>
      </c>
      <c r="G116" s="35"/>
      <c r="H116" s="35"/>
      <c r="I116" s="35"/>
      <c r="J116" s="35"/>
      <c r="K116" s="31" t="s">
        <v>41</v>
      </c>
      <c r="L116" s="35"/>
      <c r="M116" s="233" t="str">
        <f>E20</f>
        <v xml:space="preserve"> </v>
      </c>
      <c r="N116" s="233"/>
      <c r="O116" s="233"/>
      <c r="P116" s="233"/>
      <c r="Q116" s="233"/>
      <c r="R116" s="36"/>
    </row>
    <row r="117" spans="2:65" s="1" customFormat="1" ht="10.3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8" customFormat="1" ht="29.25" customHeight="1">
      <c r="B118" s="121"/>
      <c r="C118" s="122" t="s">
        <v>123</v>
      </c>
      <c r="D118" s="123" t="s">
        <v>124</v>
      </c>
      <c r="E118" s="123" t="s">
        <v>64</v>
      </c>
      <c r="F118" s="263" t="s">
        <v>125</v>
      </c>
      <c r="G118" s="263"/>
      <c r="H118" s="263"/>
      <c r="I118" s="263"/>
      <c r="J118" s="123" t="s">
        <v>126</v>
      </c>
      <c r="K118" s="123" t="s">
        <v>127</v>
      </c>
      <c r="L118" s="264" t="s">
        <v>128</v>
      </c>
      <c r="M118" s="264"/>
      <c r="N118" s="263" t="s">
        <v>106</v>
      </c>
      <c r="O118" s="263"/>
      <c r="P118" s="263"/>
      <c r="Q118" s="265"/>
      <c r="R118" s="124"/>
      <c r="T118" s="75" t="s">
        <v>129</v>
      </c>
      <c r="U118" s="76" t="s">
        <v>46</v>
      </c>
      <c r="V118" s="76" t="s">
        <v>130</v>
      </c>
      <c r="W118" s="76" t="s">
        <v>131</v>
      </c>
      <c r="X118" s="76" t="s">
        <v>132</v>
      </c>
      <c r="Y118" s="76" t="s">
        <v>133</v>
      </c>
      <c r="Z118" s="76" t="s">
        <v>134</v>
      </c>
      <c r="AA118" s="77" t="s">
        <v>135</v>
      </c>
    </row>
    <row r="119" spans="2:65" s="1" customFormat="1" ht="29.25" customHeight="1">
      <c r="B119" s="34"/>
      <c r="C119" s="79" t="s">
        <v>102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241">
        <f>BK119</f>
        <v>0</v>
      </c>
      <c r="O119" s="242"/>
      <c r="P119" s="242"/>
      <c r="Q119" s="242"/>
      <c r="R119" s="36"/>
      <c r="T119" s="78"/>
      <c r="U119" s="50"/>
      <c r="V119" s="50"/>
      <c r="W119" s="125">
        <f>W120+W285</f>
        <v>881.89568899999983</v>
      </c>
      <c r="X119" s="50"/>
      <c r="Y119" s="125">
        <f>Y120+Y285</f>
        <v>105.57926871000001</v>
      </c>
      <c r="Z119" s="50"/>
      <c r="AA119" s="126">
        <f>AA120+AA285</f>
        <v>23.2468</v>
      </c>
      <c r="AT119" s="20" t="s">
        <v>81</v>
      </c>
      <c r="AU119" s="20" t="s">
        <v>108</v>
      </c>
      <c r="BK119" s="127">
        <f>BK120+BK285</f>
        <v>0</v>
      </c>
    </row>
    <row r="120" spans="2:65" s="9" customFormat="1" ht="37.35" customHeight="1">
      <c r="B120" s="128"/>
      <c r="C120" s="129"/>
      <c r="D120" s="130" t="s">
        <v>109</v>
      </c>
      <c r="E120" s="130"/>
      <c r="F120" s="130"/>
      <c r="G120" s="130"/>
      <c r="H120" s="130"/>
      <c r="I120" s="130"/>
      <c r="J120" s="130"/>
      <c r="K120" s="130"/>
      <c r="L120" s="130"/>
      <c r="M120" s="130"/>
      <c r="N120" s="243">
        <f>BK120</f>
        <v>0</v>
      </c>
      <c r="O120" s="244"/>
      <c r="P120" s="244"/>
      <c r="Q120" s="244"/>
      <c r="R120" s="131"/>
      <c r="T120" s="132"/>
      <c r="U120" s="129"/>
      <c r="V120" s="129"/>
      <c r="W120" s="133">
        <f>W121+W204+W206+W211+W218+W221+W259</f>
        <v>874.24848899999984</v>
      </c>
      <c r="X120" s="129"/>
      <c r="Y120" s="133">
        <f>Y121+Y204+Y206+Y211+Y218+Y221+Y259</f>
        <v>105.51500871</v>
      </c>
      <c r="Z120" s="129"/>
      <c r="AA120" s="134">
        <f>AA121+AA204+AA206+AA211+AA218+AA221+AA259</f>
        <v>23.2468</v>
      </c>
      <c r="AR120" s="135" t="s">
        <v>11</v>
      </c>
      <c r="AT120" s="136" t="s">
        <v>81</v>
      </c>
      <c r="AU120" s="136" t="s">
        <v>82</v>
      </c>
      <c r="AY120" s="135" t="s">
        <v>136</v>
      </c>
      <c r="BK120" s="137">
        <f>BK121+BK204+BK206+BK211+BK218+BK221+BK259</f>
        <v>0</v>
      </c>
    </row>
    <row r="121" spans="2:65" s="9" customFormat="1" ht="19.899999999999999" customHeight="1">
      <c r="B121" s="128"/>
      <c r="C121" s="129"/>
      <c r="D121" s="138" t="s">
        <v>110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245">
        <f>BK121</f>
        <v>0</v>
      </c>
      <c r="O121" s="246"/>
      <c r="P121" s="246"/>
      <c r="Q121" s="246"/>
      <c r="R121" s="131"/>
      <c r="T121" s="132"/>
      <c r="U121" s="129"/>
      <c r="V121" s="129"/>
      <c r="W121" s="133">
        <f>SUM(W122:W203)</f>
        <v>662.97208799999987</v>
      </c>
      <c r="X121" s="129"/>
      <c r="Y121" s="133">
        <f>SUM(Y122:Y203)</f>
        <v>76.298059600000002</v>
      </c>
      <c r="Z121" s="129"/>
      <c r="AA121" s="134">
        <f>SUM(AA122:AA203)</f>
        <v>16.308</v>
      </c>
      <c r="AR121" s="135" t="s">
        <v>11</v>
      </c>
      <c r="AT121" s="136" t="s">
        <v>81</v>
      </c>
      <c r="AU121" s="136" t="s">
        <v>11</v>
      </c>
      <c r="AY121" s="135" t="s">
        <v>136</v>
      </c>
      <c r="BK121" s="137">
        <f>SUM(BK122:BK203)</f>
        <v>0</v>
      </c>
    </row>
    <row r="122" spans="2:65" s="1" customFormat="1" ht="31.5" customHeight="1">
      <c r="B122" s="139"/>
      <c r="C122" s="140" t="s">
        <v>11</v>
      </c>
      <c r="D122" s="140" t="s">
        <v>137</v>
      </c>
      <c r="E122" s="141" t="s">
        <v>138</v>
      </c>
      <c r="F122" s="239" t="s">
        <v>139</v>
      </c>
      <c r="G122" s="239"/>
      <c r="H122" s="239"/>
      <c r="I122" s="239"/>
      <c r="J122" s="142" t="s">
        <v>140</v>
      </c>
      <c r="K122" s="143">
        <v>37.9</v>
      </c>
      <c r="L122" s="240"/>
      <c r="M122" s="240"/>
      <c r="N122" s="240">
        <f>ROUND(L122*K122,0)</f>
        <v>0</v>
      </c>
      <c r="O122" s="240"/>
      <c r="P122" s="240"/>
      <c r="Q122" s="240"/>
      <c r="R122" s="144"/>
      <c r="T122" s="145" t="s">
        <v>5</v>
      </c>
      <c r="U122" s="43" t="s">
        <v>47</v>
      </c>
      <c r="V122" s="146">
        <v>0.77200000000000002</v>
      </c>
      <c r="W122" s="146">
        <f>V122*K122</f>
        <v>29.258800000000001</v>
      </c>
      <c r="X122" s="146">
        <v>0</v>
      </c>
      <c r="Y122" s="146">
        <f>X122*K122</f>
        <v>0</v>
      </c>
      <c r="Z122" s="146">
        <v>0.22</v>
      </c>
      <c r="AA122" s="147">
        <f>Z122*K122</f>
        <v>8.3379999999999992</v>
      </c>
      <c r="AR122" s="20" t="s">
        <v>141</v>
      </c>
      <c r="AT122" s="20" t="s">
        <v>137</v>
      </c>
      <c r="AU122" s="20" t="s">
        <v>100</v>
      </c>
      <c r="AY122" s="20" t="s">
        <v>136</v>
      </c>
      <c r="BE122" s="148">
        <f>IF(U122="základní",N122,0)</f>
        <v>0</v>
      </c>
      <c r="BF122" s="148">
        <f>IF(U122="snížená",N122,0)</f>
        <v>0</v>
      </c>
      <c r="BG122" s="148">
        <f>IF(U122="zákl. přenesená",N122,0)</f>
        <v>0</v>
      </c>
      <c r="BH122" s="148">
        <f>IF(U122="sníž. přenesená",N122,0)</f>
        <v>0</v>
      </c>
      <c r="BI122" s="148">
        <f>IF(U122="nulová",N122,0)</f>
        <v>0</v>
      </c>
      <c r="BJ122" s="20" t="s">
        <v>11</v>
      </c>
      <c r="BK122" s="148">
        <f>ROUND(L122*K122,0)</f>
        <v>0</v>
      </c>
      <c r="BL122" s="20" t="s">
        <v>141</v>
      </c>
      <c r="BM122" s="20" t="s">
        <v>142</v>
      </c>
    </row>
    <row r="123" spans="2:65" s="10" customFormat="1" ht="22.5" customHeight="1">
      <c r="B123" s="149"/>
      <c r="C123" s="150"/>
      <c r="D123" s="150"/>
      <c r="E123" s="151" t="s">
        <v>5</v>
      </c>
      <c r="F123" s="255" t="s">
        <v>143</v>
      </c>
      <c r="G123" s="256"/>
      <c r="H123" s="256"/>
      <c r="I123" s="256"/>
      <c r="J123" s="150"/>
      <c r="K123" s="152">
        <v>9</v>
      </c>
      <c r="L123" s="150"/>
      <c r="M123" s="150"/>
      <c r="N123" s="150"/>
      <c r="O123" s="150"/>
      <c r="P123" s="150"/>
      <c r="Q123" s="150"/>
      <c r="R123" s="153"/>
      <c r="T123" s="154"/>
      <c r="U123" s="150"/>
      <c r="V123" s="150"/>
      <c r="W123" s="150"/>
      <c r="X123" s="150"/>
      <c r="Y123" s="150"/>
      <c r="Z123" s="150"/>
      <c r="AA123" s="155"/>
      <c r="AT123" s="156" t="s">
        <v>144</v>
      </c>
      <c r="AU123" s="156" t="s">
        <v>100</v>
      </c>
      <c r="AV123" s="10" t="s">
        <v>100</v>
      </c>
      <c r="AW123" s="10" t="s">
        <v>40</v>
      </c>
      <c r="AX123" s="10" t="s">
        <v>82</v>
      </c>
      <c r="AY123" s="156" t="s">
        <v>136</v>
      </c>
    </row>
    <row r="124" spans="2:65" s="10" customFormat="1" ht="22.5" customHeight="1">
      <c r="B124" s="149"/>
      <c r="C124" s="150"/>
      <c r="D124" s="150"/>
      <c r="E124" s="151" t="s">
        <v>5</v>
      </c>
      <c r="F124" s="251" t="s">
        <v>145</v>
      </c>
      <c r="G124" s="252"/>
      <c r="H124" s="252"/>
      <c r="I124" s="252"/>
      <c r="J124" s="150"/>
      <c r="K124" s="152">
        <v>28.9</v>
      </c>
      <c r="L124" s="150"/>
      <c r="M124" s="150"/>
      <c r="N124" s="150"/>
      <c r="O124" s="150"/>
      <c r="P124" s="150"/>
      <c r="Q124" s="150"/>
      <c r="R124" s="153"/>
      <c r="T124" s="154"/>
      <c r="U124" s="150"/>
      <c r="V124" s="150"/>
      <c r="W124" s="150"/>
      <c r="X124" s="150"/>
      <c r="Y124" s="150"/>
      <c r="Z124" s="150"/>
      <c r="AA124" s="155"/>
      <c r="AT124" s="156" t="s">
        <v>144</v>
      </c>
      <c r="AU124" s="156" t="s">
        <v>100</v>
      </c>
      <c r="AV124" s="10" t="s">
        <v>100</v>
      </c>
      <c r="AW124" s="10" t="s">
        <v>40</v>
      </c>
      <c r="AX124" s="10" t="s">
        <v>82</v>
      </c>
      <c r="AY124" s="156" t="s">
        <v>136</v>
      </c>
    </row>
    <row r="125" spans="2:65" s="1" customFormat="1" ht="31.5" customHeight="1">
      <c r="B125" s="139"/>
      <c r="C125" s="140" t="s">
        <v>100</v>
      </c>
      <c r="D125" s="140" t="s">
        <v>137</v>
      </c>
      <c r="E125" s="141" t="s">
        <v>146</v>
      </c>
      <c r="F125" s="239" t="s">
        <v>147</v>
      </c>
      <c r="G125" s="239"/>
      <c r="H125" s="239"/>
      <c r="I125" s="239"/>
      <c r="J125" s="142" t="s">
        <v>140</v>
      </c>
      <c r="K125" s="143">
        <v>14.3</v>
      </c>
      <c r="L125" s="240"/>
      <c r="M125" s="240"/>
      <c r="N125" s="240">
        <f>ROUND(L125*K125,0)</f>
        <v>0</v>
      </c>
      <c r="O125" s="240"/>
      <c r="P125" s="240"/>
      <c r="Q125" s="240"/>
      <c r="R125" s="144"/>
      <c r="T125" s="145" t="s">
        <v>5</v>
      </c>
      <c r="U125" s="43" t="s">
        <v>47</v>
      </c>
      <c r="V125" s="146">
        <v>0.75600000000000001</v>
      </c>
      <c r="W125" s="146">
        <f>V125*K125</f>
        <v>10.8108</v>
      </c>
      <c r="X125" s="146">
        <v>0</v>
      </c>
      <c r="Y125" s="146">
        <f>X125*K125</f>
        <v>0</v>
      </c>
      <c r="Z125" s="146">
        <v>0.5</v>
      </c>
      <c r="AA125" s="147">
        <f>Z125*K125</f>
        <v>7.15</v>
      </c>
      <c r="AR125" s="20" t="s">
        <v>141</v>
      </c>
      <c r="AT125" s="20" t="s">
        <v>137</v>
      </c>
      <c r="AU125" s="20" t="s">
        <v>100</v>
      </c>
      <c r="AY125" s="20" t="s">
        <v>136</v>
      </c>
      <c r="BE125" s="148">
        <f>IF(U125="základní",N125,0)</f>
        <v>0</v>
      </c>
      <c r="BF125" s="148">
        <f>IF(U125="snížená",N125,0)</f>
        <v>0</v>
      </c>
      <c r="BG125" s="148">
        <f>IF(U125="zákl. přenesená",N125,0)</f>
        <v>0</v>
      </c>
      <c r="BH125" s="148">
        <f>IF(U125="sníž. přenesená",N125,0)</f>
        <v>0</v>
      </c>
      <c r="BI125" s="148">
        <f>IF(U125="nulová",N125,0)</f>
        <v>0</v>
      </c>
      <c r="BJ125" s="20" t="s">
        <v>11</v>
      </c>
      <c r="BK125" s="148">
        <f>ROUND(L125*K125,0)</f>
        <v>0</v>
      </c>
      <c r="BL125" s="20" t="s">
        <v>141</v>
      </c>
      <c r="BM125" s="20" t="s">
        <v>148</v>
      </c>
    </row>
    <row r="126" spans="2:65" s="11" customFormat="1" ht="22.5" customHeight="1">
      <c r="B126" s="157"/>
      <c r="C126" s="158"/>
      <c r="D126" s="158"/>
      <c r="E126" s="159" t="s">
        <v>5</v>
      </c>
      <c r="F126" s="253" t="s">
        <v>149</v>
      </c>
      <c r="G126" s="254"/>
      <c r="H126" s="254"/>
      <c r="I126" s="254"/>
      <c r="J126" s="158"/>
      <c r="K126" s="160" t="s">
        <v>5</v>
      </c>
      <c r="L126" s="158"/>
      <c r="M126" s="158"/>
      <c r="N126" s="158"/>
      <c r="O126" s="158"/>
      <c r="P126" s="158"/>
      <c r="Q126" s="158"/>
      <c r="R126" s="161"/>
      <c r="T126" s="162"/>
      <c r="U126" s="158"/>
      <c r="V126" s="158"/>
      <c r="W126" s="158"/>
      <c r="X126" s="158"/>
      <c r="Y126" s="158"/>
      <c r="Z126" s="158"/>
      <c r="AA126" s="163"/>
      <c r="AT126" s="164" t="s">
        <v>144</v>
      </c>
      <c r="AU126" s="164" t="s">
        <v>100</v>
      </c>
      <c r="AV126" s="11" t="s">
        <v>11</v>
      </c>
      <c r="AW126" s="11" t="s">
        <v>40</v>
      </c>
      <c r="AX126" s="11" t="s">
        <v>82</v>
      </c>
      <c r="AY126" s="164" t="s">
        <v>136</v>
      </c>
    </row>
    <row r="127" spans="2:65" s="10" customFormat="1" ht="22.5" customHeight="1">
      <c r="B127" s="149"/>
      <c r="C127" s="150"/>
      <c r="D127" s="150"/>
      <c r="E127" s="151" t="s">
        <v>5</v>
      </c>
      <c r="F127" s="251" t="s">
        <v>150</v>
      </c>
      <c r="G127" s="252"/>
      <c r="H127" s="252"/>
      <c r="I127" s="252"/>
      <c r="J127" s="150"/>
      <c r="K127" s="152">
        <v>14.3</v>
      </c>
      <c r="L127" s="150"/>
      <c r="M127" s="150"/>
      <c r="N127" s="150"/>
      <c r="O127" s="150"/>
      <c r="P127" s="150"/>
      <c r="Q127" s="150"/>
      <c r="R127" s="153"/>
      <c r="T127" s="154"/>
      <c r="U127" s="150"/>
      <c r="V127" s="150"/>
      <c r="W127" s="150"/>
      <c r="X127" s="150"/>
      <c r="Y127" s="150"/>
      <c r="Z127" s="150"/>
      <c r="AA127" s="155"/>
      <c r="AT127" s="156" t="s">
        <v>144</v>
      </c>
      <c r="AU127" s="156" t="s">
        <v>100</v>
      </c>
      <c r="AV127" s="10" t="s">
        <v>100</v>
      </c>
      <c r="AW127" s="10" t="s">
        <v>40</v>
      </c>
      <c r="AX127" s="10" t="s">
        <v>11</v>
      </c>
      <c r="AY127" s="156" t="s">
        <v>136</v>
      </c>
    </row>
    <row r="128" spans="2:65" s="1" customFormat="1" ht="22.5" customHeight="1">
      <c r="B128" s="139"/>
      <c r="C128" s="140" t="s">
        <v>151</v>
      </c>
      <c r="D128" s="140" t="s">
        <v>137</v>
      </c>
      <c r="E128" s="141" t="s">
        <v>152</v>
      </c>
      <c r="F128" s="239" t="s">
        <v>153</v>
      </c>
      <c r="G128" s="239"/>
      <c r="H128" s="239"/>
      <c r="I128" s="239"/>
      <c r="J128" s="142" t="s">
        <v>154</v>
      </c>
      <c r="K128" s="143">
        <v>4</v>
      </c>
      <c r="L128" s="240"/>
      <c r="M128" s="240"/>
      <c r="N128" s="240">
        <f>ROUND(L128*K128,0)</f>
        <v>0</v>
      </c>
      <c r="O128" s="240"/>
      <c r="P128" s="240"/>
      <c r="Q128" s="240"/>
      <c r="R128" s="144"/>
      <c r="T128" s="145" t="s">
        <v>5</v>
      </c>
      <c r="U128" s="43" t="s">
        <v>47</v>
      </c>
      <c r="V128" s="146">
        <v>0.13300000000000001</v>
      </c>
      <c r="W128" s="146">
        <f>V128*K128</f>
        <v>0.53200000000000003</v>
      </c>
      <c r="X128" s="146">
        <v>0</v>
      </c>
      <c r="Y128" s="146">
        <f>X128*K128</f>
        <v>0</v>
      </c>
      <c r="Z128" s="146">
        <v>0.20499999999999999</v>
      </c>
      <c r="AA128" s="147">
        <f>Z128*K128</f>
        <v>0.82</v>
      </c>
      <c r="AR128" s="20" t="s">
        <v>141</v>
      </c>
      <c r="AT128" s="20" t="s">
        <v>137</v>
      </c>
      <c r="AU128" s="20" t="s">
        <v>100</v>
      </c>
      <c r="AY128" s="20" t="s">
        <v>136</v>
      </c>
      <c r="BE128" s="148">
        <f>IF(U128="základní",N128,0)</f>
        <v>0</v>
      </c>
      <c r="BF128" s="148">
        <f>IF(U128="snížená",N128,0)</f>
        <v>0</v>
      </c>
      <c r="BG128" s="148">
        <f>IF(U128="zákl. přenesená",N128,0)</f>
        <v>0</v>
      </c>
      <c r="BH128" s="148">
        <f>IF(U128="sníž. přenesená",N128,0)</f>
        <v>0</v>
      </c>
      <c r="BI128" s="148">
        <f>IF(U128="nulová",N128,0)</f>
        <v>0</v>
      </c>
      <c r="BJ128" s="20" t="s">
        <v>11</v>
      </c>
      <c r="BK128" s="148">
        <f>ROUND(L128*K128,0)</f>
        <v>0</v>
      </c>
      <c r="BL128" s="20" t="s">
        <v>141</v>
      </c>
      <c r="BM128" s="20" t="s">
        <v>155</v>
      </c>
    </row>
    <row r="129" spans="2:65" s="1" customFormat="1" ht="31.5" customHeight="1">
      <c r="B129" s="139"/>
      <c r="C129" s="140" t="s">
        <v>141</v>
      </c>
      <c r="D129" s="140" t="s">
        <v>137</v>
      </c>
      <c r="E129" s="141" t="s">
        <v>156</v>
      </c>
      <c r="F129" s="239" t="s">
        <v>157</v>
      </c>
      <c r="G129" s="239"/>
      <c r="H129" s="239"/>
      <c r="I129" s="239"/>
      <c r="J129" s="142" t="s">
        <v>158</v>
      </c>
      <c r="K129" s="143">
        <v>15</v>
      </c>
      <c r="L129" s="240"/>
      <c r="M129" s="240"/>
      <c r="N129" s="240">
        <f>ROUND(L129*K129,0)</f>
        <v>0</v>
      </c>
      <c r="O129" s="240"/>
      <c r="P129" s="240"/>
      <c r="Q129" s="240"/>
      <c r="R129" s="144"/>
      <c r="T129" s="145" t="s">
        <v>5</v>
      </c>
      <c r="U129" s="43" t="s">
        <v>47</v>
      </c>
      <c r="V129" s="146">
        <v>0.5</v>
      </c>
      <c r="W129" s="146">
        <f>V129*K129</f>
        <v>7.5</v>
      </c>
      <c r="X129" s="146">
        <v>0</v>
      </c>
      <c r="Y129" s="146">
        <f>X129*K129</f>
        <v>0</v>
      </c>
      <c r="Z129" s="146">
        <v>0</v>
      </c>
      <c r="AA129" s="147">
        <f>Z129*K129</f>
        <v>0</v>
      </c>
      <c r="AR129" s="20" t="s">
        <v>141</v>
      </c>
      <c r="AT129" s="20" t="s">
        <v>137</v>
      </c>
      <c r="AU129" s="20" t="s">
        <v>100</v>
      </c>
      <c r="AY129" s="20" t="s">
        <v>136</v>
      </c>
      <c r="BE129" s="148">
        <f>IF(U129="základní",N129,0)</f>
        <v>0</v>
      </c>
      <c r="BF129" s="148">
        <f>IF(U129="snížená",N129,0)</f>
        <v>0</v>
      </c>
      <c r="BG129" s="148">
        <f>IF(U129="zákl. přenesená",N129,0)</f>
        <v>0</v>
      </c>
      <c r="BH129" s="148">
        <f>IF(U129="sníž. přenesená",N129,0)</f>
        <v>0</v>
      </c>
      <c r="BI129" s="148">
        <f>IF(U129="nulová",N129,0)</f>
        <v>0</v>
      </c>
      <c r="BJ129" s="20" t="s">
        <v>11</v>
      </c>
      <c r="BK129" s="148">
        <f>ROUND(L129*K129,0)</f>
        <v>0</v>
      </c>
      <c r="BL129" s="20" t="s">
        <v>141</v>
      </c>
      <c r="BM129" s="20" t="s">
        <v>159</v>
      </c>
    </row>
    <row r="130" spans="2:65" s="1" customFormat="1" ht="31.5" customHeight="1">
      <c r="B130" s="139"/>
      <c r="C130" s="140" t="s">
        <v>160</v>
      </c>
      <c r="D130" s="140" t="s">
        <v>137</v>
      </c>
      <c r="E130" s="141" t="s">
        <v>161</v>
      </c>
      <c r="F130" s="239" t="s">
        <v>162</v>
      </c>
      <c r="G130" s="239"/>
      <c r="H130" s="239"/>
      <c r="I130" s="239"/>
      <c r="J130" s="142" t="s">
        <v>163</v>
      </c>
      <c r="K130" s="143">
        <v>5</v>
      </c>
      <c r="L130" s="240"/>
      <c r="M130" s="240"/>
      <c r="N130" s="240">
        <f>ROUND(L130*K130,0)</f>
        <v>0</v>
      </c>
      <c r="O130" s="240"/>
      <c r="P130" s="240"/>
      <c r="Q130" s="240"/>
      <c r="R130" s="144"/>
      <c r="T130" s="145" t="s">
        <v>5</v>
      </c>
      <c r="U130" s="43" t="s">
        <v>47</v>
      </c>
      <c r="V130" s="146">
        <v>0</v>
      </c>
      <c r="W130" s="146">
        <f>V130*K130</f>
        <v>0</v>
      </c>
      <c r="X130" s="146">
        <v>0</v>
      </c>
      <c r="Y130" s="146">
        <f>X130*K130</f>
        <v>0</v>
      </c>
      <c r="Z130" s="146">
        <v>0</v>
      </c>
      <c r="AA130" s="147">
        <f>Z130*K130</f>
        <v>0</v>
      </c>
      <c r="AR130" s="20" t="s">
        <v>141</v>
      </c>
      <c r="AT130" s="20" t="s">
        <v>137</v>
      </c>
      <c r="AU130" s="20" t="s">
        <v>100</v>
      </c>
      <c r="AY130" s="20" t="s">
        <v>136</v>
      </c>
      <c r="BE130" s="148">
        <f>IF(U130="základní",N130,0)</f>
        <v>0</v>
      </c>
      <c r="BF130" s="148">
        <f>IF(U130="snížená",N130,0)</f>
        <v>0</v>
      </c>
      <c r="BG130" s="148">
        <f>IF(U130="zákl. přenesená",N130,0)</f>
        <v>0</v>
      </c>
      <c r="BH130" s="148">
        <f>IF(U130="sníž. přenesená",N130,0)</f>
        <v>0</v>
      </c>
      <c r="BI130" s="148">
        <f>IF(U130="nulová",N130,0)</f>
        <v>0</v>
      </c>
      <c r="BJ130" s="20" t="s">
        <v>11</v>
      </c>
      <c r="BK130" s="148">
        <f>ROUND(L130*K130,0)</f>
        <v>0</v>
      </c>
      <c r="BL130" s="20" t="s">
        <v>141</v>
      </c>
      <c r="BM130" s="20" t="s">
        <v>164</v>
      </c>
    </row>
    <row r="131" spans="2:65" s="1" customFormat="1" ht="31.5" customHeight="1">
      <c r="B131" s="139"/>
      <c r="C131" s="140" t="s">
        <v>165</v>
      </c>
      <c r="D131" s="140" t="s">
        <v>137</v>
      </c>
      <c r="E131" s="141" t="s">
        <v>166</v>
      </c>
      <c r="F131" s="239" t="s">
        <v>167</v>
      </c>
      <c r="G131" s="239"/>
      <c r="H131" s="239"/>
      <c r="I131" s="239"/>
      <c r="J131" s="142" t="s">
        <v>154</v>
      </c>
      <c r="K131" s="143">
        <v>3.3</v>
      </c>
      <c r="L131" s="240"/>
      <c r="M131" s="240"/>
      <c r="N131" s="240">
        <f>ROUND(L131*K131,0)</f>
        <v>0</v>
      </c>
      <c r="O131" s="240"/>
      <c r="P131" s="240"/>
      <c r="Q131" s="240"/>
      <c r="R131" s="144"/>
      <c r="T131" s="145" t="s">
        <v>5</v>
      </c>
      <c r="U131" s="43" t="s">
        <v>47</v>
      </c>
      <c r="V131" s="146">
        <v>0.70299999999999996</v>
      </c>
      <c r="W131" s="146">
        <f>V131*K131</f>
        <v>2.3198999999999996</v>
      </c>
      <c r="X131" s="146">
        <v>8.6800000000000002E-3</v>
      </c>
      <c r="Y131" s="146">
        <f>X131*K131</f>
        <v>2.8643999999999999E-2</v>
      </c>
      <c r="Z131" s="146">
        <v>0</v>
      </c>
      <c r="AA131" s="147">
        <f>Z131*K131</f>
        <v>0</v>
      </c>
      <c r="AR131" s="20" t="s">
        <v>141</v>
      </c>
      <c r="AT131" s="20" t="s">
        <v>137</v>
      </c>
      <c r="AU131" s="20" t="s">
        <v>100</v>
      </c>
      <c r="AY131" s="20" t="s">
        <v>136</v>
      </c>
      <c r="BE131" s="148">
        <f>IF(U131="základní",N131,0)</f>
        <v>0</v>
      </c>
      <c r="BF131" s="148">
        <f>IF(U131="snížená",N131,0)</f>
        <v>0</v>
      </c>
      <c r="BG131" s="148">
        <f>IF(U131="zákl. přenesená",N131,0)</f>
        <v>0</v>
      </c>
      <c r="BH131" s="148">
        <f>IF(U131="sníž. přenesená",N131,0)</f>
        <v>0</v>
      </c>
      <c r="BI131" s="148">
        <f>IF(U131="nulová",N131,0)</f>
        <v>0</v>
      </c>
      <c r="BJ131" s="20" t="s">
        <v>11</v>
      </c>
      <c r="BK131" s="148">
        <f>ROUND(L131*K131,0)</f>
        <v>0</v>
      </c>
      <c r="BL131" s="20" t="s">
        <v>141</v>
      </c>
      <c r="BM131" s="20" t="s">
        <v>168</v>
      </c>
    </row>
    <row r="132" spans="2:65" s="10" customFormat="1" ht="22.5" customHeight="1">
      <c r="B132" s="149"/>
      <c r="C132" s="150"/>
      <c r="D132" s="150"/>
      <c r="E132" s="151" t="s">
        <v>5</v>
      </c>
      <c r="F132" s="255" t="s">
        <v>169</v>
      </c>
      <c r="G132" s="256"/>
      <c r="H132" s="256"/>
      <c r="I132" s="256"/>
      <c r="J132" s="150"/>
      <c r="K132" s="152">
        <v>3.3</v>
      </c>
      <c r="L132" s="150"/>
      <c r="M132" s="150"/>
      <c r="N132" s="150"/>
      <c r="O132" s="150"/>
      <c r="P132" s="150"/>
      <c r="Q132" s="150"/>
      <c r="R132" s="153"/>
      <c r="T132" s="154"/>
      <c r="U132" s="150"/>
      <c r="V132" s="150"/>
      <c r="W132" s="150"/>
      <c r="X132" s="150"/>
      <c r="Y132" s="150"/>
      <c r="Z132" s="150"/>
      <c r="AA132" s="155"/>
      <c r="AT132" s="156" t="s">
        <v>144</v>
      </c>
      <c r="AU132" s="156" t="s">
        <v>100</v>
      </c>
      <c r="AV132" s="10" t="s">
        <v>100</v>
      </c>
      <c r="AW132" s="10" t="s">
        <v>40</v>
      </c>
      <c r="AX132" s="10" t="s">
        <v>82</v>
      </c>
      <c r="AY132" s="156" t="s">
        <v>136</v>
      </c>
    </row>
    <row r="133" spans="2:65" s="1" customFormat="1" ht="31.5" customHeight="1">
      <c r="B133" s="139"/>
      <c r="C133" s="140" t="s">
        <v>170</v>
      </c>
      <c r="D133" s="140" t="s">
        <v>137</v>
      </c>
      <c r="E133" s="141" t="s">
        <v>171</v>
      </c>
      <c r="F133" s="239" t="s">
        <v>172</v>
      </c>
      <c r="G133" s="239"/>
      <c r="H133" s="239"/>
      <c r="I133" s="239"/>
      <c r="J133" s="142" t="s">
        <v>154</v>
      </c>
      <c r="K133" s="143">
        <v>2.2000000000000002</v>
      </c>
      <c r="L133" s="240"/>
      <c r="M133" s="240"/>
      <c r="N133" s="240">
        <f>ROUND(L133*K133,0)</f>
        <v>0</v>
      </c>
      <c r="O133" s="240"/>
      <c r="P133" s="240"/>
      <c r="Q133" s="240"/>
      <c r="R133" s="144"/>
      <c r="T133" s="145" t="s">
        <v>5</v>
      </c>
      <c r="U133" s="43" t="s">
        <v>47</v>
      </c>
      <c r="V133" s="146">
        <v>0.54700000000000004</v>
      </c>
      <c r="W133" s="146">
        <f>V133*K133</f>
        <v>1.2034000000000002</v>
      </c>
      <c r="X133" s="146">
        <v>3.6900000000000002E-2</v>
      </c>
      <c r="Y133" s="146">
        <f>X133*K133</f>
        <v>8.1180000000000016E-2</v>
      </c>
      <c r="Z133" s="146">
        <v>0</v>
      </c>
      <c r="AA133" s="147">
        <f>Z133*K133</f>
        <v>0</v>
      </c>
      <c r="AR133" s="20" t="s">
        <v>141</v>
      </c>
      <c r="AT133" s="20" t="s">
        <v>137</v>
      </c>
      <c r="AU133" s="20" t="s">
        <v>100</v>
      </c>
      <c r="AY133" s="20" t="s">
        <v>136</v>
      </c>
      <c r="BE133" s="148">
        <f>IF(U133="základní",N133,0)</f>
        <v>0</v>
      </c>
      <c r="BF133" s="148">
        <f>IF(U133="snížená",N133,0)</f>
        <v>0</v>
      </c>
      <c r="BG133" s="148">
        <f>IF(U133="zákl. přenesená",N133,0)</f>
        <v>0</v>
      </c>
      <c r="BH133" s="148">
        <f>IF(U133="sníž. přenesená",N133,0)</f>
        <v>0</v>
      </c>
      <c r="BI133" s="148">
        <f>IF(U133="nulová",N133,0)</f>
        <v>0</v>
      </c>
      <c r="BJ133" s="20" t="s">
        <v>11</v>
      </c>
      <c r="BK133" s="148">
        <f>ROUND(L133*K133,0)</f>
        <v>0</v>
      </c>
      <c r="BL133" s="20" t="s">
        <v>141</v>
      </c>
      <c r="BM133" s="20" t="s">
        <v>173</v>
      </c>
    </row>
    <row r="134" spans="2:65" s="10" customFormat="1" ht="22.5" customHeight="1">
      <c r="B134" s="149"/>
      <c r="C134" s="150"/>
      <c r="D134" s="150"/>
      <c r="E134" s="151" t="s">
        <v>5</v>
      </c>
      <c r="F134" s="255" t="s">
        <v>174</v>
      </c>
      <c r="G134" s="256"/>
      <c r="H134" s="256"/>
      <c r="I134" s="256"/>
      <c r="J134" s="150"/>
      <c r="K134" s="152">
        <v>2.2000000000000002</v>
      </c>
      <c r="L134" s="150"/>
      <c r="M134" s="150"/>
      <c r="N134" s="150"/>
      <c r="O134" s="150"/>
      <c r="P134" s="150"/>
      <c r="Q134" s="150"/>
      <c r="R134" s="153"/>
      <c r="T134" s="154"/>
      <c r="U134" s="150"/>
      <c r="V134" s="150"/>
      <c r="W134" s="150"/>
      <c r="X134" s="150"/>
      <c r="Y134" s="150"/>
      <c r="Z134" s="150"/>
      <c r="AA134" s="155"/>
      <c r="AT134" s="156" t="s">
        <v>144</v>
      </c>
      <c r="AU134" s="156" t="s">
        <v>100</v>
      </c>
      <c r="AV134" s="10" t="s">
        <v>100</v>
      </c>
      <c r="AW134" s="10" t="s">
        <v>40</v>
      </c>
      <c r="AX134" s="10" t="s">
        <v>82</v>
      </c>
      <c r="AY134" s="156" t="s">
        <v>136</v>
      </c>
    </row>
    <row r="135" spans="2:65" s="1" customFormat="1" ht="31.5" customHeight="1">
      <c r="B135" s="139"/>
      <c r="C135" s="140" t="s">
        <v>175</v>
      </c>
      <c r="D135" s="140" t="s">
        <v>137</v>
      </c>
      <c r="E135" s="141" t="s">
        <v>176</v>
      </c>
      <c r="F135" s="239" t="s">
        <v>177</v>
      </c>
      <c r="G135" s="239"/>
      <c r="H135" s="239"/>
      <c r="I135" s="239"/>
      <c r="J135" s="142" t="s">
        <v>178</v>
      </c>
      <c r="K135" s="143">
        <v>1</v>
      </c>
      <c r="L135" s="240"/>
      <c r="M135" s="240"/>
      <c r="N135" s="240">
        <f>ROUND(L135*K135,0)</f>
        <v>0</v>
      </c>
      <c r="O135" s="240"/>
      <c r="P135" s="240"/>
      <c r="Q135" s="240"/>
      <c r="R135" s="144"/>
      <c r="T135" s="145" t="s">
        <v>5</v>
      </c>
      <c r="U135" s="43" t="s">
        <v>47</v>
      </c>
      <c r="V135" s="146">
        <v>0.43</v>
      </c>
      <c r="W135" s="146">
        <f>V135*K135</f>
        <v>0.43</v>
      </c>
      <c r="X135" s="146">
        <v>6.4999999999999997E-4</v>
      </c>
      <c r="Y135" s="146">
        <f>X135*K135</f>
        <v>6.4999999999999997E-4</v>
      </c>
      <c r="Z135" s="146">
        <v>0</v>
      </c>
      <c r="AA135" s="147">
        <f>Z135*K135</f>
        <v>0</v>
      </c>
      <c r="AR135" s="20" t="s">
        <v>141</v>
      </c>
      <c r="AT135" s="20" t="s">
        <v>137</v>
      </c>
      <c r="AU135" s="20" t="s">
        <v>100</v>
      </c>
      <c r="AY135" s="20" t="s">
        <v>136</v>
      </c>
      <c r="BE135" s="148">
        <f>IF(U135="základní",N135,0)</f>
        <v>0</v>
      </c>
      <c r="BF135" s="148">
        <f>IF(U135="snížená",N135,0)</f>
        <v>0</v>
      </c>
      <c r="BG135" s="148">
        <f>IF(U135="zákl. přenesená",N135,0)</f>
        <v>0</v>
      </c>
      <c r="BH135" s="148">
        <f>IF(U135="sníž. přenesená",N135,0)</f>
        <v>0</v>
      </c>
      <c r="BI135" s="148">
        <f>IF(U135="nulová",N135,0)</f>
        <v>0</v>
      </c>
      <c r="BJ135" s="20" t="s">
        <v>11</v>
      </c>
      <c r="BK135" s="148">
        <f>ROUND(L135*K135,0)</f>
        <v>0</v>
      </c>
      <c r="BL135" s="20" t="s">
        <v>141</v>
      </c>
      <c r="BM135" s="20" t="s">
        <v>179</v>
      </c>
    </row>
    <row r="136" spans="2:65" s="1" customFormat="1" ht="31.5" customHeight="1">
      <c r="B136" s="139"/>
      <c r="C136" s="140" t="s">
        <v>180</v>
      </c>
      <c r="D136" s="140" t="s">
        <v>137</v>
      </c>
      <c r="E136" s="141" t="s">
        <v>181</v>
      </c>
      <c r="F136" s="239" t="s">
        <v>182</v>
      </c>
      <c r="G136" s="239"/>
      <c r="H136" s="239"/>
      <c r="I136" s="239"/>
      <c r="J136" s="142" t="s">
        <v>178</v>
      </c>
      <c r="K136" s="143">
        <v>1</v>
      </c>
      <c r="L136" s="240"/>
      <c r="M136" s="240"/>
      <c r="N136" s="240">
        <f>ROUND(L136*K136,0)</f>
        <v>0</v>
      </c>
      <c r="O136" s="240"/>
      <c r="P136" s="240"/>
      <c r="Q136" s="240"/>
      <c r="R136" s="144"/>
      <c r="T136" s="145" t="s">
        <v>5</v>
      </c>
      <c r="U136" s="43" t="s">
        <v>47</v>
      </c>
      <c r="V136" s="146">
        <v>0.28999999999999998</v>
      </c>
      <c r="W136" s="146">
        <f>V136*K136</f>
        <v>0.28999999999999998</v>
      </c>
      <c r="X136" s="146">
        <v>0</v>
      </c>
      <c r="Y136" s="146">
        <f>X136*K136</f>
        <v>0</v>
      </c>
      <c r="Z136" s="146">
        <v>0</v>
      </c>
      <c r="AA136" s="147">
        <f>Z136*K136</f>
        <v>0</v>
      </c>
      <c r="AR136" s="20" t="s">
        <v>141</v>
      </c>
      <c r="AT136" s="20" t="s">
        <v>137</v>
      </c>
      <c r="AU136" s="20" t="s">
        <v>100</v>
      </c>
      <c r="AY136" s="20" t="s">
        <v>136</v>
      </c>
      <c r="BE136" s="148">
        <f>IF(U136="základní",N136,0)</f>
        <v>0</v>
      </c>
      <c r="BF136" s="148">
        <f>IF(U136="snížená",N136,0)</f>
        <v>0</v>
      </c>
      <c r="BG136" s="148">
        <f>IF(U136="zákl. přenesená",N136,0)</f>
        <v>0</v>
      </c>
      <c r="BH136" s="148">
        <f>IF(U136="sníž. přenesená",N136,0)</f>
        <v>0</v>
      </c>
      <c r="BI136" s="148">
        <f>IF(U136="nulová",N136,0)</f>
        <v>0</v>
      </c>
      <c r="BJ136" s="20" t="s">
        <v>11</v>
      </c>
      <c r="BK136" s="148">
        <f>ROUND(L136*K136,0)</f>
        <v>0</v>
      </c>
      <c r="BL136" s="20" t="s">
        <v>141</v>
      </c>
      <c r="BM136" s="20" t="s">
        <v>183</v>
      </c>
    </row>
    <row r="137" spans="2:65" s="1" customFormat="1" ht="31.5" customHeight="1">
      <c r="B137" s="139"/>
      <c r="C137" s="140" t="s">
        <v>27</v>
      </c>
      <c r="D137" s="140" t="s">
        <v>137</v>
      </c>
      <c r="E137" s="141" t="s">
        <v>184</v>
      </c>
      <c r="F137" s="239" t="s">
        <v>185</v>
      </c>
      <c r="G137" s="239"/>
      <c r="H137" s="239"/>
      <c r="I137" s="239"/>
      <c r="J137" s="142" t="s">
        <v>186</v>
      </c>
      <c r="K137" s="143">
        <v>19.8</v>
      </c>
      <c r="L137" s="240"/>
      <c r="M137" s="240"/>
      <c r="N137" s="240">
        <f>ROUND(L137*K137,0)</f>
        <v>0</v>
      </c>
      <c r="O137" s="240"/>
      <c r="P137" s="240"/>
      <c r="Q137" s="240"/>
      <c r="R137" s="144"/>
      <c r="T137" s="145" t="s">
        <v>5</v>
      </c>
      <c r="U137" s="43" t="s">
        <v>47</v>
      </c>
      <c r="V137" s="146">
        <v>1.548</v>
      </c>
      <c r="W137" s="146">
        <f>V137*K137</f>
        <v>30.650400000000001</v>
      </c>
      <c r="X137" s="146">
        <v>0</v>
      </c>
      <c r="Y137" s="146">
        <f>X137*K137</f>
        <v>0</v>
      </c>
      <c r="Z137" s="146">
        <v>0</v>
      </c>
      <c r="AA137" s="147">
        <f>Z137*K137</f>
        <v>0</v>
      </c>
      <c r="AR137" s="20" t="s">
        <v>141</v>
      </c>
      <c r="AT137" s="20" t="s">
        <v>137</v>
      </c>
      <c r="AU137" s="20" t="s">
        <v>100</v>
      </c>
      <c r="AY137" s="20" t="s">
        <v>136</v>
      </c>
      <c r="BE137" s="148">
        <f>IF(U137="základní",N137,0)</f>
        <v>0</v>
      </c>
      <c r="BF137" s="148">
        <f>IF(U137="snížená",N137,0)</f>
        <v>0</v>
      </c>
      <c r="BG137" s="148">
        <f>IF(U137="zákl. přenesená",N137,0)</f>
        <v>0</v>
      </c>
      <c r="BH137" s="148">
        <f>IF(U137="sníž. přenesená",N137,0)</f>
        <v>0</v>
      </c>
      <c r="BI137" s="148">
        <f>IF(U137="nulová",N137,0)</f>
        <v>0</v>
      </c>
      <c r="BJ137" s="20" t="s">
        <v>11</v>
      </c>
      <c r="BK137" s="148">
        <f>ROUND(L137*K137,0)</f>
        <v>0</v>
      </c>
      <c r="BL137" s="20" t="s">
        <v>141</v>
      </c>
      <c r="BM137" s="20" t="s">
        <v>187</v>
      </c>
    </row>
    <row r="138" spans="2:65" s="10" customFormat="1" ht="22.5" customHeight="1">
      <c r="B138" s="149"/>
      <c r="C138" s="150"/>
      <c r="D138" s="150"/>
      <c r="E138" s="151" t="s">
        <v>5</v>
      </c>
      <c r="F138" s="255" t="s">
        <v>188</v>
      </c>
      <c r="G138" s="256"/>
      <c r="H138" s="256"/>
      <c r="I138" s="256"/>
      <c r="J138" s="150"/>
      <c r="K138" s="152">
        <v>19.8</v>
      </c>
      <c r="L138" s="150"/>
      <c r="M138" s="150"/>
      <c r="N138" s="150"/>
      <c r="O138" s="150"/>
      <c r="P138" s="150"/>
      <c r="Q138" s="150"/>
      <c r="R138" s="153"/>
      <c r="T138" s="154"/>
      <c r="U138" s="150"/>
      <c r="V138" s="150"/>
      <c r="W138" s="150"/>
      <c r="X138" s="150"/>
      <c r="Y138" s="150"/>
      <c r="Z138" s="150"/>
      <c r="AA138" s="155"/>
      <c r="AT138" s="156" t="s">
        <v>144</v>
      </c>
      <c r="AU138" s="156" t="s">
        <v>100</v>
      </c>
      <c r="AV138" s="10" t="s">
        <v>100</v>
      </c>
      <c r="AW138" s="10" t="s">
        <v>40</v>
      </c>
      <c r="AX138" s="10" t="s">
        <v>82</v>
      </c>
      <c r="AY138" s="156" t="s">
        <v>136</v>
      </c>
    </row>
    <row r="139" spans="2:65" s="1" customFormat="1" ht="31.5" customHeight="1">
      <c r="B139" s="139"/>
      <c r="C139" s="140" t="s">
        <v>189</v>
      </c>
      <c r="D139" s="140" t="s">
        <v>137</v>
      </c>
      <c r="E139" s="141" t="s">
        <v>190</v>
      </c>
      <c r="F139" s="239" t="s">
        <v>191</v>
      </c>
      <c r="G139" s="239"/>
      <c r="H139" s="239"/>
      <c r="I139" s="239"/>
      <c r="J139" s="142" t="s">
        <v>186</v>
      </c>
      <c r="K139" s="143">
        <v>0.5</v>
      </c>
      <c r="L139" s="240"/>
      <c r="M139" s="240"/>
      <c r="N139" s="240">
        <f>ROUND(L139*K139,0)</f>
        <v>0</v>
      </c>
      <c r="O139" s="240"/>
      <c r="P139" s="240"/>
      <c r="Q139" s="240"/>
      <c r="R139" s="144"/>
      <c r="T139" s="145" t="s">
        <v>5</v>
      </c>
      <c r="U139" s="43" t="s">
        <v>47</v>
      </c>
      <c r="V139" s="146">
        <v>16.001999999999999</v>
      </c>
      <c r="W139" s="146">
        <f>V139*K139</f>
        <v>8.0009999999999994</v>
      </c>
      <c r="X139" s="146">
        <v>0</v>
      </c>
      <c r="Y139" s="146">
        <f>X139*K139</f>
        <v>0</v>
      </c>
      <c r="Z139" s="146">
        <v>0</v>
      </c>
      <c r="AA139" s="147">
        <f>Z139*K139</f>
        <v>0</v>
      </c>
      <c r="AR139" s="20" t="s">
        <v>141</v>
      </c>
      <c r="AT139" s="20" t="s">
        <v>137</v>
      </c>
      <c r="AU139" s="20" t="s">
        <v>100</v>
      </c>
      <c r="AY139" s="20" t="s">
        <v>136</v>
      </c>
      <c r="BE139" s="148">
        <f>IF(U139="základní",N139,0)</f>
        <v>0</v>
      </c>
      <c r="BF139" s="148">
        <f>IF(U139="snížená",N139,0)</f>
        <v>0</v>
      </c>
      <c r="BG139" s="148">
        <f>IF(U139="zákl. přenesená",N139,0)</f>
        <v>0</v>
      </c>
      <c r="BH139" s="148">
        <f>IF(U139="sníž. přenesená",N139,0)</f>
        <v>0</v>
      </c>
      <c r="BI139" s="148">
        <f>IF(U139="nulová",N139,0)</f>
        <v>0</v>
      </c>
      <c r="BJ139" s="20" t="s">
        <v>11</v>
      </c>
      <c r="BK139" s="148">
        <f>ROUND(L139*K139,0)</f>
        <v>0</v>
      </c>
      <c r="BL139" s="20" t="s">
        <v>141</v>
      </c>
      <c r="BM139" s="20" t="s">
        <v>192</v>
      </c>
    </row>
    <row r="140" spans="2:65" s="1" customFormat="1" ht="31.5" customHeight="1">
      <c r="B140" s="139"/>
      <c r="C140" s="140" t="s">
        <v>193</v>
      </c>
      <c r="D140" s="140" t="s">
        <v>137</v>
      </c>
      <c r="E140" s="141" t="s">
        <v>194</v>
      </c>
      <c r="F140" s="239" t="s">
        <v>195</v>
      </c>
      <c r="G140" s="239"/>
      <c r="H140" s="239"/>
      <c r="I140" s="239"/>
      <c r="J140" s="142" t="s">
        <v>186</v>
      </c>
      <c r="K140" s="143">
        <v>28.363</v>
      </c>
      <c r="L140" s="240"/>
      <c r="M140" s="240"/>
      <c r="N140" s="240">
        <f>ROUND(L140*K140,0)</f>
        <v>0</v>
      </c>
      <c r="O140" s="240"/>
      <c r="P140" s="240"/>
      <c r="Q140" s="240"/>
      <c r="R140" s="144"/>
      <c r="T140" s="145" t="s">
        <v>5</v>
      </c>
      <c r="U140" s="43" t="s">
        <v>47</v>
      </c>
      <c r="V140" s="146">
        <v>9.7000000000000003E-2</v>
      </c>
      <c r="W140" s="146">
        <f>V140*K140</f>
        <v>2.7512110000000001</v>
      </c>
      <c r="X140" s="146">
        <v>0</v>
      </c>
      <c r="Y140" s="146">
        <f>X140*K140</f>
        <v>0</v>
      </c>
      <c r="Z140" s="146">
        <v>0</v>
      </c>
      <c r="AA140" s="147">
        <f>Z140*K140</f>
        <v>0</v>
      </c>
      <c r="AR140" s="20" t="s">
        <v>141</v>
      </c>
      <c r="AT140" s="20" t="s">
        <v>137</v>
      </c>
      <c r="AU140" s="20" t="s">
        <v>100</v>
      </c>
      <c r="AY140" s="20" t="s">
        <v>136</v>
      </c>
      <c r="BE140" s="148">
        <f>IF(U140="základní",N140,0)</f>
        <v>0</v>
      </c>
      <c r="BF140" s="148">
        <f>IF(U140="snížená",N140,0)</f>
        <v>0</v>
      </c>
      <c r="BG140" s="148">
        <f>IF(U140="zákl. přenesená",N140,0)</f>
        <v>0</v>
      </c>
      <c r="BH140" s="148">
        <f>IF(U140="sníž. přenesená",N140,0)</f>
        <v>0</v>
      </c>
      <c r="BI140" s="148">
        <f>IF(U140="nulová",N140,0)</f>
        <v>0</v>
      </c>
      <c r="BJ140" s="20" t="s">
        <v>11</v>
      </c>
      <c r="BK140" s="148">
        <f>ROUND(L140*K140,0)</f>
        <v>0</v>
      </c>
      <c r="BL140" s="20" t="s">
        <v>141</v>
      </c>
      <c r="BM140" s="20" t="s">
        <v>196</v>
      </c>
    </row>
    <row r="141" spans="2:65" s="11" customFormat="1" ht="22.5" customHeight="1">
      <c r="B141" s="157"/>
      <c r="C141" s="158"/>
      <c r="D141" s="158"/>
      <c r="E141" s="159" t="s">
        <v>5</v>
      </c>
      <c r="F141" s="253" t="s">
        <v>197</v>
      </c>
      <c r="G141" s="254"/>
      <c r="H141" s="254"/>
      <c r="I141" s="254"/>
      <c r="J141" s="158"/>
      <c r="K141" s="160" t="s">
        <v>5</v>
      </c>
      <c r="L141" s="158"/>
      <c r="M141" s="158"/>
      <c r="N141" s="158"/>
      <c r="O141" s="158"/>
      <c r="P141" s="158"/>
      <c r="Q141" s="158"/>
      <c r="R141" s="161"/>
      <c r="T141" s="162"/>
      <c r="U141" s="158"/>
      <c r="V141" s="158"/>
      <c r="W141" s="158"/>
      <c r="X141" s="158"/>
      <c r="Y141" s="158"/>
      <c r="Z141" s="158"/>
      <c r="AA141" s="163"/>
      <c r="AT141" s="164" t="s">
        <v>144</v>
      </c>
      <c r="AU141" s="164" t="s">
        <v>100</v>
      </c>
      <c r="AV141" s="11" t="s">
        <v>11</v>
      </c>
      <c r="AW141" s="11" t="s">
        <v>40</v>
      </c>
      <c r="AX141" s="11" t="s">
        <v>82</v>
      </c>
      <c r="AY141" s="164" t="s">
        <v>136</v>
      </c>
    </row>
    <row r="142" spans="2:65" s="10" customFormat="1" ht="22.5" customHeight="1">
      <c r="B142" s="149"/>
      <c r="C142" s="150"/>
      <c r="D142" s="150"/>
      <c r="E142" s="151" t="s">
        <v>5</v>
      </c>
      <c r="F142" s="251" t="s">
        <v>198</v>
      </c>
      <c r="G142" s="252"/>
      <c r="H142" s="252"/>
      <c r="I142" s="252"/>
      <c r="J142" s="150"/>
      <c r="K142" s="152">
        <v>23.363</v>
      </c>
      <c r="L142" s="150"/>
      <c r="M142" s="150"/>
      <c r="N142" s="150"/>
      <c r="O142" s="150"/>
      <c r="P142" s="150"/>
      <c r="Q142" s="150"/>
      <c r="R142" s="153"/>
      <c r="T142" s="154"/>
      <c r="U142" s="150"/>
      <c r="V142" s="150"/>
      <c r="W142" s="150"/>
      <c r="X142" s="150"/>
      <c r="Y142" s="150"/>
      <c r="Z142" s="150"/>
      <c r="AA142" s="155"/>
      <c r="AT142" s="156" t="s">
        <v>144</v>
      </c>
      <c r="AU142" s="156" t="s">
        <v>100</v>
      </c>
      <c r="AV142" s="10" t="s">
        <v>100</v>
      </c>
      <c r="AW142" s="10" t="s">
        <v>40</v>
      </c>
      <c r="AX142" s="10" t="s">
        <v>82</v>
      </c>
      <c r="AY142" s="156" t="s">
        <v>136</v>
      </c>
    </row>
    <row r="143" spans="2:65" s="11" customFormat="1" ht="22.5" customHeight="1">
      <c r="B143" s="157"/>
      <c r="C143" s="158"/>
      <c r="D143" s="158"/>
      <c r="E143" s="159" t="s">
        <v>5</v>
      </c>
      <c r="F143" s="259" t="s">
        <v>199</v>
      </c>
      <c r="G143" s="260"/>
      <c r="H143" s="260"/>
      <c r="I143" s="260"/>
      <c r="J143" s="158"/>
      <c r="K143" s="160" t="s">
        <v>5</v>
      </c>
      <c r="L143" s="158"/>
      <c r="M143" s="158"/>
      <c r="N143" s="158"/>
      <c r="O143" s="158"/>
      <c r="P143" s="158"/>
      <c r="Q143" s="158"/>
      <c r="R143" s="161"/>
      <c r="T143" s="162"/>
      <c r="U143" s="158"/>
      <c r="V143" s="158"/>
      <c r="W143" s="158"/>
      <c r="X143" s="158"/>
      <c r="Y143" s="158"/>
      <c r="Z143" s="158"/>
      <c r="AA143" s="163"/>
      <c r="AT143" s="164" t="s">
        <v>144</v>
      </c>
      <c r="AU143" s="164" t="s">
        <v>100</v>
      </c>
      <c r="AV143" s="11" t="s">
        <v>11</v>
      </c>
      <c r="AW143" s="11" t="s">
        <v>40</v>
      </c>
      <c r="AX143" s="11" t="s">
        <v>82</v>
      </c>
      <c r="AY143" s="164" t="s">
        <v>136</v>
      </c>
    </row>
    <row r="144" spans="2:65" s="10" customFormat="1" ht="22.5" customHeight="1">
      <c r="B144" s="149"/>
      <c r="C144" s="150"/>
      <c r="D144" s="150"/>
      <c r="E144" s="151" t="s">
        <v>5</v>
      </c>
      <c r="F144" s="251" t="s">
        <v>200</v>
      </c>
      <c r="G144" s="252"/>
      <c r="H144" s="252"/>
      <c r="I144" s="252"/>
      <c r="J144" s="150"/>
      <c r="K144" s="152">
        <v>5</v>
      </c>
      <c r="L144" s="150"/>
      <c r="M144" s="150"/>
      <c r="N144" s="150"/>
      <c r="O144" s="150"/>
      <c r="P144" s="150"/>
      <c r="Q144" s="150"/>
      <c r="R144" s="153"/>
      <c r="T144" s="154"/>
      <c r="U144" s="150"/>
      <c r="V144" s="150"/>
      <c r="W144" s="150"/>
      <c r="X144" s="150"/>
      <c r="Y144" s="150"/>
      <c r="Z144" s="150"/>
      <c r="AA144" s="155"/>
      <c r="AT144" s="156" t="s">
        <v>144</v>
      </c>
      <c r="AU144" s="156" t="s">
        <v>100</v>
      </c>
      <c r="AV144" s="10" t="s">
        <v>100</v>
      </c>
      <c r="AW144" s="10" t="s">
        <v>40</v>
      </c>
      <c r="AX144" s="10" t="s">
        <v>82</v>
      </c>
      <c r="AY144" s="156" t="s">
        <v>136</v>
      </c>
    </row>
    <row r="145" spans="2:65" s="1" customFormat="1" ht="31.5" customHeight="1">
      <c r="B145" s="139"/>
      <c r="C145" s="140" t="s">
        <v>201</v>
      </c>
      <c r="D145" s="140" t="s">
        <v>137</v>
      </c>
      <c r="E145" s="141" t="s">
        <v>202</v>
      </c>
      <c r="F145" s="239" t="s">
        <v>203</v>
      </c>
      <c r="G145" s="239"/>
      <c r="H145" s="239"/>
      <c r="I145" s="239"/>
      <c r="J145" s="142" t="s">
        <v>186</v>
      </c>
      <c r="K145" s="143">
        <v>216.173</v>
      </c>
      <c r="L145" s="240"/>
      <c r="M145" s="240"/>
      <c r="N145" s="240">
        <f>ROUND(L145*K145,0)</f>
        <v>0</v>
      </c>
      <c r="O145" s="240"/>
      <c r="P145" s="240"/>
      <c r="Q145" s="240"/>
      <c r="R145" s="144"/>
      <c r="T145" s="145" t="s">
        <v>5</v>
      </c>
      <c r="U145" s="43" t="s">
        <v>47</v>
      </c>
      <c r="V145" s="146">
        <v>0.82499999999999996</v>
      </c>
      <c r="W145" s="146">
        <f>V145*K145</f>
        <v>178.342725</v>
      </c>
      <c r="X145" s="146">
        <v>0</v>
      </c>
      <c r="Y145" s="146">
        <f>X145*K145</f>
        <v>0</v>
      </c>
      <c r="Z145" s="146">
        <v>0</v>
      </c>
      <c r="AA145" s="147">
        <f>Z145*K145</f>
        <v>0</v>
      </c>
      <c r="AR145" s="20" t="s">
        <v>141</v>
      </c>
      <c r="AT145" s="20" t="s">
        <v>137</v>
      </c>
      <c r="AU145" s="20" t="s">
        <v>100</v>
      </c>
      <c r="AY145" s="20" t="s">
        <v>136</v>
      </c>
      <c r="BE145" s="148">
        <f>IF(U145="základní",N145,0)</f>
        <v>0</v>
      </c>
      <c r="BF145" s="148">
        <f>IF(U145="snížená",N145,0)</f>
        <v>0</v>
      </c>
      <c r="BG145" s="148">
        <f>IF(U145="zákl. přenesená",N145,0)</f>
        <v>0</v>
      </c>
      <c r="BH145" s="148">
        <f>IF(U145="sníž. přenesená",N145,0)</f>
        <v>0</v>
      </c>
      <c r="BI145" s="148">
        <f>IF(U145="nulová",N145,0)</f>
        <v>0</v>
      </c>
      <c r="BJ145" s="20" t="s">
        <v>11</v>
      </c>
      <c r="BK145" s="148">
        <f>ROUND(L145*K145,0)</f>
        <v>0</v>
      </c>
      <c r="BL145" s="20" t="s">
        <v>141</v>
      </c>
      <c r="BM145" s="20" t="s">
        <v>204</v>
      </c>
    </row>
    <row r="146" spans="2:65" s="11" customFormat="1" ht="22.5" customHeight="1">
      <c r="B146" s="157"/>
      <c r="C146" s="158"/>
      <c r="D146" s="158"/>
      <c r="E146" s="159" t="s">
        <v>5</v>
      </c>
      <c r="F146" s="253" t="s">
        <v>205</v>
      </c>
      <c r="G146" s="254"/>
      <c r="H146" s="254"/>
      <c r="I146" s="254"/>
      <c r="J146" s="158"/>
      <c r="K146" s="160" t="s">
        <v>5</v>
      </c>
      <c r="L146" s="158"/>
      <c r="M146" s="158"/>
      <c r="N146" s="158"/>
      <c r="O146" s="158"/>
      <c r="P146" s="158"/>
      <c r="Q146" s="158"/>
      <c r="R146" s="161"/>
      <c r="T146" s="162"/>
      <c r="U146" s="158"/>
      <c r="V146" s="158"/>
      <c r="W146" s="158"/>
      <c r="X146" s="158"/>
      <c r="Y146" s="158"/>
      <c r="Z146" s="158"/>
      <c r="AA146" s="163"/>
      <c r="AT146" s="164" t="s">
        <v>144</v>
      </c>
      <c r="AU146" s="164" t="s">
        <v>100</v>
      </c>
      <c r="AV146" s="11" t="s">
        <v>11</v>
      </c>
      <c r="AW146" s="11" t="s">
        <v>40</v>
      </c>
      <c r="AX146" s="11" t="s">
        <v>82</v>
      </c>
      <c r="AY146" s="164" t="s">
        <v>136</v>
      </c>
    </row>
    <row r="147" spans="2:65" s="10" customFormat="1" ht="22.5" customHeight="1">
      <c r="B147" s="149"/>
      <c r="C147" s="150"/>
      <c r="D147" s="150"/>
      <c r="E147" s="151" t="s">
        <v>5</v>
      </c>
      <c r="F147" s="251" t="s">
        <v>206</v>
      </c>
      <c r="G147" s="252"/>
      <c r="H147" s="252"/>
      <c r="I147" s="252"/>
      <c r="J147" s="150"/>
      <c r="K147" s="152">
        <v>160.97399999999999</v>
      </c>
      <c r="L147" s="150"/>
      <c r="M147" s="150"/>
      <c r="N147" s="150"/>
      <c r="O147" s="150"/>
      <c r="P147" s="150"/>
      <c r="Q147" s="150"/>
      <c r="R147" s="153"/>
      <c r="T147" s="154"/>
      <c r="U147" s="150"/>
      <c r="V147" s="150"/>
      <c r="W147" s="150"/>
      <c r="X147" s="150"/>
      <c r="Y147" s="150"/>
      <c r="Z147" s="150"/>
      <c r="AA147" s="155"/>
      <c r="AT147" s="156" t="s">
        <v>144</v>
      </c>
      <c r="AU147" s="156" t="s">
        <v>100</v>
      </c>
      <c r="AV147" s="10" t="s">
        <v>100</v>
      </c>
      <c r="AW147" s="10" t="s">
        <v>40</v>
      </c>
      <c r="AX147" s="10" t="s">
        <v>82</v>
      </c>
      <c r="AY147" s="156" t="s">
        <v>136</v>
      </c>
    </row>
    <row r="148" spans="2:65" s="11" customFormat="1" ht="22.5" customHeight="1">
      <c r="B148" s="157"/>
      <c r="C148" s="158"/>
      <c r="D148" s="158"/>
      <c r="E148" s="159" t="s">
        <v>5</v>
      </c>
      <c r="F148" s="259" t="s">
        <v>207</v>
      </c>
      <c r="G148" s="260"/>
      <c r="H148" s="260"/>
      <c r="I148" s="260"/>
      <c r="J148" s="158"/>
      <c r="K148" s="160" t="s">
        <v>5</v>
      </c>
      <c r="L148" s="158"/>
      <c r="M148" s="158"/>
      <c r="N148" s="158"/>
      <c r="O148" s="158"/>
      <c r="P148" s="158"/>
      <c r="Q148" s="158"/>
      <c r="R148" s="161"/>
      <c r="T148" s="162"/>
      <c r="U148" s="158"/>
      <c r="V148" s="158"/>
      <c r="W148" s="158"/>
      <c r="X148" s="158"/>
      <c r="Y148" s="158"/>
      <c r="Z148" s="158"/>
      <c r="AA148" s="163"/>
      <c r="AT148" s="164" t="s">
        <v>144</v>
      </c>
      <c r="AU148" s="164" t="s">
        <v>100</v>
      </c>
      <c r="AV148" s="11" t="s">
        <v>11</v>
      </c>
      <c r="AW148" s="11" t="s">
        <v>40</v>
      </c>
      <c r="AX148" s="11" t="s">
        <v>82</v>
      </c>
      <c r="AY148" s="164" t="s">
        <v>136</v>
      </c>
    </row>
    <row r="149" spans="2:65" s="10" customFormat="1" ht="22.5" customHeight="1">
      <c r="B149" s="149"/>
      <c r="C149" s="150"/>
      <c r="D149" s="150"/>
      <c r="E149" s="151" t="s">
        <v>5</v>
      </c>
      <c r="F149" s="251" t="s">
        <v>208</v>
      </c>
      <c r="G149" s="252"/>
      <c r="H149" s="252"/>
      <c r="I149" s="252"/>
      <c r="J149" s="150"/>
      <c r="K149" s="152">
        <v>8.0489999999999995</v>
      </c>
      <c r="L149" s="150"/>
      <c r="M149" s="150"/>
      <c r="N149" s="150"/>
      <c r="O149" s="150"/>
      <c r="P149" s="150"/>
      <c r="Q149" s="150"/>
      <c r="R149" s="153"/>
      <c r="T149" s="154"/>
      <c r="U149" s="150"/>
      <c r="V149" s="150"/>
      <c r="W149" s="150"/>
      <c r="X149" s="150"/>
      <c r="Y149" s="150"/>
      <c r="Z149" s="150"/>
      <c r="AA149" s="155"/>
      <c r="AT149" s="156" t="s">
        <v>144</v>
      </c>
      <c r="AU149" s="156" t="s">
        <v>100</v>
      </c>
      <c r="AV149" s="10" t="s">
        <v>100</v>
      </c>
      <c r="AW149" s="10" t="s">
        <v>40</v>
      </c>
      <c r="AX149" s="10" t="s">
        <v>82</v>
      </c>
      <c r="AY149" s="156" t="s">
        <v>136</v>
      </c>
    </row>
    <row r="150" spans="2:65" s="11" customFormat="1" ht="22.5" customHeight="1">
      <c r="B150" s="157"/>
      <c r="C150" s="158"/>
      <c r="D150" s="158"/>
      <c r="E150" s="159" t="s">
        <v>5</v>
      </c>
      <c r="F150" s="259" t="s">
        <v>199</v>
      </c>
      <c r="G150" s="260"/>
      <c r="H150" s="260"/>
      <c r="I150" s="260"/>
      <c r="J150" s="158"/>
      <c r="K150" s="160" t="s">
        <v>5</v>
      </c>
      <c r="L150" s="158"/>
      <c r="M150" s="158"/>
      <c r="N150" s="158"/>
      <c r="O150" s="158"/>
      <c r="P150" s="158"/>
      <c r="Q150" s="158"/>
      <c r="R150" s="161"/>
      <c r="T150" s="162"/>
      <c r="U150" s="158"/>
      <c r="V150" s="158"/>
      <c r="W150" s="158"/>
      <c r="X150" s="158"/>
      <c r="Y150" s="158"/>
      <c r="Z150" s="158"/>
      <c r="AA150" s="163"/>
      <c r="AT150" s="164" t="s">
        <v>144</v>
      </c>
      <c r="AU150" s="164" t="s">
        <v>100</v>
      </c>
      <c r="AV150" s="11" t="s">
        <v>11</v>
      </c>
      <c r="AW150" s="11" t="s">
        <v>40</v>
      </c>
      <c r="AX150" s="11" t="s">
        <v>82</v>
      </c>
      <c r="AY150" s="164" t="s">
        <v>136</v>
      </c>
    </row>
    <row r="151" spans="2:65" s="10" customFormat="1" ht="22.5" customHeight="1">
      <c r="B151" s="149"/>
      <c r="C151" s="150"/>
      <c r="D151" s="150"/>
      <c r="E151" s="151" t="s">
        <v>5</v>
      </c>
      <c r="F151" s="251" t="s">
        <v>209</v>
      </c>
      <c r="G151" s="252"/>
      <c r="H151" s="252"/>
      <c r="I151" s="252"/>
      <c r="J151" s="150"/>
      <c r="K151" s="152">
        <v>32</v>
      </c>
      <c r="L151" s="150"/>
      <c r="M151" s="150"/>
      <c r="N151" s="150"/>
      <c r="O151" s="150"/>
      <c r="P151" s="150"/>
      <c r="Q151" s="150"/>
      <c r="R151" s="153"/>
      <c r="T151" s="154"/>
      <c r="U151" s="150"/>
      <c r="V151" s="150"/>
      <c r="W151" s="150"/>
      <c r="X151" s="150"/>
      <c r="Y151" s="150"/>
      <c r="Z151" s="150"/>
      <c r="AA151" s="155"/>
      <c r="AT151" s="156" t="s">
        <v>144</v>
      </c>
      <c r="AU151" s="156" t="s">
        <v>100</v>
      </c>
      <c r="AV151" s="10" t="s">
        <v>100</v>
      </c>
      <c r="AW151" s="10" t="s">
        <v>40</v>
      </c>
      <c r="AX151" s="10" t="s">
        <v>82</v>
      </c>
      <c r="AY151" s="156" t="s">
        <v>136</v>
      </c>
    </row>
    <row r="152" spans="2:65" s="10" customFormat="1" ht="22.5" customHeight="1">
      <c r="B152" s="149"/>
      <c r="C152" s="150"/>
      <c r="D152" s="150"/>
      <c r="E152" s="151" t="s">
        <v>5</v>
      </c>
      <c r="F152" s="251" t="s">
        <v>210</v>
      </c>
      <c r="G152" s="252"/>
      <c r="H152" s="252"/>
      <c r="I152" s="252"/>
      <c r="J152" s="150"/>
      <c r="K152" s="152">
        <v>15.15</v>
      </c>
      <c r="L152" s="150"/>
      <c r="M152" s="150"/>
      <c r="N152" s="150"/>
      <c r="O152" s="150"/>
      <c r="P152" s="150"/>
      <c r="Q152" s="150"/>
      <c r="R152" s="153"/>
      <c r="T152" s="154"/>
      <c r="U152" s="150"/>
      <c r="V152" s="150"/>
      <c r="W152" s="150"/>
      <c r="X152" s="150"/>
      <c r="Y152" s="150"/>
      <c r="Z152" s="150"/>
      <c r="AA152" s="155"/>
      <c r="AT152" s="156" t="s">
        <v>144</v>
      </c>
      <c r="AU152" s="156" t="s">
        <v>100</v>
      </c>
      <c r="AV152" s="10" t="s">
        <v>100</v>
      </c>
      <c r="AW152" s="10" t="s">
        <v>40</v>
      </c>
      <c r="AX152" s="10" t="s">
        <v>82</v>
      </c>
      <c r="AY152" s="156" t="s">
        <v>136</v>
      </c>
    </row>
    <row r="153" spans="2:65" s="12" customFormat="1" ht="22.5" customHeight="1">
      <c r="B153" s="165"/>
      <c r="C153" s="166"/>
      <c r="D153" s="166"/>
      <c r="E153" s="167" t="s">
        <v>5</v>
      </c>
      <c r="F153" s="261" t="s">
        <v>211</v>
      </c>
      <c r="G153" s="262"/>
      <c r="H153" s="262"/>
      <c r="I153" s="262"/>
      <c r="J153" s="166"/>
      <c r="K153" s="168">
        <v>216.173</v>
      </c>
      <c r="L153" s="166"/>
      <c r="M153" s="166"/>
      <c r="N153" s="166"/>
      <c r="O153" s="166"/>
      <c r="P153" s="166"/>
      <c r="Q153" s="166"/>
      <c r="R153" s="169"/>
      <c r="T153" s="170"/>
      <c r="U153" s="166"/>
      <c r="V153" s="166"/>
      <c r="W153" s="166"/>
      <c r="X153" s="166"/>
      <c r="Y153" s="166"/>
      <c r="Z153" s="166"/>
      <c r="AA153" s="171"/>
      <c r="AT153" s="172" t="s">
        <v>144</v>
      </c>
      <c r="AU153" s="172" t="s">
        <v>100</v>
      </c>
      <c r="AV153" s="12" t="s">
        <v>141</v>
      </c>
      <c r="AW153" s="12" t="s">
        <v>40</v>
      </c>
      <c r="AX153" s="12" t="s">
        <v>11</v>
      </c>
      <c r="AY153" s="172" t="s">
        <v>136</v>
      </c>
    </row>
    <row r="154" spans="2:65" s="1" customFormat="1" ht="31.5" customHeight="1">
      <c r="B154" s="139"/>
      <c r="C154" s="140" t="s">
        <v>212</v>
      </c>
      <c r="D154" s="140" t="s">
        <v>137</v>
      </c>
      <c r="E154" s="141" t="s">
        <v>213</v>
      </c>
      <c r="F154" s="239" t="s">
        <v>214</v>
      </c>
      <c r="G154" s="239"/>
      <c r="H154" s="239"/>
      <c r="I154" s="239"/>
      <c r="J154" s="142" t="s">
        <v>186</v>
      </c>
      <c r="K154" s="143">
        <v>216.173</v>
      </c>
      <c r="L154" s="240"/>
      <c r="M154" s="240"/>
      <c r="N154" s="240">
        <f>ROUND(L154*K154,0)</f>
        <v>0</v>
      </c>
      <c r="O154" s="240"/>
      <c r="P154" s="240"/>
      <c r="Q154" s="240"/>
      <c r="R154" s="144"/>
      <c r="T154" s="145" t="s">
        <v>5</v>
      </c>
      <c r="U154" s="43" t="s">
        <v>47</v>
      </c>
      <c r="V154" s="146">
        <v>8.5000000000000006E-2</v>
      </c>
      <c r="W154" s="146">
        <f>V154*K154</f>
        <v>18.374705000000002</v>
      </c>
      <c r="X154" s="146">
        <v>0</v>
      </c>
      <c r="Y154" s="146">
        <f>X154*K154</f>
        <v>0</v>
      </c>
      <c r="Z154" s="146">
        <v>0</v>
      </c>
      <c r="AA154" s="147">
        <f>Z154*K154</f>
        <v>0</v>
      </c>
      <c r="AR154" s="20" t="s">
        <v>141</v>
      </c>
      <c r="AT154" s="20" t="s">
        <v>137</v>
      </c>
      <c r="AU154" s="20" t="s">
        <v>100</v>
      </c>
      <c r="AY154" s="20" t="s">
        <v>136</v>
      </c>
      <c r="BE154" s="148">
        <f>IF(U154="základní",N154,0)</f>
        <v>0</v>
      </c>
      <c r="BF154" s="148">
        <f>IF(U154="snížená",N154,0)</f>
        <v>0</v>
      </c>
      <c r="BG154" s="148">
        <f>IF(U154="zákl. přenesená",N154,0)</f>
        <v>0</v>
      </c>
      <c r="BH154" s="148">
        <f>IF(U154="sníž. přenesená",N154,0)</f>
        <v>0</v>
      </c>
      <c r="BI154" s="148">
        <f>IF(U154="nulová",N154,0)</f>
        <v>0</v>
      </c>
      <c r="BJ154" s="20" t="s">
        <v>11</v>
      </c>
      <c r="BK154" s="148">
        <f>ROUND(L154*K154,0)</f>
        <v>0</v>
      </c>
      <c r="BL154" s="20" t="s">
        <v>141</v>
      </c>
      <c r="BM154" s="20" t="s">
        <v>215</v>
      </c>
    </row>
    <row r="155" spans="2:65" s="1" customFormat="1" ht="31.5" customHeight="1">
      <c r="B155" s="139"/>
      <c r="C155" s="140" t="s">
        <v>12</v>
      </c>
      <c r="D155" s="140" t="s">
        <v>137</v>
      </c>
      <c r="E155" s="141" t="s">
        <v>216</v>
      </c>
      <c r="F155" s="239" t="s">
        <v>217</v>
      </c>
      <c r="G155" s="239"/>
      <c r="H155" s="239"/>
      <c r="I155" s="239"/>
      <c r="J155" s="142" t="s">
        <v>186</v>
      </c>
      <c r="K155" s="143">
        <v>5.4</v>
      </c>
      <c r="L155" s="240"/>
      <c r="M155" s="240"/>
      <c r="N155" s="240">
        <f>ROUND(L155*K155,0)</f>
        <v>0</v>
      </c>
      <c r="O155" s="240"/>
      <c r="P155" s="240"/>
      <c r="Q155" s="240"/>
      <c r="R155" s="144"/>
      <c r="T155" s="145" t="s">
        <v>5</v>
      </c>
      <c r="U155" s="43" t="s">
        <v>47</v>
      </c>
      <c r="V155" s="146">
        <v>2.94</v>
      </c>
      <c r="W155" s="146">
        <f>V155*K155</f>
        <v>15.876000000000001</v>
      </c>
      <c r="X155" s="146">
        <v>0</v>
      </c>
      <c r="Y155" s="146">
        <f>X155*K155</f>
        <v>0</v>
      </c>
      <c r="Z155" s="146">
        <v>0</v>
      </c>
      <c r="AA155" s="147">
        <f>Z155*K155</f>
        <v>0</v>
      </c>
      <c r="AR155" s="20" t="s">
        <v>141</v>
      </c>
      <c r="AT155" s="20" t="s">
        <v>137</v>
      </c>
      <c r="AU155" s="20" t="s">
        <v>100</v>
      </c>
      <c r="AY155" s="20" t="s">
        <v>136</v>
      </c>
      <c r="BE155" s="148">
        <f>IF(U155="základní",N155,0)</f>
        <v>0</v>
      </c>
      <c r="BF155" s="148">
        <f>IF(U155="snížená",N155,0)</f>
        <v>0</v>
      </c>
      <c r="BG155" s="148">
        <f>IF(U155="zákl. přenesená",N155,0)</f>
        <v>0</v>
      </c>
      <c r="BH155" s="148">
        <f>IF(U155="sníž. přenesená",N155,0)</f>
        <v>0</v>
      </c>
      <c r="BI155" s="148">
        <f>IF(U155="nulová",N155,0)</f>
        <v>0</v>
      </c>
      <c r="BJ155" s="20" t="s">
        <v>11</v>
      </c>
      <c r="BK155" s="148">
        <f>ROUND(L155*K155,0)</f>
        <v>0</v>
      </c>
      <c r="BL155" s="20" t="s">
        <v>141</v>
      </c>
      <c r="BM155" s="20" t="s">
        <v>218</v>
      </c>
    </row>
    <row r="156" spans="2:65" s="11" customFormat="1" ht="22.5" customHeight="1">
      <c r="B156" s="157"/>
      <c r="C156" s="158"/>
      <c r="D156" s="158"/>
      <c r="E156" s="159" t="s">
        <v>5</v>
      </c>
      <c r="F156" s="253" t="s">
        <v>219</v>
      </c>
      <c r="G156" s="254"/>
      <c r="H156" s="254"/>
      <c r="I156" s="254"/>
      <c r="J156" s="158"/>
      <c r="K156" s="160" t="s">
        <v>5</v>
      </c>
      <c r="L156" s="158"/>
      <c r="M156" s="158"/>
      <c r="N156" s="158"/>
      <c r="O156" s="158"/>
      <c r="P156" s="158"/>
      <c r="Q156" s="158"/>
      <c r="R156" s="161"/>
      <c r="T156" s="162"/>
      <c r="U156" s="158"/>
      <c r="V156" s="158"/>
      <c r="W156" s="158"/>
      <c r="X156" s="158"/>
      <c r="Y156" s="158"/>
      <c r="Z156" s="158"/>
      <c r="AA156" s="163"/>
      <c r="AT156" s="164" t="s">
        <v>144</v>
      </c>
      <c r="AU156" s="164" t="s">
        <v>100</v>
      </c>
      <c r="AV156" s="11" t="s">
        <v>11</v>
      </c>
      <c r="AW156" s="11" t="s">
        <v>40</v>
      </c>
      <c r="AX156" s="11" t="s">
        <v>82</v>
      </c>
      <c r="AY156" s="164" t="s">
        <v>136</v>
      </c>
    </row>
    <row r="157" spans="2:65" s="10" customFormat="1" ht="22.5" customHeight="1">
      <c r="B157" s="149"/>
      <c r="C157" s="150"/>
      <c r="D157" s="150"/>
      <c r="E157" s="151" t="s">
        <v>5</v>
      </c>
      <c r="F157" s="251" t="s">
        <v>220</v>
      </c>
      <c r="G157" s="252"/>
      <c r="H157" s="252"/>
      <c r="I157" s="252"/>
      <c r="J157" s="150"/>
      <c r="K157" s="152">
        <v>5.4</v>
      </c>
      <c r="L157" s="150"/>
      <c r="M157" s="150"/>
      <c r="N157" s="150"/>
      <c r="O157" s="150"/>
      <c r="P157" s="150"/>
      <c r="Q157" s="150"/>
      <c r="R157" s="153"/>
      <c r="T157" s="154"/>
      <c r="U157" s="150"/>
      <c r="V157" s="150"/>
      <c r="W157" s="150"/>
      <c r="X157" s="150"/>
      <c r="Y157" s="150"/>
      <c r="Z157" s="150"/>
      <c r="AA157" s="155"/>
      <c r="AT157" s="156" t="s">
        <v>144</v>
      </c>
      <c r="AU157" s="156" t="s">
        <v>100</v>
      </c>
      <c r="AV157" s="10" t="s">
        <v>100</v>
      </c>
      <c r="AW157" s="10" t="s">
        <v>40</v>
      </c>
      <c r="AX157" s="10" t="s">
        <v>82</v>
      </c>
      <c r="AY157" s="156" t="s">
        <v>136</v>
      </c>
    </row>
    <row r="158" spans="2:65" s="1" customFormat="1" ht="31.5" customHeight="1">
      <c r="B158" s="139"/>
      <c r="C158" s="140" t="s">
        <v>221</v>
      </c>
      <c r="D158" s="140" t="s">
        <v>137</v>
      </c>
      <c r="E158" s="141" t="s">
        <v>222</v>
      </c>
      <c r="F158" s="239" t="s">
        <v>223</v>
      </c>
      <c r="G158" s="239"/>
      <c r="H158" s="239"/>
      <c r="I158" s="239"/>
      <c r="J158" s="142" t="s">
        <v>186</v>
      </c>
      <c r="K158" s="143">
        <v>5.4</v>
      </c>
      <c r="L158" s="240"/>
      <c r="M158" s="240"/>
      <c r="N158" s="240">
        <f>ROUND(L158*K158,0)</f>
        <v>0</v>
      </c>
      <c r="O158" s="240"/>
      <c r="P158" s="240"/>
      <c r="Q158" s="240"/>
      <c r="R158" s="144"/>
      <c r="T158" s="145" t="s">
        <v>5</v>
      </c>
      <c r="U158" s="43" t="s">
        <v>47</v>
      </c>
      <c r="V158" s="146">
        <v>0.8</v>
      </c>
      <c r="W158" s="146">
        <f>V158*K158</f>
        <v>4.32</v>
      </c>
      <c r="X158" s="146">
        <v>0</v>
      </c>
      <c r="Y158" s="146">
        <f>X158*K158</f>
        <v>0</v>
      </c>
      <c r="Z158" s="146">
        <v>0</v>
      </c>
      <c r="AA158" s="147">
        <f>Z158*K158</f>
        <v>0</v>
      </c>
      <c r="AR158" s="20" t="s">
        <v>141</v>
      </c>
      <c r="AT158" s="20" t="s">
        <v>137</v>
      </c>
      <c r="AU158" s="20" t="s">
        <v>100</v>
      </c>
      <c r="AY158" s="20" t="s">
        <v>136</v>
      </c>
      <c r="BE158" s="148">
        <f>IF(U158="základní",N158,0)</f>
        <v>0</v>
      </c>
      <c r="BF158" s="148">
        <f>IF(U158="snížená",N158,0)</f>
        <v>0</v>
      </c>
      <c r="BG158" s="148">
        <f>IF(U158="zákl. přenesená",N158,0)</f>
        <v>0</v>
      </c>
      <c r="BH158" s="148">
        <f>IF(U158="sníž. přenesená",N158,0)</f>
        <v>0</v>
      </c>
      <c r="BI158" s="148">
        <f>IF(U158="nulová",N158,0)</f>
        <v>0</v>
      </c>
      <c r="BJ158" s="20" t="s">
        <v>11</v>
      </c>
      <c r="BK158" s="148">
        <f>ROUND(L158*K158,0)</f>
        <v>0</v>
      </c>
      <c r="BL158" s="20" t="s">
        <v>141</v>
      </c>
      <c r="BM158" s="20" t="s">
        <v>224</v>
      </c>
    </row>
    <row r="159" spans="2:65" s="1" customFormat="1" ht="31.5" customHeight="1">
      <c r="B159" s="139"/>
      <c r="C159" s="140" t="s">
        <v>225</v>
      </c>
      <c r="D159" s="140" t="s">
        <v>137</v>
      </c>
      <c r="E159" s="141" t="s">
        <v>226</v>
      </c>
      <c r="F159" s="239" t="s">
        <v>227</v>
      </c>
      <c r="G159" s="239"/>
      <c r="H159" s="239"/>
      <c r="I159" s="239"/>
      <c r="J159" s="142" t="s">
        <v>154</v>
      </c>
      <c r="K159" s="143">
        <v>12</v>
      </c>
      <c r="L159" s="240"/>
      <c r="M159" s="240"/>
      <c r="N159" s="240">
        <f>ROUND(L159*K159,0)</f>
        <v>0</v>
      </c>
      <c r="O159" s="240"/>
      <c r="P159" s="240"/>
      <c r="Q159" s="240"/>
      <c r="R159" s="144"/>
      <c r="T159" s="145" t="s">
        <v>5</v>
      </c>
      <c r="U159" s="43" t="s">
        <v>47</v>
      </c>
      <c r="V159" s="146">
        <v>1.81</v>
      </c>
      <c r="W159" s="146">
        <f>V159*K159</f>
        <v>21.72</v>
      </c>
      <c r="X159" s="146">
        <v>0</v>
      </c>
      <c r="Y159" s="146">
        <f>X159*K159</f>
        <v>0</v>
      </c>
      <c r="Z159" s="146">
        <v>0</v>
      </c>
      <c r="AA159" s="147">
        <f>Z159*K159</f>
        <v>0</v>
      </c>
      <c r="AR159" s="20" t="s">
        <v>141</v>
      </c>
      <c r="AT159" s="20" t="s">
        <v>137</v>
      </c>
      <c r="AU159" s="20" t="s">
        <v>100</v>
      </c>
      <c r="AY159" s="20" t="s">
        <v>136</v>
      </c>
      <c r="BE159" s="148">
        <f>IF(U159="základní",N159,0)</f>
        <v>0</v>
      </c>
      <c r="BF159" s="148">
        <f>IF(U159="snížená",N159,0)</f>
        <v>0</v>
      </c>
      <c r="BG159" s="148">
        <f>IF(U159="zákl. přenesená",N159,0)</f>
        <v>0</v>
      </c>
      <c r="BH159" s="148">
        <f>IF(U159="sníž. přenesená",N159,0)</f>
        <v>0</v>
      </c>
      <c r="BI159" s="148">
        <f>IF(U159="nulová",N159,0)</f>
        <v>0</v>
      </c>
      <c r="BJ159" s="20" t="s">
        <v>11</v>
      </c>
      <c r="BK159" s="148">
        <f>ROUND(L159*K159,0)</f>
        <v>0</v>
      </c>
      <c r="BL159" s="20" t="s">
        <v>141</v>
      </c>
      <c r="BM159" s="20" t="s">
        <v>228</v>
      </c>
    </row>
    <row r="160" spans="2:65" s="1" customFormat="1" ht="31.5" customHeight="1">
      <c r="B160" s="139"/>
      <c r="C160" s="173" t="s">
        <v>229</v>
      </c>
      <c r="D160" s="173" t="s">
        <v>230</v>
      </c>
      <c r="E160" s="174" t="s">
        <v>231</v>
      </c>
      <c r="F160" s="257" t="s">
        <v>232</v>
      </c>
      <c r="G160" s="257"/>
      <c r="H160" s="257"/>
      <c r="I160" s="257"/>
      <c r="J160" s="175" t="s">
        <v>154</v>
      </c>
      <c r="K160" s="176">
        <v>12</v>
      </c>
      <c r="L160" s="258"/>
      <c r="M160" s="258"/>
      <c r="N160" s="258">
        <f>ROUND(L160*K160,0)</f>
        <v>0</v>
      </c>
      <c r="O160" s="240"/>
      <c r="P160" s="240"/>
      <c r="Q160" s="240"/>
      <c r="R160" s="144"/>
      <c r="T160" s="145" t="s">
        <v>5</v>
      </c>
      <c r="U160" s="43" t="s">
        <v>47</v>
      </c>
      <c r="V160" s="146">
        <v>0</v>
      </c>
      <c r="W160" s="146">
        <f>V160*K160</f>
        <v>0</v>
      </c>
      <c r="X160" s="146">
        <v>5.0939999999999999E-2</v>
      </c>
      <c r="Y160" s="146">
        <f>X160*K160</f>
        <v>0.61128000000000005</v>
      </c>
      <c r="Z160" s="146">
        <v>0</v>
      </c>
      <c r="AA160" s="147">
        <f>Z160*K160</f>
        <v>0</v>
      </c>
      <c r="AR160" s="20" t="s">
        <v>175</v>
      </c>
      <c r="AT160" s="20" t="s">
        <v>230</v>
      </c>
      <c r="AU160" s="20" t="s">
        <v>100</v>
      </c>
      <c r="AY160" s="20" t="s">
        <v>136</v>
      </c>
      <c r="BE160" s="148">
        <f>IF(U160="základní",N160,0)</f>
        <v>0</v>
      </c>
      <c r="BF160" s="148">
        <f>IF(U160="snížená",N160,0)</f>
        <v>0</v>
      </c>
      <c r="BG160" s="148">
        <f>IF(U160="zákl. přenesená",N160,0)</f>
        <v>0</v>
      </c>
      <c r="BH160" s="148">
        <f>IF(U160="sníž. přenesená",N160,0)</f>
        <v>0</v>
      </c>
      <c r="BI160" s="148">
        <f>IF(U160="nulová",N160,0)</f>
        <v>0</v>
      </c>
      <c r="BJ160" s="20" t="s">
        <v>11</v>
      </c>
      <c r="BK160" s="148">
        <f>ROUND(L160*K160,0)</f>
        <v>0</v>
      </c>
      <c r="BL160" s="20" t="s">
        <v>141</v>
      </c>
      <c r="BM160" s="20" t="s">
        <v>233</v>
      </c>
    </row>
    <row r="161" spans="2:65" s="1" customFormat="1" ht="31.5" customHeight="1">
      <c r="B161" s="139"/>
      <c r="C161" s="140" t="s">
        <v>234</v>
      </c>
      <c r="D161" s="140" t="s">
        <v>137</v>
      </c>
      <c r="E161" s="141" t="s">
        <v>235</v>
      </c>
      <c r="F161" s="239" t="s">
        <v>236</v>
      </c>
      <c r="G161" s="239"/>
      <c r="H161" s="239"/>
      <c r="I161" s="239"/>
      <c r="J161" s="142" t="s">
        <v>140</v>
      </c>
      <c r="K161" s="143">
        <v>215.09</v>
      </c>
      <c r="L161" s="240"/>
      <c r="M161" s="240"/>
      <c r="N161" s="240">
        <f>ROUND(L161*K161,0)</f>
        <v>0</v>
      </c>
      <c r="O161" s="240"/>
      <c r="P161" s="240"/>
      <c r="Q161" s="240"/>
      <c r="R161" s="144"/>
      <c r="T161" s="145" t="s">
        <v>5</v>
      </c>
      <c r="U161" s="43" t="s">
        <v>47</v>
      </c>
      <c r="V161" s="146">
        <v>0.23599999999999999</v>
      </c>
      <c r="W161" s="146">
        <f>V161*K161</f>
        <v>50.761240000000001</v>
      </c>
      <c r="X161" s="146">
        <v>8.4000000000000003E-4</v>
      </c>
      <c r="Y161" s="146">
        <f>X161*K161</f>
        <v>0.18067560000000002</v>
      </c>
      <c r="Z161" s="146">
        <v>0</v>
      </c>
      <c r="AA161" s="147">
        <f>Z161*K161</f>
        <v>0</v>
      </c>
      <c r="AR161" s="20" t="s">
        <v>141</v>
      </c>
      <c r="AT161" s="20" t="s">
        <v>137</v>
      </c>
      <c r="AU161" s="20" t="s">
        <v>100</v>
      </c>
      <c r="AY161" s="20" t="s">
        <v>136</v>
      </c>
      <c r="BE161" s="148">
        <f>IF(U161="základní",N161,0)</f>
        <v>0</v>
      </c>
      <c r="BF161" s="148">
        <f>IF(U161="snížená",N161,0)</f>
        <v>0</v>
      </c>
      <c r="BG161" s="148">
        <f>IF(U161="zákl. přenesená",N161,0)</f>
        <v>0</v>
      </c>
      <c r="BH161" s="148">
        <f>IF(U161="sníž. přenesená",N161,0)</f>
        <v>0</v>
      </c>
      <c r="BI161" s="148">
        <f>IF(U161="nulová",N161,0)</f>
        <v>0</v>
      </c>
      <c r="BJ161" s="20" t="s">
        <v>11</v>
      </c>
      <c r="BK161" s="148">
        <f>ROUND(L161*K161,0)</f>
        <v>0</v>
      </c>
      <c r="BL161" s="20" t="s">
        <v>141</v>
      </c>
      <c r="BM161" s="20" t="s">
        <v>237</v>
      </c>
    </row>
    <row r="162" spans="2:65" s="10" customFormat="1" ht="22.5" customHeight="1">
      <c r="B162" s="149"/>
      <c r="C162" s="150"/>
      <c r="D162" s="150"/>
      <c r="E162" s="151" t="s">
        <v>5</v>
      </c>
      <c r="F162" s="255" t="s">
        <v>238</v>
      </c>
      <c r="G162" s="256"/>
      <c r="H162" s="256"/>
      <c r="I162" s="256"/>
      <c r="J162" s="150"/>
      <c r="K162" s="152">
        <v>154.47</v>
      </c>
      <c r="L162" s="150"/>
      <c r="M162" s="150"/>
      <c r="N162" s="150"/>
      <c r="O162" s="150"/>
      <c r="P162" s="150"/>
      <c r="Q162" s="150"/>
      <c r="R162" s="153"/>
      <c r="T162" s="154"/>
      <c r="U162" s="150"/>
      <c r="V162" s="150"/>
      <c r="W162" s="150"/>
      <c r="X162" s="150"/>
      <c r="Y162" s="150"/>
      <c r="Z162" s="150"/>
      <c r="AA162" s="155"/>
      <c r="AT162" s="156" t="s">
        <v>144</v>
      </c>
      <c r="AU162" s="156" t="s">
        <v>100</v>
      </c>
      <c r="AV162" s="10" t="s">
        <v>100</v>
      </c>
      <c r="AW162" s="10" t="s">
        <v>40</v>
      </c>
      <c r="AX162" s="10" t="s">
        <v>82</v>
      </c>
      <c r="AY162" s="156" t="s">
        <v>136</v>
      </c>
    </row>
    <row r="163" spans="2:65" s="10" customFormat="1" ht="22.5" customHeight="1">
      <c r="B163" s="149"/>
      <c r="C163" s="150"/>
      <c r="D163" s="150"/>
      <c r="E163" s="151" t="s">
        <v>5</v>
      </c>
      <c r="F163" s="251" t="s">
        <v>239</v>
      </c>
      <c r="G163" s="252"/>
      <c r="H163" s="252"/>
      <c r="I163" s="252"/>
      <c r="J163" s="150"/>
      <c r="K163" s="152">
        <v>38.4</v>
      </c>
      <c r="L163" s="150"/>
      <c r="M163" s="150"/>
      <c r="N163" s="150"/>
      <c r="O163" s="150"/>
      <c r="P163" s="150"/>
      <c r="Q163" s="150"/>
      <c r="R163" s="153"/>
      <c r="T163" s="154"/>
      <c r="U163" s="150"/>
      <c r="V163" s="150"/>
      <c r="W163" s="150"/>
      <c r="X163" s="150"/>
      <c r="Y163" s="150"/>
      <c r="Z163" s="150"/>
      <c r="AA163" s="155"/>
      <c r="AT163" s="156" t="s">
        <v>144</v>
      </c>
      <c r="AU163" s="156" t="s">
        <v>100</v>
      </c>
      <c r="AV163" s="10" t="s">
        <v>100</v>
      </c>
      <c r="AW163" s="10" t="s">
        <v>40</v>
      </c>
      <c r="AX163" s="10" t="s">
        <v>82</v>
      </c>
      <c r="AY163" s="156" t="s">
        <v>136</v>
      </c>
    </row>
    <row r="164" spans="2:65" s="10" customFormat="1" ht="22.5" customHeight="1">
      <c r="B164" s="149"/>
      <c r="C164" s="150"/>
      <c r="D164" s="150"/>
      <c r="E164" s="151" t="s">
        <v>5</v>
      </c>
      <c r="F164" s="251" t="s">
        <v>240</v>
      </c>
      <c r="G164" s="252"/>
      <c r="H164" s="252"/>
      <c r="I164" s="252"/>
      <c r="J164" s="150"/>
      <c r="K164" s="152">
        <v>22.22</v>
      </c>
      <c r="L164" s="150"/>
      <c r="M164" s="150"/>
      <c r="N164" s="150"/>
      <c r="O164" s="150"/>
      <c r="P164" s="150"/>
      <c r="Q164" s="150"/>
      <c r="R164" s="153"/>
      <c r="T164" s="154"/>
      <c r="U164" s="150"/>
      <c r="V164" s="150"/>
      <c r="W164" s="150"/>
      <c r="X164" s="150"/>
      <c r="Y164" s="150"/>
      <c r="Z164" s="150"/>
      <c r="AA164" s="155"/>
      <c r="AT164" s="156" t="s">
        <v>144</v>
      </c>
      <c r="AU164" s="156" t="s">
        <v>100</v>
      </c>
      <c r="AV164" s="10" t="s">
        <v>100</v>
      </c>
      <c r="AW164" s="10" t="s">
        <v>40</v>
      </c>
      <c r="AX164" s="10" t="s">
        <v>82</v>
      </c>
      <c r="AY164" s="156" t="s">
        <v>136</v>
      </c>
    </row>
    <row r="165" spans="2:65" s="1" customFormat="1" ht="31.5" customHeight="1">
      <c r="B165" s="139"/>
      <c r="C165" s="140" t="s">
        <v>241</v>
      </c>
      <c r="D165" s="140" t="s">
        <v>137</v>
      </c>
      <c r="E165" s="141" t="s">
        <v>242</v>
      </c>
      <c r="F165" s="239" t="s">
        <v>243</v>
      </c>
      <c r="G165" s="239"/>
      <c r="H165" s="239"/>
      <c r="I165" s="239"/>
      <c r="J165" s="142" t="s">
        <v>140</v>
      </c>
      <c r="K165" s="143">
        <v>215.09</v>
      </c>
      <c r="L165" s="240"/>
      <c r="M165" s="240"/>
      <c r="N165" s="240">
        <f>ROUND(L165*K165,0)</f>
        <v>0</v>
      </c>
      <c r="O165" s="240"/>
      <c r="P165" s="240"/>
      <c r="Q165" s="240"/>
      <c r="R165" s="144"/>
      <c r="T165" s="145" t="s">
        <v>5</v>
      </c>
      <c r="U165" s="43" t="s">
        <v>47</v>
      </c>
      <c r="V165" s="146">
        <v>7.0000000000000007E-2</v>
      </c>
      <c r="W165" s="146">
        <f>V165*K165</f>
        <v>15.056300000000002</v>
      </c>
      <c r="X165" s="146">
        <v>0</v>
      </c>
      <c r="Y165" s="146">
        <f>X165*K165</f>
        <v>0</v>
      </c>
      <c r="Z165" s="146">
        <v>0</v>
      </c>
      <c r="AA165" s="147">
        <f>Z165*K165</f>
        <v>0</v>
      </c>
      <c r="AR165" s="20" t="s">
        <v>141</v>
      </c>
      <c r="AT165" s="20" t="s">
        <v>137</v>
      </c>
      <c r="AU165" s="20" t="s">
        <v>100</v>
      </c>
      <c r="AY165" s="20" t="s">
        <v>136</v>
      </c>
      <c r="BE165" s="148">
        <f>IF(U165="základní",N165,0)</f>
        <v>0</v>
      </c>
      <c r="BF165" s="148">
        <f>IF(U165="snížená",N165,0)</f>
        <v>0</v>
      </c>
      <c r="BG165" s="148">
        <f>IF(U165="zákl. přenesená",N165,0)</f>
        <v>0</v>
      </c>
      <c r="BH165" s="148">
        <f>IF(U165="sníž. přenesená",N165,0)</f>
        <v>0</v>
      </c>
      <c r="BI165" s="148">
        <f>IF(U165="nulová",N165,0)</f>
        <v>0</v>
      </c>
      <c r="BJ165" s="20" t="s">
        <v>11</v>
      </c>
      <c r="BK165" s="148">
        <f>ROUND(L165*K165,0)</f>
        <v>0</v>
      </c>
      <c r="BL165" s="20" t="s">
        <v>141</v>
      </c>
      <c r="BM165" s="20" t="s">
        <v>244</v>
      </c>
    </row>
    <row r="166" spans="2:65" s="1" customFormat="1" ht="31.5" customHeight="1">
      <c r="B166" s="139"/>
      <c r="C166" s="140" t="s">
        <v>10</v>
      </c>
      <c r="D166" s="140" t="s">
        <v>137</v>
      </c>
      <c r="E166" s="141" t="s">
        <v>245</v>
      </c>
      <c r="F166" s="239" t="s">
        <v>246</v>
      </c>
      <c r="G166" s="239"/>
      <c r="H166" s="239"/>
      <c r="I166" s="239"/>
      <c r="J166" s="142" t="s">
        <v>186</v>
      </c>
      <c r="K166" s="143">
        <v>121.864</v>
      </c>
      <c r="L166" s="240"/>
      <c r="M166" s="240"/>
      <c r="N166" s="240">
        <f>ROUND(L166*K166,0)</f>
        <v>0</v>
      </c>
      <c r="O166" s="240"/>
      <c r="P166" s="240"/>
      <c r="Q166" s="240"/>
      <c r="R166" s="144"/>
      <c r="T166" s="145" t="s">
        <v>5</v>
      </c>
      <c r="U166" s="43" t="s">
        <v>47</v>
      </c>
      <c r="V166" s="146">
        <v>0.34499999999999997</v>
      </c>
      <c r="W166" s="146">
        <f>V166*K166</f>
        <v>42.043079999999996</v>
      </c>
      <c r="X166" s="146">
        <v>0</v>
      </c>
      <c r="Y166" s="146">
        <f>X166*K166</f>
        <v>0</v>
      </c>
      <c r="Z166" s="146">
        <v>0</v>
      </c>
      <c r="AA166" s="147">
        <f>Z166*K166</f>
        <v>0</v>
      </c>
      <c r="AR166" s="20" t="s">
        <v>141</v>
      </c>
      <c r="AT166" s="20" t="s">
        <v>137</v>
      </c>
      <c r="AU166" s="20" t="s">
        <v>100</v>
      </c>
      <c r="AY166" s="20" t="s">
        <v>136</v>
      </c>
      <c r="BE166" s="148">
        <f>IF(U166="základní",N166,0)</f>
        <v>0</v>
      </c>
      <c r="BF166" s="148">
        <f>IF(U166="snížená",N166,0)</f>
        <v>0</v>
      </c>
      <c r="BG166" s="148">
        <f>IF(U166="zákl. přenesená",N166,0)</f>
        <v>0</v>
      </c>
      <c r="BH166" s="148">
        <f>IF(U166="sníž. přenesená",N166,0)</f>
        <v>0</v>
      </c>
      <c r="BI166" s="148">
        <f>IF(U166="nulová",N166,0)</f>
        <v>0</v>
      </c>
      <c r="BJ166" s="20" t="s">
        <v>11</v>
      </c>
      <c r="BK166" s="148">
        <f>ROUND(L166*K166,0)</f>
        <v>0</v>
      </c>
      <c r="BL166" s="20" t="s">
        <v>141</v>
      </c>
      <c r="BM166" s="20" t="s">
        <v>247</v>
      </c>
    </row>
    <row r="167" spans="2:65" s="10" customFormat="1" ht="22.5" customHeight="1">
      <c r="B167" s="149"/>
      <c r="C167" s="150"/>
      <c r="D167" s="150"/>
      <c r="E167" s="151" t="s">
        <v>5</v>
      </c>
      <c r="F167" s="255" t="s">
        <v>248</v>
      </c>
      <c r="G167" s="256"/>
      <c r="H167" s="256"/>
      <c r="I167" s="256"/>
      <c r="J167" s="150"/>
      <c r="K167" s="152">
        <v>121.864</v>
      </c>
      <c r="L167" s="150"/>
      <c r="M167" s="150"/>
      <c r="N167" s="150"/>
      <c r="O167" s="150"/>
      <c r="P167" s="150"/>
      <c r="Q167" s="150"/>
      <c r="R167" s="153"/>
      <c r="T167" s="154"/>
      <c r="U167" s="150"/>
      <c r="V167" s="150"/>
      <c r="W167" s="150"/>
      <c r="X167" s="150"/>
      <c r="Y167" s="150"/>
      <c r="Z167" s="150"/>
      <c r="AA167" s="155"/>
      <c r="AT167" s="156" t="s">
        <v>144</v>
      </c>
      <c r="AU167" s="156" t="s">
        <v>100</v>
      </c>
      <c r="AV167" s="10" t="s">
        <v>100</v>
      </c>
      <c r="AW167" s="10" t="s">
        <v>40</v>
      </c>
      <c r="AX167" s="10" t="s">
        <v>82</v>
      </c>
      <c r="AY167" s="156" t="s">
        <v>136</v>
      </c>
    </row>
    <row r="168" spans="2:65" s="1" customFormat="1" ht="31.5" customHeight="1">
      <c r="B168" s="139"/>
      <c r="C168" s="140" t="s">
        <v>249</v>
      </c>
      <c r="D168" s="140" t="s">
        <v>137</v>
      </c>
      <c r="E168" s="141" t="s">
        <v>250</v>
      </c>
      <c r="F168" s="239" t="s">
        <v>251</v>
      </c>
      <c r="G168" s="239"/>
      <c r="H168" s="239"/>
      <c r="I168" s="239"/>
      <c r="J168" s="142" t="s">
        <v>186</v>
      </c>
      <c r="K168" s="143">
        <v>57.247999999999998</v>
      </c>
      <c r="L168" s="240"/>
      <c r="M168" s="240"/>
      <c r="N168" s="240">
        <f>ROUND(L168*K168,0)</f>
        <v>0</v>
      </c>
      <c r="O168" s="240"/>
      <c r="P168" s="240"/>
      <c r="Q168" s="240"/>
      <c r="R168" s="144"/>
      <c r="T168" s="145" t="s">
        <v>5</v>
      </c>
      <c r="U168" s="43" t="s">
        <v>47</v>
      </c>
      <c r="V168" s="146">
        <v>8.3000000000000004E-2</v>
      </c>
      <c r="W168" s="146">
        <f>V168*K168</f>
        <v>4.7515840000000003</v>
      </c>
      <c r="X168" s="146">
        <v>0</v>
      </c>
      <c r="Y168" s="146">
        <f>X168*K168</f>
        <v>0</v>
      </c>
      <c r="Z168" s="146">
        <v>0</v>
      </c>
      <c r="AA168" s="147">
        <f>Z168*K168</f>
        <v>0</v>
      </c>
      <c r="AR168" s="20" t="s">
        <v>141</v>
      </c>
      <c r="AT168" s="20" t="s">
        <v>137</v>
      </c>
      <c r="AU168" s="20" t="s">
        <v>100</v>
      </c>
      <c r="AY168" s="20" t="s">
        <v>136</v>
      </c>
      <c r="BE168" s="148">
        <f>IF(U168="základní",N168,0)</f>
        <v>0</v>
      </c>
      <c r="BF168" s="148">
        <f>IF(U168="snížená",N168,0)</f>
        <v>0</v>
      </c>
      <c r="BG168" s="148">
        <f>IF(U168="zákl. přenesená",N168,0)</f>
        <v>0</v>
      </c>
      <c r="BH168" s="148">
        <f>IF(U168="sníž. přenesená",N168,0)</f>
        <v>0</v>
      </c>
      <c r="BI168" s="148">
        <f>IF(U168="nulová",N168,0)</f>
        <v>0</v>
      </c>
      <c r="BJ168" s="20" t="s">
        <v>11</v>
      </c>
      <c r="BK168" s="148">
        <f>ROUND(L168*K168,0)</f>
        <v>0</v>
      </c>
      <c r="BL168" s="20" t="s">
        <v>141</v>
      </c>
      <c r="BM168" s="20" t="s">
        <v>252</v>
      </c>
    </row>
    <row r="169" spans="2:65" s="11" customFormat="1" ht="22.5" customHeight="1">
      <c r="B169" s="157"/>
      <c r="C169" s="158"/>
      <c r="D169" s="158"/>
      <c r="E169" s="159" t="s">
        <v>5</v>
      </c>
      <c r="F169" s="253" t="s">
        <v>253</v>
      </c>
      <c r="G169" s="254"/>
      <c r="H169" s="254"/>
      <c r="I169" s="254"/>
      <c r="J169" s="158"/>
      <c r="K169" s="160" t="s">
        <v>5</v>
      </c>
      <c r="L169" s="158"/>
      <c r="M169" s="158"/>
      <c r="N169" s="158"/>
      <c r="O169" s="158"/>
      <c r="P169" s="158"/>
      <c r="Q169" s="158"/>
      <c r="R169" s="161"/>
      <c r="T169" s="162"/>
      <c r="U169" s="158"/>
      <c r="V169" s="158"/>
      <c r="W169" s="158"/>
      <c r="X169" s="158"/>
      <c r="Y169" s="158"/>
      <c r="Z169" s="158"/>
      <c r="AA169" s="163"/>
      <c r="AT169" s="164" t="s">
        <v>144</v>
      </c>
      <c r="AU169" s="164" t="s">
        <v>100</v>
      </c>
      <c r="AV169" s="11" t="s">
        <v>11</v>
      </c>
      <c r="AW169" s="11" t="s">
        <v>40</v>
      </c>
      <c r="AX169" s="11" t="s">
        <v>82</v>
      </c>
      <c r="AY169" s="164" t="s">
        <v>136</v>
      </c>
    </row>
    <row r="170" spans="2:65" s="10" customFormat="1" ht="22.5" customHeight="1">
      <c r="B170" s="149"/>
      <c r="C170" s="150"/>
      <c r="D170" s="150"/>
      <c r="E170" s="151" t="s">
        <v>5</v>
      </c>
      <c r="F170" s="251" t="s">
        <v>254</v>
      </c>
      <c r="G170" s="252"/>
      <c r="H170" s="252"/>
      <c r="I170" s="252"/>
      <c r="J170" s="150"/>
      <c r="K170" s="152">
        <v>53.658000000000001</v>
      </c>
      <c r="L170" s="150"/>
      <c r="M170" s="150"/>
      <c r="N170" s="150"/>
      <c r="O170" s="150"/>
      <c r="P170" s="150"/>
      <c r="Q170" s="150"/>
      <c r="R170" s="153"/>
      <c r="T170" s="154"/>
      <c r="U170" s="150"/>
      <c r="V170" s="150"/>
      <c r="W170" s="150"/>
      <c r="X170" s="150"/>
      <c r="Y170" s="150"/>
      <c r="Z170" s="150"/>
      <c r="AA170" s="155"/>
      <c r="AT170" s="156" t="s">
        <v>144</v>
      </c>
      <c r="AU170" s="156" t="s">
        <v>100</v>
      </c>
      <c r="AV170" s="10" t="s">
        <v>100</v>
      </c>
      <c r="AW170" s="10" t="s">
        <v>40</v>
      </c>
      <c r="AX170" s="10" t="s">
        <v>82</v>
      </c>
      <c r="AY170" s="156" t="s">
        <v>136</v>
      </c>
    </row>
    <row r="171" spans="2:65" s="11" customFormat="1" ht="22.5" customHeight="1">
      <c r="B171" s="157"/>
      <c r="C171" s="158"/>
      <c r="D171" s="158"/>
      <c r="E171" s="159" t="s">
        <v>5</v>
      </c>
      <c r="F171" s="259" t="s">
        <v>255</v>
      </c>
      <c r="G171" s="260"/>
      <c r="H171" s="260"/>
      <c r="I171" s="260"/>
      <c r="J171" s="158"/>
      <c r="K171" s="160" t="s">
        <v>5</v>
      </c>
      <c r="L171" s="158"/>
      <c r="M171" s="158"/>
      <c r="N171" s="158"/>
      <c r="O171" s="158"/>
      <c r="P171" s="158"/>
      <c r="Q171" s="158"/>
      <c r="R171" s="161"/>
      <c r="T171" s="162"/>
      <c r="U171" s="158"/>
      <c r="V171" s="158"/>
      <c r="W171" s="158"/>
      <c r="X171" s="158"/>
      <c r="Y171" s="158"/>
      <c r="Z171" s="158"/>
      <c r="AA171" s="163"/>
      <c r="AT171" s="164" t="s">
        <v>144</v>
      </c>
      <c r="AU171" s="164" t="s">
        <v>100</v>
      </c>
      <c r="AV171" s="11" t="s">
        <v>11</v>
      </c>
      <c r="AW171" s="11" t="s">
        <v>40</v>
      </c>
      <c r="AX171" s="11" t="s">
        <v>82</v>
      </c>
      <c r="AY171" s="164" t="s">
        <v>136</v>
      </c>
    </row>
    <row r="172" spans="2:65" s="10" customFormat="1" ht="22.5" customHeight="1">
      <c r="B172" s="149"/>
      <c r="C172" s="150"/>
      <c r="D172" s="150"/>
      <c r="E172" s="151" t="s">
        <v>5</v>
      </c>
      <c r="F172" s="251" t="s">
        <v>256</v>
      </c>
      <c r="G172" s="252"/>
      <c r="H172" s="252"/>
      <c r="I172" s="252"/>
      <c r="J172" s="150"/>
      <c r="K172" s="152">
        <v>18.59</v>
      </c>
      <c r="L172" s="150"/>
      <c r="M172" s="150"/>
      <c r="N172" s="150"/>
      <c r="O172" s="150"/>
      <c r="P172" s="150"/>
      <c r="Q172" s="150"/>
      <c r="R172" s="153"/>
      <c r="T172" s="154"/>
      <c r="U172" s="150"/>
      <c r="V172" s="150"/>
      <c r="W172" s="150"/>
      <c r="X172" s="150"/>
      <c r="Y172" s="150"/>
      <c r="Z172" s="150"/>
      <c r="AA172" s="155"/>
      <c r="AT172" s="156" t="s">
        <v>144</v>
      </c>
      <c r="AU172" s="156" t="s">
        <v>100</v>
      </c>
      <c r="AV172" s="10" t="s">
        <v>100</v>
      </c>
      <c r="AW172" s="10" t="s">
        <v>40</v>
      </c>
      <c r="AX172" s="10" t="s">
        <v>82</v>
      </c>
      <c r="AY172" s="156" t="s">
        <v>136</v>
      </c>
    </row>
    <row r="173" spans="2:65" s="11" customFormat="1" ht="22.5" customHeight="1">
      <c r="B173" s="157"/>
      <c r="C173" s="158"/>
      <c r="D173" s="158"/>
      <c r="E173" s="159" t="s">
        <v>5</v>
      </c>
      <c r="F173" s="259" t="s">
        <v>257</v>
      </c>
      <c r="G173" s="260"/>
      <c r="H173" s="260"/>
      <c r="I173" s="260"/>
      <c r="J173" s="158"/>
      <c r="K173" s="160" t="s">
        <v>5</v>
      </c>
      <c r="L173" s="158"/>
      <c r="M173" s="158"/>
      <c r="N173" s="158"/>
      <c r="O173" s="158"/>
      <c r="P173" s="158"/>
      <c r="Q173" s="158"/>
      <c r="R173" s="161"/>
      <c r="T173" s="162"/>
      <c r="U173" s="158"/>
      <c r="V173" s="158"/>
      <c r="W173" s="158"/>
      <c r="X173" s="158"/>
      <c r="Y173" s="158"/>
      <c r="Z173" s="158"/>
      <c r="AA173" s="163"/>
      <c r="AT173" s="164" t="s">
        <v>144</v>
      </c>
      <c r="AU173" s="164" t="s">
        <v>100</v>
      </c>
      <c r="AV173" s="11" t="s">
        <v>11</v>
      </c>
      <c r="AW173" s="11" t="s">
        <v>40</v>
      </c>
      <c r="AX173" s="11" t="s">
        <v>82</v>
      </c>
      <c r="AY173" s="164" t="s">
        <v>136</v>
      </c>
    </row>
    <row r="174" spans="2:65" s="10" customFormat="1" ht="22.5" customHeight="1">
      <c r="B174" s="149"/>
      <c r="C174" s="150"/>
      <c r="D174" s="150"/>
      <c r="E174" s="151" t="s">
        <v>5</v>
      </c>
      <c r="F174" s="251" t="s">
        <v>258</v>
      </c>
      <c r="G174" s="252"/>
      <c r="H174" s="252"/>
      <c r="I174" s="252"/>
      <c r="J174" s="150"/>
      <c r="K174" s="152">
        <v>-15</v>
      </c>
      <c r="L174" s="150"/>
      <c r="M174" s="150"/>
      <c r="N174" s="150"/>
      <c r="O174" s="150"/>
      <c r="P174" s="150"/>
      <c r="Q174" s="150"/>
      <c r="R174" s="153"/>
      <c r="T174" s="154"/>
      <c r="U174" s="150"/>
      <c r="V174" s="150"/>
      <c r="W174" s="150"/>
      <c r="X174" s="150"/>
      <c r="Y174" s="150"/>
      <c r="Z174" s="150"/>
      <c r="AA174" s="155"/>
      <c r="AT174" s="156" t="s">
        <v>144</v>
      </c>
      <c r="AU174" s="156" t="s">
        <v>100</v>
      </c>
      <c r="AV174" s="10" t="s">
        <v>100</v>
      </c>
      <c r="AW174" s="10" t="s">
        <v>40</v>
      </c>
      <c r="AX174" s="10" t="s">
        <v>82</v>
      </c>
      <c r="AY174" s="156" t="s">
        <v>136</v>
      </c>
    </row>
    <row r="175" spans="2:65" s="1" customFormat="1" ht="22.5" customHeight="1">
      <c r="B175" s="139"/>
      <c r="C175" s="140" t="s">
        <v>259</v>
      </c>
      <c r="D175" s="140" t="s">
        <v>137</v>
      </c>
      <c r="E175" s="141" t="s">
        <v>260</v>
      </c>
      <c r="F175" s="239" t="s">
        <v>261</v>
      </c>
      <c r="G175" s="239"/>
      <c r="H175" s="239"/>
      <c r="I175" s="239"/>
      <c r="J175" s="142" t="s">
        <v>186</v>
      </c>
      <c r="K175" s="143">
        <v>57.25</v>
      </c>
      <c r="L175" s="240"/>
      <c r="M175" s="240"/>
      <c r="N175" s="240">
        <f>ROUND(L175*K175,0)</f>
        <v>0</v>
      </c>
      <c r="O175" s="240"/>
      <c r="P175" s="240"/>
      <c r="Q175" s="240"/>
      <c r="R175" s="144"/>
      <c r="T175" s="145" t="s">
        <v>5</v>
      </c>
      <c r="U175" s="43" t="s">
        <v>47</v>
      </c>
      <c r="V175" s="146">
        <v>8.9999999999999993E-3</v>
      </c>
      <c r="W175" s="146">
        <f>V175*K175</f>
        <v>0.51524999999999999</v>
      </c>
      <c r="X175" s="146">
        <v>0</v>
      </c>
      <c r="Y175" s="146">
        <f>X175*K175</f>
        <v>0</v>
      </c>
      <c r="Z175" s="146">
        <v>0</v>
      </c>
      <c r="AA175" s="147">
        <f>Z175*K175</f>
        <v>0</v>
      </c>
      <c r="AR175" s="20" t="s">
        <v>141</v>
      </c>
      <c r="AT175" s="20" t="s">
        <v>137</v>
      </c>
      <c r="AU175" s="20" t="s">
        <v>100</v>
      </c>
      <c r="AY175" s="20" t="s">
        <v>136</v>
      </c>
      <c r="BE175" s="148">
        <f>IF(U175="základní",N175,0)</f>
        <v>0</v>
      </c>
      <c r="BF175" s="148">
        <f>IF(U175="snížená",N175,0)</f>
        <v>0</v>
      </c>
      <c r="BG175" s="148">
        <f>IF(U175="zákl. přenesená",N175,0)</f>
        <v>0</v>
      </c>
      <c r="BH175" s="148">
        <f>IF(U175="sníž. přenesená",N175,0)</f>
        <v>0</v>
      </c>
      <c r="BI175" s="148">
        <f>IF(U175="nulová",N175,0)</f>
        <v>0</v>
      </c>
      <c r="BJ175" s="20" t="s">
        <v>11</v>
      </c>
      <c r="BK175" s="148">
        <f>ROUND(L175*K175,0)</f>
        <v>0</v>
      </c>
      <c r="BL175" s="20" t="s">
        <v>141</v>
      </c>
      <c r="BM175" s="20" t="s">
        <v>262</v>
      </c>
    </row>
    <row r="176" spans="2:65" s="1" customFormat="1" ht="31.5" customHeight="1">
      <c r="B176" s="139"/>
      <c r="C176" s="140" t="s">
        <v>263</v>
      </c>
      <c r="D176" s="140" t="s">
        <v>137</v>
      </c>
      <c r="E176" s="141" t="s">
        <v>264</v>
      </c>
      <c r="F176" s="239" t="s">
        <v>265</v>
      </c>
      <c r="G176" s="239"/>
      <c r="H176" s="239"/>
      <c r="I176" s="239"/>
      <c r="J176" s="142" t="s">
        <v>266</v>
      </c>
      <c r="K176" s="143">
        <v>103.05</v>
      </c>
      <c r="L176" s="240"/>
      <c r="M176" s="240"/>
      <c r="N176" s="240">
        <f>ROUND(L176*K176,0)</f>
        <v>0</v>
      </c>
      <c r="O176" s="240"/>
      <c r="P176" s="240"/>
      <c r="Q176" s="240"/>
      <c r="R176" s="144"/>
      <c r="T176" s="145" t="s">
        <v>5</v>
      </c>
      <c r="U176" s="43" t="s">
        <v>47</v>
      </c>
      <c r="V176" s="146">
        <v>0</v>
      </c>
      <c r="W176" s="146">
        <f>V176*K176</f>
        <v>0</v>
      </c>
      <c r="X176" s="146">
        <v>0</v>
      </c>
      <c r="Y176" s="146">
        <f>X176*K176</f>
        <v>0</v>
      </c>
      <c r="Z176" s="146">
        <v>0</v>
      </c>
      <c r="AA176" s="147">
        <f>Z176*K176</f>
        <v>0</v>
      </c>
      <c r="AR176" s="20" t="s">
        <v>141</v>
      </c>
      <c r="AT176" s="20" t="s">
        <v>137</v>
      </c>
      <c r="AU176" s="20" t="s">
        <v>100</v>
      </c>
      <c r="AY176" s="20" t="s">
        <v>136</v>
      </c>
      <c r="BE176" s="148">
        <f>IF(U176="základní",N176,0)</f>
        <v>0</v>
      </c>
      <c r="BF176" s="148">
        <f>IF(U176="snížená",N176,0)</f>
        <v>0</v>
      </c>
      <c r="BG176" s="148">
        <f>IF(U176="zákl. přenesená",N176,0)</f>
        <v>0</v>
      </c>
      <c r="BH176" s="148">
        <f>IF(U176="sníž. přenesená",N176,0)</f>
        <v>0</v>
      </c>
      <c r="BI176" s="148">
        <f>IF(U176="nulová",N176,0)</f>
        <v>0</v>
      </c>
      <c r="BJ176" s="20" t="s">
        <v>11</v>
      </c>
      <c r="BK176" s="148">
        <f>ROUND(L176*K176,0)</f>
        <v>0</v>
      </c>
      <c r="BL176" s="20" t="s">
        <v>141</v>
      </c>
      <c r="BM176" s="20" t="s">
        <v>267</v>
      </c>
    </row>
    <row r="177" spans="2:65" s="10" customFormat="1" ht="22.5" customHeight="1">
      <c r="B177" s="149"/>
      <c r="C177" s="150"/>
      <c r="D177" s="150"/>
      <c r="E177" s="151" t="s">
        <v>5</v>
      </c>
      <c r="F177" s="255" t="s">
        <v>268</v>
      </c>
      <c r="G177" s="256"/>
      <c r="H177" s="256"/>
      <c r="I177" s="256"/>
      <c r="J177" s="150"/>
      <c r="K177" s="152">
        <v>103.05</v>
      </c>
      <c r="L177" s="150"/>
      <c r="M177" s="150"/>
      <c r="N177" s="150"/>
      <c r="O177" s="150"/>
      <c r="P177" s="150"/>
      <c r="Q177" s="150"/>
      <c r="R177" s="153"/>
      <c r="T177" s="154"/>
      <c r="U177" s="150"/>
      <c r="V177" s="150"/>
      <c r="W177" s="150"/>
      <c r="X177" s="150"/>
      <c r="Y177" s="150"/>
      <c r="Z177" s="150"/>
      <c r="AA177" s="155"/>
      <c r="AT177" s="156" t="s">
        <v>144</v>
      </c>
      <c r="AU177" s="156" t="s">
        <v>100</v>
      </c>
      <c r="AV177" s="10" t="s">
        <v>100</v>
      </c>
      <c r="AW177" s="10" t="s">
        <v>40</v>
      </c>
      <c r="AX177" s="10" t="s">
        <v>82</v>
      </c>
      <c r="AY177" s="156" t="s">
        <v>136</v>
      </c>
    </row>
    <row r="178" spans="2:65" s="1" customFormat="1" ht="31.5" customHeight="1">
      <c r="B178" s="139"/>
      <c r="C178" s="140" t="s">
        <v>269</v>
      </c>
      <c r="D178" s="140" t="s">
        <v>137</v>
      </c>
      <c r="E178" s="141" t="s">
        <v>270</v>
      </c>
      <c r="F178" s="239" t="s">
        <v>271</v>
      </c>
      <c r="G178" s="239"/>
      <c r="H178" s="239"/>
      <c r="I178" s="239"/>
      <c r="J178" s="142" t="s">
        <v>186</v>
      </c>
      <c r="K178" s="143">
        <v>182.91200000000001</v>
      </c>
      <c r="L178" s="240"/>
      <c r="M178" s="240"/>
      <c r="N178" s="240">
        <f>ROUND(L178*K178,0)</f>
        <v>0</v>
      </c>
      <c r="O178" s="240"/>
      <c r="P178" s="240"/>
      <c r="Q178" s="240"/>
      <c r="R178" s="144"/>
      <c r="T178" s="145" t="s">
        <v>5</v>
      </c>
      <c r="U178" s="43" t="s">
        <v>47</v>
      </c>
      <c r="V178" s="146">
        <v>0.29899999999999999</v>
      </c>
      <c r="W178" s="146">
        <f>V178*K178</f>
        <v>54.690688000000002</v>
      </c>
      <c r="X178" s="146">
        <v>0</v>
      </c>
      <c r="Y178" s="146">
        <f>X178*K178</f>
        <v>0</v>
      </c>
      <c r="Z178" s="146">
        <v>0</v>
      </c>
      <c r="AA178" s="147">
        <f>Z178*K178</f>
        <v>0</v>
      </c>
      <c r="AR178" s="20" t="s">
        <v>141</v>
      </c>
      <c r="AT178" s="20" t="s">
        <v>137</v>
      </c>
      <c r="AU178" s="20" t="s">
        <v>100</v>
      </c>
      <c r="AY178" s="20" t="s">
        <v>136</v>
      </c>
      <c r="BE178" s="148">
        <f>IF(U178="základní",N178,0)</f>
        <v>0</v>
      </c>
      <c r="BF178" s="148">
        <f>IF(U178="snížená",N178,0)</f>
        <v>0</v>
      </c>
      <c r="BG178" s="148">
        <f>IF(U178="zákl. přenesená",N178,0)</f>
        <v>0</v>
      </c>
      <c r="BH178" s="148">
        <f>IF(U178="sníž. přenesená",N178,0)</f>
        <v>0</v>
      </c>
      <c r="BI178" s="148">
        <f>IF(U178="nulová",N178,0)</f>
        <v>0</v>
      </c>
      <c r="BJ178" s="20" t="s">
        <v>11</v>
      </c>
      <c r="BK178" s="148">
        <f>ROUND(L178*K178,0)</f>
        <v>0</v>
      </c>
      <c r="BL178" s="20" t="s">
        <v>141</v>
      </c>
      <c r="BM178" s="20" t="s">
        <v>272</v>
      </c>
    </row>
    <row r="179" spans="2:65" s="10" customFormat="1" ht="22.5" customHeight="1">
      <c r="B179" s="149"/>
      <c r="C179" s="150"/>
      <c r="D179" s="150"/>
      <c r="E179" s="151" t="s">
        <v>5</v>
      </c>
      <c r="F179" s="255" t="s">
        <v>273</v>
      </c>
      <c r="G179" s="256"/>
      <c r="H179" s="256"/>
      <c r="I179" s="256"/>
      <c r="J179" s="150"/>
      <c r="K179" s="152">
        <v>221.57</v>
      </c>
      <c r="L179" s="150"/>
      <c r="M179" s="150"/>
      <c r="N179" s="150"/>
      <c r="O179" s="150"/>
      <c r="P179" s="150"/>
      <c r="Q179" s="150"/>
      <c r="R179" s="153"/>
      <c r="T179" s="154"/>
      <c r="U179" s="150"/>
      <c r="V179" s="150"/>
      <c r="W179" s="150"/>
      <c r="X179" s="150"/>
      <c r="Y179" s="150"/>
      <c r="Z179" s="150"/>
      <c r="AA179" s="155"/>
      <c r="AT179" s="156" t="s">
        <v>144</v>
      </c>
      <c r="AU179" s="156" t="s">
        <v>100</v>
      </c>
      <c r="AV179" s="10" t="s">
        <v>100</v>
      </c>
      <c r="AW179" s="10" t="s">
        <v>40</v>
      </c>
      <c r="AX179" s="10" t="s">
        <v>82</v>
      </c>
      <c r="AY179" s="156" t="s">
        <v>136</v>
      </c>
    </row>
    <row r="180" spans="2:65" s="11" customFormat="1" ht="22.5" customHeight="1">
      <c r="B180" s="157"/>
      <c r="C180" s="158"/>
      <c r="D180" s="158"/>
      <c r="E180" s="159" t="s">
        <v>5</v>
      </c>
      <c r="F180" s="259" t="s">
        <v>274</v>
      </c>
      <c r="G180" s="260"/>
      <c r="H180" s="260"/>
      <c r="I180" s="260"/>
      <c r="J180" s="158"/>
      <c r="K180" s="160" t="s">
        <v>5</v>
      </c>
      <c r="L180" s="158"/>
      <c r="M180" s="158"/>
      <c r="N180" s="158"/>
      <c r="O180" s="158"/>
      <c r="P180" s="158"/>
      <c r="Q180" s="158"/>
      <c r="R180" s="161"/>
      <c r="T180" s="162"/>
      <c r="U180" s="158"/>
      <c r="V180" s="158"/>
      <c r="W180" s="158"/>
      <c r="X180" s="158"/>
      <c r="Y180" s="158"/>
      <c r="Z180" s="158"/>
      <c r="AA180" s="163"/>
      <c r="AT180" s="164" t="s">
        <v>144</v>
      </c>
      <c r="AU180" s="164" t="s">
        <v>100</v>
      </c>
      <c r="AV180" s="11" t="s">
        <v>11</v>
      </c>
      <c r="AW180" s="11" t="s">
        <v>40</v>
      </c>
      <c r="AX180" s="11" t="s">
        <v>82</v>
      </c>
      <c r="AY180" s="164" t="s">
        <v>136</v>
      </c>
    </row>
    <row r="181" spans="2:65" s="10" customFormat="1" ht="22.5" customHeight="1">
      <c r="B181" s="149"/>
      <c r="C181" s="150"/>
      <c r="D181" s="150"/>
      <c r="E181" s="151" t="s">
        <v>5</v>
      </c>
      <c r="F181" s="251" t="s">
        <v>275</v>
      </c>
      <c r="G181" s="252"/>
      <c r="H181" s="252"/>
      <c r="I181" s="252"/>
      <c r="J181" s="150"/>
      <c r="K181" s="152">
        <v>15</v>
      </c>
      <c r="L181" s="150"/>
      <c r="M181" s="150"/>
      <c r="N181" s="150"/>
      <c r="O181" s="150"/>
      <c r="P181" s="150"/>
      <c r="Q181" s="150"/>
      <c r="R181" s="153"/>
      <c r="T181" s="154"/>
      <c r="U181" s="150"/>
      <c r="V181" s="150"/>
      <c r="W181" s="150"/>
      <c r="X181" s="150"/>
      <c r="Y181" s="150"/>
      <c r="Z181" s="150"/>
      <c r="AA181" s="155"/>
      <c r="AT181" s="156" t="s">
        <v>144</v>
      </c>
      <c r="AU181" s="156" t="s">
        <v>100</v>
      </c>
      <c r="AV181" s="10" t="s">
        <v>100</v>
      </c>
      <c r="AW181" s="10" t="s">
        <v>40</v>
      </c>
      <c r="AX181" s="10" t="s">
        <v>82</v>
      </c>
      <c r="AY181" s="156" t="s">
        <v>136</v>
      </c>
    </row>
    <row r="182" spans="2:65" s="11" customFormat="1" ht="22.5" customHeight="1">
      <c r="B182" s="157"/>
      <c r="C182" s="158"/>
      <c r="D182" s="158"/>
      <c r="E182" s="159" t="s">
        <v>5</v>
      </c>
      <c r="F182" s="259" t="s">
        <v>276</v>
      </c>
      <c r="G182" s="260"/>
      <c r="H182" s="260"/>
      <c r="I182" s="260"/>
      <c r="J182" s="158"/>
      <c r="K182" s="160" t="s">
        <v>5</v>
      </c>
      <c r="L182" s="158"/>
      <c r="M182" s="158"/>
      <c r="N182" s="158"/>
      <c r="O182" s="158"/>
      <c r="P182" s="158"/>
      <c r="Q182" s="158"/>
      <c r="R182" s="161"/>
      <c r="T182" s="162"/>
      <c r="U182" s="158"/>
      <c r="V182" s="158"/>
      <c r="W182" s="158"/>
      <c r="X182" s="158"/>
      <c r="Y182" s="158"/>
      <c r="Z182" s="158"/>
      <c r="AA182" s="163"/>
      <c r="AT182" s="164" t="s">
        <v>144</v>
      </c>
      <c r="AU182" s="164" t="s">
        <v>100</v>
      </c>
      <c r="AV182" s="11" t="s">
        <v>11</v>
      </c>
      <c r="AW182" s="11" t="s">
        <v>40</v>
      </c>
      <c r="AX182" s="11" t="s">
        <v>82</v>
      </c>
      <c r="AY182" s="164" t="s">
        <v>136</v>
      </c>
    </row>
    <row r="183" spans="2:65" s="10" customFormat="1" ht="22.5" customHeight="1">
      <c r="B183" s="149"/>
      <c r="C183" s="150"/>
      <c r="D183" s="150"/>
      <c r="E183" s="151" t="s">
        <v>5</v>
      </c>
      <c r="F183" s="251" t="s">
        <v>277</v>
      </c>
      <c r="G183" s="252"/>
      <c r="H183" s="252"/>
      <c r="I183" s="252"/>
      <c r="J183" s="150"/>
      <c r="K183" s="152">
        <v>-53.658000000000001</v>
      </c>
      <c r="L183" s="150"/>
      <c r="M183" s="150"/>
      <c r="N183" s="150"/>
      <c r="O183" s="150"/>
      <c r="P183" s="150"/>
      <c r="Q183" s="150"/>
      <c r="R183" s="153"/>
      <c r="T183" s="154"/>
      <c r="U183" s="150"/>
      <c r="V183" s="150"/>
      <c r="W183" s="150"/>
      <c r="X183" s="150"/>
      <c r="Y183" s="150"/>
      <c r="Z183" s="150"/>
      <c r="AA183" s="155"/>
      <c r="AT183" s="156" t="s">
        <v>144</v>
      </c>
      <c r="AU183" s="156" t="s">
        <v>100</v>
      </c>
      <c r="AV183" s="10" t="s">
        <v>100</v>
      </c>
      <c r="AW183" s="10" t="s">
        <v>40</v>
      </c>
      <c r="AX183" s="10" t="s">
        <v>82</v>
      </c>
      <c r="AY183" s="156" t="s">
        <v>136</v>
      </c>
    </row>
    <row r="184" spans="2:65" s="1" customFormat="1" ht="22.5" customHeight="1">
      <c r="B184" s="139"/>
      <c r="C184" s="173" t="s">
        <v>278</v>
      </c>
      <c r="D184" s="173" t="s">
        <v>230</v>
      </c>
      <c r="E184" s="174" t="s">
        <v>279</v>
      </c>
      <c r="F184" s="257" t="s">
        <v>280</v>
      </c>
      <c r="G184" s="257"/>
      <c r="H184" s="257"/>
      <c r="I184" s="257"/>
      <c r="J184" s="175" t="s">
        <v>266</v>
      </c>
      <c r="K184" s="176">
        <v>30.673999999999999</v>
      </c>
      <c r="L184" s="258"/>
      <c r="M184" s="258"/>
      <c r="N184" s="258">
        <f>ROUND(L184*K184,0)</f>
        <v>0</v>
      </c>
      <c r="O184" s="240"/>
      <c r="P184" s="240"/>
      <c r="Q184" s="240"/>
      <c r="R184" s="144"/>
      <c r="T184" s="145" t="s">
        <v>5</v>
      </c>
      <c r="U184" s="43" t="s">
        <v>47</v>
      </c>
      <c r="V184" s="146">
        <v>0</v>
      </c>
      <c r="W184" s="146">
        <f>V184*K184</f>
        <v>0</v>
      </c>
      <c r="X184" s="146">
        <v>1</v>
      </c>
      <c r="Y184" s="146">
        <f>X184*K184</f>
        <v>30.673999999999999</v>
      </c>
      <c r="Z184" s="146">
        <v>0</v>
      </c>
      <c r="AA184" s="147">
        <f>Z184*K184</f>
        <v>0</v>
      </c>
      <c r="AR184" s="20" t="s">
        <v>175</v>
      </c>
      <c r="AT184" s="20" t="s">
        <v>230</v>
      </c>
      <c r="AU184" s="20" t="s">
        <v>100</v>
      </c>
      <c r="AY184" s="20" t="s">
        <v>136</v>
      </c>
      <c r="BE184" s="148">
        <f>IF(U184="základní",N184,0)</f>
        <v>0</v>
      </c>
      <c r="BF184" s="148">
        <f>IF(U184="snížená",N184,0)</f>
        <v>0</v>
      </c>
      <c r="BG184" s="148">
        <f>IF(U184="zákl. přenesená",N184,0)</f>
        <v>0</v>
      </c>
      <c r="BH184" s="148">
        <f>IF(U184="sníž. přenesená",N184,0)</f>
        <v>0</v>
      </c>
      <c r="BI184" s="148">
        <f>IF(U184="nulová",N184,0)</f>
        <v>0</v>
      </c>
      <c r="BJ184" s="20" t="s">
        <v>11</v>
      </c>
      <c r="BK184" s="148">
        <f>ROUND(L184*K184,0)</f>
        <v>0</v>
      </c>
      <c r="BL184" s="20" t="s">
        <v>141</v>
      </c>
      <c r="BM184" s="20" t="s">
        <v>281</v>
      </c>
    </row>
    <row r="185" spans="2:65" s="11" customFormat="1" ht="22.5" customHeight="1">
      <c r="B185" s="157"/>
      <c r="C185" s="158"/>
      <c r="D185" s="158"/>
      <c r="E185" s="159" t="s">
        <v>5</v>
      </c>
      <c r="F185" s="253" t="s">
        <v>255</v>
      </c>
      <c r="G185" s="254"/>
      <c r="H185" s="254"/>
      <c r="I185" s="254"/>
      <c r="J185" s="158"/>
      <c r="K185" s="160" t="s">
        <v>5</v>
      </c>
      <c r="L185" s="158"/>
      <c r="M185" s="158"/>
      <c r="N185" s="158"/>
      <c r="O185" s="158"/>
      <c r="P185" s="158"/>
      <c r="Q185" s="158"/>
      <c r="R185" s="161"/>
      <c r="T185" s="162"/>
      <c r="U185" s="158"/>
      <c r="V185" s="158"/>
      <c r="W185" s="158"/>
      <c r="X185" s="158"/>
      <c r="Y185" s="158"/>
      <c r="Z185" s="158"/>
      <c r="AA185" s="163"/>
      <c r="AT185" s="164" t="s">
        <v>144</v>
      </c>
      <c r="AU185" s="164" t="s">
        <v>100</v>
      </c>
      <c r="AV185" s="11" t="s">
        <v>11</v>
      </c>
      <c r="AW185" s="11" t="s">
        <v>40</v>
      </c>
      <c r="AX185" s="11" t="s">
        <v>82</v>
      </c>
      <c r="AY185" s="164" t="s">
        <v>136</v>
      </c>
    </row>
    <row r="186" spans="2:65" s="10" customFormat="1" ht="22.5" customHeight="1">
      <c r="B186" s="149"/>
      <c r="C186" s="150"/>
      <c r="D186" s="150"/>
      <c r="E186" s="151" t="s">
        <v>5</v>
      </c>
      <c r="F186" s="251" t="s">
        <v>282</v>
      </c>
      <c r="G186" s="252"/>
      <c r="H186" s="252"/>
      <c r="I186" s="252"/>
      <c r="J186" s="150"/>
      <c r="K186" s="152">
        <v>30.673999999999999</v>
      </c>
      <c r="L186" s="150"/>
      <c r="M186" s="150"/>
      <c r="N186" s="150"/>
      <c r="O186" s="150"/>
      <c r="P186" s="150"/>
      <c r="Q186" s="150"/>
      <c r="R186" s="153"/>
      <c r="T186" s="154"/>
      <c r="U186" s="150"/>
      <c r="V186" s="150"/>
      <c r="W186" s="150"/>
      <c r="X186" s="150"/>
      <c r="Y186" s="150"/>
      <c r="Z186" s="150"/>
      <c r="AA186" s="155"/>
      <c r="AT186" s="156" t="s">
        <v>144</v>
      </c>
      <c r="AU186" s="156" t="s">
        <v>100</v>
      </c>
      <c r="AV186" s="10" t="s">
        <v>100</v>
      </c>
      <c r="AW186" s="10" t="s">
        <v>40</v>
      </c>
      <c r="AX186" s="10" t="s">
        <v>82</v>
      </c>
      <c r="AY186" s="156" t="s">
        <v>136</v>
      </c>
    </row>
    <row r="187" spans="2:65" s="1" customFormat="1" ht="44.25" customHeight="1">
      <c r="B187" s="139"/>
      <c r="C187" s="140" t="s">
        <v>283</v>
      </c>
      <c r="D187" s="140" t="s">
        <v>137</v>
      </c>
      <c r="E187" s="141" t="s">
        <v>284</v>
      </c>
      <c r="F187" s="239" t="s">
        <v>285</v>
      </c>
      <c r="G187" s="239"/>
      <c r="H187" s="239"/>
      <c r="I187" s="239"/>
      <c r="J187" s="142" t="s">
        <v>186</v>
      </c>
      <c r="K187" s="143">
        <v>44.715000000000003</v>
      </c>
      <c r="L187" s="240"/>
      <c r="M187" s="240"/>
      <c r="N187" s="240">
        <f>ROUND(L187*K187,0)</f>
        <v>0</v>
      </c>
      <c r="O187" s="240"/>
      <c r="P187" s="240"/>
      <c r="Q187" s="240"/>
      <c r="R187" s="144"/>
      <c r="T187" s="145" t="s">
        <v>5</v>
      </c>
      <c r="U187" s="43" t="s">
        <v>47</v>
      </c>
      <c r="V187" s="146">
        <v>1.587</v>
      </c>
      <c r="W187" s="146">
        <f>V187*K187</f>
        <v>70.962705</v>
      </c>
      <c r="X187" s="146">
        <v>0</v>
      </c>
      <c r="Y187" s="146">
        <f>X187*K187</f>
        <v>0</v>
      </c>
      <c r="Z187" s="146">
        <v>0</v>
      </c>
      <c r="AA187" s="147">
        <f>Z187*K187</f>
        <v>0</v>
      </c>
      <c r="AR187" s="20" t="s">
        <v>141</v>
      </c>
      <c r="AT187" s="20" t="s">
        <v>137</v>
      </c>
      <c r="AU187" s="20" t="s">
        <v>100</v>
      </c>
      <c r="AY187" s="20" t="s">
        <v>136</v>
      </c>
      <c r="BE187" s="148">
        <f>IF(U187="základní",N187,0)</f>
        <v>0</v>
      </c>
      <c r="BF187" s="148">
        <f>IF(U187="snížená",N187,0)</f>
        <v>0</v>
      </c>
      <c r="BG187" s="148">
        <f>IF(U187="zákl. přenesená",N187,0)</f>
        <v>0</v>
      </c>
      <c r="BH187" s="148">
        <f>IF(U187="sníž. přenesená",N187,0)</f>
        <v>0</v>
      </c>
      <c r="BI187" s="148">
        <f>IF(U187="nulová",N187,0)</f>
        <v>0</v>
      </c>
      <c r="BJ187" s="20" t="s">
        <v>11</v>
      </c>
      <c r="BK187" s="148">
        <f>ROUND(L187*K187,0)</f>
        <v>0</v>
      </c>
      <c r="BL187" s="20" t="s">
        <v>141</v>
      </c>
      <c r="BM187" s="20" t="s">
        <v>286</v>
      </c>
    </row>
    <row r="188" spans="2:65" s="10" customFormat="1" ht="22.5" customHeight="1">
      <c r="B188" s="149"/>
      <c r="C188" s="150"/>
      <c r="D188" s="150"/>
      <c r="E188" s="151" t="s">
        <v>5</v>
      </c>
      <c r="F188" s="255" t="s">
        <v>287</v>
      </c>
      <c r="G188" s="256"/>
      <c r="H188" s="256"/>
      <c r="I188" s="256"/>
      <c r="J188" s="150"/>
      <c r="K188" s="152">
        <v>44.715000000000003</v>
      </c>
      <c r="L188" s="150"/>
      <c r="M188" s="150"/>
      <c r="N188" s="150"/>
      <c r="O188" s="150"/>
      <c r="P188" s="150"/>
      <c r="Q188" s="150"/>
      <c r="R188" s="153"/>
      <c r="T188" s="154"/>
      <c r="U188" s="150"/>
      <c r="V188" s="150"/>
      <c r="W188" s="150"/>
      <c r="X188" s="150"/>
      <c r="Y188" s="150"/>
      <c r="Z188" s="150"/>
      <c r="AA188" s="155"/>
      <c r="AT188" s="156" t="s">
        <v>144</v>
      </c>
      <c r="AU188" s="156" t="s">
        <v>100</v>
      </c>
      <c r="AV188" s="10" t="s">
        <v>100</v>
      </c>
      <c r="AW188" s="10" t="s">
        <v>40</v>
      </c>
      <c r="AX188" s="10" t="s">
        <v>11</v>
      </c>
      <c r="AY188" s="156" t="s">
        <v>136</v>
      </c>
    </row>
    <row r="189" spans="2:65" s="1" customFormat="1" ht="22.5" customHeight="1">
      <c r="B189" s="139"/>
      <c r="C189" s="173" t="s">
        <v>288</v>
      </c>
      <c r="D189" s="173" t="s">
        <v>230</v>
      </c>
      <c r="E189" s="174" t="s">
        <v>289</v>
      </c>
      <c r="F189" s="257" t="s">
        <v>290</v>
      </c>
      <c r="G189" s="257"/>
      <c r="H189" s="257"/>
      <c r="I189" s="257"/>
      <c r="J189" s="175" t="s">
        <v>266</v>
      </c>
      <c r="K189" s="176">
        <v>44.715000000000003</v>
      </c>
      <c r="L189" s="258"/>
      <c r="M189" s="258"/>
      <c r="N189" s="258">
        <f>ROUND(L189*K189,0)</f>
        <v>0</v>
      </c>
      <c r="O189" s="240"/>
      <c r="P189" s="240"/>
      <c r="Q189" s="240"/>
      <c r="R189" s="144"/>
      <c r="T189" s="145" t="s">
        <v>5</v>
      </c>
      <c r="U189" s="43" t="s">
        <v>47</v>
      </c>
      <c r="V189" s="146">
        <v>0</v>
      </c>
      <c r="W189" s="146">
        <f>V189*K189</f>
        <v>0</v>
      </c>
      <c r="X189" s="146">
        <v>1</v>
      </c>
      <c r="Y189" s="146">
        <f>X189*K189</f>
        <v>44.715000000000003</v>
      </c>
      <c r="Z189" s="146">
        <v>0</v>
      </c>
      <c r="AA189" s="147">
        <f>Z189*K189</f>
        <v>0</v>
      </c>
      <c r="AR189" s="20" t="s">
        <v>175</v>
      </c>
      <c r="AT189" s="20" t="s">
        <v>230</v>
      </c>
      <c r="AU189" s="20" t="s">
        <v>100</v>
      </c>
      <c r="AY189" s="20" t="s">
        <v>136</v>
      </c>
      <c r="BE189" s="148">
        <f>IF(U189="základní",N189,0)</f>
        <v>0</v>
      </c>
      <c r="BF189" s="148">
        <f>IF(U189="snížená",N189,0)</f>
        <v>0</v>
      </c>
      <c r="BG189" s="148">
        <f>IF(U189="zákl. přenesená",N189,0)</f>
        <v>0</v>
      </c>
      <c r="BH189" s="148">
        <f>IF(U189="sníž. přenesená",N189,0)</f>
        <v>0</v>
      </c>
      <c r="BI189" s="148">
        <f>IF(U189="nulová",N189,0)</f>
        <v>0</v>
      </c>
      <c r="BJ189" s="20" t="s">
        <v>11</v>
      </c>
      <c r="BK189" s="148">
        <f>ROUND(L189*K189,0)</f>
        <v>0</v>
      </c>
      <c r="BL189" s="20" t="s">
        <v>141</v>
      </c>
      <c r="BM189" s="20" t="s">
        <v>291</v>
      </c>
    </row>
    <row r="190" spans="2:65" s="1" customFormat="1" ht="31.5" customHeight="1">
      <c r="B190" s="139"/>
      <c r="C190" s="140" t="s">
        <v>292</v>
      </c>
      <c r="D190" s="140" t="s">
        <v>137</v>
      </c>
      <c r="E190" s="141" t="s">
        <v>293</v>
      </c>
      <c r="F190" s="239" t="s">
        <v>294</v>
      </c>
      <c r="G190" s="239"/>
      <c r="H190" s="239"/>
      <c r="I190" s="239"/>
      <c r="J190" s="142" t="s">
        <v>140</v>
      </c>
      <c r="K190" s="143">
        <v>265.2</v>
      </c>
      <c r="L190" s="240"/>
      <c r="M190" s="240"/>
      <c r="N190" s="240">
        <f>ROUND(L190*K190,0)</f>
        <v>0</v>
      </c>
      <c r="O190" s="240"/>
      <c r="P190" s="240"/>
      <c r="Q190" s="240"/>
      <c r="R190" s="144"/>
      <c r="T190" s="145" t="s">
        <v>5</v>
      </c>
      <c r="U190" s="43" t="s">
        <v>47</v>
      </c>
      <c r="V190" s="146">
        <v>0.20699999999999999</v>
      </c>
      <c r="W190" s="146">
        <f>V190*K190</f>
        <v>54.896399999999993</v>
      </c>
      <c r="X190" s="146">
        <v>0</v>
      </c>
      <c r="Y190" s="146">
        <f>X190*K190</f>
        <v>0</v>
      </c>
      <c r="Z190" s="146">
        <v>0</v>
      </c>
      <c r="AA190" s="147">
        <f>Z190*K190</f>
        <v>0</v>
      </c>
      <c r="AR190" s="20" t="s">
        <v>141</v>
      </c>
      <c r="AT190" s="20" t="s">
        <v>137</v>
      </c>
      <c r="AU190" s="20" t="s">
        <v>100</v>
      </c>
      <c r="AY190" s="20" t="s">
        <v>136</v>
      </c>
      <c r="BE190" s="148">
        <f>IF(U190="základní",N190,0)</f>
        <v>0</v>
      </c>
      <c r="BF190" s="148">
        <f>IF(U190="snížená",N190,0)</f>
        <v>0</v>
      </c>
      <c r="BG190" s="148">
        <f>IF(U190="zákl. přenesená",N190,0)</f>
        <v>0</v>
      </c>
      <c r="BH190" s="148">
        <f>IF(U190="sníž. přenesená",N190,0)</f>
        <v>0</v>
      </c>
      <c r="BI190" s="148">
        <f>IF(U190="nulová",N190,0)</f>
        <v>0</v>
      </c>
      <c r="BJ190" s="20" t="s">
        <v>11</v>
      </c>
      <c r="BK190" s="148">
        <f>ROUND(L190*K190,0)</f>
        <v>0</v>
      </c>
      <c r="BL190" s="20" t="s">
        <v>141</v>
      </c>
      <c r="BM190" s="20" t="s">
        <v>295</v>
      </c>
    </row>
    <row r="191" spans="2:65" s="10" customFormat="1" ht="22.5" customHeight="1">
      <c r="B191" s="149"/>
      <c r="C191" s="150"/>
      <c r="D191" s="150"/>
      <c r="E191" s="151" t="s">
        <v>5</v>
      </c>
      <c r="F191" s="255" t="s">
        <v>296</v>
      </c>
      <c r="G191" s="256"/>
      <c r="H191" s="256"/>
      <c r="I191" s="256"/>
      <c r="J191" s="150"/>
      <c r="K191" s="152">
        <v>265.2</v>
      </c>
      <c r="L191" s="150"/>
      <c r="M191" s="150"/>
      <c r="N191" s="150"/>
      <c r="O191" s="150"/>
      <c r="P191" s="150"/>
      <c r="Q191" s="150"/>
      <c r="R191" s="153"/>
      <c r="T191" s="154"/>
      <c r="U191" s="150"/>
      <c r="V191" s="150"/>
      <c r="W191" s="150"/>
      <c r="X191" s="150"/>
      <c r="Y191" s="150"/>
      <c r="Z191" s="150"/>
      <c r="AA191" s="155"/>
      <c r="AT191" s="156" t="s">
        <v>144</v>
      </c>
      <c r="AU191" s="156" t="s">
        <v>100</v>
      </c>
      <c r="AV191" s="10" t="s">
        <v>100</v>
      </c>
      <c r="AW191" s="10" t="s">
        <v>40</v>
      </c>
      <c r="AX191" s="10" t="s">
        <v>82</v>
      </c>
      <c r="AY191" s="156" t="s">
        <v>136</v>
      </c>
    </row>
    <row r="192" spans="2:65" s="1" customFormat="1" ht="22.5" customHeight="1">
      <c r="B192" s="139"/>
      <c r="C192" s="173" t="s">
        <v>297</v>
      </c>
      <c r="D192" s="173" t="s">
        <v>230</v>
      </c>
      <c r="E192" s="174" t="s">
        <v>298</v>
      </c>
      <c r="F192" s="257" t="s">
        <v>299</v>
      </c>
      <c r="G192" s="257"/>
      <c r="H192" s="257"/>
      <c r="I192" s="257"/>
      <c r="J192" s="175" t="s">
        <v>300</v>
      </c>
      <c r="K192" s="176">
        <v>6.63</v>
      </c>
      <c r="L192" s="258"/>
      <c r="M192" s="258"/>
      <c r="N192" s="258">
        <f>ROUND(L192*K192,0)</f>
        <v>0</v>
      </c>
      <c r="O192" s="240"/>
      <c r="P192" s="240"/>
      <c r="Q192" s="240"/>
      <c r="R192" s="144"/>
      <c r="T192" s="145" t="s">
        <v>5</v>
      </c>
      <c r="U192" s="43" t="s">
        <v>47</v>
      </c>
      <c r="V192" s="146">
        <v>0</v>
      </c>
      <c r="W192" s="146">
        <f>V192*K192</f>
        <v>0</v>
      </c>
      <c r="X192" s="146">
        <v>1E-3</v>
      </c>
      <c r="Y192" s="146">
        <f>X192*K192</f>
        <v>6.6299999999999996E-3</v>
      </c>
      <c r="Z192" s="146">
        <v>0</v>
      </c>
      <c r="AA192" s="147">
        <f>Z192*K192</f>
        <v>0</v>
      </c>
      <c r="AR192" s="20" t="s">
        <v>175</v>
      </c>
      <c r="AT192" s="20" t="s">
        <v>230</v>
      </c>
      <c r="AU192" s="20" t="s">
        <v>100</v>
      </c>
      <c r="AY192" s="20" t="s">
        <v>136</v>
      </c>
      <c r="BE192" s="148">
        <f>IF(U192="základní",N192,0)</f>
        <v>0</v>
      </c>
      <c r="BF192" s="148">
        <f>IF(U192="snížená",N192,0)</f>
        <v>0</v>
      </c>
      <c r="BG192" s="148">
        <f>IF(U192="zákl. přenesená",N192,0)</f>
        <v>0</v>
      </c>
      <c r="BH192" s="148">
        <f>IF(U192="sníž. přenesená",N192,0)</f>
        <v>0</v>
      </c>
      <c r="BI192" s="148">
        <f>IF(U192="nulová",N192,0)</f>
        <v>0</v>
      </c>
      <c r="BJ192" s="20" t="s">
        <v>11</v>
      </c>
      <c r="BK192" s="148">
        <f>ROUND(L192*K192,0)</f>
        <v>0</v>
      </c>
      <c r="BL192" s="20" t="s">
        <v>141</v>
      </c>
      <c r="BM192" s="20" t="s">
        <v>301</v>
      </c>
    </row>
    <row r="193" spans="2:65" s="10" customFormat="1" ht="22.5" customHeight="1">
      <c r="B193" s="149"/>
      <c r="C193" s="150"/>
      <c r="D193" s="150"/>
      <c r="E193" s="151" t="s">
        <v>5</v>
      </c>
      <c r="F193" s="255" t="s">
        <v>302</v>
      </c>
      <c r="G193" s="256"/>
      <c r="H193" s="256"/>
      <c r="I193" s="256"/>
      <c r="J193" s="150"/>
      <c r="K193" s="152">
        <v>6.63</v>
      </c>
      <c r="L193" s="150"/>
      <c r="M193" s="150"/>
      <c r="N193" s="150"/>
      <c r="O193" s="150"/>
      <c r="P193" s="150"/>
      <c r="Q193" s="150"/>
      <c r="R193" s="153"/>
      <c r="T193" s="154"/>
      <c r="U193" s="150"/>
      <c r="V193" s="150"/>
      <c r="W193" s="150"/>
      <c r="X193" s="150"/>
      <c r="Y193" s="150"/>
      <c r="Z193" s="150"/>
      <c r="AA193" s="155"/>
      <c r="AT193" s="156" t="s">
        <v>144</v>
      </c>
      <c r="AU193" s="156" t="s">
        <v>100</v>
      </c>
      <c r="AV193" s="10" t="s">
        <v>100</v>
      </c>
      <c r="AW193" s="10" t="s">
        <v>40</v>
      </c>
      <c r="AX193" s="10" t="s">
        <v>82</v>
      </c>
      <c r="AY193" s="156" t="s">
        <v>136</v>
      </c>
    </row>
    <row r="194" spans="2:65" s="1" customFormat="1" ht="31.5" customHeight="1">
      <c r="B194" s="139"/>
      <c r="C194" s="140" t="s">
        <v>303</v>
      </c>
      <c r="D194" s="140" t="s">
        <v>137</v>
      </c>
      <c r="E194" s="141" t="s">
        <v>304</v>
      </c>
      <c r="F194" s="239" t="s">
        <v>305</v>
      </c>
      <c r="G194" s="239"/>
      <c r="H194" s="239"/>
      <c r="I194" s="239"/>
      <c r="J194" s="142" t="s">
        <v>140</v>
      </c>
      <c r="K194" s="143">
        <v>113.45</v>
      </c>
      <c r="L194" s="240"/>
      <c r="M194" s="240"/>
      <c r="N194" s="240">
        <f>ROUND(L194*K194,0)</f>
        <v>0</v>
      </c>
      <c r="O194" s="240"/>
      <c r="P194" s="240"/>
      <c r="Q194" s="240"/>
      <c r="R194" s="144"/>
      <c r="T194" s="145" t="s">
        <v>5</v>
      </c>
      <c r="U194" s="43" t="s">
        <v>47</v>
      </c>
      <c r="V194" s="146">
        <v>0.254</v>
      </c>
      <c r="W194" s="146">
        <f>V194*K194</f>
        <v>28.816300000000002</v>
      </c>
      <c r="X194" s="146">
        <v>0</v>
      </c>
      <c r="Y194" s="146">
        <f>X194*K194</f>
        <v>0</v>
      </c>
      <c r="Z194" s="146">
        <v>0</v>
      </c>
      <c r="AA194" s="147">
        <f>Z194*K194</f>
        <v>0</v>
      </c>
      <c r="AR194" s="20" t="s">
        <v>141</v>
      </c>
      <c r="AT194" s="20" t="s">
        <v>137</v>
      </c>
      <c r="AU194" s="20" t="s">
        <v>100</v>
      </c>
      <c r="AY194" s="20" t="s">
        <v>136</v>
      </c>
      <c r="BE194" s="148">
        <f>IF(U194="základní",N194,0)</f>
        <v>0</v>
      </c>
      <c r="BF194" s="148">
        <f>IF(U194="snížená",N194,0)</f>
        <v>0</v>
      </c>
      <c r="BG194" s="148">
        <f>IF(U194="zákl. přenesená",N194,0)</f>
        <v>0</v>
      </c>
      <c r="BH194" s="148">
        <f>IF(U194="sníž. přenesená",N194,0)</f>
        <v>0</v>
      </c>
      <c r="BI194" s="148">
        <f>IF(U194="nulová",N194,0)</f>
        <v>0</v>
      </c>
      <c r="BJ194" s="20" t="s">
        <v>11</v>
      </c>
      <c r="BK194" s="148">
        <f>ROUND(L194*K194,0)</f>
        <v>0</v>
      </c>
      <c r="BL194" s="20" t="s">
        <v>141</v>
      </c>
      <c r="BM194" s="20" t="s">
        <v>306</v>
      </c>
    </row>
    <row r="195" spans="2:65" s="11" customFormat="1" ht="22.5" customHeight="1">
      <c r="B195" s="157"/>
      <c r="C195" s="158"/>
      <c r="D195" s="158"/>
      <c r="E195" s="159" t="s">
        <v>5</v>
      </c>
      <c r="F195" s="253" t="s">
        <v>197</v>
      </c>
      <c r="G195" s="254"/>
      <c r="H195" s="254"/>
      <c r="I195" s="254"/>
      <c r="J195" s="158"/>
      <c r="K195" s="160" t="s">
        <v>5</v>
      </c>
      <c r="L195" s="158"/>
      <c r="M195" s="158"/>
      <c r="N195" s="158"/>
      <c r="O195" s="158"/>
      <c r="P195" s="158"/>
      <c r="Q195" s="158"/>
      <c r="R195" s="161"/>
      <c r="T195" s="162"/>
      <c r="U195" s="158"/>
      <c r="V195" s="158"/>
      <c r="W195" s="158"/>
      <c r="X195" s="158"/>
      <c r="Y195" s="158"/>
      <c r="Z195" s="158"/>
      <c r="AA195" s="163"/>
      <c r="AT195" s="164" t="s">
        <v>144</v>
      </c>
      <c r="AU195" s="164" t="s">
        <v>100</v>
      </c>
      <c r="AV195" s="11" t="s">
        <v>11</v>
      </c>
      <c r="AW195" s="11" t="s">
        <v>40</v>
      </c>
      <c r="AX195" s="11" t="s">
        <v>82</v>
      </c>
      <c r="AY195" s="164" t="s">
        <v>136</v>
      </c>
    </row>
    <row r="196" spans="2:65" s="10" customFormat="1" ht="22.5" customHeight="1">
      <c r="B196" s="149"/>
      <c r="C196" s="150"/>
      <c r="D196" s="150"/>
      <c r="E196" s="151" t="s">
        <v>5</v>
      </c>
      <c r="F196" s="251" t="s">
        <v>307</v>
      </c>
      <c r="G196" s="252"/>
      <c r="H196" s="252"/>
      <c r="I196" s="252"/>
      <c r="J196" s="150"/>
      <c r="K196" s="152">
        <v>93.45</v>
      </c>
      <c r="L196" s="150"/>
      <c r="M196" s="150"/>
      <c r="N196" s="150"/>
      <c r="O196" s="150"/>
      <c r="P196" s="150"/>
      <c r="Q196" s="150"/>
      <c r="R196" s="153"/>
      <c r="T196" s="154"/>
      <c r="U196" s="150"/>
      <c r="V196" s="150"/>
      <c r="W196" s="150"/>
      <c r="X196" s="150"/>
      <c r="Y196" s="150"/>
      <c r="Z196" s="150"/>
      <c r="AA196" s="155"/>
      <c r="AT196" s="156" t="s">
        <v>144</v>
      </c>
      <c r="AU196" s="156" t="s">
        <v>100</v>
      </c>
      <c r="AV196" s="10" t="s">
        <v>100</v>
      </c>
      <c r="AW196" s="10" t="s">
        <v>40</v>
      </c>
      <c r="AX196" s="10" t="s">
        <v>82</v>
      </c>
      <c r="AY196" s="156" t="s">
        <v>136</v>
      </c>
    </row>
    <row r="197" spans="2:65" s="11" customFormat="1" ht="22.5" customHeight="1">
      <c r="B197" s="157"/>
      <c r="C197" s="158"/>
      <c r="D197" s="158"/>
      <c r="E197" s="159" t="s">
        <v>5</v>
      </c>
      <c r="F197" s="259" t="s">
        <v>199</v>
      </c>
      <c r="G197" s="260"/>
      <c r="H197" s="260"/>
      <c r="I197" s="260"/>
      <c r="J197" s="158"/>
      <c r="K197" s="160" t="s">
        <v>5</v>
      </c>
      <c r="L197" s="158"/>
      <c r="M197" s="158"/>
      <c r="N197" s="158"/>
      <c r="O197" s="158"/>
      <c r="P197" s="158"/>
      <c r="Q197" s="158"/>
      <c r="R197" s="161"/>
      <c r="T197" s="162"/>
      <c r="U197" s="158"/>
      <c r="V197" s="158"/>
      <c r="W197" s="158"/>
      <c r="X197" s="158"/>
      <c r="Y197" s="158"/>
      <c r="Z197" s="158"/>
      <c r="AA197" s="163"/>
      <c r="AT197" s="164" t="s">
        <v>144</v>
      </c>
      <c r="AU197" s="164" t="s">
        <v>100</v>
      </c>
      <c r="AV197" s="11" t="s">
        <v>11</v>
      </c>
      <c r="AW197" s="11" t="s">
        <v>40</v>
      </c>
      <c r="AX197" s="11" t="s">
        <v>82</v>
      </c>
      <c r="AY197" s="164" t="s">
        <v>136</v>
      </c>
    </row>
    <row r="198" spans="2:65" s="10" customFormat="1" ht="22.5" customHeight="1">
      <c r="B198" s="149"/>
      <c r="C198" s="150"/>
      <c r="D198" s="150"/>
      <c r="E198" s="151" t="s">
        <v>5</v>
      </c>
      <c r="F198" s="251" t="s">
        <v>308</v>
      </c>
      <c r="G198" s="252"/>
      <c r="H198" s="252"/>
      <c r="I198" s="252"/>
      <c r="J198" s="150"/>
      <c r="K198" s="152">
        <v>20</v>
      </c>
      <c r="L198" s="150"/>
      <c r="M198" s="150"/>
      <c r="N198" s="150"/>
      <c r="O198" s="150"/>
      <c r="P198" s="150"/>
      <c r="Q198" s="150"/>
      <c r="R198" s="153"/>
      <c r="T198" s="154"/>
      <c r="U198" s="150"/>
      <c r="V198" s="150"/>
      <c r="W198" s="150"/>
      <c r="X198" s="150"/>
      <c r="Y198" s="150"/>
      <c r="Z198" s="150"/>
      <c r="AA198" s="155"/>
      <c r="AT198" s="156" t="s">
        <v>144</v>
      </c>
      <c r="AU198" s="156" t="s">
        <v>100</v>
      </c>
      <c r="AV198" s="10" t="s">
        <v>100</v>
      </c>
      <c r="AW198" s="10" t="s">
        <v>40</v>
      </c>
      <c r="AX198" s="10" t="s">
        <v>82</v>
      </c>
      <c r="AY198" s="156" t="s">
        <v>136</v>
      </c>
    </row>
    <row r="199" spans="2:65" s="1" customFormat="1" ht="22.5" customHeight="1">
      <c r="B199" s="139"/>
      <c r="C199" s="140" t="s">
        <v>309</v>
      </c>
      <c r="D199" s="140" t="s">
        <v>137</v>
      </c>
      <c r="E199" s="141" t="s">
        <v>310</v>
      </c>
      <c r="F199" s="239" t="s">
        <v>311</v>
      </c>
      <c r="G199" s="239"/>
      <c r="H199" s="239"/>
      <c r="I199" s="239"/>
      <c r="J199" s="142" t="s">
        <v>140</v>
      </c>
      <c r="K199" s="143">
        <v>265.2</v>
      </c>
      <c r="L199" s="240"/>
      <c r="M199" s="240"/>
      <c r="N199" s="240">
        <f>ROUND(L199*K199,0)</f>
        <v>0</v>
      </c>
      <c r="O199" s="240"/>
      <c r="P199" s="240"/>
      <c r="Q199" s="240"/>
      <c r="R199" s="144"/>
      <c r="T199" s="145" t="s">
        <v>5</v>
      </c>
      <c r="U199" s="43" t="s">
        <v>47</v>
      </c>
      <c r="V199" s="146">
        <v>1.2999999999999999E-2</v>
      </c>
      <c r="W199" s="146">
        <f>V199*K199</f>
        <v>3.4475999999999996</v>
      </c>
      <c r="X199" s="146">
        <v>0</v>
      </c>
      <c r="Y199" s="146">
        <f>X199*K199</f>
        <v>0</v>
      </c>
      <c r="Z199" s="146">
        <v>0</v>
      </c>
      <c r="AA199" s="147">
        <f>Z199*K199</f>
        <v>0</v>
      </c>
      <c r="AR199" s="20" t="s">
        <v>141</v>
      </c>
      <c r="AT199" s="20" t="s">
        <v>137</v>
      </c>
      <c r="AU199" s="20" t="s">
        <v>100</v>
      </c>
      <c r="AY199" s="20" t="s">
        <v>136</v>
      </c>
      <c r="BE199" s="148">
        <f>IF(U199="základní",N199,0)</f>
        <v>0</v>
      </c>
      <c r="BF199" s="148">
        <f>IF(U199="snížená",N199,0)</f>
        <v>0</v>
      </c>
      <c r="BG199" s="148">
        <f>IF(U199="zákl. přenesená",N199,0)</f>
        <v>0</v>
      </c>
      <c r="BH199" s="148">
        <f>IF(U199="sníž. přenesená",N199,0)</f>
        <v>0</v>
      </c>
      <c r="BI199" s="148">
        <f>IF(U199="nulová",N199,0)</f>
        <v>0</v>
      </c>
      <c r="BJ199" s="20" t="s">
        <v>11</v>
      </c>
      <c r="BK199" s="148">
        <f>ROUND(L199*K199,0)</f>
        <v>0</v>
      </c>
      <c r="BL199" s="20" t="s">
        <v>141</v>
      </c>
      <c r="BM199" s="20" t="s">
        <v>312</v>
      </c>
    </row>
    <row r="200" spans="2:65" s="10" customFormat="1" ht="22.5" customHeight="1">
      <c r="B200" s="149"/>
      <c r="C200" s="150"/>
      <c r="D200" s="150"/>
      <c r="E200" s="151" t="s">
        <v>5</v>
      </c>
      <c r="F200" s="255" t="s">
        <v>296</v>
      </c>
      <c r="G200" s="256"/>
      <c r="H200" s="256"/>
      <c r="I200" s="256"/>
      <c r="J200" s="150"/>
      <c r="K200" s="152">
        <v>265.2</v>
      </c>
      <c r="L200" s="150"/>
      <c r="M200" s="150"/>
      <c r="N200" s="150"/>
      <c r="O200" s="150"/>
      <c r="P200" s="150"/>
      <c r="Q200" s="150"/>
      <c r="R200" s="153"/>
      <c r="T200" s="154"/>
      <c r="U200" s="150"/>
      <c r="V200" s="150"/>
      <c r="W200" s="150"/>
      <c r="X200" s="150"/>
      <c r="Y200" s="150"/>
      <c r="Z200" s="150"/>
      <c r="AA200" s="155"/>
      <c r="AT200" s="156" t="s">
        <v>144</v>
      </c>
      <c r="AU200" s="156" t="s">
        <v>100</v>
      </c>
      <c r="AV200" s="10" t="s">
        <v>100</v>
      </c>
      <c r="AW200" s="10" t="s">
        <v>40</v>
      </c>
      <c r="AX200" s="10" t="s">
        <v>82</v>
      </c>
      <c r="AY200" s="156" t="s">
        <v>136</v>
      </c>
    </row>
    <row r="201" spans="2:65" s="1" customFormat="1" ht="22.5" customHeight="1">
      <c r="B201" s="139"/>
      <c r="C201" s="140" t="s">
        <v>313</v>
      </c>
      <c r="D201" s="140" t="s">
        <v>137</v>
      </c>
      <c r="E201" s="141" t="s">
        <v>314</v>
      </c>
      <c r="F201" s="239" t="s">
        <v>315</v>
      </c>
      <c r="G201" s="239"/>
      <c r="H201" s="239"/>
      <c r="I201" s="239"/>
      <c r="J201" s="142" t="s">
        <v>140</v>
      </c>
      <c r="K201" s="143">
        <v>265.2</v>
      </c>
      <c r="L201" s="240"/>
      <c r="M201" s="240"/>
      <c r="N201" s="240">
        <f>ROUND(L201*K201,0)</f>
        <v>0</v>
      </c>
      <c r="O201" s="240"/>
      <c r="P201" s="240"/>
      <c r="Q201" s="240"/>
      <c r="R201" s="144"/>
      <c r="T201" s="145" t="s">
        <v>5</v>
      </c>
      <c r="U201" s="43" t="s">
        <v>47</v>
      </c>
      <c r="V201" s="146">
        <v>1.4999999999999999E-2</v>
      </c>
      <c r="W201" s="146">
        <f>V201*K201</f>
        <v>3.9779999999999998</v>
      </c>
      <c r="X201" s="146">
        <v>0</v>
      </c>
      <c r="Y201" s="146">
        <f>X201*K201</f>
        <v>0</v>
      </c>
      <c r="Z201" s="146">
        <v>0</v>
      </c>
      <c r="AA201" s="147">
        <f>Z201*K201</f>
        <v>0</v>
      </c>
      <c r="AR201" s="20" t="s">
        <v>141</v>
      </c>
      <c r="AT201" s="20" t="s">
        <v>137</v>
      </c>
      <c r="AU201" s="20" t="s">
        <v>100</v>
      </c>
      <c r="AY201" s="20" t="s">
        <v>136</v>
      </c>
      <c r="BE201" s="148">
        <f>IF(U201="základní",N201,0)</f>
        <v>0</v>
      </c>
      <c r="BF201" s="148">
        <f>IF(U201="snížená",N201,0)</f>
        <v>0</v>
      </c>
      <c r="BG201" s="148">
        <f>IF(U201="zákl. přenesená",N201,0)</f>
        <v>0</v>
      </c>
      <c r="BH201" s="148">
        <f>IF(U201="sníž. přenesená",N201,0)</f>
        <v>0</v>
      </c>
      <c r="BI201" s="148">
        <f>IF(U201="nulová",N201,0)</f>
        <v>0</v>
      </c>
      <c r="BJ201" s="20" t="s">
        <v>11</v>
      </c>
      <c r="BK201" s="148">
        <f>ROUND(L201*K201,0)</f>
        <v>0</v>
      </c>
      <c r="BL201" s="20" t="s">
        <v>141</v>
      </c>
      <c r="BM201" s="20" t="s">
        <v>316</v>
      </c>
    </row>
    <row r="202" spans="2:65" s="10" customFormat="1" ht="22.5" customHeight="1">
      <c r="B202" s="149"/>
      <c r="C202" s="150"/>
      <c r="D202" s="150"/>
      <c r="E202" s="151" t="s">
        <v>5</v>
      </c>
      <c r="F202" s="255" t="s">
        <v>296</v>
      </c>
      <c r="G202" s="256"/>
      <c r="H202" s="256"/>
      <c r="I202" s="256"/>
      <c r="J202" s="150"/>
      <c r="K202" s="152">
        <v>265.2</v>
      </c>
      <c r="L202" s="150"/>
      <c r="M202" s="150"/>
      <c r="N202" s="150"/>
      <c r="O202" s="150"/>
      <c r="P202" s="150"/>
      <c r="Q202" s="150"/>
      <c r="R202" s="153"/>
      <c r="T202" s="154"/>
      <c r="U202" s="150"/>
      <c r="V202" s="150"/>
      <c r="W202" s="150"/>
      <c r="X202" s="150"/>
      <c r="Y202" s="150"/>
      <c r="Z202" s="150"/>
      <c r="AA202" s="155"/>
      <c r="AT202" s="156" t="s">
        <v>144</v>
      </c>
      <c r="AU202" s="156" t="s">
        <v>100</v>
      </c>
      <c r="AV202" s="10" t="s">
        <v>100</v>
      </c>
      <c r="AW202" s="10" t="s">
        <v>40</v>
      </c>
      <c r="AX202" s="10" t="s">
        <v>82</v>
      </c>
      <c r="AY202" s="156" t="s">
        <v>136</v>
      </c>
    </row>
    <row r="203" spans="2:65" s="1" customFormat="1" ht="22.5" customHeight="1">
      <c r="B203" s="139"/>
      <c r="C203" s="140" t="s">
        <v>317</v>
      </c>
      <c r="D203" s="140" t="s">
        <v>137</v>
      </c>
      <c r="E203" s="141" t="s">
        <v>318</v>
      </c>
      <c r="F203" s="239" t="s">
        <v>319</v>
      </c>
      <c r="G203" s="239"/>
      <c r="H203" s="239"/>
      <c r="I203" s="239"/>
      <c r="J203" s="142" t="s">
        <v>178</v>
      </c>
      <c r="K203" s="143">
        <v>4</v>
      </c>
      <c r="L203" s="240"/>
      <c r="M203" s="240"/>
      <c r="N203" s="240">
        <f>ROUND(L203*K203,0)</f>
        <v>0</v>
      </c>
      <c r="O203" s="240"/>
      <c r="P203" s="240"/>
      <c r="Q203" s="240"/>
      <c r="R203" s="144"/>
      <c r="T203" s="145" t="s">
        <v>5</v>
      </c>
      <c r="U203" s="43" t="s">
        <v>47</v>
      </c>
      <c r="V203" s="146">
        <v>0.16800000000000001</v>
      </c>
      <c r="W203" s="146">
        <f>V203*K203</f>
        <v>0.67200000000000004</v>
      </c>
      <c r="X203" s="146">
        <v>0</v>
      </c>
      <c r="Y203" s="146">
        <f>X203*K203</f>
        <v>0</v>
      </c>
      <c r="Z203" s="146">
        <v>0</v>
      </c>
      <c r="AA203" s="147">
        <f>Z203*K203</f>
        <v>0</v>
      </c>
      <c r="AR203" s="20" t="s">
        <v>141</v>
      </c>
      <c r="AT203" s="20" t="s">
        <v>137</v>
      </c>
      <c r="AU203" s="20" t="s">
        <v>100</v>
      </c>
      <c r="AY203" s="20" t="s">
        <v>136</v>
      </c>
      <c r="BE203" s="148">
        <f>IF(U203="základní",N203,0)</f>
        <v>0</v>
      </c>
      <c r="BF203" s="148">
        <f>IF(U203="snížená",N203,0)</f>
        <v>0</v>
      </c>
      <c r="BG203" s="148">
        <f>IF(U203="zákl. přenesená",N203,0)</f>
        <v>0</v>
      </c>
      <c r="BH203" s="148">
        <f>IF(U203="sníž. přenesená",N203,0)</f>
        <v>0</v>
      </c>
      <c r="BI203" s="148">
        <f>IF(U203="nulová",N203,0)</f>
        <v>0</v>
      </c>
      <c r="BJ203" s="20" t="s">
        <v>11</v>
      </c>
      <c r="BK203" s="148">
        <f>ROUND(L203*K203,0)</f>
        <v>0</v>
      </c>
      <c r="BL203" s="20" t="s">
        <v>141</v>
      </c>
      <c r="BM203" s="20" t="s">
        <v>320</v>
      </c>
    </row>
    <row r="204" spans="2:65" s="9" customFormat="1" ht="29.85" customHeight="1">
      <c r="B204" s="128"/>
      <c r="C204" s="129"/>
      <c r="D204" s="138" t="s">
        <v>111</v>
      </c>
      <c r="E204" s="138"/>
      <c r="F204" s="138"/>
      <c r="G204" s="138"/>
      <c r="H204" s="138"/>
      <c r="I204" s="138"/>
      <c r="J204" s="138"/>
      <c r="K204" s="138"/>
      <c r="L204" s="138"/>
      <c r="M204" s="138"/>
      <c r="N204" s="247">
        <f>BK204</f>
        <v>0</v>
      </c>
      <c r="O204" s="248"/>
      <c r="P204" s="248"/>
      <c r="Q204" s="248"/>
      <c r="R204" s="131"/>
      <c r="T204" s="132"/>
      <c r="U204" s="129"/>
      <c r="V204" s="129"/>
      <c r="W204" s="133">
        <f>W205</f>
        <v>7.9305000000000003</v>
      </c>
      <c r="X204" s="129"/>
      <c r="Y204" s="133">
        <f>Y205</f>
        <v>0</v>
      </c>
      <c r="Z204" s="129"/>
      <c r="AA204" s="134">
        <f>AA205</f>
        <v>0</v>
      </c>
      <c r="AR204" s="135" t="s">
        <v>11</v>
      </c>
      <c r="AT204" s="136" t="s">
        <v>81</v>
      </c>
      <c r="AU204" s="136" t="s">
        <v>11</v>
      </c>
      <c r="AY204" s="135" t="s">
        <v>136</v>
      </c>
      <c r="BK204" s="137">
        <f>BK205</f>
        <v>0</v>
      </c>
    </row>
    <row r="205" spans="2:65" s="1" customFormat="1" ht="31.5" customHeight="1">
      <c r="B205" s="139"/>
      <c r="C205" s="140" t="s">
        <v>321</v>
      </c>
      <c r="D205" s="140" t="s">
        <v>137</v>
      </c>
      <c r="E205" s="141" t="s">
        <v>322</v>
      </c>
      <c r="F205" s="239" t="s">
        <v>323</v>
      </c>
      <c r="G205" s="239"/>
      <c r="H205" s="239"/>
      <c r="I205" s="239"/>
      <c r="J205" s="142" t="s">
        <v>154</v>
      </c>
      <c r="K205" s="143">
        <v>93.3</v>
      </c>
      <c r="L205" s="240"/>
      <c r="M205" s="240"/>
      <c r="N205" s="240">
        <f>ROUND(L205*K205,0)</f>
        <v>0</v>
      </c>
      <c r="O205" s="240"/>
      <c r="P205" s="240"/>
      <c r="Q205" s="240"/>
      <c r="R205" s="144"/>
      <c r="T205" s="145" t="s">
        <v>5</v>
      </c>
      <c r="U205" s="43" t="s">
        <v>47</v>
      </c>
      <c r="V205" s="146">
        <v>8.5000000000000006E-2</v>
      </c>
      <c r="W205" s="146">
        <f>V205*K205</f>
        <v>7.9305000000000003</v>
      </c>
      <c r="X205" s="146">
        <v>0</v>
      </c>
      <c r="Y205" s="146">
        <f>X205*K205</f>
        <v>0</v>
      </c>
      <c r="Z205" s="146">
        <v>0</v>
      </c>
      <c r="AA205" s="147">
        <f>Z205*K205</f>
        <v>0</v>
      </c>
      <c r="AR205" s="20" t="s">
        <v>141</v>
      </c>
      <c r="AT205" s="20" t="s">
        <v>137</v>
      </c>
      <c r="AU205" s="20" t="s">
        <v>100</v>
      </c>
      <c r="AY205" s="20" t="s">
        <v>136</v>
      </c>
      <c r="BE205" s="148">
        <f>IF(U205="základní",N205,0)</f>
        <v>0</v>
      </c>
      <c r="BF205" s="148">
        <f>IF(U205="snížená",N205,0)</f>
        <v>0</v>
      </c>
      <c r="BG205" s="148">
        <f>IF(U205="zákl. přenesená",N205,0)</f>
        <v>0</v>
      </c>
      <c r="BH205" s="148">
        <f>IF(U205="sníž. přenesená",N205,0)</f>
        <v>0</v>
      </c>
      <c r="BI205" s="148">
        <f>IF(U205="nulová",N205,0)</f>
        <v>0</v>
      </c>
      <c r="BJ205" s="20" t="s">
        <v>11</v>
      </c>
      <c r="BK205" s="148">
        <f>ROUND(L205*K205,0)</f>
        <v>0</v>
      </c>
      <c r="BL205" s="20" t="s">
        <v>141</v>
      </c>
      <c r="BM205" s="20" t="s">
        <v>324</v>
      </c>
    </row>
    <row r="206" spans="2:65" s="9" customFormat="1" ht="29.85" customHeight="1">
      <c r="B206" s="128"/>
      <c r="C206" s="129"/>
      <c r="D206" s="138" t="s">
        <v>112</v>
      </c>
      <c r="E206" s="138"/>
      <c r="F206" s="138"/>
      <c r="G206" s="138"/>
      <c r="H206" s="138"/>
      <c r="I206" s="138"/>
      <c r="J206" s="138"/>
      <c r="K206" s="138"/>
      <c r="L206" s="138"/>
      <c r="M206" s="138"/>
      <c r="N206" s="247">
        <f>BK206</f>
        <v>0</v>
      </c>
      <c r="O206" s="248"/>
      <c r="P206" s="248"/>
      <c r="Q206" s="248"/>
      <c r="R206" s="131"/>
      <c r="T206" s="132"/>
      <c r="U206" s="129"/>
      <c r="V206" s="129"/>
      <c r="W206" s="133">
        <f>SUM(W207:W210)</f>
        <v>15.438384999999998</v>
      </c>
      <c r="X206" s="129"/>
      <c r="Y206" s="133">
        <f>SUM(Y207:Y210)</f>
        <v>16.97975611</v>
      </c>
      <c r="Z206" s="129"/>
      <c r="AA206" s="134">
        <f>SUM(AA207:AA210)</f>
        <v>0</v>
      </c>
      <c r="AR206" s="135" t="s">
        <v>11</v>
      </c>
      <c r="AT206" s="136" t="s">
        <v>81</v>
      </c>
      <c r="AU206" s="136" t="s">
        <v>11</v>
      </c>
      <c r="AY206" s="135" t="s">
        <v>136</v>
      </c>
      <c r="BK206" s="137">
        <f>SUM(BK207:BK210)</f>
        <v>0</v>
      </c>
    </row>
    <row r="207" spans="2:65" s="1" customFormat="1" ht="31.5" customHeight="1">
      <c r="B207" s="139"/>
      <c r="C207" s="140" t="s">
        <v>325</v>
      </c>
      <c r="D207" s="140" t="s">
        <v>137</v>
      </c>
      <c r="E207" s="141" t="s">
        <v>326</v>
      </c>
      <c r="F207" s="239" t="s">
        <v>327</v>
      </c>
      <c r="G207" s="239"/>
      <c r="H207" s="239"/>
      <c r="I207" s="239"/>
      <c r="J207" s="142" t="s">
        <v>186</v>
      </c>
      <c r="K207" s="143">
        <v>8.9429999999999996</v>
      </c>
      <c r="L207" s="240"/>
      <c r="M207" s="240"/>
      <c r="N207" s="240">
        <f>ROUND(L207*K207,0)</f>
        <v>0</v>
      </c>
      <c r="O207" s="240"/>
      <c r="P207" s="240"/>
      <c r="Q207" s="240"/>
      <c r="R207" s="144"/>
      <c r="T207" s="145" t="s">
        <v>5</v>
      </c>
      <c r="U207" s="43" t="s">
        <v>47</v>
      </c>
      <c r="V207" s="146">
        <v>1.6950000000000001</v>
      </c>
      <c r="W207" s="146">
        <f>V207*K207</f>
        <v>15.158384999999999</v>
      </c>
      <c r="X207" s="146">
        <v>1.8907700000000001</v>
      </c>
      <c r="Y207" s="146">
        <f>X207*K207</f>
        <v>16.909156110000001</v>
      </c>
      <c r="Z207" s="146">
        <v>0</v>
      </c>
      <c r="AA207" s="147">
        <f>Z207*K207</f>
        <v>0</v>
      </c>
      <c r="AR207" s="20" t="s">
        <v>141</v>
      </c>
      <c r="AT207" s="20" t="s">
        <v>137</v>
      </c>
      <c r="AU207" s="20" t="s">
        <v>100</v>
      </c>
      <c r="AY207" s="20" t="s">
        <v>136</v>
      </c>
      <c r="BE207" s="148">
        <f>IF(U207="základní",N207,0)</f>
        <v>0</v>
      </c>
      <c r="BF207" s="148">
        <f>IF(U207="snížená",N207,0)</f>
        <v>0</v>
      </c>
      <c r="BG207" s="148">
        <f>IF(U207="zákl. přenesená",N207,0)</f>
        <v>0</v>
      </c>
      <c r="BH207" s="148">
        <f>IF(U207="sníž. přenesená",N207,0)</f>
        <v>0</v>
      </c>
      <c r="BI207" s="148">
        <f>IF(U207="nulová",N207,0)</f>
        <v>0</v>
      </c>
      <c r="BJ207" s="20" t="s">
        <v>11</v>
      </c>
      <c r="BK207" s="148">
        <f>ROUND(L207*K207,0)</f>
        <v>0</v>
      </c>
      <c r="BL207" s="20" t="s">
        <v>141</v>
      </c>
      <c r="BM207" s="20" t="s">
        <v>328</v>
      </c>
    </row>
    <row r="208" spans="2:65" s="10" customFormat="1" ht="22.5" customHeight="1">
      <c r="B208" s="149"/>
      <c r="C208" s="150"/>
      <c r="D208" s="150"/>
      <c r="E208" s="151" t="s">
        <v>5</v>
      </c>
      <c r="F208" s="255" t="s">
        <v>329</v>
      </c>
      <c r="G208" s="256"/>
      <c r="H208" s="256"/>
      <c r="I208" s="256"/>
      <c r="J208" s="150"/>
      <c r="K208" s="152">
        <v>8.9429999999999996</v>
      </c>
      <c r="L208" s="150"/>
      <c r="M208" s="150"/>
      <c r="N208" s="150"/>
      <c r="O208" s="150"/>
      <c r="P208" s="150"/>
      <c r="Q208" s="150"/>
      <c r="R208" s="153"/>
      <c r="T208" s="154"/>
      <c r="U208" s="150"/>
      <c r="V208" s="150"/>
      <c r="W208" s="150"/>
      <c r="X208" s="150"/>
      <c r="Y208" s="150"/>
      <c r="Z208" s="150"/>
      <c r="AA208" s="155"/>
      <c r="AT208" s="156" t="s">
        <v>144</v>
      </c>
      <c r="AU208" s="156" t="s">
        <v>100</v>
      </c>
      <c r="AV208" s="10" t="s">
        <v>100</v>
      </c>
      <c r="AW208" s="10" t="s">
        <v>40</v>
      </c>
      <c r="AX208" s="10" t="s">
        <v>82</v>
      </c>
      <c r="AY208" s="156" t="s">
        <v>136</v>
      </c>
    </row>
    <row r="209" spans="2:65" s="1" customFormat="1" ht="31.5" customHeight="1">
      <c r="B209" s="139"/>
      <c r="C209" s="140" t="s">
        <v>330</v>
      </c>
      <c r="D209" s="140" t="s">
        <v>137</v>
      </c>
      <c r="E209" s="141" t="s">
        <v>331</v>
      </c>
      <c r="F209" s="239" t="s">
        <v>332</v>
      </c>
      <c r="G209" s="239"/>
      <c r="H209" s="239"/>
      <c r="I209" s="239"/>
      <c r="J209" s="142" t="s">
        <v>178</v>
      </c>
      <c r="K209" s="143">
        <v>1</v>
      </c>
      <c r="L209" s="240"/>
      <c r="M209" s="240"/>
      <c r="N209" s="240">
        <f>ROUND(L209*K209,0)</f>
        <v>0</v>
      </c>
      <c r="O209" s="240"/>
      <c r="P209" s="240"/>
      <c r="Q209" s="240"/>
      <c r="R209" s="144"/>
      <c r="T209" s="145" t="s">
        <v>5</v>
      </c>
      <c r="U209" s="43" t="s">
        <v>47</v>
      </c>
      <c r="V209" s="146">
        <v>0.28000000000000003</v>
      </c>
      <c r="W209" s="146">
        <f>V209*K209</f>
        <v>0.28000000000000003</v>
      </c>
      <c r="X209" s="146">
        <v>6.6E-3</v>
      </c>
      <c r="Y209" s="146">
        <f>X209*K209</f>
        <v>6.6E-3</v>
      </c>
      <c r="Z209" s="146">
        <v>0</v>
      </c>
      <c r="AA209" s="147">
        <f>Z209*K209</f>
        <v>0</v>
      </c>
      <c r="AR209" s="20" t="s">
        <v>141</v>
      </c>
      <c r="AT209" s="20" t="s">
        <v>137</v>
      </c>
      <c r="AU209" s="20" t="s">
        <v>100</v>
      </c>
      <c r="AY209" s="20" t="s">
        <v>136</v>
      </c>
      <c r="BE209" s="148">
        <f>IF(U209="základní",N209,0)</f>
        <v>0</v>
      </c>
      <c r="BF209" s="148">
        <f>IF(U209="snížená",N209,0)</f>
        <v>0</v>
      </c>
      <c r="BG209" s="148">
        <f>IF(U209="zákl. přenesená",N209,0)</f>
        <v>0</v>
      </c>
      <c r="BH209" s="148">
        <f>IF(U209="sníž. přenesená",N209,0)</f>
        <v>0</v>
      </c>
      <c r="BI209" s="148">
        <f>IF(U209="nulová",N209,0)</f>
        <v>0</v>
      </c>
      <c r="BJ209" s="20" t="s">
        <v>11</v>
      </c>
      <c r="BK209" s="148">
        <f>ROUND(L209*K209,0)</f>
        <v>0</v>
      </c>
      <c r="BL209" s="20" t="s">
        <v>141</v>
      </c>
      <c r="BM209" s="20" t="s">
        <v>333</v>
      </c>
    </row>
    <row r="210" spans="2:65" s="1" customFormat="1" ht="31.5" customHeight="1">
      <c r="B210" s="139"/>
      <c r="C210" s="173" t="s">
        <v>334</v>
      </c>
      <c r="D210" s="173" t="s">
        <v>230</v>
      </c>
      <c r="E210" s="174" t="s">
        <v>335</v>
      </c>
      <c r="F210" s="257" t="s">
        <v>336</v>
      </c>
      <c r="G210" s="257"/>
      <c r="H210" s="257"/>
      <c r="I210" s="257"/>
      <c r="J210" s="175" t="s">
        <v>178</v>
      </c>
      <c r="K210" s="176">
        <v>1</v>
      </c>
      <c r="L210" s="258"/>
      <c r="M210" s="258"/>
      <c r="N210" s="258">
        <f>ROUND(L210*K210,0)</f>
        <v>0</v>
      </c>
      <c r="O210" s="240"/>
      <c r="P210" s="240"/>
      <c r="Q210" s="240"/>
      <c r="R210" s="144"/>
      <c r="T210" s="145" t="s">
        <v>5</v>
      </c>
      <c r="U210" s="43" t="s">
        <v>47</v>
      </c>
      <c r="V210" s="146">
        <v>0</v>
      </c>
      <c r="W210" s="146">
        <f>V210*K210</f>
        <v>0</v>
      </c>
      <c r="X210" s="146">
        <v>6.4000000000000001E-2</v>
      </c>
      <c r="Y210" s="146">
        <f>X210*K210</f>
        <v>6.4000000000000001E-2</v>
      </c>
      <c r="Z210" s="146">
        <v>0</v>
      </c>
      <c r="AA210" s="147">
        <f>Z210*K210</f>
        <v>0</v>
      </c>
      <c r="AR210" s="20" t="s">
        <v>175</v>
      </c>
      <c r="AT210" s="20" t="s">
        <v>230</v>
      </c>
      <c r="AU210" s="20" t="s">
        <v>100</v>
      </c>
      <c r="AY210" s="20" t="s">
        <v>136</v>
      </c>
      <c r="BE210" s="148">
        <f>IF(U210="základní",N210,0)</f>
        <v>0</v>
      </c>
      <c r="BF210" s="148">
        <f>IF(U210="snížená",N210,0)</f>
        <v>0</v>
      </c>
      <c r="BG210" s="148">
        <f>IF(U210="zákl. přenesená",N210,0)</f>
        <v>0</v>
      </c>
      <c r="BH210" s="148">
        <f>IF(U210="sníž. přenesená",N210,0)</f>
        <v>0</v>
      </c>
      <c r="BI210" s="148">
        <f>IF(U210="nulová",N210,0)</f>
        <v>0</v>
      </c>
      <c r="BJ210" s="20" t="s">
        <v>11</v>
      </c>
      <c r="BK210" s="148">
        <f>ROUND(L210*K210,0)</f>
        <v>0</v>
      </c>
      <c r="BL210" s="20" t="s">
        <v>141</v>
      </c>
      <c r="BM210" s="20" t="s">
        <v>337</v>
      </c>
    </row>
    <row r="211" spans="2:65" s="9" customFormat="1" ht="29.85" customHeight="1">
      <c r="B211" s="128"/>
      <c r="C211" s="129"/>
      <c r="D211" s="138" t="s">
        <v>113</v>
      </c>
      <c r="E211" s="138"/>
      <c r="F211" s="138"/>
      <c r="G211" s="138"/>
      <c r="H211" s="138"/>
      <c r="I211" s="138"/>
      <c r="J211" s="138"/>
      <c r="K211" s="138"/>
      <c r="L211" s="138"/>
      <c r="M211" s="138"/>
      <c r="N211" s="247">
        <f>BK211</f>
        <v>0</v>
      </c>
      <c r="O211" s="248"/>
      <c r="P211" s="248"/>
      <c r="Q211" s="248"/>
      <c r="R211" s="131"/>
      <c r="T211" s="132"/>
      <c r="U211" s="129"/>
      <c r="V211" s="129"/>
      <c r="W211" s="133">
        <f>SUM(W212:W217)</f>
        <v>4.3183999999999996</v>
      </c>
      <c r="X211" s="129"/>
      <c r="Y211" s="133">
        <f>SUM(Y212:Y217)</f>
        <v>0</v>
      </c>
      <c r="Z211" s="129"/>
      <c r="AA211" s="134">
        <f>SUM(AA212:AA217)</f>
        <v>0</v>
      </c>
      <c r="AR211" s="135" t="s">
        <v>11</v>
      </c>
      <c r="AT211" s="136" t="s">
        <v>81</v>
      </c>
      <c r="AU211" s="136" t="s">
        <v>11</v>
      </c>
      <c r="AY211" s="135" t="s">
        <v>136</v>
      </c>
      <c r="BK211" s="137">
        <f>SUM(BK212:BK217)</f>
        <v>0</v>
      </c>
    </row>
    <row r="212" spans="2:65" s="1" customFormat="1" ht="22.5" customHeight="1">
      <c r="B212" s="139"/>
      <c r="C212" s="140" t="s">
        <v>338</v>
      </c>
      <c r="D212" s="140" t="s">
        <v>137</v>
      </c>
      <c r="E212" s="141" t="s">
        <v>339</v>
      </c>
      <c r="F212" s="239" t="s">
        <v>340</v>
      </c>
      <c r="G212" s="239"/>
      <c r="H212" s="239"/>
      <c r="I212" s="239"/>
      <c r="J212" s="142" t="s">
        <v>140</v>
      </c>
      <c r="K212" s="143">
        <v>14.3</v>
      </c>
      <c r="L212" s="240"/>
      <c r="M212" s="240"/>
      <c r="N212" s="240">
        <f>ROUND(L212*K212,0)</f>
        <v>0</v>
      </c>
      <c r="O212" s="240"/>
      <c r="P212" s="240"/>
      <c r="Q212" s="240"/>
      <c r="R212" s="144"/>
      <c r="T212" s="145" t="s">
        <v>5</v>
      </c>
      <c r="U212" s="43" t="s">
        <v>47</v>
      </c>
      <c r="V212" s="146">
        <v>2.9000000000000001E-2</v>
      </c>
      <c r="W212" s="146">
        <f>V212*K212</f>
        <v>0.41470000000000007</v>
      </c>
      <c r="X212" s="146">
        <v>0</v>
      </c>
      <c r="Y212" s="146">
        <f>X212*K212</f>
        <v>0</v>
      </c>
      <c r="Z212" s="146">
        <v>0</v>
      </c>
      <c r="AA212" s="147">
        <f>Z212*K212</f>
        <v>0</v>
      </c>
      <c r="AR212" s="20" t="s">
        <v>141</v>
      </c>
      <c r="AT212" s="20" t="s">
        <v>137</v>
      </c>
      <c r="AU212" s="20" t="s">
        <v>100</v>
      </c>
      <c r="AY212" s="20" t="s">
        <v>136</v>
      </c>
      <c r="BE212" s="148">
        <f>IF(U212="základní",N212,0)</f>
        <v>0</v>
      </c>
      <c r="BF212" s="148">
        <f>IF(U212="snížená",N212,0)</f>
        <v>0</v>
      </c>
      <c r="BG212" s="148">
        <f>IF(U212="zákl. přenesená",N212,0)</f>
        <v>0</v>
      </c>
      <c r="BH212" s="148">
        <f>IF(U212="sníž. přenesená",N212,0)</f>
        <v>0</v>
      </c>
      <c r="BI212" s="148">
        <f>IF(U212="nulová",N212,0)</f>
        <v>0</v>
      </c>
      <c r="BJ212" s="20" t="s">
        <v>11</v>
      </c>
      <c r="BK212" s="148">
        <f>ROUND(L212*K212,0)</f>
        <v>0</v>
      </c>
      <c r="BL212" s="20" t="s">
        <v>141</v>
      </c>
      <c r="BM212" s="20" t="s">
        <v>341</v>
      </c>
    </row>
    <row r="213" spans="2:65" s="10" customFormat="1" ht="22.5" customHeight="1">
      <c r="B213" s="149"/>
      <c r="C213" s="150"/>
      <c r="D213" s="150"/>
      <c r="E213" s="151" t="s">
        <v>5</v>
      </c>
      <c r="F213" s="255" t="s">
        <v>150</v>
      </c>
      <c r="G213" s="256"/>
      <c r="H213" s="256"/>
      <c r="I213" s="256"/>
      <c r="J213" s="150"/>
      <c r="K213" s="152">
        <v>14.3</v>
      </c>
      <c r="L213" s="150"/>
      <c r="M213" s="150"/>
      <c r="N213" s="150"/>
      <c r="O213" s="150"/>
      <c r="P213" s="150"/>
      <c r="Q213" s="150"/>
      <c r="R213" s="153"/>
      <c r="T213" s="154"/>
      <c r="U213" s="150"/>
      <c r="V213" s="150"/>
      <c r="W213" s="150"/>
      <c r="X213" s="150"/>
      <c r="Y213" s="150"/>
      <c r="Z213" s="150"/>
      <c r="AA213" s="155"/>
      <c r="AT213" s="156" t="s">
        <v>144</v>
      </c>
      <c r="AU213" s="156" t="s">
        <v>100</v>
      </c>
      <c r="AV213" s="10" t="s">
        <v>100</v>
      </c>
      <c r="AW213" s="10" t="s">
        <v>40</v>
      </c>
      <c r="AX213" s="10" t="s">
        <v>82</v>
      </c>
      <c r="AY213" s="156" t="s">
        <v>136</v>
      </c>
    </row>
    <row r="214" spans="2:65" s="1" customFormat="1" ht="31.5" customHeight="1">
      <c r="B214" s="139"/>
      <c r="C214" s="140" t="s">
        <v>342</v>
      </c>
      <c r="D214" s="140" t="s">
        <v>137</v>
      </c>
      <c r="E214" s="141" t="s">
        <v>343</v>
      </c>
      <c r="F214" s="239" t="s">
        <v>344</v>
      </c>
      <c r="G214" s="239"/>
      <c r="H214" s="239"/>
      <c r="I214" s="239"/>
      <c r="J214" s="142" t="s">
        <v>140</v>
      </c>
      <c r="K214" s="143">
        <v>37.9</v>
      </c>
      <c r="L214" s="240"/>
      <c r="M214" s="240"/>
      <c r="N214" s="240">
        <f>ROUND(L214*K214,0)</f>
        <v>0</v>
      </c>
      <c r="O214" s="240"/>
      <c r="P214" s="240"/>
      <c r="Q214" s="240"/>
      <c r="R214" s="144"/>
      <c r="T214" s="145" t="s">
        <v>5</v>
      </c>
      <c r="U214" s="43" t="s">
        <v>47</v>
      </c>
      <c r="V214" s="146">
        <v>3.6999999999999998E-2</v>
      </c>
      <c r="W214" s="146">
        <f>V214*K214</f>
        <v>1.4022999999999999</v>
      </c>
      <c r="X214" s="146">
        <v>0</v>
      </c>
      <c r="Y214" s="146">
        <f>X214*K214</f>
        <v>0</v>
      </c>
      <c r="Z214" s="146">
        <v>0</v>
      </c>
      <c r="AA214" s="147">
        <f>Z214*K214</f>
        <v>0</v>
      </c>
      <c r="AR214" s="20" t="s">
        <v>141</v>
      </c>
      <c r="AT214" s="20" t="s">
        <v>137</v>
      </c>
      <c r="AU214" s="20" t="s">
        <v>100</v>
      </c>
      <c r="AY214" s="20" t="s">
        <v>136</v>
      </c>
      <c r="BE214" s="148">
        <f>IF(U214="základní",N214,0)</f>
        <v>0</v>
      </c>
      <c r="BF214" s="148">
        <f>IF(U214="snížená",N214,0)</f>
        <v>0</v>
      </c>
      <c r="BG214" s="148">
        <f>IF(U214="zákl. přenesená",N214,0)</f>
        <v>0</v>
      </c>
      <c r="BH214" s="148">
        <f>IF(U214="sníž. přenesená",N214,0)</f>
        <v>0</v>
      </c>
      <c r="BI214" s="148">
        <f>IF(U214="nulová",N214,0)</f>
        <v>0</v>
      </c>
      <c r="BJ214" s="20" t="s">
        <v>11</v>
      </c>
      <c r="BK214" s="148">
        <f>ROUND(L214*K214,0)</f>
        <v>0</v>
      </c>
      <c r="BL214" s="20" t="s">
        <v>141</v>
      </c>
      <c r="BM214" s="20" t="s">
        <v>345</v>
      </c>
    </row>
    <row r="215" spans="2:65" s="10" customFormat="1" ht="22.5" customHeight="1">
      <c r="B215" s="149"/>
      <c r="C215" s="150"/>
      <c r="D215" s="150"/>
      <c r="E215" s="151" t="s">
        <v>5</v>
      </c>
      <c r="F215" s="255" t="s">
        <v>143</v>
      </c>
      <c r="G215" s="256"/>
      <c r="H215" s="256"/>
      <c r="I215" s="256"/>
      <c r="J215" s="150"/>
      <c r="K215" s="152">
        <v>9</v>
      </c>
      <c r="L215" s="150"/>
      <c r="M215" s="150"/>
      <c r="N215" s="150"/>
      <c r="O215" s="150"/>
      <c r="P215" s="150"/>
      <c r="Q215" s="150"/>
      <c r="R215" s="153"/>
      <c r="T215" s="154"/>
      <c r="U215" s="150"/>
      <c r="V215" s="150"/>
      <c r="W215" s="150"/>
      <c r="X215" s="150"/>
      <c r="Y215" s="150"/>
      <c r="Z215" s="150"/>
      <c r="AA215" s="155"/>
      <c r="AT215" s="156" t="s">
        <v>144</v>
      </c>
      <c r="AU215" s="156" t="s">
        <v>100</v>
      </c>
      <c r="AV215" s="10" t="s">
        <v>100</v>
      </c>
      <c r="AW215" s="10" t="s">
        <v>40</v>
      </c>
      <c r="AX215" s="10" t="s">
        <v>82</v>
      </c>
      <c r="AY215" s="156" t="s">
        <v>136</v>
      </c>
    </row>
    <row r="216" spans="2:65" s="10" customFormat="1" ht="22.5" customHeight="1">
      <c r="B216" s="149"/>
      <c r="C216" s="150"/>
      <c r="D216" s="150"/>
      <c r="E216" s="151" t="s">
        <v>5</v>
      </c>
      <c r="F216" s="251" t="s">
        <v>145</v>
      </c>
      <c r="G216" s="252"/>
      <c r="H216" s="252"/>
      <c r="I216" s="252"/>
      <c r="J216" s="150"/>
      <c r="K216" s="152">
        <v>28.9</v>
      </c>
      <c r="L216" s="150"/>
      <c r="M216" s="150"/>
      <c r="N216" s="150"/>
      <c r="O216" s="150"/>
      <c r="P216" s="150"/>
      <c r="Q216" s="150"/>
      <c r="R216" s="153"/>
      <c r="T216" s="154"/>
      <c r="U216" s="150"/>
      <c r="V216" s="150"/>
      <c r="W216" s="150"/>
      <c r="X216" s="150"/>
      <c r="Y216" s="150"/>
      <c r="Z216" s="150"/>
      <c r="AA216" s="155"/>
      <c r="AT216" s="156" t="s">
        <v>144</v>
      </c>
      <c r="AU216" s="156" t="s">
        <v>100</v>
      </c>
      <c r="AV216" s="10" t="s">
        <v>100</v>
      </c>
      <c r="AW216" s="10" t="s">
        <v>40</v>
      </c>
      <c r="AX216" s="10" t="s">
        <v>82</v>
      </c>
      <c r="AY216" s="156" t="s">
        <v>136</v>
      </c>
    </row>
    <row r="217" spans="2:65" s="1" customFormat="1" ht="31.5" customHeight="1">
      <c r="B217" s="139"/>
      <c r="C217" s="140" t="s">
        <v>346</v>
      </c>
      <c r="D217" s="140" t="s">
        <v>137</v>
      </c>
      <c r="E217" s="141" t="s">
        <v>347</v>
      </c>
      <c r="F217" s="239" t="s">
        <v>348</v>
      </c>
      <c r="G217" s="239"/>
      <c r="H217" s="239"/>
      <c r="I217" s="239"/>
      <c r="J217" s="142" t="s">
        <v>140</v>
      </c>
      <c r="K217" s="143">
        <v>37.9</v>
      </c>
      <c r="L217" s="240"/>
      <c r="M217" s="240"/>
      <c r="N217" s="240">
        <f>ROUND(L217*K217,0)</f>
        <v>0</v>
      </c>
      <c r="O217" s="240"/>
      <c r="P217" s="240"/>
      <c r="Q217" s="240"/>
      <c r="R217" s="144"/>
      <c r="T217" s="145" t="s">
        <v>5</v>
      </c>
      <c r="U217" s="43" t="s">
        <v>47</v>
      </c>
      <c r="V217" s="146">
        <v>6.6000000000000003E-2</v>
      </c>
      <c r="W217" s="146">
        <f>V217*K217</f>
        <v>2.5013999999999998</v>
      </c>
      <c r="X217" s="146">
        <v>0</v>
      </c>
      <c r="Y217" s="146">
        <f>X217*K217</f>
        <v>0</v>
      </c>
      <c r="Z217" s="146">
        <v>0</v>
      </c>
      <c r="AA217" s="147">
        <f>Z217*K217</f>
        <v>0</v>
      </c>
      <c r="AR217" s="20" t="s">
        <v>141</v>
      </c>
      <c r="AT217" s="20" t="s">
        <v>137</v>
      </c>
      <c r="AU217" s="20" t="s">
        <v>100</v>
      </c>
      <c r="AY217" s="20" t="s">
        <v>136</v>
      </c>
      <c r="BE217" s="148">
        <f>IF(U217="základní",N217,0)</f>
        <v>0</v>
      </c>
      <c r="BF217" s="148">
        <f>IF(U217="snížená",N217,0)</f>
        <v>0</v>
      </c>
      <c r="BG217" s="148">
        <f>IF(U217="zákl. přenesená",N217,0)</f>
        <v>0</v>
      </c>
      <c r="BH217" s="148">
        <f>IF(U217="sníž. přenesená",N217,0)</f>
        <v>0</v>
      </c>
      <c r="BI217" s="148">
        <f>IF(U217="nulová",N217,0)</f>
        <v>0</v>
      </c>
      <c r="BJ217" s="20" t="s">
        <v>11</v>
      </c>
      <c r="BK217" s="148">
        <f>ROUND(L217*K217,0)</f>
        <v>0</v>
      </c>
      <c r="BL217" s="20" t="s">
        <v>141</v>
      </c>
      <c r="BM217" s="20" t="s">
        <v>349</v>
      </c>
    </row>
    <row r="218" spans="2:65" s="9" customFormat="1" ht="29.85" customHeight="1">
      <c r="B218" s="128"/>
      <c r="C218" s="129"/>
      <c r="D218" s="138" t="s">
        <v>114</v>
      </c>
      <c r="E218" s="138"/>
      <c r="F218" s="138"/>
      <c r="G218" s="138"/>
      <c r="H218" s="138"/>
      <c r="I218" s="138"/>
      <c r="J218" s="138"/>
      <c r="K218" s="138"/>
      <c r="L218" s="138"/>
      <c r="M218" s="138"/>
      <c r="N218" s="247">
        <f>BK218</f>
        <v>0</v>
      </c>
      <c r="O218" s="248"/>
      <c r="P218" s="248"/>
      <c r="Q218" s="248"/>
      <c r="R218" s="131"/>
      <c r="T218" s="132"/>
      <c r="U218" s="129"/>
      <c r="V218" s="129"/>
      <c r="W218" s="133">
        <f>SUM(W219:W220)</f>
        <v>2.0670599999999997</v>
      </c>
      <c r="X218" s="129"/>
      <c r="Y218" s="133">
        <f>SUM(Y219:Y220)</f>
        <v>3.5184E-2</v>
      </c>
      <c r="Z218" s="129"/>
      <c r="AA218" s="134">
        <f>SUM(AA219:AA220)</f>
        <v>0</v>
      </c>
      <c r="AR218" s="135" t="s">
        <v>11</v>
      </c>
      <c r="AT218" s="136" t="s">
        <v>81</v>
      </c>
      <c r="AU218" s="136" t="s">
        <v>11</v>
      </c>
      <c r="AY218" s="135" t="s">
        <v>136</v>
      </c>
      <c r="BK218" s="137">
        <f>SUM(BK219:BK220)</f>
        <v>0</v>
      </c>
    </row>
    <row r="219" spans="2:65" s="1" customFormat="1" ht="31.5" customHeight="1">
      <c r="B219" s="139"/>
      <c r="C219" s="140" t="s">
        <v>350</v>
      </c>
      <c r="D219" s="140" t="s">
        <v>137</v>
      </c>
      <c r="E219" s="141" t="s">
        <v>351</v>
      </c>
      <c r="F219" s="239" t="s">
        <v>352</v>
      </c>
      <c r="G219" s="239"/>
      <c r="H219" s="239"/>
      <c r="I219" s="239"/>
      <c r="J219" s="142" t="s">
        <v>140</v>
      </c>
      <c r="K219" s="143">
        <v>4.3979999999999997</v>
      </c>
      <c r="L219" s="240"/>
      <c r="M219" s="240"/>
      <c r="N219" s="240">
        <f>ROUND(L219*K219,0)</f>
        <v>0</v>
      </c>
      <c r="O219" s="240"/>
      <c r="P219" s="240"/>
      <c r="Q219" s="240"/>
      <c r="R219" s="144"/>
      <c r="T219" s="145" t="s">
        <v>5</v>
      </c>
      <c r="U219" s="43" t="s">
        <v>47</v>
      </c>
      <c r="V219" s="146">
        <v>0.47</v>
      </c>
      <c r="W219" s="146">
        <f>V219*K219</f>
        <v>2.0670599999999997</v>
      </c>
      <c r="X219" s="146">
        <v>8.0000000000000002E-3</v>
      </c>
      <c r="Y219" s="146">
        <f>X219*K219</f>
        <v>3.5184E-2</v>
      </c>
      <c r="Z219" s="146">
        <v>0</v>
      </c>
      <c r="AA219" s="147">
        <f>Z219*K219</f>
        <v>0</v>
      </c>
      <c r="AR219" s="20" t="s">
        <v>141</v>
      </c>
      <c r="AT219" s="20" t="s">
        <v>137</v>
      </c>
      <c r="AU219" s="20" t="s">
        <v>100</v>
      </c>
      <c r="AY219" s="20" t="s">
        <v>136</v>
      </c>
      <c r="BE219" s="148">
        <f>IF(U219="základní",N219,0)</f>
        <v>0</v>
      </c>
      <c r="BF219" s="148">
        <f>IF(U219="snížená",N219,0)</f>
        <v>0</v>
      </c>
      <c r="BG219" s="148">
        <f>IF(U219="zákl. přenesená",N219,0)</f>
        <v>0</v>
      </c>
      <c r="BH219" s="148">
        <f>IF(U219="sníž. přenesená",N219,0)</f>
        <v>0</v>
      </c>
      <c r="BI219" s="148">
        <f>IF(U219="nulová",N219,0)</f>
        <v>0</v>
      </c>
      <c r="BJ219" s="20" t="s">
        <v>11</v>
      </c>
      <c r="BK219" s="148">
        <f>ROUND(L219*K219,0)</f>
        <v>0</v>
      </c>
      <c r="BL219" s="20" t="s">
        <v>141</v>
      </c>
      <c r="BM219" s="20" t="s">
        <v>353</v>
      </c>
    </row>
    <row r="220" spans="2:65" s="10" customFormat="1" ht="22.5" customHeight="1">
      <c r="B220" s="149"/>
      <c r="C220" s="150"/>
      <c r="D220" s="150"/>
      <c r="E220" s="151" t="s">
        <v>5</v>
      </c>
      <c r="F220" s="255" t="s">
        <v>354</v>
      </c>
      <c r="G220" s="256"/>
      <c r="H220" s="256"/>
      <c r="I220" s="256"/>
      <c r="J220" s="150"/>
      <c r="K220" s="152">
        <v>4.3979999999999997</v>
      </c>
      <c r="L220" s="150"/>
      <c r="M220" s="150"/>
      <c r="N220" s="150"/>
      <c r="O220" s="150"/>
      <c r="P220" s="150"/>
      <c r="Q220" s="150"/>
      <c r="R220" s="153"/>
      <c r="T220" s="154"/>
      <c r="U220" s="150"/>
      <c r="V220" s="150"/>
      <c r="W220" s="150"/>
      <c r="X220" s="150"/>
      <c r="Y220" s="150"/>
      <c r="Z220" s="150"/>
      <c r="AA220" s="155"/>
      <c r="AT220" s="156" t="s">
        <v>144</v>
      </c>
      <c r="AU220" s="156" t="s">
        <v>100</v>
      </c>
      <c r="AV220" s="10" t="s">
        <v>100</v>
      </c>
      <c r="AW220" s="10" t="s">
        <v>40</v>
      </c>
      <c r="AX220" s="10" t="s">
        <v>82</v>
      </c>
      <c r="AY220" s="156" t="s">
        <v>136</v>
      </c>
    </row>
    <row r="221" spans="2:65" s="9" customFormat="1" ht="29.85" customHeight="1">
      <c r="B221" s="128"/>
      <c r="C221" s="129"/>
      <c r="D221" s="138" t="s">
        <v>115</v>
      </c>
      <c r="E221" s="138"/>
      <c r="F221" s="138"/>
      <c r="G221" s="138"/>
      <c r="H221" s="138"/>
      <c r="I221" s="138"/>
      <c r="J221" s="138"/>
      <c r="K221" s="138"/>
      <c r="L221" s="138"/>
      <c r="M221" s="138"/>
      <c r="N221" s="245">
        <f>BK221</f>
        <v>0</v>
      </c>
      <c r="O221" s="246"/>
      <c r="P221" s="246"/>
      <c r="Q221" s="246"/>
      <c r="R221" s="131"/>
      <c r="T221" s="132"/>
      <c r="U221" s="129"/>
      <c r="V221" s="129"/>
      <c r="W221" s="133">
        <f>SUM(W222:W258)</f>
        <v>118.23358399999998</v>
      </c>
      <c r="X221" s="129"/>
      <c r="Y221" s="133">
        <f>SUM(Y222:Y258)</f>
        <v>11.450770000000002</v>
      </c>
      <c r="Z221" s="129"/>
      <c r="AA221" s="134">
        <f>SUM(AA222:AA258)</f>
        <v>0</v>
      </c>
      <c r="AR221" s="135" t="s">
        <v>11</v>
      </c>
      <c r="AT221" s="136" t="s">
        <v>81</v>
      </c>
      <c r="AU221" s="136" t="s">
        <v>11</v>
      </c>
      <c r="AY221" s="135" t="s">
        <v>136</v>
      </c>
      <c r="BK221" s="137">
        <f>SUM(BK222:BK258)</f>
        <v>0</v>
      </c>
    </row>
    <row r="222" spans="2:65" s="1" customFormat="1" ht="31.5" customHeight="1">
      <c r="B222" s="139"/>
      <c r="C222" s="140" t="s">
        <v>355</v>
      </c>
      <c r="D222" s="140" t="s">
        <v>137</v>
      </c>
      <c r="E222" s="141" t="s">
        <v>356</v>
      </c>
      <c r="F222" s="239" t="s">
        <v>357</v>
      </c>
      <c r="G222" s="239"/>
      <c r="H222" s="239"/>
      <c r="I222" s="239"/>
      <c r="J222" s="142" t="s">
        <v>178</v>
      </c>
      <c r="K222" s="143">
        <v>2</v>
      </c>
      <c r="L222" s="240"/>
      <c r="M222" s="240"/>
      <c r="N222" s="240">
        <f t="shared" ref="N222:N237" si="0">ROUND(L222*K222,0)</f>
        <v>0</v>
      </c>
      <c r="O222" s="240"/>
      <c r="P222" s="240"/>
      <c r="Q222" s="240"/>
      <c r="R222" s="144"/>
      <c r="T222" s="145" t="s">
        <v>5</v>
      </c>
      <c r="U222" s="43" t="s">
        <v>47</v>
      </c>
      <c r="V222" s="146">
        <v>1.56</v>
      </c>
      <c r="W222" s="146">
        <f t="shared" ref="W222:W237" si="1">V222*K222</f>
        <v>3.12</v>
      </c>
      <c r="X222" s="146">
        <v>6.3130000000000006E-2</v>
      </c>
      <c r="Y222" s="146">
        <f t="shared" ref="Y222:Y237" si="2">X222*K222</f>
        <v>0.12626000000000001</v>
      </c>
      <c r="Z222" s="146">
        <v>0</v>
      </c>
      <c r="AA222" s="147">
        <f t="shared" ref="AA222:AA237" si="3">Z222*K222</f>
        <v>0</v>
      </c>
      <c r="AR222" s="20" t="s">
        <v>141</v>
      </c>
      <c r="AT222" s="20" t="s">
        <v>137</v>
      </c>
      <c r="AU222" s="20" t="s">
        <v>100</v>
      </c>
      <c r="AY222" s="20" t="s">
        <v>136</v>
      </c>
      <c r="BE222" s="148">
        <f t="shared" ref="BE222:BE237" si="4">IF(U222="základní",N222,0)</f>
        <v>0</v>
      </c>
      <c r="BF222" s="148">
        <f t="shared" ref="BF222:BF237" si="5">IF(U222="snížená",N222,0)</f>
        <v>0</v>
      </c>
      <c r="BG222" s="148">
        <f t="shared" ref="BG222:BG237" si="6">IF(U222="zákl. přenesená",N222,0)</f>
        <v>0</v>
      </c>
      <c r="BH222" s="148">
        <f t="shared" ref="BH222:BH237" si="7">IF(U222="sníž. přenesená",N222,0)</f>
        <v>0</v>
      </c>
      <c r="BI222" s="148">
        <f t="shared" ref="BI222:BI237" si="8">IF(U222="nulová",N222,0)</f>
        <v>0</v>
      </c>
      <c r="BJ222" s="20" t="s">
        <v>11</v>
      </c>
      <c r="BK222" s="148">
        <f t="shared" ref="BK222:BK237" si="9">ROUND(L222*K222,0)</f>
        <v>0</v>
      </c>
      <c r="BL222" s="20" t="s">
        <v>141</v>
      </c>
      <c r="BM222" s="20" t="s">
        <v>358</v>
      </c>
    </row>
    <row r="223" spans="2:65" s="1" customFormat="1" ht="44.25" customHeight="1">
      <c r="B223" s="139"/>
      <c r="C223" s="140" t="s">
        <v>359</v>
      </c>
      <c r="D223" s="140" t="s">
        <v>137</v>
      </c>
      <c r="E223" s="141" t="s">
        <v>360</v>
      </c>
      <c r="F223" s="239" t="s">
        <v>361</v>
      </c>
      <c r="G223" s="239"/>
      <c r="H223" s="239"/>
      <c r="I223" s="239"/>
      <c r="J223" s="142" t="s">
        <v>178</v>
      </c>
      <c r="K223" s="143">
        <v>2</v>
      </c>
      <c r="L223" s="240"/>
      <c r="M223" s="240"/>
      <c r="N223" s="240">
        <f t="shared" si="0"/>
        <v>0</v>
      </c>
      <c r="O223" s="240"/>
      <c r="P223" s="240"/>
      <c r="Q223" s="240"/>
      <c r="R223" s="144"/>
      <c r="T223" s="145" t="s">
        <v>5</v>
      </c>
      <c r="U223" s="43" t="s">
        <v>47</v>
      </c>
      <c r="V223" s="146">
        <v>3.6999999999999998E-2</v>
      </c>
      <c r="W223" s="146">
        <f t="shared" si="1"/>
        <v>7.3999999999999996E-2</v>
      </c>
      <c r="X223" s="146">
        <v>8.4999999999999995E-4</v>
      </c>
      <c r="Y223" s="146">
        <f t="shared" si="2"/>
        <v>1.6999999999999999E-3</v>
      </c>
      <c r="Z223" s="146">
        <v>0</v>
      </c>
      <c r="AA223" s="147">
        <f t="shared" si="3"/>
        <v>0</v>
      </c>
      <c r="AR223" s="20" t="s">
        <v>141</v>
      </c>
      <c r="AT223" s="20" t="s">
        <v>137</v>
      </c>
      <c r="AU223" s="20" t="s">
        <v>100</v>
      </c>
      <c r="AY223" s="20" t="s">
        <v>136</v>
      </c>
      <c r="BE223" s="148">
        <f t="shared" si="4"/>
        <v>0</v>
      </c>
      <c r="BF223" s="148">
        <f t="shared" si="5"/>
        <v>0</v>
      </c>
      <c r="BG223" s="148">
        <f t="shared" si="6"/>
        <v>0</v>
      </c>
      <c r="BH223" s="148">
        <f t="shared" si="7"/>
        <v>0</v>
      </c>
      <c r="BI223" s="148">
        <f t="shared" si="8"/>
        <v>0</v>
      </c>
      <c r="BJ223" s="20" t="s">
        <v>11</v>
      </c>
      <c r="BK223" s="148">
        <f t="shared" si="9"/>
        <v>0</v>
      </c>
      <c r="BL223" s="20" t="s">
        <v>141</v>
      </c>
      <c r="BM223" s="20" t="s">
        <v>362</v>
      </c>
    </row>
    <row r="224" spans="2:65" s="1" customFormat="1" ht="31.5" customHeight="1">
      <c r="B224" s="139"/>
      <c r="C224" s="173" t="s">
        <v>363</v>
      </c>
      <c r="D224" s="173" t="s">
        <v>230</v>
      </c>
      <c r="E224" s="174" t="s">
        <v>364</v>
      </c>
      <c r="F224" s="257" t="s">
        <v>365</v>
      </c>
      <c r="G224" s="257"/>
      <c r="H224" s="257"/>
      <c r="I224" s="257"/>
      <c r="J224" s="175" t="s">
        <v>178</v>
      </c>
      <c r="K224" s="176">
        <v>2</v>
      </c>
      <c r="L224" s="258"/>
      <c r="M224" s="258"/>
      <c r="N224" s="258">
        <f t="shared" si="0"/>
        <v>0</v>
      </c>
      <c r="O224" s="240"/>
      <c r="P224" s="240"/>
      <c r="Q224" s="240"/>
      <c r="R224" s="144"/>
      <c r="T224" s="145" t="s">
        <v>5</v>
      </c>
      <c r="U224" s="43" t="s">
        <v>47</v>
      </c>
      <c r="V224" s="146">
        <v>0</v>
      </c>
      <c r="W224" s="146">
        <f t="shared" si="1"/>
        <v>0</v>
      </c>
      <c r="X224" s="146">
        <v>6.9999999999999999E-4</v>
      </c>
      <c r="Y224" s="146">
        <f t="shared" si="2"/>
        <v>1.4E-3</v>
      </c>
      <c r="Z224" s="146">
        <v>0</v>
      </c>
      <c r="AA224" s="147">
        <f t="shared" si="3"/>
        <v>0</v>
      </c>
      <c r="AR224" s="20" t="s">
        <v>175</v>
      </c>
      <c r="AT224" s="20" t="s">
        <v>230</v>
      </c>
      <c r="AU224" s="20" t="s">
        <v>100</v>
      </c>
      <c r="AY224" s="20" t="s">
        <v>136</v>
      </c>
      <c r="BE224" s="148">
        <f t="shared" si="4"/>
        <v>0</v>
      </c>
      <c r="BF224" s="148">
        <f t="shared" si="5"/>
        <v>0</v>
      </c>
      <c r="BG224" s="148">
        <f t="shared" si="6"/>
        <v>0</v>
      </c>
      <c r="BH224" s="148">
        <f t="shared" si="7"/>
        <v>0</v>
      </c>
      <c r="BI224" s="148">
        <f t="shared" si="8"/>
        <v>0</v>
      </c>
      <c r="BJ224" s="20" t="s">
        <v>11</v>
      </c>
      <c r="BK224" s="148">
        <f t="shared" si="9"/>
        <v>0</v>
      </c>
      <c r="BL224" s="20" t="s">
        <v>141</v>
      </c>
      <c r="BM224" s="20" t="s">
        <v>366</v>
      </c>
    </row>
    <row r="225" spans="2:65" s="1" customFormat="1" ht="44.25" customHeight="1">
      <c r="B225" s="139"/>
      <c r="C225" s="140" t="s">
        <v>367</v>
      </c>
      <c r="D225" s="140" t="s">
        <v>137</v>
      </c>
      <c r="E225" s="141" t="s">
        <v>368</v>
      </c>
      <c r="F225" s="239" t="s">
        <v>369</v>
      </c>
      <c r="G225" s="239"/>
      <c r="H225" s="239"/>
      <c r="I225" s="239"/>
      <c r="J225" s="142" t="s">
        <v>178</v>
      </c>
      <c r="K225" s="143">
        <v>1</v>
      </c>
      <c r="L225" s="240"/>
      <c r="M225" s="240"/>
      <c r="N225" s="240">
        <f t="shared" si="0"/>
        <v>0</v>
      </c>
      <c r="O225" s="240"/>
      <c r="P225" s="240"/>
      <c r="Q225" s="240"/>
      <c r="R225" s="144"/>
      <c r="T225" s="145" t="s">
        <v>5</v>
      </c>
      <c r="U225" s="43" t="s">
        <v>47</v>
      </c>
      <c r="V225" s="146">
        <v>4.1000000000000002E-2</v>
      </c>
      <c r="W225" s="146">
        <f t="shared" si="1"/>
        <v>4.1000000000000002E-2</v>
      </c>
      <c r="X225" s="146">
        <v>1E-3</v>
      </c>
      <c r="Y225" s="146">
        <f t="shared" si="2"/>
        <v>1E-3</v>
      </c>
      <c r="Z225" s="146">
        <v>0</v>
      </c>
      <c r="AA225" s="147">
        <f t="shared" si="3"/>
        <v>0</v>
      </c>
      <c r="AR225" s="20" t="s">
        <v>141</v>
      </c>
      <c r="AT225" s="20" t="s">
        <v>137</v>
      </c>
      <c r="AU225" s="20" t="s">
        <v>100</v>
      </c>
      <c r="AY225" s="20" t="s">
        <v>136</v>
      </c>
      <c r="BE225" s="148">
        <f t="shared" si="4"/>
        <v>0</v>
      </c>
      <c r="BF225" s="148">
        <f t="shared" si="5"/>
        <v>0</v>
      </c>
      <c r="BG225" s="148">
        <f t="shared" si="6"/>
        <v>0</v>
      </c>
      <c r="BH225" s="148">
        <f t="shared" si="7"/>
        <v>0</v>
      </c>
      <c r="BI225" s="148">
        <f t="shared" si="8"/>
        <v>0</v>
      </c>
      <c r="BJ225" s="20" t="s">
        <v>11</v>
      </c>
      <c r="BK225" s="148">
        <f t="shared" si="9"/>
        <v>0</v>
      </c>
      <c r="BL225" s="20" t="s">
        <v>141</v>
      </c>
      <c r="BM225" s="20" t="s">
        <v>370</v>
      </c>
    </row>
    <row r="226" spans="2:65" s="1" customFormat="1" ht="31.5" customHeight="1">
      <c r="B226" s="139"/>
      <c r="C226" s="173" t="s">
        <v>371</v>
      </c>
      <c r="D226" s="173" t="s">
        <v>230</v>
      </c>
      <c r="E226" s="174" t="s">
        <v>372</v>
      </c>
      <c r="F226" s="257" t="s">
        <v>373</v>
      </c>
      <c r="G226" s="257"/>
      <c r="H226" s="257"/>
      <c r="I226" s="257"/>
      <c r="J226" s="175" t="s">
        <v>178</v>
      </c>
      <c r="K226" s="176">
        <v>1</v>
      </c>
      <c r="L226" s="258"/>
      <c r="M226" s="258"/>
      <c r="N226" s="258">
        <f t="shared" si="0"/>
        <v>0</v>
      </c>
      <c r="O226" s="240"/>
      <c r="P226" s="240"/>
      <c r="Q226" s="240"/>
      <c r="R226" s="144"/>
      <c r="T226" s="145" t="s">
        <v>5</v>
      </c>
      <c r="U226" s="43" t="s">
        <v>47</v>
      </c>
      <c r="V226" s="146">
        <v>0</v>
      </c>
      <c r="W226" s="146">
        <f t="shared" si="1"/>
        <v>0</v>
      </c>
      <c r="X226" s="146">
        <v>8.9999999999999998E-4</v>
      </c>
      <c r="Y226" s="146">
        <f t="shared" si="2"/>
        <v>8.9999999999999998E-4</v>
      </c>
      <c r="Z226" s="146">
        <v>0</v>
      </c>
      <c r="AA226" s="147">
        <f t="shared" si="3"/>
        <v>0</v>
      </c>
      <c r="AR226" s="20" t="s">
        <v>175</v>
      </c>
      <c r="AT226" s="20" t="s">
        <v>230</v>
      </c>
      <c r="AU226" s="20" t="s">
        <v>100</v>
      </c>
      <c r="AY226" s="20" t="s">
        <v>136</v>
      </c>
      <c r="BE226" s="148">
        <f t="shared" si="4"/>
        <v>0</v>
      </c>
      <c r="BF226" s="148">
        <f t="shared" si="5"/>
        <v>0</v>
      </c>
      <c r="BG226" s="148">
        <f t="shared" si="6"/>
        <v>0</v>
      </c>
      <c r="BH226" s="148">
        <f t="shared" si="7"/>
        <v>0</v>
      </c>
      <c r="BI226" s="148">
        <f t="shared" si="8"/>
        <v>0</v>
      </c>
      <c r="BJ226" s="20" t="s">
        <v>11</v>
      </c>
      <c r="BK226" s="148">
        <f t="shared" si="9"/>
        <v>0</v>
      </c>
      <c r="BL226" s="20" t="s">
        <v>141</v>
      </c>
      <c r="BM226" s="20" t="s">
        <v>374</v>
      </c>
    </row>
    <row r="227" spans="2:65" s="1" customFormat="1" ht="31.5" customHeight="1">
      <c r="B227" s="139"/>
      <c r="C227" s="140" t="s">
        <v>375</v>
      </c>
      <c r="D227" s="140" t="s">
        <v>137</v>
      </c>
      <c r="E227" s="141" t="s">
        <v>376</v>
      </c>
      <c r="F227" s="239" t="s">
        <v>377</v>
      </c>
      <c r="G227" s="239"/>
      <c r="H227" s="239"/>
      <c r="I227" s="239"/>
      <c r="J227" s="142" t="s">
        <v>154</v>
      </c>
      <c r="K227" s="143">
        <v>46.9</v>
      </c>
      <c r="L227" s="240"/>
      <c r="M227" s="240"/>
      <c r="N227" s="240">
        <f t="shared" si="0"/>
        <v>0</v>
      </c>
      <c r="O227" s="240"/>
      <c r="P227" s="240"/>
      <c r="Q227" s="240"/>
      <c r="R227" s="144"/>
      <c r="T227" s="145" t="s">
        <v>5</v>
      </c>
      <c r="U227" s="43" t="s">
        <v>47</v>
      </c>
      <c r="V227" s="146">
        <v>0.25800000000000001</v>
      </c>
      <c r="W227" s="146">
        <f t="shared" si="1"/>
        <v>12.100199999999999</v>
      </c>
      <c r="X227" s="146">
        <v>2.6800000000000001E-3</v>
      </c>
      <c r="Y227" s="146">
        <f t="shared" si="2"/>
        <v>0.125692</v>
      </c>
      <c r="Z227" s="146">
        <v>0</v>
      </c>
      <c r="AA227" s="147">
        <f t="shared" si="3"/>
        <v>0</v>
      </c>
      <c r="AR227" s="20" t="s">
        <v>141</v>
      </c>
      <c r="AT227" s="20" t="s">
        <v>137</v>
      </c>
      <c r="AU227" s="20" t="s">
        <v>100</v>
      </c>
      <c r="AY227" s="20" t="s">
        <v>136</v>
      </c>
      <c r="BE227" s="148">
        <f t="shared" si="4"/>
        <v>0</v>
      </c>
      <c r="BF227" s="148">
        <f t="shared" si="5"/>
        <v>0</v>
      </c>
      <c r="BG227" s="148">
        <f t="shared" si="6"/>
        <v>0</v>
      </c>
      <c r="BH227" s="148">
        <f t="shared" si="7"/>
        <v>0</v>
      </c>
      <c r="BI227" s="148">
        <f t="shared" si="8"/>
        <v>0</v>
      </c>
      <c r="BJ227" s="20" t="s">
        <v>11</v>
      </c>
      <c r="BK227" s="148">
        <f t="shared" si="9"/>
        <v>0</v>
      </c>
      <c r="BL227" s="20" t="s">
        <v>141</v>
      </c>
      <c r="BM227" s="20" t="s">
        <v>378</v>
      </c>
    </row>
    <row r="228" spans="2:65" s="1" customFormat="1" ht="44.25" customHeight="1">
      <c r="B228" s="139"/>
      <c r="C228" s="140" t="s">
        <v>379</v>
      </c>
      <c r="D228" s="140" t="s">
        <v>137</v>
      </c>
      <c r="E228" s="141" t="s">
        <v>380</v>
      </c>
      <c r="F228" s="239" t="s">
        <v>381</v>
      </c>
      <c r="G228" s="239"/>
      <c r="H228" s="239"/>
      <c r="I228" s="239"/>
      <c r="J228" s="142" t="s">
        <v>154</v>
      </c>
      <c r="K228" s="143">
        <v>13</v>
      </c>
      <c r="L228" s="240"/>
      <c r="M228" s="240"/>
      <c r="N228" s="240">
        <f t="shared" si="0"/>
        <v>0</v>
      </c>
      <c r="O228" s="240"/>
      <c r="P228" s="240"/>
      <c r="Q228" s="240"/>
      <c r="R228" s="144"/>
      <c r="T228" s="145" t="s">
        <v>5</v>
      </c>
      <c r="U228" s="43" t="s">
        <v>47</v>
      </c>
      <c r="V228" s="146">
        <v>0.27100000000000002</v>
      </c>
      <c r="W228" s="146">
        <f t="shared" si="1"/>
        <v>3.5230000000000001</v>
      </c>
      <c r="X228" s="146">
        <v>0</v>
      </c>
      <c r="Y228" s="146">
        <f t="shared" si="2"/>
        <v>0</v>
      </c>
      <c r="Z228" s="146">
        <v>0</v>
      </c>
      <c r="AA228" s="147">
        <f t="shared" si="3"/>
        <v>0</v>
      </c>
      <c r="AR228" s="20" t="s">
        <v>141</v>
      </c>
      <c r="AT228" s="20" t="s">
        <v>137</v>
      </c>
      <c r="AU228" s="20" t="s">
        <v>100</v>
      </c>
      <c r="AY228" s="20" t="s">
        <v>136</v>
      </c>
      <c r="BE228" s="148">
        <f t="shared" si="4"/>
        <v>0</v>
      </c>
      <c r="BF228" s="148">
        <f t="shared" si="5"/>
        <v>0</v>
      </c>
      <c r="BG228" s="148">
        <f t="shared" si="6"/>
        <v>0</v>
      </c>
      <c r="BH228" s="148">
        <f t="shared" si="7"/>
        <v>0</v>
      </c>
      <c r="BI228" s="148">
        <f t="shared" si="8"/>
        <v>0</v>
      </c>
      <c r="BJ228" s="20" t="s">
        <v>11</v>
      </c>
      <c r="BK228" s="148">
        <f t="shared" si="9"/>
        <v>0</v>
      </c>
      <c r="BL228" s="20" t="s">
        <v>141</v>
      </c>
      <c r="BM228" s="20" t="s">
        <v>382</v>
      </c>
    </row>
    <row r="229" spans="2:65" s="1" customFormat="1" ht="31.5" customHeight="1">
      <c r="B229" s="139"/>
      <c r="C229" s="173" t="s">
        <v>383</v>
      </c>
      <c r="D229" s="173" t="s">
        <v>230</v>
      </c>
      <c r="E229" s="174" t="s">
        <v>384</v>
      </c>
      <c r="F229" s="257" t="s">
        <v>385</v>
      </c>
      <c r="G229" s="257"/>
      <c r="H229" s="257"/>
      <c r="I229" s="257"/>
      <c r="J229" s="175" t="s">
        <v>154</v>
      </c>
      <c r="K229" s="176">
        <v>13</v>
      </c>
      <c r="L229" s="258"/>
      <c r="M229" s="258"/>
      <c r="N229" s="258">
        <f t="shared" si="0"/>
        <v>0</v>
      </c>
      <c r="O229" s="240"/>
      <c r="P229" s="240"/>
      <c r="Q229" s="240"/>
      <c r="R229" s="144"/>
      <c r="T229" s="145" t="s">
        <v>5</v>
      </c>
      <c r="U229" s="43" t="s">
        <v>47</v>
      </c>
      <c r="V229" s="146">
        <v>0</v>
      </c>
      <c r="W229" s="146">
        <f t="shared" si="1"/>
        <v>0</v>
      </c>
      <c r="X229" s="146">
        <v>4.4799999999999996E-3</v>
      </c>
      <c r="Y229" s="146">
        <f t="shared" si="2"/>
        <v>5.8239999999999993E-2</v>
      </c>
      <c r="Z229" s="146">
        <v>0</v>
      </c>
      <c r="AA229" s="147">
        <f t="shared" si="3"/>
        <v>0</v>
      </c>
      <c r="AR229" s="20" t="s">
        <v>175</v>
      </c>
      <c r="AT229" s="20" t="s">
        <v>230</v>
      </c>
      <c r="AU229" s="20" t="s">
        <v>100</v>
      </c>
      <c r="AY229" s="20" t="s">
        <v>136</v>
      </c>
      <c r="BE229" s="148">
        <f t="shared" si="4"/>
        <v>0</v>
      </c>
      <c r="BF229" s="148">
        <f t="shared" si="5"/>
        <v>0</v>
      </c>
      <c r="BG229" s="148">
        <f t="shared" si="6"/>
        <v>0</v>
      </c>
      <c r="BH229" s="148">
        <f t="shared" si="7"/>
        <v>0</v>
      </c>
      <c r="BI229" s="148">
        <f t="shared" si="8"/>
        <v>0</v>
      </c>
      <c r="BJ229" s="20" t="s">
        <v>11</v>
      </c>
      <c r="BK229" s="148">
        <f t="shared" si="9"/>
        <v>0</v>
      </c>
      <c r="BL229" s="20" t="s">
        <v>141</v>
      </c>
      <c r="BM229" s="20" t="s">
        <v>386</v>
      </c>
    </row>
    <row r="230" spans="2:65" s="1" customFormat="1" ht="31.5" customHeight="1">
      <c r="B230" s="139"/>
      <c r="C230" s="140" t="s">
        <v>387</v>
      </c>
      <c r="D230" s="140" t="s">
        <v>137</v>
      </c>
      <c r="E230" s="141" t="s">
        <v>388</v>
      </c>
      <c r="F230" s="239" t="s">
        <v>389</v>
      </c>
      <c r="G230" s="239"/>
      <c r="H230" s="239"/>
      <c r="I230" s="239"/>
      <c r="J230" s="142" t="s">
        <v>154</v>
      </c>
      <c r="K230" s="143">
        <v>33.4</v>
      </c>
      <c r="L230" s="240"/>
      <c r="M230" s="240"/>
      <c r="N230" s="240">
        <f t="shared" si="0"/>
        <v>0</v>
      </c>
      <c r="O230" s="240"/>
      <c r="P230" s="240"/>
      <c r="Q230" s="240"/>
      <c r="R230" s="144"/>
      <c r="T230" s="145" t="s">
        <v>5</v>
      </c>
      <c r="U230" s="43" t="s">
        <v>47</v>
      </c>
      <c r="V230" s="146">
        <v>0.29199999999999998</v>
      </c>
      <c r="W230" s="146">
        <f t="shared" si="1"/>
        <v>9.7527999999999988</v>
      </c>
      <c r="X230" s="146">
        <v>4.2700000000000004E-3</v>
      </c>
      <c r="Y230" s="146">
        <f t="shared" si="2"/>
        <v>0.14261799999999999</v>
      </c>
      <c r="Z230" s="146">
        <v>0</v>
      </c>
      <c r="AA230" s="147">
        <f t="shared" si="3"/>
        <v>0</v>
      </c>
      <c r="AR230" s="20" t="s">
        <v>141</v>
      </c>
      <c r="AT230" s="20" t="s">
        <v>137</v>
      </c>
      <c r="AU230" s="20" t="s">
        <v>100</v>
      </c>
      <c r="AY230" s="20" t="s">
        <v>136</v>
      </c>
      <c r="BE230" s="148">
        <f t="shared" si="4"/>
        <v>0</v>
      </c>
      <c r="BF230" s="148">
        <f t="shared" si="5"/>
        <v>0</v>
      </c>
      <c r="BG230" s="148">
        <f t="shared" si="6"/>
        <v>0</v>
      </c>
      <c r="BH230" s="148">
        <f t="shared" si="7"/>
        <v>0</v>
      </c>
      <c r="BI230" s="148">
        <f t="shared" si="8"/>
        <v>0</v>
      </c>
      <c r="BJ230" s="20" t="s">
        <v>11</v>
      </c>
      <c r="BK230" s="148">
        <f t="shared" si="9"/>
        <v>0</v>
      </c>
      <c r="BL230" s="20" t="s">
        <v>141</v>
      </c>
      <c r="BM230" s="20" t="s">
        <v>390</v>
      </c>
    </row>
    <row r="231" spans="2:65" s="1" customFormat="1" ht="44.25" customHeight="1">
      <c r="B231" s="139"/>
      <c r="C231" s="140" t="s">
        <v>391</v>
      </c>
      <c r="D231" s="140" t="s">
        <v>137</v>
      </c>
      <c r="E231" s="141" t="s">
        <v>392</v>
      </c>
      <c r="F231" s="239" t="s">
        <v>393</v>
      </c>
      <c r="G231" s="239"/>
      <c r="H231" s="239"/>
      <c r="I231" s="239"/>
      <c r="J231" s="142" t="s">
        <v>178</v>
      </c>
      <c r="K231" s="143">
        <v>17</v>
      </c>
      <c r="L231" s="240"/>
      <c r="M231" s="240"/>
      <c r="N231" s="240">
        <f t="shared" si="0"/>
        <v>0</v>
      </c>
      <c r="O231" s="240"/>
      <c r="P231" s="240"/>
      <c r="Q231" s="240"/>
      <c r="R231" s="144"/>
      <c r="T231" s="145" t="s">
        <v>5</v>
      </c>
      <c r="U231" s="43" t="s">
        <v>47</v>
      </c>
      <c r="V231" s="146">
        <v>0.68300000000000005</v>
      </c>
      <c r="W231" s="146">
        <f t="shared" si="1"/>
        <v>11.611000000000001</v>
      </c>
      <c r="X231" s="146">
        <v>0</v>
      </c>
      <c r="Y231" s="146">
        <f t="shared" si="2"/>
        <v>0</v>
      </c>
      <c r="Z231" s="146">
        <v>0</v>
      </c>
      <c r="AA231" s="147">
        <f t="shared" si="3"/>
        <v>0</v>
      </c>
      <c r="AR231" s="20" t="s">
        <v>141</v>
      </c>
      <c r="AT231" s="20" t="s">
        <v>137</v>
      </c>
      <c r="AU231" s="20" t="s">
        <v>100</v>
      </c>
      <c r="AY231" s="20" t="s">
        <v>136</v>
      </c>
      <c r="BE231" s="148">
        <f t="shared" si="4"/>
        <v>0</v>
      </c>
      <c r="BF231" s="148">
        <f t="shared" si="5"/>
        <v>0</v>
      </c>
      <c r="BG231" s="148">
        <f t="shared" si="6"/>
        <v>0</v>
      </c>
      <c r="BH231" s="148">
        <f t="shared" si="7"/>
        <v>0</v>
      </c>
      <c r="BI231" s="148">
        <f t="shared" si="8"/>
        <v>0</v>
      </c>
      <c r="BJ231" s="20" t="s">
        <v>11</v>
      </c>
      <c r="BK231" s="148">
        <f t="shared" si="9"/>
        <v>0</v>
      </c>
      <c r="BL231" s="20" t="s">
        <v>141</v>
      </c>
      <c r="BM231" s="20" t="s">
        <v>394</v>
      </c>
    </row>
    <row r="232" spans="2:65" s="1" customFormat="1" ht="22.5" customHeight="1">
      <c r="B232" s="139"/>
      <c r="C232" s="173" t="s">
        <v>395</v>
      </c>
      <c r="D232" s="173" t="s">
        <v>230</v>
      </c>
      <c r="E232" s="174" t="s">
        <v>396</v>
      </c>
      <c r="F232" s="257" t="s">
        <v>397</v>
      </c>
      <c r="G232" s="257"/>
      <c r="H232" s="257"/>
      <c r="I232" s="257"/>
      <c r="J232" s="175" t="s">
        <v>178</v>
      </c>
      <c r="K232" s="176">
        <v>5</v>
      </c>
      <c r="L232" s="258"/>
      <c r="M232" s="258"/>
      <c r="N232" s="258">
        <f t="shared" si="0"/>
        <v>0</v>
      </c>
      <c r="O232" s="240"/>
      <c r="P232" s="240"/>
      <c r="Q232" s="240"/>
      <c r="R232" s="144"/>
      <c r="T232" s="145" t="s">
        <v>5</v>
      </c>
      <c r="U232" s="43" t="s">
        <v>47</v>
      </c>
      <c r="V232" s="146">
        <v>0</v>
      </c>
      <c r="W232" s="146">
        <f t="shared" si="1"/>
        <v>0</v>
      </c>
      <c r="X232" s="146">
        <v>6.4999999999999997E-4</v>
      </c>
      <c r="Y232" s="146">
        <f t="shared" si="2"/>
        <v>3.2499999999999999E-3</v>
      </c>
      <c r="Z232" s="146">
        <v>0</v>
      </c>
      <c r="AA232" s="147">
        <f t="shared" si="3"/>
        <v>0</v>
      </c>
      <c r="AR232" s="20" t="s">
        <v>175</v>
      </c>
      <c r="AT232" s="20" t="s">
        <v>230</v>
      </c>
      <c r="AU232" s="20" t="s">
        <v>100</v>
      </c>
      <c r="AY232" s="20" t="s">
        <v>136</v>
      </c>
      <c r="BE232" s="148">
        <f t="shared" si="4"/>
        <v>0</v>
      </c>
      <c r="BF232" s="148">
        <f t="shared" si="5"/>
        <v>0</v>
      </c>
      <c r="BG232" s="148">
        <f t="shared" si="6"/>
        <v>0</v>
      </c>
      <c r="BH232" s="148">
        <f t="shared" si="7"/>
        <v>0</v>
      </c>
      <c r="BI232" s="148">
        <f t="shared" si="8"/>
        <v>0</v>
      </c>
      <c r="BJ232" s="20" t="s">
        <v>11</v>
      </c>
      <c r="BK232" s="148">
        <f t="shared" si="9"/>
        <v>0</v>
      </c>
      <c r="BL232" s="20" t="s">
        <v>141</v>
      </c>
      <c r="BM232" s="20" t="s">
        <v>398</v>
      </c>
    </row>
    <row r="233" spans="2:65" s="1" customFormat="1" ht="22.5" customHeight="1">
      <c r="B233" s="139"/>
      <c r="C233" s="173" t="s">
        <v>399</v>
      </c>
      <c r="D233" s="173" t="s">
        <v>230</v>
      </c>
      <c r="E233" s="174" t="s">
        <v>400</v>
      </c>
      <c r="F233" s="257" t="s">
        <v>401</v>
      </c>
      <c r="G233" s="257"/>
      <c r="H233" s="257"/>
      <c r="I233" s="257"/>
      <c r="J233" s="175" t="s">
        <v>178</v>
      </c>
      <c r="K233" s="176">
        <v>1</v>
      </c>
      <c r="L233" s="258"/>
      <c r="M233" s="258"/>
      <c r="N233" s="258">
        <f t="shared" si="0"/>
        <v>0</v>
      </c>
      <c r="O233" s="240"/>
      <c r="P233" s="240"/>
      <c r="Q233" s="240"/>
      <c r="R233" s="144"/>
      <c r="T233" s="145" t="s">
        <v>5</v>
      </c>
      <c r="U233" s="43" t="s">
        <v>47</v>
      </c>
      <c r="V233" s="146">
        <v>0</v>
      </c>
      <c r="W233" s="146">
        <f t="shared" si="1"/>
        <v>0</v>
      </c>
      <c r="X233" s="146">
        <v>8.8000000000000003E-4</v>
      </c>
      <c r="Y233" s="146">
        <f t="shared" si="2"/>
        <v>8.8000000000000003E-4</v>
      </c>
      <c r="Z233" s="146">
        <v>0</v>
      </c>
      <c r="AA233" s="147">
        <f t="shared" si="3"/>
        <v>0</v>
      </c>
      <c r="AR233" s="20" t="s">
        <v>175</v>
      </c>
      <c r="AT233" s="20" t="s">
        <v>230</v>
      </c>
      <c r="AU233" s="20" t="s">
        <v>100</v>
      </c>
      <c r="AY233" s="20" t="s">
        <v>136</v>
      </c>
      <c r="BE233" s="148">
        <f t="shared" si="4"/>
        <v>0</v>
      </c>
      <c r="BF233" s="148">
        <f t="shared" si="5"/>
        <v>0</v>
      </c>
      <c r="BG233" s="148">
        <f t="shared" si="6"/>
        <v>0</v>
      </c>
      <c r="BH233" s="148">
        <f t="shared" si="7"/>
        <v>0</v>
      </c>
      <c r="BI233" s="148">
        <f t="shared" si="8"/>
        <v>0</v>
      </c>
      <c r="BJ233" s="20" t="s">
        <v>11</v>
      </c>
      <c r="BK233" s="148">
        <f t="shared" si="9"/>
        <v>0</v>
      </c>
      <c r="BL233" s="20" t="s">
        <v>141</v>
      </c>
      <c r="BM233" s="20" t="s">
        <v>402</v>
      </c>
    </row>
    <row r="234" spans="2:65" s="1" customFormat="1" ht="31.5" customHeight="1">
      <c r="B234" s="139"/>
      <c r="C234" s="173" t="s">
        <v>403</v>
      </c>
      <c r="D234" s="173" t="s">
        <v>230</v>
      </c>
      <c r="E234" s="174" t="s">
        <v>404</v>
      </c>
      <c r="F234" s="257" t="s">
        <v>405</v>
      </c>
      <c r="G234" s="257"/>
      <c r="H234" s="257"/>
      <c r="I234" s="257"/>
      <c r="J234" s="175" t="s">
        <v>178</v>
      </c>
      <c r="K234" s="176">
        <v>1</v>
      </c>
      <c r="L234" s="258"/>
      <c r="M234" s="258"/>
      <c r="N234" s="258">
        <f t="shared" si="0"/>
        <v>0</v>
      </c>
      <c r="O234" s="240"/>
      <c r="P234" s="240"/>
      <c r="Q234" s="240"/>
      <c r="R234" s="144"/>
      <c r="T234" s="145" t="s">
        <v>5</v>
      </c>
      <c r="U234" s="43" t="s">
        <v>47</v>
      </c>
      <c r="V234" s="146">
        <v>0</v>
      </c>
      <c r="W234" s="146">
        <f t="shared" si="1"/>
        <v>0</v>
      </c>
      <c r="X234" s="146">
        <v>2.8E-3</v>
      </c>
      <c r="Y234" s="146">
        <f t="shared" si="2"/>
        <v>2.8E-3</v>
      </c>
      <c r="Z234" s="146">
        <v>0</v>
      </c>
      <c r="AA234" s="147">
        <f t="shared" si="3"/>
        <v>0</v>
      </c>
      <c r="AR234" s="20" t="s">
        <v>175</v>
      </c>
      <c r="AT234" s="20" t="s">
        <v>230</v>
      </c>
      <c r="AU234" s="20" t="s">
        <v>100</v>
      </c>
      <c r="AY234" s="20" t="s">
        <v>136</v>
      </c>
      <c r="BE234" s="148">
        <f t="shared" si="4"/>
        <v>0</v>
      </c>
      <c r="BF234" s="148">
        <f t="shared" si="5"/>
        <v>0</v>
      </c>
      <c r="BG234" s="148">
        <f t="shared" si="6"/>
        <v>0</v>
      </c>
      <c r="BH234" s="148">
        <f t="shared" si="7"/>
        <v>0</v>
      </c>
      <c r="BI234" s="148">
        <f t="shared" si="8"/>
        <v>0</v>
      </c>
      <c r="BJ234" s="20" t="s">
        <v>11</v>
      </c>
      <c r="BK234" s="148">
        <f t="shared" si="9"/>
        <v>0</v>
      </c>
      <c r="BL234" s="20" t="s">
        <v>141</v>
      </c>
      <c r="BM234" s="20" t="s">
        <v>406</v>
      </c>
    </row>
    <row r="235" spans="2:65" s="1" customFormat="1" ht="22.5" customHeight="1">
      <c r="B235" s="139"/>
      <c r="C235" s="173" t="s">
        <v>407</v>
      </c>
      <c r="D235" s="173" t="s">
        <v>230</v>
      </c>
      <c r="E235" s="174" t="s">
        <v>408</v>
      </c>
      <c r="F235" s="257" t="s">
        <v>409</v>
      </c>
      <c r="G235" s="257"/>
      <c r="H235" s="257"/>
      <c r="I235" s="257"/>
      <c r="J235" s="175" t="s">
        <v>178</v>
      </c>
      <c r="K235" s="176">
        <v>1</v>
      </c>
      <c r="L235" s="258"/>
      <c r="M235" s="258"/>
      <c r="N235" s="258">
        <f t="shared" si="0"/>
        <v>0</v>
      </c>
      <c r="O235" s="240"/>
      <c r="P235" s="240"/>
      <c r="Q235" s="240"/>
      <c r="R235" s="144"/>
      <c r="T235" s="145" t="s">
        <v>5</v>
      </c>
      <c r="U235" s="43" t="s">
        <v>47</v>
      </c>
      <c r="V235" s="146">
        <v>0</v>
      </c>
      <c r="W235" s="146">
        <f t="shared" si="1"/>
        <v>0</v>
      </c>
      <c r="X235" s="146">
        <v>1.1000000000000001E-3</v>
      </c>
      <c r="Y235" s="146">
        <f t="shared" si="2"/>
        <v>1.1000000000000001E-3</v>
      </c>
      <c r="Z235" s="146">
        <v>0</v>
      </c>
      <c r="AA235" s="147">
        <f t="shared" si="3"/>
        <v>0</v>
      </c>
      <c r="AR235" s="20" t="s">
        <v>175</v>
      </c>
      <c r="AT235" s="20" t="s">
        <v>230</v>
      </c>
      <c r="AU235" s="20" t="s">
        <v>100</v>
      </c>
      <c r="AY235" s="20" t="s">
        <v>136</v>
      </c>
      <c r="BE235" s="148">
        <f t="shared" si="4"/>
        <v>0</v>
      </c>
      <c r="BF235" s="148">
        <f t="shared" si="5"/>
        <v>0</v>
      </c>
      <c r="BG235" s="148">
        <f t="shared" si="6"/>
        <v>0</v>
      </c>
      <c r="BH235" s="148">
        <f t="shared" si="7"/>
        <v>0</v>
      </c>
      <c r="BI235" s="148">
        <f t="shared" si="8"/>
        <v>0</v>
      </c>
      <c r="BJ235" s="20" t="s">
        <v>11</v>
      </c>
      <c r="BK235" s="148">
        <f t="shared" si="9"/>
        <v>0</v>
      </c>
      <c r="BL235" s="20" t="s">
        <v>141</v>
      </c>
      <c r="BM235" s="20" t="s">
        <v>410</v>
      </c>
    </row>
    <row r="236" spans="2:65" s="1" customFormat="1" ht="22.5" customHeight="1">
      <c r="B236" s="139"/>
      <c r="C236" s="173" t="s">
        <v>411</v>
      </c>
      <c r="D236" s="173" t="s">
        <v>230</v>
      </c>
      <c r="E236" s="174" t="s">
        <v>412</v>
      </c>
      <c r="F236" s="257" t="s">
        <v>413</v>
      </c>
      <c r="G236" s="257"/>
      <c r="H236" s="257"/>
      <c r="I236" s="257"/>
      <c r="J236" s="175" t="s">
        <v>178</v>
      </c>
      <c r="K236" s="176">
        <v>3</v>
      </c>
      <c r="L236" s="258"/>
      <c r="M236" s="258"/>
      <c r="N236" s="258">
        <f t="shared" si="0"/>
        <v>0</v>
      </c>
      <c r="O236" s="240"/>
      <c r="P236" s="240"/>
      <c r="Q236" s="240"/>
      <c r="R236" s="144"/>
      <c r="T236" s="145" t="s">
        <v>5</v>
      </c>
      <c r="U236" s="43" t="s">
        <v>47</v>
      </c>
      <c r="V236" s="146">
        <v>0</v>
      </c>
      <c r="W236" s="146">
        <f t="shared" si="1"/>
        <v>0</v>
      </c>
      <c r="X236" s="146">
        <v>2.9E-4</v>
      </c>
      <c r="Y236" s="146">
        <f t="shared" si="2"/>
        <v>8.7000000000000001E-4</v>
      </c>
      <c r="Z236" s="146">
        <v>0</v>
      </c>
      <c r="AA236" s="147">
        <f t="shared" si="3"/>
        <v>0</v>
      </c>
      <c r="AR236" s="20" t="s">
        <v>175</v>
      </c>
      <c r="AT236" s="20" t="s">
        <v>230</v>
      </c>
      <c r="AU236" s="20" t="s">
        <v>100</v>
      </c>
      <c r="AY236" s="20" t="s">
        <v>136</v>
      </c>
      <c r="BE236" s="148">
        <f t="shared" si="4"/>
        <v>0</v>
      </c>
      <c r="BF236" s="148">
        <f t="shared" si="5"/>
        <v>0</v>
      </c>
      <c r="BG236" s="148">
        <f t="shared" si="6"/>
        <v>0</v>
      </c>
      <c r="BH236" s="148">
        <f t="shared" si="7"/>
        <v>0</v>
      </c>
      <c r="BI236" s="148">
        <f t="shared" si="8"/>
        <v>0</v>
      </c>
      <c r="BJ236" s="20" t="s">
        <v>11</v>
      </c>
      <c r="BK236" s="148">
        <f t="shared" si="9"/>
        <v>0</v>
      </c>
      <c r="BL236" s="20" t="s">
        <v>141</v>
      </c>
      <c r="BM236" s="20" t="s">
        <v>414</v>
      </c>
    </row>
    <row r="237" spans="2:65" s="1" customFormat="1" ht="31.5" customHeight="1">
      <c r="B237" s="139"/>
      <c r="C237" s="173" t="s">
        <v>415</v>
      </c>
      <c r="D237" s="173" t="s">
        <v>230</v>
      </c>
      <c r="E237" s="174" t="s">
        <v>416</v>
      </c>
      <c r="F237" s="257" t="s">
        <v>417</v>
      </c>
      <c r="G237" s="257"/>
      <c r="H237" s="257"/>
      <c r="I237" s="257"/>
      <c r="J237" s="175" t="s">
        <v>178</v>
      </c>
      <c r="K237" s="176">
        <v>3</v>
      </c>
      <c r="L237" s="258"/>
      <c r="M237" s="258"/>
      <c r="N237" s="258">
        <f t="shared" si="0"/>
        <v>0</v>
      </c>
      <c r="O237" s="240"/>
      <c r="P237" s="240"/>
      <c r="Q237" s="240"/>
      <c r="R237" s="144"/>
      <c r="T237" s="145" t="s">
        <v>5</v>
      </c>
      <c r="U237" s="43" t="s">
        <v>47</v>
      </c>
      <c r="V237" s="146">
        <v>0</v>
      </c>
      <c r="W237" s="146">
        <f t="shared" si="1"/>
        <v>0</v>
      </c>
      <c r="X237" s="146">
        <v>6.4000000000000005E-4</v>
      </c>
      <c r="Y237" s="146">
        <f t="shared" si="2"/>
        <v>1.9200000000000003E-3</v>
      </c>
      <c r="Z237" s="146">
        <v>0</v>
      </c>
      <c r="AA237" s="147">
        <f t="shared" si="3"/>
        <v>0</v>
      </c>
      <c r="AR237" s="20" t="s">
        <v>175</v>
      </c>
      <c r="AT237" s="20" t="s">
        <v>230</v>
      </c>
      <c r="AU237" s="20" t="s">
        <v>100</v>
      </c>
      <c r="AY237" s="20" t="s">
        <v>136</v>
      </c>
      <c r="BE237" s="148">
        <f t="shared" si="4"/>
        <v>0</v>
      </c>
      <c r="BF237" s="148">
        <f t="shared" si="5"/>
        <v>0</v>
      </c>
      <c r="BG237" s="148">
        <f t="shared" si="6"/>
        <v>0</v>
      </c>
      <c r="BH237" s="148">
        <f t="shared" si="7"/>
        <v>0</v>
      </c>
      <c r="BI237" s="148">
        <f t="shared" si="8"/>
        <v>0</v>
      </c>
      <c r="BJ237" s="20" t="s">
        <v>11</v>
      </c>
      <c r="BK237" s="148">
        <f t="shared" si="9"/>
        <v>0</v>
      </c>
      <c r="BL237" s="20" t="s">
        <v>141</v>
      </c>
      <c r="BM237" s="20" t="s">
        <v>418</v>
      </c>
    </row>
    <row r="238" spans="2:65" s="1" customFormat="1" ht="22.5" customHeight="1">
      <c r="B238" s="34"/>
      <c r="C238" s="35"/>
      <c r="D238" s="35"/>
      <c r="E238" s="35"/>
      <c r="F238" s="237" t="s">
        <v>419</v>
      </c>
      <c r="G238" s="238"/>
      <c r="H238" s="238"/>
      <c r="I238" s="238"/>
      <c r="J238" s="35"/>
      <c r="K238" s="35"/>
      <c r="L238" s="35"/>
      <c r="M238" s="35"/>
      <c r="N238" s="35"/>
      <c r="O238" s="35"/>
      <c r="P238" s="35"/>
      <c r="Q238" s="35"/>
      <c r="R238" s="36"/>
      <c r="T238" s="177"/>
      <c r="U238" s="35"/>
      <c r="V238" s="35"/>
      <c r="W238" s="35"/>
      <c r="X238" s="35"/>
      <c r="Y238" s="35"/>
      <c r="Z238" s="35"/>
      <c r="AA238" s="73"/>
      <c r="AT238" s="20" t="s">
        <v>420</v>
      </c>
      <c r="AU238" s="20" t="s">
        <v>100</v>
      </c>
    </row>
    <row r="239" spans="2:65" s="1" customFormat="1" ht="31.5" customHeight="1">
      <c r="B239" s="139"/>
      <c r="C239" s="140" t="s">
        <v>421</v>
      </c>
      <c r="D239" s="140" t="s">
        <v>137</v>
      </c>
      <c r="E239" s="141" t="s">
        <v>422</v>
      </c>
      <c r="F239" s="239" t="s">
        <v>423</v>
      </c>
      <c r="G239" s="239"/>
      <c r="H239" s="239"/>
      <c r="I239" s="239"/>
      <c r="J239" s="142" t="s">
        <v>424</v>
      </c>
      <c r="K239" s="143">
        <v>3</v>
      </c>
      <c r="L239" s="240"/>
      <c r="M239" s="240"/>
      <c r="N239" s="240">
        <f>ROUND(L239*K239,0)</f>
        <v>0</v>
      </c>
      <c r="O239" s="240"/>
      <c r="P239" s="240"/>
      <c r="Q239" s="240"/>
      <c r="R239" s="144"/>
      <c r="T239" s="145" t="s">
        <v>5</v>
      </c>
      <c r="U239" s="43" t="s">
        <v>47</v>
      </c>
      <c r="V239" s="146">
        <v>0.82799999999999996</v>
      </c>
      <c r="W239" s="146">
        <f>V239*K239</f>
        <v>2.484</v>
      </c>
      <c r="X239" s="146">
        <v>1.8000000000000001E-4</v>
      </c>
      <c r="Y239" s="146">
        <f>X239*K239</f>
        <v>5.4000000000000001E-4</v>
      </c>
      <c r="Z239" s="146">
        <v>0</v>
      </c>
      <c r="AA239" s="147">
        <f>Z239*K239</f>
        <v>0</v>
      </c>
      <c r="AR239" s="20" t="s">
        <v>141</v>
      </c>
      <c r="AT239" s="20" t="s">
        <v>137</v>
      </c>
      <c r="AU239" s="20" t="s">
        <v>100</v>
      </c>
      <c r="AY239" s="20" t="s">
        <v>136</v>
      </c>
      <c r="BE239" s="148">
        <f>IF(U239="základní",N239,0)</f>
        <v>0</v>
      </c>
      <c r="BF239" s="148">
        <f>IF(U239="snížená",N239,0)</f>
        <v>0</v>
      </c>
      <c r="BG239" s="148">
        <f>IF(U239="zákl. přenesená",N239,0)</f>
        <v>0</v>
      </c>
      <c r="BH239" s="148">
        <f>IF(U239="sníž. přenesená",N239,0)</f>
        <v>0</v>
      </c>
      <c r="BI239" s="148">
        <f>IF(U239="nulová",N239,0)</f>
        <v>0</v>
      </c>
      <c r="BJ239" s="20" t="s">
        <v>11</v>
      </c>
      <c r="BK239" s="148">
        <f>ROUND(L239*K239,0)</f>
        <v>0</v>
      </c>
      <c r="BL239" s="20" t="s">
        <v>141</v>
      </c>
      <c r="BM239" s="20" t="s">
        <v>425</v>
      </c>
    </row>
    <row r="240" spans="2:65" s="1" customFormat="1" ht="31.5" customHeight="1">
      <c r="B240" s="139"/>
      <c r="C240" s="140" t="s">
        <v>426</v>
      </c>
      <c r="D240" s="140" t="s">
        <v>137</v>
      </c>
      <c r="E240" s="141" t="s">
        <v>427</v>
      </c>
      <c r="F240" s="239" t="s">
        <v>428</v>
      </c>
      <c r="G240" s="239"/>
      <c r="H240" s="239"/>
      <c r="I240" s="239"/>
      <c r="J240" s="142" t="s">
        <v>186</v>
      </c>
      <c r="K240" s="143">
        <v>0.19600000000000001</v>
      </c>
      <c r="L240" s="240"/>
      <c r="M240" s="240"/>
      <c r="N240" s="240">
        <f>ROUND(L240*K240,0)</f>
        <v>0</v>
      </c>
      <c r="O240" s="240"/>
      <c r="P240" s="240"/>
      <c r="Q240" s="240"/>
      <c r="R240" s="144"/>
      <c r="T240" s="145" t="s">
        <v>5</v>
      </c>
      <c r="U240" s="43" t="s">
        <v>47</v>
      </c>
      <c r="V240" s="146">
        <v>9.3040000000000003</v>
      </c>
      <c r="W240" s="146">
        <f>V240*K240</f>
        <v>1.8235840000000001</v>
      </c>
      <c r="X240" s="146">
        <v>0</v>
      </c>
      <c r="Y240" s="146">
        <f>X240*K240</f>
        <v>0</v>
      </c>
      <c r="Z240" s="146">
        <v>0</v>
      </c>
      <c r="AA240" s="147">
        <f>Z240*K240</f>
        <v>0</v>
      </c>
      <c r="AR240" s="20" t="s">
        <v>141</v>
      </c>
      <c r="AT240" s="20" t="s">
        <v>137</v>
      </c>
      <c r="AU240" s="20" t="s">
        <v>100</v>
      </c>
      <c r="AY240" s="20" t="s">
        <v>136</v>
      </c>
      <c r="BE240" s="148">
        <f>IF(U240="základní",N240,0)</f>
        <v>0</v>
      </c>
      <c r="BF240" s="148">
        <f>IF(U240="snížená",N240,0)</f>
        <v>0</v>
      </c>
      <c r="BG240" s="148">
        <f>IF(U240="zákl. přenesená",N240,0)</f>
        <v>0</v>
      </c>
      <c r="BH240" s="148">
        <f>IF(U240="sníž. přenesená",N240,0)</f>
        <v>0</v>
      </c>
      <c r="BI240" s="148">
        <f>IF(U240="nulová",N240,0)</f>
        <v>0</v>
      </c>
      <c r="BJ240" s="20" t="s">
        <v>11</v>
      </c>
      <c r="BK240" s="148">
        <f>ROUND(L240*K240,0)</f>
        <v>0</v>
      </c>
      <c r="BL240" s="20" t="s">
        <v>141</v>
      </c>
      <c r="BM240" s="20" t="s">
        <v>429</v>
      </c>
    </row>
    <row r="241" spans="2:65" s="10" customFormat="1" ht="22.5" customHeight="1">
      <c r="B241" s="149"/>
      <c r="C241" s="150"/>
      <c r="D241" s="150"/>
      <c r="E241" s="151" t="s">
        <v>5</v>
      </c>
      <c r="F241" s="255" t="s">
        <v>430</v>
      </c>
      <c r="G241" s="256"/>
      <c r="H241" s="256"/>
      <c r="I241" s="256"/>
      <c r="J241" s="150"/>
      <c r="K241" s="152">
        <v>0.19600000000000001</v>
      </c>
      <c r="L241" s="150"/>
      <c r="M241" s="150"/>
      <c r="N241" s="150"/>
      <c r="O241" s="150"/>
      <c r="P241" s="150"/>
      <c r="Q241" s="150"/>
      <c r="R241" s="153"/>
      <c r="T241" s="154"/>
      <c r="U241" s="150"/>
      <c r="V241" s="150"/>
      <c r="W241" s="150"/>
      <c r="X241" s="150"/>
      <c r="Y241" s="150"/>
      <c r="Z241" s="150"/>
      <c r="AA241" s="155"/>
      <c r="AT241" s="156" t="s">
        <v>144</v>
      </c>
      <c r="AU241" s="156" t="s">
        <v>100</v>
      </c>
      <c r="AV241" s="10" t="s">
        <v>100</v>
      </c>
      <c r="AW241" s="10" t="s">
        <v>40</v>
      </c>
      <c r="AX241" s="10" t="s">
        <v>82</v>
      </c>
      <c r="AY241" s="156" t="s">
        <v>136</v>
      </c>
    </row>
    <row r="242" spans="2:65" s="1" customFormat="1" ht="31.5" customHeight="1">
      <c r="B242" s="139"/>
      <c r="C242" s="140" t="s">
        <v>431</v>
      </c>
      <c r="D242" s="140" t="s">
        <v>137</v>
      </c>
      <c r="E242" s="141" t="s">
        <v>432</v>
      </c>
      <c r="F242" s="239" t="s">
        <v>433</v>
      </c>
      <c r="G242" s="239"/>
      <c r="H242" s="239"/>
      <c r="I242" s="239"/>
      <c r="J242" s="142" t="s">
        <v>178</v>
      </c>
      <c r="K242" s="143">
        <v>1</v>
      </c>
      <c r="L242" s="240"/>
      <c r="M242" s="240"/>
      <c r="N242" s="240">
        <f t="shared" ref="N242:N257" si="10">ROUND(L242*K242,0)</f>
        <v>0</v>
      </c>
      <c r="O242" s="240"/>
      <c r="P242" s="240"/>
      <c r="Q242" s="240"/>
      <c r="R242" s="144"/>
      <c r="T242" s="145" t="s">
        <v>5</v>
      </c>
      <c r="U242" s="43" t="s">
        <v>47</v>
      </c>
      <c r="V242" s="146">
        <v>19.105</v>
      </c>
      <c r="W242" s="146">
        <f t="shared" ref="W242:W257" si="11">V242*K242</f>
        <v>19.105</v>
      </c>
      <c r="X242" s="146">
        <v>1.92726</v>
      </c>
      <c r="Y242" s="146">
        <f t="shared" ref="Y242:Y257" si="12">X242*K242</f>
        <v>1.92726</v>
      </c>
      <c r="Z242" s="146">
        <v>0</v>
      </c>
      <c r="AA242" s="147">
        <f t="shared" ref="AA242:AA257" si="13">Z242*K242</f>
        <v>0</v>
      </c>
      <c r="AR242" s="20" t="s">
        <v>141</v>
      </c>
      <c r="AT242" s="20" t="s">
        <v>137</v>
      </c>
      <c r="AU242" s="20" t="s">
        <v>100</v>
      </c>
      <c r="AY242" s="20" t="s">
        <v>136</v>
      </c>
      <c r="BE242" s="148">
        <f t="shared" ref="BE242:BE257" si="14">IF(U242="základní",N242,0)</f>
        <v>0</v>
      </c>
      <c r="BF242" s="148">
        <f t="shared" ref="BF242:BF257" si="15">IF(U242="snížená",N242,0)</f>
        <v>0</v>
      </c>
      <c r="BG242" s="148">
        <f t="shared" ref="BG242:BG257" si="16">IF(U242="zákl. přenesená",N242,0)</f>
        <v>0</v>
      </c>
      <c r="BH242" s="148">
        <f t="shared" ref="BH242:BH257" si="17">IF(U242="sníž. přenesená",N242,0)</f>
        <v>0</v>
      </c>
      <c r="BI242" s="148">
        <f t="shared" ref="BI242:BI257" si="18">IF(U242="nulová",N242,0)</f>
        <v>0</v>
      </c>
      <c r="BJ242" s="20" t="s">
        <v>11</v>
      </c>
      <c r="BK242" s="148">
        <f t="shared" ref="BK242:BK257" si="19">ROUND(L242*K242,0)</f>
        <v>0</v>
      </c>
      <c r="BL242" s="20" t="s">
        <v>141</v>
      </c>
      <c r="BM242" s="20" t="s">
        <v>434</v>
      </c>
    </row>
    <row r="243" spans="2:65" s="1" customFormat="1" ht="31.5" customHeight="1">
      <c r="B243" s="139"/>
      <c r="C243" s="173" t="s">
        <v>435</v>
      </c>
      <c r="D243" s="173" t="s">
        <v>230</v>
      </c>
      <c r="E243" s="174" t="s">
        <v>436</v>
      </c>
      <c r="F243" s="257" t="s">
        <v>437</v>
      </c>
      <c r="G243" s="257"/>
      <c r="H243" s="257"/>
      <c r="I243" s="257"/>
      <c r="J243" s="175" t="s">
        <v>178</v>
      </c>
      <c r="K243" s="176">
        <v>1</v>
      </c>
      <c r="L243" s="258"/>
      <c r="M243" s="258"/>
      <c r="N243" s="258">
        <f t="shared" si="10"/>
        <v>0</v>
      </c>
      <c r="O243" s="240"/>
      <c r="P243" s="240"/>
      <c r="Q243" s="240"/>
      <c r="R243" s="144"/>
      <c r="T243" s="145" t="s">
        <v>5</v>
      </c>
      <c r="U243" s="43" t="s">
        <v>47</v>
      </c>
      <c r="V243" s="146">
        <v>0</v>
      </c>
      <c r="W243" s="146">
        <f t="shared" si="11"/>
        <v>0</v>
      </c>
      <c r="X243" s="146">
        <v>0.252</v>
      </c>
      <c r="Y243" s="146">
        <f t="shared" si="12"/>
        <v>0.252</v>
      </c>
      <c r="Z243" s="146">
        <v>0</v>
      </c>
      <c r="AA243" s="147">
        <f t="shared" si="13"/>
        <v>0</v>
      </c>
      <c r="AR243" s="20" t="s">
        <v>175</v>
      </c>
      <c r="AT243" s="20" t="s">
        <v>230</v>
      </c>
      <c r="AU243" s="20" t="s">
        <v>100</v>
      </c>
      <c r="AY243" s="20" t="s">
        <v>136</v>
      </c>
      <c r="BE243" s="148">
        <f t="shared" si="14"/>
        <v>0</v>
      </c>
      <c r="BF243" s="148">
        <f t="shared" si="15"/>
        <v>0</v>
      </c>
      <c r="BG243" s="148">
        <f t="shared" si="16"/>
        <v>0</v>
      </c>
      <c r="BH243" s="148">
        <f t="shared" si="17"/>
        <v>0</v>
      </c>
      <c r="BI243" s="148">
        <f t="shared" si="18"/>
        <v>0</v>
      </c>
      <c r="BJ243" s="20" t="s">
        <v>11</v>
      </c>
      <c r="BK243" s="148">
        <f t="shared" si="19"/>
        <v>0</v>
      </c>
      <c r="BL243" s="20" t="s">
        <v>141</v>
      </c>
      <c r="BM243" s="20" t="s">
        <v>438</v>
      </c>
    </row>
    <row r="244" spans="2:65" s="1" customFormat="1" ht="31.5" customHeight="1">
      <c r="B244" s="139"/>
      <c r="C244" s="173" t="s">
        <v>439</v>
      </c>
      <c r="D244" s="173" t="s">
        <v>230</v>
      </c>
      <c r="E244" s="174" t="s">
        <v>440</v>
      </c>
      <c r="F244" s="257" t="s">
        <v>441</v>
      </c>
      <c r="G244" s="257"/>
      <c r="H244" s="257"/>
      <c r="I244" s="257"/>
      <c r="J244" s="175" t="s">
        <v>178</v>
      </c>
      <c r="K244" s="176">
        <v>1</v>
      </c>
      <c r="L244" s="258"/>
      <c r="M244" s="258"/>
      <c r="N244" s="258">
        <f t="shared" si="10"/>
        <v>0</v>
      </c>
      <c r="O244" s="240"/>
      <c r="P244" s="240"/>
      <c r="Q244" s="240"/>
      <c r="R244" s="144"/>
      <c r="T244" s="145" t="s">
        <v>5</v>
      </c>
      <c r="U244" s="43" t="s">
        <v>47</v>
      </c>
      <c r="V244" s="146">
        <v>0</v>
      </c>
      <c r="W244" s="146">
        <f t="shared" si="11"/>
        <v>0</v>
      </c>
      <c r="X244" s="146">
        <v>0.504</v>
      </c>
      <c r="Y244" s="146">
        <f t="shared" si="12"/>
        <v>0.504</v>
      </c>
      <c r="Z244" s="146">
        <v>0</v>
      </c>
      <c r="AA244" s="147">
        <f t="shared" si="13"/>
        <v>0</v>
      </c>
      <c r="AR244" s="20" t="s">
        <v>175</v>
      </c>
      <c r="AT244" s="20" t="s">
        <v>230</v>
      </c>
      <c r="AU244" s="20" t="s">
        <v>100</v>
      </c>
      <c r="AY244" s="20" t="s">
        <v>136</v>
      </c>
      <c r="BE244" s="148">
        <f t="shared" si="14"/>
        <v>0</v>
      </c>
      <c r="BF244" s="148">
        <f t="shared" si="15"/>
        <v>0</v>
      </c>
      <c r="BG244" s="148">
        <f t="shared" si="16"/>
        <v>0</v>
      </c>
      <c r="BH244" s="148">
        <f t="shared" si="17"/>
        <v>0</v>
      </c>
      <c r="BI244" s="148">
        <f t="shared" si="18"/>
        <v>0</v>
      </c>
      <c r="BJ244" s="20" t="s">
        <v>11</v>
      </c>
      <c r="BK244" s="148">
        <f t="shared" si="19"/>
        <v>0</v>
      </c>
      <c r="BL244" s="20" t="s">
        <v>141</v>
      </c>
      <c r="BM244" s="20" t="s">
        <v>442</v>
      </c>
    </row>
    <row r="245" spans="2:65" s="1" customFormat="1" ht="31.5" customHeight="1">
      <c r="B245" s="139"/>
      <c r="C245" s="173" t="s">
        <v>443</v>
      </c>
      <c r="D245" s="173" t="s">
        <v>230</v>
      </c>
      <c r="E245" s="174" t="s">
        <v>444</v>
      </c>
      <c r="F245" s="257" t="s">
        <v>445</v>
      </c>
      <c r="G245" s="257"/>
      <c r="H245" s="257"/>
      <c r="I245" s="257"/>
      <c r="J245" s="175" t="s">
        <v>178</v>
      </c>
      <c r="K245" s="176">
        <v>1</v>
      </c>
      <c r="L245" s="258"/>
      <c r="M245" s="258"/>
      <c r="N245" s="258">
        <f t="shared" si="10"/>
        <v>0</v>
      </c>
      <c r="O245" s="240"/>
      <c r="P245" s="240"/>
      <c r="Q245" s="240"/>
      <c r="R245" s="144"/>
      <c r="T245" s="145" t="s">
        <v>5</v>
      </c>
      <c r="U245" s="43" t="s">
        <v>47</v>
      </c>
      <c r="V245" s="146">
        <v>0</v>
      </c>
      <c r="W245" s="146">
        <f t="shared" si="11"/>
        <v>0</v>
      </c>
      <c r="X245" s="146">
        <v>1.6</v>
      </c>
      <c r="Y245" s="146">
        <f t="shared" si="12"/>
        <v>1.6</v>
      </c>
      <c r="Z245" s="146">
        <v>0</v>
      </c>
      <c r="AA245" s="147">
        <f t="shared" si="13"/>
        <v>0</v>
      </c>
      <c r="AR245" s="20" t="s">
        <v>175</v>
      </c>
      <c r="AT245" s="20" t="s">
        <v>230</v>
      </c>
      <c r="AU245" s="20" t="s">
        <v>100</v>
      </c>
      <c r="AY245" s="20" t="s">
        <v>136</v>
      </c>
      <c r="BE245" s="148">
        <f t="shared" si="14"/>
        <v>0</v>
      </c>
      <c r="BF245" s="148">
        <f t="shared" si="15"/>
        <v>0</v>
      </c>
      <c r="BG245" s="148">
        <f t="shared" si="16"/>
        <v>0</v>
      </c>
      <c r="BH245" s="148">
        <f t="shared" si="17"/>
        <v>0</v>
      </c>
      <c r="BI245" s="148">
        <f t="shared" si="18"/>
        <v>0</v>
      </c>
      <c r="BJ245" s="20" t="s">
        <v>11</v>
      </c>
      <c r="BK245" s="148">
        <f t="shared" si="19"/>
        <v>0</v>
      </c>
      <c r="BL245" s="20" t="s">
        <v>141</v>
      </c>
      <c r="BM245" s="20" t="s">
        <v>446</v>
      </c>
    </row>
    <row r="246" spans="2:65" s="1" customFormat="1" ht="31.5" customHeight="1">
      <c r="B246" s="139"/>
      <c r="C246" s="173" t="s">
        <v>447</v>
      </c>
      <c r="D246" s="173" t="s">
        <v>230</v>
      </c>
      <c r="E246" s="174" t="s">
        <v>448</v>
      </c>
      <c r="F246" s="257" t="s">
        <v>449</v>
      </c>
      <c r="G246" s="257"/>
      <c r="H246" s="257"/>
      <c r="I246" s="257"/>
      <c r="J246" s="175" t="s">
        <v>178</v>
      </c>
      <c r="K246" s="176">
        <v>1</v>
      </c>
      <c r="L246" s="258"/>
      <c r="M246" s="258"/>
      <c r="N246" s="258">
        <f t="shared" si="10"/>
        <v>0</v>
      </c>
      <c r="O246" s="240"/>
      <c r="P246" s="240"/>
      <c r="Q246" s="240"/>
      <c r="R246" s="144"/>
      <c r="T246" s="145" t="s">
        <v>5</v>
      </c>
      <c r="U246" s="43" t="s">
        <v>47</v>
      </c>
      <c r="V246" s="146">
        <v>0</v>
      </c>
      <c r="W246" s="146">
        <f t="shared" si="11"/>
        <v>0</v>
      </c>
      <c r="X246" s="146">
        <v>0.53</v>
      </c>
      <c r="Y246" s="146">
        <f t="shared" si="12"/>
        <v>0.53</v>
      </c>
      <c r="Z246" s="146">
        <v>0</v>
      </c>
      <c r="AA246" s="147">
        <f t="shared" si="13"/>
        <v>0</v>
      </c>
      <c r="AR246" s="20" t="s">
        <v>175</v>
      </c>
      <c r="AT246" s="20" t="s">
        <v>230</v>
      </c>
      <c r="AU246" s="20" t="s">
        <v>100</v>
      </c>
      <c r="AY246" s="20" t="s">
        <v>136</v>
      </c>
      <c r="BE246" s="148">
        <f t="shared" si="14"/>
        <v>0</v>
      </c>
      <c r="BF246" s="148">
        <f t="shared" si="15"/>
        <v>0</v>
      </c>
      <c r="BG246" s="148">
        <f t="shared" si="16"/>
        <v>0</v>
      </c>
      <c r="BH246" s="148">
        <f t="shared" si="17"/>
        <v>0</v>
      </c>
      <c r="BI246" s="148">
        <f t="shared" si="18"/>
        <v>0</v>
      </c>
      <c r="BJ246" s="20" t="s">
        <v>11</v>
      </c>
      <c r="BK246" s="148">
        <f t="shared" si="19"/>
        <v>0</v>
      </c>
      <c r="BL246" s="20" t="s">
        <v>141</v>
      </c>
      <c r="BM246" s="20" t="s">
        <v>450</v>
      </c>
    </row>
    <row r="247" spans="2:65" s="1" customFormat="1" ht="31.5" customHeight="1">
      <c r="B247" s="139"/>
      <c r="C247" s="140" t="s">
        <v>451</v>
      </c>
      <c r="D247" s="140" t="s">
        <v>137</v>
      </c>
      <c r="E247" s="141" t="s">
        <v>452</v>
      </c>
      <c r="F247" s="239" t="s">
        <v>453</v>
      </c>
      <c r="G247" s="239"/>
      <c r="H247" s="239"/>
      <c r="I247" s="239"/>
      <c r="J247" s="142" t="s">
        <v>178</v>
      </c>
      <c r="K247" s="143">
        <v>3</v>
      </c>
      <c r="L247" s="240"/>
      <c r="M247" s="240"/>
      <c r="N247" s="240">
        <f t="shared" si="10"/>
        <v>0</v>
      </c>
      <c r="O247" s="240"/>
      <c r="P247" s="240"/>
      <c r="Q247" s="240"/>
      <c r="R247" s="144"/>
      <c r="T247" s="145" t="s">
        <v>5</v>
      </c>
      <c r="U247" s="43" t="s">
        <v>47</v>
      </c>
      <c r="V247" s="146">
        <v>0.58299999999999996</v>
      </c>
      <c r="W247" s="146">
        <f t="shared" si="11"/>
        <v>1.7489999999999999</v>
      </c>
      <c r="X247" s="146">
        <v>6.8959999999999994E-2</v>
      </c>
      <c r="Y247" s="146">
        <f t="shared" si="12"/>
        <v>0.20687999999999998</v>
      </c>
      <c r="Z247" s="146">
        <v>0</v>
      </c>
      <c r="AA247" s="147">
        <f t="shared" si="13"/>
        <v>0</v>
      </c>
      <c r="AR247" s="20" t="s">
        <v>141</v>
      </c>
      <c r="AT247" s="20" t="s">
        <v>137</v>
      </c>
      <c r="AU247" s="20" t="s">
        <v>100</v>
      </c>
      <c r="AY247" s="20" t="s">
        <v>136</v>
      </c>
      <c r="BE247" s="148">
        <f t="shared" si="14"/>
        <v>0</v>
      </c>
      <c r="BF247" s="148">
        <f t="shared" si="15"/>
        <v>0</v>
      </c>
      <c r="BG247" s="148">
        <f t="shared" si="16"/>
        <v>0</v>
      </c>
      <c r="BH247" s="148">
        <f t="shared" si="17"/>
        <v>0</v>
      </c>
      <c r="BI247" s="148">
        <f t="shared" si="18"/>
        <v>0</v>
      </c>
      <c r="BJ247" s="20" t="s">
        <v>11</v>
      </c>
      <c r="BK247" s="148">
        <f t="shared" si="19"/>
        <v>0</v>
      </c>
      <c r="BL247" s="20" t="s">
        <v>141</v>
      </c>
      <c r="BM247" s="20" t="s">
        <v>454</v>
      </c>
    </row>
    <row r="248" spans="2:65" s="1" customFormat="1" ht="31.5" customHeight="1">
      <c r="B248" s="139"/>
      <c r="C248" s="140" t="s">
        <v>455</v>
      </c>
      <c r="D248" s="140" t="s">
        <v>137</v>
      </c>
      <c r="E248" s="141" t="s">
        <v>456</v>
      </c>
      <c r="F248" s="239" t="s">
        <v>457</v>
      </c>
      <c r="G248" s="239"/>
      <c r="H248" s="239"/>
      <c r="I248" s="239"/>
      <c r="J248" s="142" t="s">
        <v>178</v>
      </c>
      <c r="K248" s="143">
        <v>1</v>
      </c>
      <c r="L248" s="240"/>
      <c r="M248" s="240"/>
      <c r="N248" s="240">
        <f t="shared" si="10"/>
        <v>0</v>
      </c>
      <c r="O248" s="240"/>
      <c r="P248" s="240"/>
      <c r="Q248" s="240"/>
      <c r="R248" s="144"/>
      <c r="T248" s="145" t="s">
        <v>5</v>
      </c>
      <c r="U248" s="43" t="s">
        <v>47</v>
      </c>
      <c r="V248" s="146">
        <v>0.66700000000000004</v>
      </c>
      <c r="W248" s="146">
        <f t="shared" si="11"/>
        <v>0.66700000000000004</v>
      </c>
      <c r="X248" s="146">
        <v>6.4509999999999998E-2</v>
      </c>
      <c r="Y248" s="146">
        <f t="shared" si="12"/>
        <v>6.4509999999999998E-2</v>
      </c>
      <c r="Z248" s="146">
        <v>0</v>
      </c>
      <c r="AA248" s="147">
        <f t="shared" si="13"/>
        <v>0</v>
      </c>
      <c r="AR248" s="20" t="s">
        <v>141</v>
      </c>
      <c r="AT248" s="20" t="s">
        <v>137</v>
      </c>
      <c r="AU248" s="20" t="s">
        <v>100</v>
      </c>
      <c r="AY248" s="20" t="s">
        <v>136</v>
      </c>
      <c r="BE248" s="148">
        <f t="shared" si="14"/>
        <v>0</v>
      </c>
      <c r="BF248" s="148">
        <f t="shared" si="15"/>
        <v>0</v>
      </c>
      <c r="BG248" s="148">
        <f t="shared" si="16"/>
        <v>0</v>
      </c>
      <c r="BH248" s="148">
        <f t="shared" si="17"/>
        <v>0</v>
      </c>
      <c r="BI248" s="148">
        <f t="shared" si="18"/>
        <v>0</v>
      </c>
      <c r="BJ248" s="20" t="s">
        <v>11</v>
      </c>
      <c r="BK248" s="148">
        <f t="shared" si="19"/>
        <v>0</v>
      </c>
      <c r="BL248" s="20" t="s">
        <v>141</v>
      </c>
      <c r="BM248" s="20" t="s">
        <v>458</v>
      </c>
    </row>
    <row r="249" spans="2:65" s="1" customFormat="1" ht="44.25" customHeight="1">
      <c r="B249" s="139"/>
      <c r="C249" s="140" t="s">
        <v>459</v>
      </c>
      <c r="D249" s="140" t="s">
        <v>137</v>
      </c>
      <c r="E249" s="141" t="s">
        <v>460</v>
      </c>
      <c r="F249" s="239" t="s">
        <v>461</v>
      </c>
      <c r="G249" s="239"/>
      <c r="H249" s="239"/>
      <c r="I249" s="239"/>
      <c r="J249" s="142" t="s">
        <v>178</v>
      </c>
      <c r="K249" s="143">
        <v>3</v>
      </c>
      <c r="L249" s="240"/>
      <c r="M249" s="240"/>
      <c r="N249" s="240">
        <f t="shared" si="10"/>
        <v>0</v>
      </c>
      <c r="O249" s="240"/>
      <c r="P249" s="240"/>
      <c r="Q249" s="240"/>
      <c r="R249" s="144"/>
      <c r="T249" s="145" t="s">
        <v>5</v>
      </c>
      <c r="U249" s="43" t="s">
        <v>47</v>
      </c>
      <c r="V249" s="146">
        <v>0.16600000000000001</v>
      </c>
      <c r="W249" s="146">
        <f t="shared" si="11"/>
        <v>0.498</v>
      </c>
      <c r="X249" s="146">
        <v>1.136E-2</v>
      </c>
      <c r="Y249" s="146">
        <f t="shared" si="12"/>
        <v>3.4079999999999999E-2</v>
      </c>
      <c r="Z249" s="146">
        <v>0</v>
      </c>
      <c r="AA249" s="147">
        <f t="shared" si="13"/>
        <v>0</v>
      </c>
      <c r="AR249" s="20" t="s">
        <v>141</v>
      </c>
      <c r="AT249" s="20" t="s">
        <v>137</v>
      </c>
      <c r="AU249" s="20" t="s">
        <v>100</v>
      </c>
      <c r="AY249" s="20" t="s">
        <v>136</v>
      </c>
      <c r="BE249" s="148">
        <f t="shared" si="14"/>
        <v>0</v>
      </c>
      <c r="BF249" s="148">
        <f t="shared" si="15"/>
        <v>0</v>
      </c>
      <c r="BG249" s="148">
        <f t="shared" si="16"/>
        <v>0</v>
      </c>
      <c r="BH249" s="148">
        <f t="shared" si="17"/>
        <v>0</v>
      </c>
      <c r="BI249" s="148">
        <f t="shared" si="18"/>
        <v>0</v>
      </c>
      <c r="BJ249" s="20" t="s">
        <v>11</v>
      </c>
      <c r="BK249" s="148">
        <f t="shared" si="19"/>
        <v>0</v>
      </c>
      <c r="BL249" s="20" t="s">
        <v>141</v>
      </c>
      <c r="BM249" s="20" t="s">
        <v>462</v>
      </c>
    </row>
    <row r="250" spans="2:65" s="1" customFormat="1" ht="44.25" customHeight="1">
      <c r="B250" s="139"/>
      <c r="C250" s="140" t="s">
        <v>463</v>
      </c>
      <c r="D250" s="140" t="s">
        <v>137</v>
      </c>
      <c r="E250" s="141" t="s">
        <v>464</v>
      </c>
      <c r="F250" s="239" t="s">
        <v>465</v>
      </c>
      <c r="G250" s="239"/>
      <c r="H250" s="239"/>
      <c r="I250" s="239"/>
      <c r="J250" s="142" t="s">
        <v>178</v>
      </c>
      <c r="K250" s="143">
        <v>1</v>
      </c>
      <c r="L250" s="240"/>
      <c r="M250" s="240"/>
      <c r="N250" s="240">
        <f t="shared" si="10"/>
        <v>0</v>
      </c>
      <c r="O250" s="240"/>
      <c r="P250" s="240"/>
      <c r="Q250" s="240"/>
      <c r="R250" s="144"/>
      <c r="T250" s="145" t="s">
        <v>5</v>
      </c>
      <c r="U250" s="43" t="s">
        <v>47</v>
      </c>
      <c r="V250" s="146">
        <v>0.25</v>
      </c>
      <c r="W250" s="146">
        <f t="shared" si="11"/>
        <v>0.25</v>
      </c>
      <c r="X250" s="146">
        <v>1.8180000000000002E-2</v>
      </c>
      <c r="Y250" s="146">
        <f t="shared" si="12"/>
        <v>1.8180000000000002E-2</v>
      </c>
      <c r="Z250" s="146">
        <v>0</v>
      </c>
      <c r="AA250" s="147">
        <f t="shared" si="13"/>
        <v>0</v>
      </c>
      <c r="AR250" s="20" t="s">
        <v>141</v>
      </c>
      <c r="AT250" s="20" t="s">
        <v>137</v>
      </c>
      <c r="AU250" s="20" t="s">
        <v>100</v>
      </c>
      <c r="AY250" s="20" t="s">
        <v>136</v>
      </c>
      <c r="BE250" s="148">
        <f t="shared" si="14"/>
        <v>0</v>
      </c>
      <c r="BF250" s="148">
        <f t="shared" si="15"/>
        <v>0</v>
      </c>
      <c r="BG250" s="148">
        <f t="shared" si="16"/>
        <v>0</v>
      </c>
      <c r="BH250" s="148">
        <f t="shared" si="17"/>
        <v>0</v>
      </c>
      <c r="BI250" s="148">
        <f t="shared" si="18"/>
        <v>0</v>
      </c>
      <c r="BJ250" s="20" t="s">
        <v>11</v>
      </c>
      <c r="BK250" s="148">
        <f t="shared" si="19"/>
        <v>0</v>
      </c>
      <c r="BL250" s="20" t="s">
        <v>141</v>
      </c>
      <c r="BM250" s="20" t="s">
        <v>466</v>
      </c>
    </row>
    <row r="251" spans="2:65" s="1" customFormat="1" ht="31.5" customHeight="1">
      <c r="B251" s="139"/>
      <c r="C251" s="140" t="s">
        <v>467</v>
      </c>
      <c r="D251" s="140" t="s">
        <v>137</v>
      </c>
      <c r="E251" s="141" t="s">
        <v>468</v>
      </c>
      <c r="F251" s="239" t="s">
        <v>469</v>
      </c>
      <c r="G251" s="239"/>
      <c r="H251" s="239"/>
      <c r="I251" s="239"/>
      <c r="J251" s="142" t="s">
        <v>178</v>
      </c>
      <c r="K251" s="143">
        <v>4</v>
      </c>
      <c r="L251" s="240"/>
      <c r="M251" s="240"/>
      <c r="N251" s="240">
        <f t="shared" si="10"/>
        <v>0</v>
      </c>
      <c r="O251" s="240"/>
      <c r="P251" s="240"/>
      <c r="Q251" s="240"/>
      <c r="R251" s="144"/>
      <c r="T251" s="145" t="s">
        <v>5</v>
      </c>
      <c r="U251" s="43" t="s">
        <v>47</v>
      </c>
      <c r="V251" s="146">
        <v>0.25</v>
      </c>
      <c r="W251" s="146">
        <f t="shared" si="11"/>
        <v>1</v>
      </c>
      <c r="X251" s="146">
        <v>6.2199999999999998E-3</v>
      </c>
      <c r="Y251" s="146">
        <f t="shared" si="12"/>
        <v>2.4879999999999999E-2</v>
      </c>
      <c r="Z251" s="146">
        <v>0</v>
      </c>
      <c r="AA251" s="147">
        <f t="shared" si="13"/>
        <v>0</v>
      </c>
      <c r="AR251" s="20" t="s">
        <v>141</v>
      </c>
      <c r="AT251" s="20" t="s">
        <v>137</v>
      </c>
      <c r="AU251" s="20" t="s">
        <v>100</v>
      </c>
      <c r="AY251" s="20" t="s">
        <v>136</v>
      </c>
      <c r="BE251" s="148">
        <f t="shared" si="14"/>
        <v>0</v>
      </c>
      <c r="BF251" s="148">
        <f t="shared" si="15"/>
        <v>0</v>
      </c>
      <c r="BG251" s="148">
        <f t="shared" si="16"/>
        <v>0</v>
      </c>
      <c r="BH251" s="148">
        <f t="shared" si="17"/>
        <v>0</v>
      </c>
      <c r="BI251" s="148">
        <f t="shared" si="18"/>
        <v>0</v>
      </c>
      <c r="BJ251" s="20" t="s">
        <v>11</v>
      </c>
      <c r="BK251" s="148">
        <f t="shared" si="19"/>
        <v>0</v>
      </c>
      <c r="BL251" s="20" t="s">
        <v>141</v>
      </c>
      <c r="BM251" s="20" t="s">
        <v>470</v>
      </c>
    </row>
    <row r="252" spans="2:65" s="1" customFormat="1" ht="31.5" customHeight="1">
      <c r="B252" s="139"/>
      <c r="C252" s="140" t="s">
        <v>471</v>
      </c>
      <c r="D252" s="140" t="s">
        <v>137</v>
      </c>
      <c r="E252" s="141" t="s">
        <v>472</v>
      </c>
      <c r="F252" s="239" t="s">
        <v>473</v>
      </c>
      <c r="G252" s="239"/>
      <c r="H252" s="239"/>
      <c r="I252" s="239"/>
      <c r="J252" s="142" t="s">
        <v>178</v>
      </c>
      <c r="K252" s="143">
        <v>4</v>
      </c>
      <c r="L252" s="240"/>
      <c r="M252" s="240"/>
      <c r="N252" s="240">
        <f t="shared" si="10"/>
        <v>0</v>
      </c>
      <c r="O252" s="240"/>
      <c r="P252" s="240"/>
      <c r="Q252" s="240"/>
      <c r="R252" s="144"/>
      <c r="T252" s="145" t="s">
        <v>5</v>
      </c>
      <c r="U252" s="43" t="s">
        <v>47</v>
      </c>
      <c r="V252" s="146">
        <v>0.25</v>
      </c>
      <c r="W252" s="146">
        <f t="shared" si="11"/>
        <v>1</v>
      </c>
      <c r="X252" s="146">
        <v>0</v>
      </c>
      <c r="Y252" s="146">
        <f t="shared" si="12"/>
        <v>0</v>
      </c>
      <c r="Z252" s="146">
        <v>0</v>
      </c>
      <c r="AA252" s="147">
        <f t="shared" si="13"/>
        <v>0</v>
      </c>
      <c r="AR252" s="20" t="s">
        <v>141</v>
      </c>
      <c r="AT252" s="20" t="s">
        <v>137</v>
      </c>
      <c r="AU252" s="20" t="s">
        <v>100</v>
      </c>
      <c r="AY252" s="20" t="s">
        <v>136</v>
      </c>
      <c r="BE252" s="148">
        <f t="shared" si="14"/>
        <v>0</v>
      </c>
      <c r="BF252" s="148">
        <f t="shared" si="15"/>
        <v>0</v>
      </c>
      <c r="BG252" s="148">
        <f t="shared" si="16"/>
        <v>0</v>
      </c>
      <c r="BH252" s="148">
        <f t="shared" si="17"/>
        <v>0</v>
      </c>
      <c r="BI252" s="148">
        <f t="shared" si="18"/>
        <v>0</v>
      </c>
      <c r="BJ252" s="20" t="s">
        <v>11</v>
      </c>
      <c r="BK252" s="148">
        <f t="shared" si="19"/>
        <v>0</v>
      </c>
      <c r="BL252" s="20" t="s">
        <v>141</v>
      </c>
      <c r="BM252" s="20" t="s">
        <v>474</v>
      </c>
    </row>
    <row r="253" spans="2:65" s="1" customFormat="1" ht="44.25" customHeight="1">
      <c r="B253" s="139"/>
      <c r="C253" s="140" t="s">
        <v>475</v>
      </c>
      <c r="D253" s="140" t="s">
        <v>137</v>
      </c>
      <c r="E253" s="141" t="s">
        <v>476</v>
      </c>
      <c r="F253" s="239" t="s">
        <v>477</v>
      </c>
      <c r="G253" s="239"/>
      <c r="H253" s="239"/>
      <c r="I253" s="239"/>
      <c r="J253" s="142" t="s">
        <v>178</v>
      </c>
      <c r="K253" s="143">
        <v>4</v>
      </c>
      <c r="L253" s="240"/>
      <c r="M253" s="240"/>
      <c r="N253" s="240">
        <f t="shared" si="10"/>
        <v>0</v>
      </c>
      <c r="O253" s="240"/>
      <c r="P253" s="240"/>
      <c r="Q253" s="240"/>
      <c r="R253" s="144"/>
      <c r="T253" s="145" t="s">
        <v>5</v>
      </c>
      <c r="U253" s="43" t="s">
        <v>47</v>
      </c>
      <c r="V253" s="146">
        <v>0.33300000000000002</v>
      </c>
      <c r="W253" s="146">
        <f t="shared" si="11"/>
        <v>1.3320000000000001</v>
      </c>
      <c r="X253" s="146">
        <v>3.5349999999999999E-2</v>
      </c>
      <c r="Y253" s="146">
        <f t="shared" si="12"/>
        <v>0.1414</v>
      </c>
      <c r="Z253" s="146">
        <v>0</v>
      </c>
      <c r="AA253" s="147">
        <f t="shared" si="13"/>
        <v>0</v>
      </c>
      <c r="AR253" s="20" t="s">
        <v>141</v>
      </c>
      <c r="AT253" s="20" t="s">
        <v>137</v>
      </c>
      <c r="AU253" s="20" t="s">
        <v>100</v>
      </c>
      <c r="AY253" s="20" t="s">
        <v>136</v>
      </c>
      <c r="BE253" s="148">
        <f t="shared" si="14"/>
        <v>0</v>
      </c>
      <c r="BF253" s="148">
        <f t="shared" si="15"/>
        <v>0</v>
      </c>
      <c r="BG253" s="148">
        <f t="shared" si="16"/>
        <v>0</v>
      </c>
      <c r="BH253" s="148">
        <f t="shared" si="17"/>
        <v>0</v>
      </c>
      <c r="BI253" s="148">
        <f t="shared" si="18"/>
        <v>0</v>
      </c>
      <c r="BJ253" s="20" t="s">
        <v>11</v>
      </c>
      <c r="BK253" s="148">
        <f t="shared" si="19"/>
        <v>0</v>
      </c>
      <c r="BL253" s="20" t="s">
        <v>141</v>
      </c>
      <c r="BM253" s="20" t="s">
        <v>478</v>
      </c>
    </row>
    <row r="254" spans="2:65" s="1" customFormat="1" ht="44.25" customHeight="1">
      <c r="B254" s="139"/>
      <c r="C254" s="140" t="s">
        <v>479</v>
      </c>
      <c r="D254" s="140" t="s">
        <v>137</v>
      </c>
      <c r="E254" s="141" t="s">
        <v>480</v>
      </c>
      <c r="F254" s="239" t="s">
        <v>481</v>
      </c>
      <c r="G254" s="239"/>
      <c r="H254" s="239"/>
      <c r="I254" s="239"/>
      <c r="J254" s="142" t="s">
        <v>178</v>
      </c>
      <c r="K254" s="143">
        <v>1</v>
      </c>
      <c r="L254" s="240"/>
      <c r="M254" s="240"/>
      <c r="N254" s="240">
        <f t="shared" si="10"/>
        <v>0</v>
      </c>
      <c r="O254" s="240"/>
      <c r="P254" s="240"/>
      <c r="Q254" s="240"/>
      <c r="R254" s="144"/>
      <c r="T254" s="145" t="s">
        <v>5</v>
      </c>
      <c r="U254" s="43" t="s">
        <v>47</v>
      </c>
      <c r="V254" s="146">
        <v>39.923000000000002</v>
      </c>
      <c r="W254" s="146">
        <f t="shared" si="11"/>
        <v>39.923000000000002</v>
      </c>
      <c r="X254" s="146">
        <v>4.5109899999999996</v>
      </c>
      <c r="Y254" s="146">
        <f t="shared" si="12"/>
        <v>4.5109899999999996</v>
      </c>
      <c r="Z254" s="146">
        <v>0</v>
      </c>
      <c r="AA254" s="147">
        <f t="shared" si="13"/>
        <v>0</v>
      </c>
      <c r="AR254" s="20" t="s">
        <v>141</v>
      </c>
      <c r="AT254" s="20" t="s">
        <v>137</v>
      </c>
      <c r="AU254" s="20" t="s">
        <v>100</v>
      </c>
      <c r="AY254" s="20" t="s">
        <v>136</v>
      </c>
      <c r="BE254" s="148">
        <f t="shared" si="14"/>
        <v>0</v>
      </c>
      <c r="BF254" s="148">
        <f t="shared" si="15"/>
        <v>0</v>
      </c>
      <c r="BG254" s="148">
        <f t="shared" si="16"/>
        <v>0</v>
      </c>
      <c r="BH254" s="148">
        <f t="shared" si="17"/>
        <v>0</v>
      </c>
      <c r="BI254" s="148">
        <f t="shared" si="18"/>
        <v>0</v>
      </c>
      <c r="BJ254" s="20" t="s">
        <v>11</v>
      </c>
      <c r="BK254" s="148">
        <f t="shared" si="19"/>
        <v>0</v>
      </c>
      <c r="BL254" s="20" t="s">
        <v>141</v>
      </c>
      <c r="BM254" s="20" t="s">
        <v>482</v>
      </c>
    </row>
    <row r="255" spans="2:65" s="1" customFormat="1" ht="31.5" customHeight="1">
      <c r="B255" s="139"/>
      <c r="C255" s="140" t="s">
        <v>483</v>
      </c>
      <c r="D255" s="140" t="s">
        <v>137</v>
      </c>
      <c r="E255" s="141" t="s">
        <v>484</v>
      </c>
      <c r="F255" s="239" t="s">
        <v>485</v>
      </c>
      <c r="G255" s="239"/>
      <c r="H255" s="239"/>
      <c r="I255" s="239"/>
      <c r="J255" s="142" t="s">
        <v>178</v>
      </c>
      <c r="K255" s="143">
        <v>1</v>
      </c>
      <c r="L255" s="240"/>
      <c r="M255" s="240"/>
      <c r="N255" s="240">
        <f t="shared" si="10"/>
        <v>0</v>
      </c>
      <c r="O255" s="240"/>
      <c r="P255" s="240"/>
      <c r="Q255" s="240"/>
      <c r="R255" s="144"/>
      <c r="T255" s="145" t="s">
        <v>5</v>
      </c>
      <c r="U255" s="43" t="s">
        <v>47</v>
      </c>
      <c r="V255" s="146">
        <v>7.0860000000000003</v>
      </c>
      <c r="W255" s="146">
        <f t="shared" si="11"/>
        <v>7.0860000000000003</v>
      </c>
      <c r="X255" s="146">
        <v>1.0584</v>
      </c>
      <c r="Y255" s="146">
        <f t="shared" si="12"/>
        <v>1.0584</v>
      </c>
      <c r="Z255" s="146">
        <v>0</v>
      </c>
      <c r="AA255" s="147">
        <f t="shared" si="13"/>
        <v>0</v>
      </c>
      <c r="AR255" s="20" t="s">
        <v>141</v>
      </c>
      <c r="AT255" s="20" t="s">
        <v>137</v>
      </c>
      <c r="AU255" s="20" t="s">
        <v>100</v>
      </c>
      <c r="AY255" s="20" t="s">
        <v>136</v>
      </c>
      <c r="BE255" s="148">
        <f t="shared" si="14"/>
        <v>0</v>
      </c>
      <c r="BF255" s="148">
        <f t="shared" si="15"/>
        <v>0</v>
      </c>
      <c r="BG255" s="148">
        <f t="shared" si="16"/>
        <v>0</v>
      </c>
      <c r="BH255" s="148">
        <f t="shared" si="17"/>
        <v>0</v>
      </c>
      <c r="BI255" s="148">
        <f t="shared" si="18"/>
        <v>0</v>
      </c>
      <c r="BJ255" s="20" t="s">
        <v>11</v>
      </c>
      <c r="BK255" s="148">
        <f t="shared" si="19"/>
        <v>0</v>
      </c>
      <c r="BL255" s="20" t="s">
        <v>141</v>
      </c>
      <c r="BM255" s="20" t="s">
        <v>486</v>
      </c>
    </row>
    <row r="256" spans="2:65" s="1" customFormat="1" ht="31.5" customHeight="1">
      <c r="B256" s="139"/>
      <c r="C256" s="140" t="s">
        <v>487</v>
      </c>
      <c r="D256" s="140" t="s">
        <v>137</v>
      </c>
      <c r="E256" s="141" t="s">
        <v>488</v>
      </c>
      <c r="F256" s="239" t="s">
        <v>489</v>
      </c>
      <c r="G256" s="239"/>
      <c r="H256" s="239"/>
      <c r="I256" s="239"/>
      <c r="J256" s="142" t="s">
        <v>178</v>
      </c>
      <c r="K256" s="143">
        <v>1</v>
      </c>
      <c r="L256" s="240"/>
      <c r="M256" s="240"/>
      <c r="N256" s="240">
        <f t="shared" si="10"/>
        <v>0</v>
      </c>
      <c r="O256" s="240"/>
      <c r="P256" s="240"/>
      <c r="Q256" s="240"/>
      <c r="R256" s="144"/>
      <c r="T256" s="145" t="s">
        <v>5</v>
      </c>
      <c r="U256" s="43" t="s">
        <v>47</v>
      </c>
      <c r="V256" s="146">
        <v>1.0940000000000001</v>
      </c>
      <c r="W256" s="146">
        <f t="shared" si="11"/>
        <v>1.0940000000000001</v>
      </c>
      <c r="X256" s="146">
        <v>7.0200000000000002E-3</v>
      </c>
      <c r="Y256" s="146">
        <f t="shared" si="12"/>
        <v>7.0200000000000002E-3</v>
      </c>
      <c r="Z256" s="146">
        <v>0</v>
      </c>
      <c r="AA256" s="147">
        <f t="shared" si="13"/>
        <v>0</v>
      </c>
      <c r="AR256" s="20" t="s">
        <v>141</v>
      </c>
      <c r="AT256" s="20" t="s">
        <v>137</v>
      </c>
      <c r="AU256" s="20" t="s">
        <v>100</v>
      </c>
      <c r="AY256" s="20" t="s">
        <v>136</v>
      </c>
      <c r="BE256" s="148">
        <f t="shared" si="14"/>
        <v>0</v>
      </c>
      <c r="BF256" s="148">
        <f t="shared" si="15"/>
        <v>0</v>
      </c>
      <c r="BG256" s="148">
        <f t="shared" si="16"/>
        <v>0</v>
      </c>
      <c r="BH256" s="148">
        <f t="shared" si="17"/>
        <v>0</v>
      </c>
      <c r="BI256" s="148">
        <f t="shared" si="18"/>
        <v>0</v>
      </c>
      <c r="BJ256" s="20" t="s">
        <v>11</v>
      </c>
      <c r="BK256" s="148">
        <f t="shared" si="19"/>
        <v>0</v>
      </c>
      <c r="BL256" s="20" t="s">
        <v>141</v>
      </c>
      <c r="BM256" s="20" t="s">
        <v>490</v>
      </c>
    </row>
    <row r="257" spans="2:65" s="1" customFormat="1" ht="22.5" customHeight="1">
      <c r="B257" s="139"/>
      <c r="C257" s="173" t="s">
        <v>491</v>
      </c>
      <c r="D257" s="173" t="s">
        <v>230</v>
      </c>
      <c r="E257" s="174" t="s">
        <v>492</v>
      </c>
      <c r="F257" s="257" t="s">
        <v>493</v>
      </c>
      <c r="G257" s="257"/>
      <c r="H257" s="257"/>
      <c r="I257" s="257"/>
      <c r="J257" s="175" t="s">
        <v>178</v>
      </c>
      <c r="K257" s="176">
        <v>1</v>
      </c>
      <c r="L257" s="258"/>
      <c r="M257" s="258"/>
      <c r="N257" s="258">
        <f t="shared" si="10"/>
        <v>0</v>
      </c>
      <c r="O257" s="240"/>
      <c r="P257" s="240"/>
      <c r="Q257" s="240"/>
      <c r="R257" s="144"/>
      <c r="T257" s="145" t="s">
        <v>5</v>
      </c>
      <c r="U257" s="43" t="s">
        <v>47</v>
      </c>
      <c r="V257" s="146">
        <v>0</v>
      </c>
      <c r="W257" s="146">
        <f t="shared" si="11"/>
        <v>0</v>
      </c>
      <c r="X257" s="146">
        <v>0.10199999999999999</v>
      </c>
      <c r="Y257" s="146">
        <f t="shared" si="12"/>
        <v>0.10199999999999999</v>
      </c>
      <c r="Z257" s="146">
        <v>0</v>
      </c>
      <c r="AA257" s="147">
        <f t="shared" si="13"/>
        <v>0</v>
      </c>
      <c r="AR257" s="20" t="s">
        <v>175</v>
      </c>
      <c r="AT257" s="20" t="s">
        <v>230</v>
      </c>
      <c r="AU257" s="20" t="s">
        <v>100</v>
      </c>
      <c r="AY257" s="20" t="s">
        <v>136</v>
      </c>
      <c r="BE257" s="148">
        <f t="shared" si="14"/>
        <v>0</v>
      </c>
      <c r="BF257" s="148">
        <f t="shared" si="15"/>
        <v>0</v>
      </c>
      <c r="BG257" s="148">
        <f t="shared" si="16"/>
        <v>0</v>
      </c>
      <c r="BH257" s="148">
        <f t="shared" si="17"/>
        <v>0</v>
      </c>
      <c r="BI257" s="148">
        <f t="shared" si="18"/>
        <v>0</v>
      </c>
      <c r="BJ257" s="20" t="s">
        <v>11</v>
      </c>
      <c r="BK257" s="148">
        <f t="shared" si="19"/>
        <v>0</v>
      </c>
      <c r="BL257" s="20" t="s">
        <v>141</v>
      </c>
      <c r="BM257" s="20" t="s">
        <v>494</v>
      </c>
    </row>
    <row r="258" spans="2:65" s="1" customFormat="1" ht="22.5" customHeight="1">
      <c r="B258" s="34"/>
      <c r="C258" s="35"/>
      <c r="D258" s="35"/>
      <c r="E258" s="35"/>
      <c r="F258" s="237" t="s">
        <v>495</v>
      </c>
      <c r="G258" s="238"/>
      <c r="H258" s="238"/>
      <c r="I258" s="238"/>
      <c r="J258" s="35"/>
      <c r="K258" s="35"/>
      <c r="L258" s="35"/>
      <c r="M258" s="35"/>
      <c r="N258" s="35"/>
      <c r="O258" s="35"/>
      <c r="P258" s="35"/>
      <c r="Q258" s="35"/>
      <c r="R258" s="36"/>
      <c r="T258" s="177"/>
      <c r="U258" s="35"/>
      <c r="V258" s="35"/>
      <c r="W258" s="35"/>
      <c r="X258" s="35"/>
      <c r="Y258" s="35"/>
      <c r="Z258" s="35"/>
      <c r="AA258" s="73"/>
      <c r="AT258" s="20" t="s">
        <v>420</v>
      </c>
      <c r="AU258" s="20" t="s">
        <v>100</v>
      </c>
    </row>
    <row r="259" spans="2:65" s="9" customFormat="1" ht="29.85" customHeight="1">
      <c r="B259" s="128"/>
      <c r="C259" s="129"/>
      <c r="D259" s="138" t="s">
        <v>116</v>
      </c>
      <c r="E259" s="138"/>
      <c r="F259" s="138"/>
      <c r="G259" s="138"/>
      <c r="H259" s="138"/>
      <c r="I259" s="138"/>
      <c r="J259" s="138"/>
      <c r="K259" s="138"/>
      <c r="L259" s="138"/>
      <c r="M259" s="138"/>
      <c r="N259" s="245">
        <f>BK259</f>
        <v>0</v>
      </c>
      <c r="O259" s="246"/>
      <c r="P259" s="246"/>
      <c r="Q259" s="246"/>
      <c r="R259" s="131"/>
      <c r="T259" s="132"/>
      <c r="U259" s="129"/>
      <c r="V259" s="129"/>
      <c r="W259" s="133">
        <f>W260+SUM(W261:W282)</f>
        <v>63.288471999999999</v>
      </c>
      <c r="X259" s="129"/>
      <c r="Y259" s="133">
        <f>Y260+SUM(Y261:Y282)</f>
        <v>0.75123899999999999</v>
      </c>
      <c r="Z259" s="129"/>
      <c r="AA259" s="134">
        <f>AA260+SUM(AA261:AA282)</f>
        <v>6.9387999999999996</v>
      </c>
      <c r="AR259" s="135" t="s">
        <v>11</v>
      </c>
      <c r="AT259" s="136" t="s">
        <v>81</v>
      </c>
      <c r="AU259" s="136" t="s">
        <v>11</v>
      </c>
      <c r="AY259" s="135" t="s">
        <v>136</v>
      </c>
      <c r="BK259" s="137">
        <f>BK260+SUM(BK261:BK282)</f>
        <v>0</v>
      </c>
    </row>
    <row r="260" spans="2:65" s="1" customFormat="1" ht="44.25" customHeight="1">
      <c r="B260" s="139"/>
      <c r="C260" s="140" t="s">
        <v>496</v>
      </c>
      <c r="D260" s="140" t="s">
        <v>137</v>
      </c>
      <c r="E260" s="141" t="s">
        <v>497</v>
      </c>
      <c r="F260" s="239" t="s">
        <v>498</v>
      </c>
      <c r="G260" s="239"/>
      <c r="H260" s="239"/>
      <c r="I260" s="239"/>
      <c r="J260" s="142" t="s">
        <v>154</v>
      </c>
      <c r="K260" s="143">
        <v>4</v>
      </c>
      <c r="L260" s="240"/>
      <c r="M260" s="240"/>
      <c r="N260" s="240">
        <f>ROUND(L260*K260,0)</f>
        <v>0</v>
      </c>
      <c r="O260" s="240"/>
      <c r="P260" s="240"/>
      <c r="Q260" s="240"/>
      <c r="R260" s="144"/>
      <c r="T260" s="145" t="s">
        <v>5</v>
      </c>
      <c r="U260" s="43" t="s">
        <v>47</v>
      </c>
      <c r="V260" s="146">
        <v>0.216</v>
      </c>
      <c r="W260" s="146">
        <f>V260*K260</f>
        <v>0.86399999999999999</v>
      </c>
      <c r="X260" s="146">
        <v>0.1295</v>
      </c>
      <c r="Y260" s="146">
        <f>X260*K260</f>
        <v>0.51800000000000002</v>
      </c>
      <c r="Z260" s="146">
        <v>0</v>
      </c>
      <c r="AA260" s="147">
        <f>Z260*K260</f>
        <v>0</v>
      </c>
      <c r="AR260" s="20" t="s">
        <v>141</v>
      </c>
      <c r="AT260" s="20" t="s">
        <v>137</v>
      </c>
      <c r="AU260" s="20" t="s">
        <v>100</v>
      </c>
      <c r="AY260" s="20" t="s">
        <v>136</v>
      </c>
      <c r="BE260" s="148">
        <f>IF(U260="základní",N260,0)</f>
        <v>0</v>
      </c>
      <c r="BF260" s="148">
        <f>IF(U260="snížená",N260,0)</f>
        <v>0</v>
      </c>
      <c r="BG260" s="148">
        <f>IF(U260="zákl. přenesená",N260,0)</f>
        <v>0</v>
      </c>
      <c r="BH260" s="148">
        <f>IF(U260="sníž. přenesená",N260,0)</f>
        <v>0</v>
      </c>
      <c r="BI260" s="148">
        <f>IF(U260="nulová",N260,0)</f>
        <v>0</v>
      </c>
      <c r="BJ260" s="20" t="s">
        <v>11</v>
      </c>
      <c r="BK260" s="148">
        <f>ROUND(L260*K260,0)</f>
        <v>0</v>
      </c>
      <c r="BL260" s="20" t="s">
        <v>141</v>
      </c>
      <c r="BM260" s="20" t="s">
        <v>499</v>
      </c>
    </row>
    <row r="261" spans="2:65" s="1" customFormat="1" ht="31.5" customHeight="1">
      <c r="B261" s="139"/>
      <c r="C261" s="173" t="s">
        <v>500</v>
      </c>
      <c r="D261" s="173" t="s">
        <v>230</v>
      </c>
      <c r="E261" s="174" t="s">
        <v>501</v>
      </c>
      <c r="F261" s="257" t="s">
        <v>502</v>
      </c>
      <c r="G261" s="257"/>
      <c r="H261" s="257"/>
      <c r="I261" s="257"/>
      <c r="J261" s="175" t="s">
        <v>178</v>
      </c>
      <c r="K261" s="176">
        <v>4</v>
      </c>
      <c r="L261" s="258"/>
      <c r="M261" s="258"/>
      <c r="N261" s="258">
        <f>ROUND(L261*K261,0)</f>
        <v>0</v>
      </c>
      <c r="O261" s="240"/>
      <c r="P261" s="240"/>
      <c r="Q261" s="240"/>
      <c r="R261" s="144"/>
      <c r="T261" s="145" t="s">
        <v>5</v>
      </c>
      <c r="U261" s="43" t="s">
        <v>47</v>
      </c>
      <c r="V261" s="146">
        <v>0</v>
      </c>
      <c r="W261" s="146">
        <f>V261*K261</f>
        <v>0</v>
      </c>
      <c r="X261" s="146">
        <v>5.8000000000000003E-2</v>
      </c>
      <c r="Y261" s="146">
        <f>X261*K261</f>
        <v>0.23200000000000001</v>
      </c>
      <c r="Z261" s="146">
        <v>0</v>
      </c>
      <c r="AA261" s="147">
        <f>Z261*K261</f>
        <v>0</v>
      </c>
      <c r="AR261" s="20" t="s">
        <v>175</v>
      </c>
      <c r="AT261" s="20" t="s">
        <v>230</v>
      </c>
      <c r="AU261" s="20" t="s">
        <v>100</v>
      </c>
      <c r="AY261" s="20" t="s">
        <v>136</v>
      </c>
      <c r="BE261" s="148">
        <f>IF(U261="základní",N261,0)</f>
        <v>0</v>
      </c>
      <c r="BF261" s="148">
        <f>IF(U261="snížená",N261,0)</f>
        <v>0</v>
      </c>
      <c r="BG261" s="148">
        <f>IF(U261="zákl. přenesená",N261,0)</f>
        <v>0</v>
      </c>
      <c r="BH261" s="148">
        <f>IF(U261="sníž. přenesená",N261,0)</f>
        <v>0</v>
      </c>
      <c r="BI261" s="148">
        <f>IF(U261="nulová",N261,0)</f>
        <v>0</v>
      </c>
      <c r="BJ261" s="20" t="s">
        <v>11</v>
      </c>
      <c r="BK261" s="148">
        <f>ROUND(L261*K261,0)</f>
        <v>0</v>
      </c>
      <c r="BL261" s="20" t="s">
        <v>141</v>
      </c>
      <c r="BM261" s="20" t="s">
        <v>503</v>
      </c>
    </row>
    <row r="262" spans="2:65" s="1" customFormat="1" ht="22.5" customHeight="1">
      <c r="B262" s="139"/>
      <c r="C262" s="140" t="s">
        <v>504</v>
      </c>
      <c r="D262" s="140" t="s">
        <v>137</v>
      </c>
      <c r="E262" s="141" t="s">
        <v>505</v>
      </c>
      <c r="F262" s="239" t="s">
        <v>506</v>
      </c>
      <c r="G262" s="239"/>
      <c r="H262" s="239"/>
      <c r="I262" s="239"/>
      <c r="J262" s="142" t="s">
        <v>154</v>
      </c>
      <c r="K262" s="143">
        <v>18.8</v>
      </c>
      <c r="L262" s="240"/>
      <c r="M262" s="240"/>
      <c r="N262" s="240">
        <f>ROUND(L262*K262,0)</f>
        <v>0</v>
      </c>
      <c r="O262" s="240"/>
      <c r="P262" s="240"/>
      <c r="Q262" s="240"/>
      <c r="R262" s="144"/>
      <c r="T262" s="145" t="s">
        <v>5</v>
      </c>
      <c r="U262" s="43" t="s">
        <v>47</v>
      </c>
      <c r="V262" s="146">
        <v>0.19600000000000001</v>
      </c>
      <c r="W262" s="146">
        <f>V262*K262</f>
        <v>3.6848000000000001</v>
      </c>
      <c r="X262" s="146">
        <v>0</v>
      </c>
      <c r="Y262" s="146">
        <f>X262*K262</f>
        <v>0</v>
      </c>
      <c r="Z262" s="146">
        <v>0</v>
      </c>
      <c r="AA262" s="147">
        <f>Z262*K262</f>
        <v>0</v>
      </c>
      <c r="AR262" s="20" t="s">
        <v>141</v>
      </c>
      <c r="AT262" s="20" t="s">
        <v>137</v>
      </c>
      <c r="AU262" s="20" t="s">
        <v>100</v>
      </c>
      <c r="AY262" s="20" t="s">
        <v>136</v>
      </c>
      <c r="BE262" s="148">
        <f>IF(U262="základní",N262,0)</f>
        <v>0</v>
      </c>
      <c r="BF262" s="148">
        <f>IF(U262="snížená",N262,0)</f>
        <v>0</v>
      </c>
      <c r="BG262" s="148">
        <f>IF(U262="zákl. přenesená",N262,0)</f>
        <v>0</v>
      </c>
      <c r="BH262" s="148">
        <f>IF(U262="sníž. přenesená",N262,0)</f>
        <v>0</v>
      </c>
      <c r="BI262" s="148">
        <f>IF(U262="nulová",N262,0)</f>
        <v>0</v>
      </c>
      <c r="BJ262" s="20" t="s">
        <v>11</v>
      </c>
      <c r="BK262" s="148">
        <f>ROUND(L262*K262,0)</f>
        <v>0</v>
      </c>
      <c r="BL262" s="20" t="s">
        <v>141</v>
      </c>
      <c r="BM262" s="20" t="s">
        <v>507</v>
      </c>
    </row>
    <row r="263" spans="2:65" s="10" customFormat="1" ht="22.5" customHeight="1">
      <c r="B263" s="149"/>
      <c r="C263" s="150"/>
      <c r="D263" s="150"/>
      <c r="E263" s="151" t="s">
        <v>5</v>
      </c>
      <c r="F263" s="255" t="s">
        <v>508</v>
      </c>
      <c r="G263" s="256"/>
      <c r="H263" s="256"/>
      <c r="I263" s="256"/>
      <c r="J263" s="150"/>
      <c r="K263" s="152">
        <v>6.8</v>
      </c>
      <c r="L263" s="150"/>
      <c r="M263" s="150"/>
      <c r="N263" s="150"/>
      <c r="O263" s="150"/>
      <c r="P263" s="150"/>
      <c r="Q263" s="150"/>
      <c r="R263" s="153"/>
      <c r="T263" s="154"/>
      <c r="U263" s="150"/>
      <c r="V263" s="150"/>
      <c r="W263" s="150"/>
      <c r="X263" s="150"/>
      <c r="Y263" s="150"/>
      <c r="Z263" s="150"/>
      <c r="AA263" s="155"/>
      <c r="AT263" s="156" t="s">
        <v>144</v>
      </c>
      <c r="AU263" s="156" t="s">
        <v>100</v>
      </c>
      <c r="AV263" s="10" t="s">
        <v>100</v>
      </c>
      <c r="AW263" s="10" t="s">
        <v>40</v>
      </c>
      <c r="AX263" s="10" t="s">
        <v>82</v>
      </c>
      <c r="AY263" s="156" t="s">
        <v>136</v>
      </c>
    </row>
    <row r="264" spans="2:65" s="10" customFormat="1" ht="22.5" customHeight="1">
      <c r="B264" s="149"/>
      <c r="C264" s="150"/>
      <c r="D264" s="150"/>
      <c r="E264" s="151" t="s">
        <v>5</v>
      </c>
      <c r="F264" s="251" t="s">
        <v>509</v>
      </c>
      <c r="G264" s="252"/>
      <c r="H264" s="252"/>
      <c r="I264" s="252"/>
      <c r="J264" s="150"/>
      <c r="K264" s="152">
        <v>12</v>
      </c>
      <c r="L264" s="150"/>
      <c r="M264" s="150"/>
      <c r="N264" s="150"/>
      <c r="O264" s="150"/>
      <c r="P264" s="150"/>
      <c r="Q264" s="150"/>
      <c r="R264" s="153"/>
      <c r="T264" s="154"/>
      <c r="U264" s="150"/>
      <c r="V264" s="150"/>
      <c r="W264" s="150"/>
      <c r="X264" s="150"/>
      <c r="Y264" s="150"/>
      <c r="Z264" s="150"/>
      <c r="AA264" s="155"/>
      <c r="AT264" s="156" t="s">
        <v>144</v>
      </c>
      <c r="AU264" s="156" t="s">
        <v>100</v>
      </c>
      <c r="AV264" s="10" t="s">
        <v>100</v>
      </c>
      <c r="AW264" s="10" t="s">
        <v>40</v>
      </c>
      <c r="AX264" s="10" t="s">
        <v>82</v>
      </c>
      <c r="AY264" s="156" t="s">
        <v>136</v>
      </c>
    </row>
    <row r="265" spans="2:65" s="1" customFormat="1" ht="22.5" customHeight="1">
      <c r="B265" s="139"/>
      <c r="C265" s="140" t="s">
        <v>510</v>
      </c>
      <c r="D265" s="140" t="s">
        <v>137</v>
      </c>
      <c r="E265" s="141" t="s">
        <v>511</v>
      </c>
      <c r="F265" s="239" t="s">
        <v>512</v>
      </c>
      <c r="G265" s="239"/>
      <c r="H265" s="239"/>
      <c r="I265" s="239"/>
      <c r="J265" s="142" t="s">
        <v>186</v>
      </c>
      <c r="K265" s="143">
        <v>15</v>
      </c>
      <c r="L265" s="240"/>
      <c r="M265" s="240"/>
      <c r="N265" s="240">
        <f>ROUND(L265*K265,0)</f>
        <v>0</v>
      </c>
      <c r="O265" s="240"/>
      <c r="P265" s="240"/>
      <c r="Q265" s="240"/>
      <c r="R265" s="144"/>
      <c r="T265" s="145" t="s">
        <v>5</v>
      </c>
      <c r="U265" s="43" t="s">
        <v>47</v>
      </c>
      <c r="V265" s="146">
        <v>0.05</v>
      </c>
      <c r="W265" s="146">
        <f>V265*K265</f>
        <v>0.75</v>
      </c>
      <c r="X265" s="146">
        <v>1.0000000000000001E-5</v>
      </c>
      <c r="Y265" s="146">
        <f>X265*K265</f>
        <v>1.5000000000000001E-4</v>
      </c>
      <c r="Z265" s="146">
        <v>0</v>
      </c>
      <c r="AA265" s="147">
        <f>Z265*K265</f>
        <v>0</v>
      </c>
      <c r="AR265" s="20" t="s">
        <v>141</v>
      </c>
      <c r="AT265" s="20" t="s">
        <v>137</v>
      </c>
      <c r="AU265" s="20" t="s">
        <v>100</v>
      </c>
      <c r="AY265" s="20" t="s">
        <v>136</v>
      </c>
      <c r="BE265" s="148">
        <f>IF(U265="základní",N265,0)</f>
        <v>0</v>
      </c>
      <c r="BF265" s="148">
        <f>IF(U265="snížená",N265,0)</f>
        <v>0</v>
      </c>
      <c r="BG265" s="148">
        <f>IF(U265="zákl. přenesená",N265,0)</f>
        <v>0</v>
      </c>
      <c r="BH265" s="148">
        <f>IF(U265="sníž. přenesená",N265,0)</f>
        <v>0</v>
      </c>
      <c r="BI265" s="148">
        <f>IF(U265="nulová",N265,0)</f>
        <v>0</v>
      </c>
      <c r="BJ265" s="20" t="s">
        <v>11</v>
      </c>
      <c r="BK265" s="148">
        <f>ROUND(L265*K265,0)</f>
        <v>0</v>
      </c>
      <c r="BL265" s="20" t="s">
        <v>141</v>
      </c>
      <c r="BM265" s="20" t="s">
        <v>513</v>
      </c>
    </row>
    <row r="266" spans="2:65" s="10" customFormat="1" ht="22.5" customHeight="1">
      <c r="B266" s="149"/>
      <c r="C266" s="150"/>
      <c r="D266" s="150"/>
      <c r="E266" s="151" t="s">
        <v>5</v>
      </c>
      <c r="F266" s="255" t="s">
        <v>275</v>
      </c>
      <c r="G266" s="256"/>
      <c r="H266" s="256"/>
      <c r="I266" s="256"/>
      <c r="J266" s="150"/>
      <c r="K266" s="152">
        <v>15</v>
      </c>
      <c r="L266" s="150"/>
      <c r="M266" s="150"/>
      <c r="N266" s="150"/>
      <c r="O266" s="150"/>
      <c r="P266" s="150"/>
      <c r="Q266" s="150"/>
      <c r="R266" s="153"/>
      <c r="T266" s="154"/>
      <c r="U266" s="150"/>
      <c r="V266" s="150"/>
      <c r="W266" s="150"/>
      <c r="X266" s="150"/>
      <c r="Y266" s="150"/>
      <c r="Z266" s="150"/>
      <c r="AA266" s="155"/>
      <c r="AT266" s="156" t="s">
        <v>144</v>
      </c>
      <c r="AU266" s="156" t="s">
        <v>100</v>
      </c>
      <c r="AV266" s="10" t="s">
        <v>100</v>
      </c>
      <c r="AW266" s="10" t="s">
        <v>40</v>
      </c>
      <c r="AX266" s="10" t="s">
        <v>82</v>
      </c>
      <c r="AY266" s="156" t="s">
        <v>136</v>
      </c>
    </row>
    <row r="267" spans="2:65" s="1" customFormat="1" ht="22.5" customHeight="1">
      <c r="B267" s="139"/>
      <c r="C267" s="140" t="s">
        <v>514</v>
      </c>
      <c r="D267" s="140" t="s">
        <v>137</v>
      </c>
      <c r="E267" s="141" t="s">
        <v>515</v>
      </c>
      <c r="F267" s="239" t="s">
        <v>516</v>
      </c>
      <c r="G267" s="239"/>
      <c r="H267" s="239"/>
      <c r="I267" s="239"/>
      <c r="J267" s="142" t="s">
        <v>158</v>
      </c>
      <c r="K267" s="143">
        <v>5</v>
      </c>
      <c r="L267" s="240"/>
      <c r="M267" s="240"/>
      <c r="N267" s="240">
        <f>ROUND(L267*K267,0)</f>
        <v>0</v>
      </c>
      <c r="O267" s="240"/>
      <c r="P267" s="240"/>
      <c r="Q267" s="240"/>
      <c r="R267" s="144"/>
      <c r="T267" s="145" t="s">
        <v>5</v>
      </c>
      <c r="U267" s="43" t="s">
        <v>47</v>
      </c>
      <c r="V267" s="146">
        <v>0</v>
      </c>
      <c r="W267" s="146">
        <f>V267*K267</f>
        <v>0</v>
      </c>
      <c r="X267" s="146">
        <v>0</v>
      </c>
      <c r="Y267" s="146">
        <f>X267*K267</f>
        <v>0</v>
      </c>
      <c r="Z267" s="146">
        <v>0</v>
      </c>
      <c r="AA267" s="147">
        <f>Z267*K267</f>
        <v>0</v>
      </c>
      <c r="AR267" s="20" t="s">
        <v>141</v>
      </c>
      <c r="AT267" s="20" t="s">
        <v>137</v>
      </c>
      <c r="AU267" s="20" t="s">
        <v>100</v>
      </c>
      <c r="AY267" s="20" t="s">
        <v>136</v>
      </c>
      <c r="BE267" s="148">
        <f>IF(U267="základní",N267,0)</f>
        <v>0</v>
      </c>
      <c r="BF267" s="148">
        <f>IF(U267="snížená",N267,0)</f>
        <v>0</v>
      </c>
      <c r="BG267" s="148">
        <f>IF(U267="zákl. přenesená",N267,0)</f>
        <v>0</v>
      </c>
      <c r="BH267" s="148">
        <f>IF(U267="sníž. přenesená",N267,0)</f>
        <v>0</v>
      </c>
      <c r="BI267" s="148">
        <f>IF(U267="nulová",N267,0)</f>
        <v>0</v>
      </c>
      <c r="BJ267" s="20" t="s">
        <v>11</v>
      </c>
      <c r="BK267" s="148">
        <f>ROUND(L267*K267,0)</f>
        <v>0</v>
      </c>
      <c r="BL267" s="20" t="s">
        <v>141</v>
      </c>
      <c r="BM267" s="20" t="s">
        <v>517</v>
      </c>
    </row>
    <row r="268" spans="2:65" s="1" customFormat="1" ht="22.5" customHeight="1">
      <c r="B268" s="139"/>
      <c r="C268" s="140" t="s">
        <v>518</v>
      </c>
      <c r="D268" s="140" t="s">
        <v>137</v>
      </c>
      <c r="E268" s="141" t="s">
        <v>519</v>
      </c>
      <c r="F268" s="239" t="s">
        <v>520</v>
      </c>
      <c r="G268" s="239"/>
      <c r="H268" s="239"/>
      <c r="I268" s="239"/>
      <c r="J268" s="142" t="s">
        <v>186</v>
      </c>
      <c r="K268" s="143">
        <v>2</v>
      </c>
      <c r="L268" s="240"/>
      <c r="M268" s="240"/>
      <c r="N268" s="240">
        <f>ROUND(L268*K268,0)</f>
        <v>0</v>
      </c>
      <c r="O268" s="240"/>
      <c r="P268" s="240"/>
      <c r="Q268" s="240"/>
      <c r="R268" s="144"/>
      <c r="T268" s="145" t="s">
        <v>5</v>
      </c>
      <c r="U268" s="43" t="s">
        <v>47</v>
      </c>
      <c r="V268" s="146">
        <v>6.4359999999999999</v>
      </c>
      <c r="W268" s="146">
        <f>V268*K268</f>
        <v>12.872</v>
      </c>
      <c r="X268" s="146">
        <v>0</v>
      </c>
      <c r="Y268" s="146">
        <f>X268*K268</f>
        <v>0</v>
      </c>
      <c r="Z268" s="146">
        <v>2</v>
      </c>
      <c r="AA268" s="147">
        <f>Z268*K268</f>
        <v>4</v>
      </c>
      <c r="AR268" s="20" t="s">
        <v>141</v>
      </c>
      <c r="AT268" s="20" t="s">
        <v>137</v>
      </c>
      <c r="AU268" s="20" t="s">
        <v>100</v>
      </c>
      <c r="AY268" s="20" t="s">
        <v>136</v>
      </c>
      <c r="BE268" s="148">
        <f>IF(U268="základní",N268,0)</f>
        <v>0</v>
      </c>
      <c r="BF268" s="148">
        <f>IF(U268="snížená",N268,0)</f>
        <v>0</v>
      </c>
      <c r="BG268" s="148">
        <f>IF(U268="zákl. přenesená",N268,0)</f>
        <v>0</v>
      </c>
      <c r="BH268" s="148">
        <f>IF(U268="sníž. přenesená",N268,0)</f>
        <v>0</v>
      </c>
      <c r="BI268" s="148">
        <f>IF(U268="nulová",N268,0)</f>
        <v>0</v>
      </c>
      <c r="BJ268" s="20" t="s">
        <v>11</v>
      </c>
      <c r="BK268" s="148">
        <f>ROUND(L268*K268,0)</f>
        <v>0</v>
      </c>
      <c r="BL268" s="20" t="s">
        <v>141</v>
      </c>
      <c r="BM268" s="20" t="s">
        <v>521</v>
      </c>
    </row>
    <row r="269" spans="2:65" s="11" customFormat="1" ht="22.5" customHeight="1">
      <c r="B269" s="157"/>
      <c r="C269" s="158"/>
      <c r="D269" s="158"/>
      <c r="E269" s="159" t="s">
        <v>5</v>
      </c>
      <c r="F269" s="253" t="s">
        <v>522</v>
      </c>
      <c r="G269" s="254"/>
      <c r="H269" s="254"/>
      <c r="I269" s="254"/>
      <c r="J269" s="158"/>
      <c r="K269" s="160" t="s">
        <v>5</v>
      </c>
      <c r="L269" s="158"/>
      <c r="M269" s="158"/>
      <c r="N269" s="158"/>
      <c r="O269" s="158"/>
      <c r="P269" s="158"/>
      <c r="Q269" s="158"/>
      <c r="R269" s="161"/>
      <c r="T269" s="162"/>
      <c r="U269" s="158"/>
      <c r="V269" s="158"/>
      <c r="W269" s="158"/>
      <c r="X269" s="158"/>
      <c r="Y269" s="158"/>
      <c r="Z269" s="158"/>
      <c r="AA269" s="163"/>
      <c r="AT269" s="164" t="s">
        <v>144</v>
      </c>
      <c r="AU269" s="164" t="s">
        <v>100</v>
      </c>
      <c r="AV269" s="11" t="s">
        <v>11</v>
      </c>
      <c r="AW269" s="11" t="s">
        <v>40</v>
      </c>
      <c r="AX269" s="11" t="s">
        <v>82</v>
      </c>
      <c r="AY269" s="164" t="s">
        <v>136</v>
      </c>
    </row>
    <row r="270" spans="2:65" s="10" customFormat="1" ht="22.5" customHeight="1">
      <c r="B270" s="149"/>
      <c r="C270" s="150"/>
      <c r="D270" s="150"/>
      <c r="E270" s="151" t="s">
        <v>5</v>
      </c>
      <c r="F270" s="251" t="s">
        <v>523</v>
      </c>
      <c r="G270" s="252"/>
      <c r="H270" s="252"/>
      <c r="I270" s="252"/>
      <c r="J270" s="150"/>
      <c r="K270" s="152">
        <v>1.2</v>
      </c>
      <c r="L270" s="150"/>
      <c r="M270" s="150"/>
      <c r="N270" s="150"/>
      <c r="O270" s="150"/>
      <c r="P270" s="150"/>
      <c r="Q270" s="150"/>
      <c r="R270" s="153"/>
      <c r="T270" s="154"/>
      <c r="U270" s="150"/>
      <c r="V270" s="150"/>
      <c r="W270" s="150"/>
      <c r="X270" s="150"/>
      <c r="Y270" s="150"/>
      <c r="Z270" s="150"/>
      <c r="AA270" s="155"/>
      <c r="AT270" s="156" t="s">
        <v>144</v>
      </c>
      <c r="AU270" s="156" t="s">
        <v>100</v>
      </c>
      <c r="AV270" s="10" t="s">
        <v>100</v>
      </c>
      <c r="AW270" s="10" t="s">
        <v>40</v>
      </c>
      <c r="AX270" s="10" t="s">
        <v>82</v>
      </c>
      <c r="AY270" s="156" t="s">
        <v>136</v>
      </c>
    </row>
    <row r="271" spans="2:65" s="10" customFormat="1" ht="22.5" customHeight="1">
      <c r="B271" s="149"/>
      <c r="C271" s="150"/>
      <c r="D271" s="150"/>
      <c r="E271" s="151" t="s">
        <v>5</v>
      </c>
      <c r="F271" s="251" t="s">
        <v>524</v>
      </c>
      <c r="G271" s="252"/>
      <c r="H271" s="252"/>
      <c r="I271" s="252"/>
      <c r="J271" s="150"/>
      <c r="K271" s="152">
        <v>0.8</v>
      </c>
      <c r="L271" s="150"/>
      <c r="M271" s="150"/>
      <c r="N271" s="150"/>
      <c r="O271" s="150"/>
      <c r="P271" s="150"/>
      <c r="Q271" s="150"/>
      <c r="R271" s="153"/>
      <c r="T271" s="154"/>
      <c r="U271" s="150"/>
      <c r="V271" s="150"/>
      <c r="W271" s="150"/>
      <c r="X271" s="150"/>
      <c r="Y271" s="150"/>
      <c r="Z271" s="150"/>
      <c r="AA271" s="155"/>
      <c r="AT271" s="156" t="s">
        <v>144</v>
      </c>
      <c r="AU271" s="156" t="s">
        <v>100</v>
      </c>
      <c r="AV271" s="10" t="s">
        <v>100</v>
      </c>
      <c r="AW271" s="10" t="s">
        <v>40</v>
      </c>
      <c r="AX271" s="10" t="s">
        <v>82</v>
      </c>
      <c r="AY271" s="156" t="s">
        <v>136</v>
      </c>
    </row>
    <row r="272" spans="2:65" s="1" customFormat="1" ht="22.5" customHeight="1">
      <c r="B272" s="139"/>
      <c r="C272" s="140" t="s">
        <v>525</v>
      </c>
      <c r="D272" s="140" t="s">
        <v>137</v>
      </c>
      <c r="E272" s="141" t="s">
        <v>526</v>
      </c>
      <c r="F272" s="239" t="s">
        <v>527</v>
      </c>
      <c r="G272" s="239"/>
      <c r="H272" s="239"/>
      <c r="I272" s="239"/>
      <c r="J272" s="142" t="s">
        <v>186</v>
      </c>
      <c r="K272" s="143">
        <v>1.2</v>
      </c>
      <c r="L272" s="240"/>
      <c r="M272" s="240"/>
      <c r="N272" s="240">
        <f>ROUND(L272*K272,0)</f>
        <v>0</v>
      </c>
      <c r="O272" s="240"/>
      <c r="P272" s="240"/>
      <c r="Q272" s="240"/>
      <c r="R272" s="144"/>
      <c r="T272" s="145" t="s">
        <v>5</v>
      </c>
      <c r="U272" s="43" t="s">
        <v>47</v>
      </c>
      <c r="V272" s="146">
        <v>13.301</v>
      </c>
      <c r="W272" s="146">
        <f>V272*K272</f>
        <v>15.9612</v>
      </c>
      <c r="X272" s="146">
        <v>0</v>
      </c>
      <c r="Y272" s="146">
        <f>X272*K272</f>
        <v>0</v>
      </c>
      <c r="Z272" s="146">
        <v>2.4</v>
      </c>
      <c r="AA272" s="147">
        <f>Z272*K272</f>
        <v>2.88</v>
      </c>
      <c r="AR272" s="20" t="s">
        <v>141</v>
      </c>
      <c r="AT272" s="20" t="s">
        <v>137</v>
      </c>
      <c r="AU272" s="20" t="s">
        <v>100</v>
      </c>
      <c r="AY272" s="20" t="s">
        <v>136</v>
      </c>
      <c r="BE272" s="148">
        <f>IF(U272="základní",N272,0)</f>
        <v>0</v>
      </c>
      <c r="BF272" s="148">
        <f>IF(U272="snížená",N272,0)</f>
        <v>0</v>
      </c>
      <c r="BG272" s="148">
        <f>IF(U272="zákl. přenesená",N272,0)</f>
        <v>0</v>
      </c>
      <c r="BH272" s="148">
        <f>IF(U272="sníž. přenesená",N272,0)</f>
        <v>0</v>
      </c>
      <c r="BI272" s="148">
        <f>IF(U272="nulová",N272,0)</f>
        <v>0</v>
      </c>
      <c r="BJ272" s="20" t="s">
        <v>11</v>
      </c>
      <c r="BK272" s="148">
        <f>ROUND(L272*K272,0)</f>
        <v>0</v>
      </c>
      <c r="BL272" s="20" t="s">
        <v>141</v>
      </c>
      <c r="BM272" s="20" t="s">
        <v>528</v>
      </c>
    </row>
    <row r="273" spans="2:65" s="11" customFormat="1" ht="22.5" customHeight="1">
      <c r="B273" s="157"/>
      <c r="C273" s="158"/>
      <c r="D273" s="158"/>
      <c r="E273" s="159" t="s">
        <v>5</v>
      </c>
      <c r="F273" s="253" t="s">
        <v>529</v>
      </c>
      <c r="G273" s="254"/>
      <c r="H273" s="254"/>
      <c r="I273" s="254"/>
      <c r="J273" s="158"/>
      <c r="K273" s="160" t="s">
        <v>5</v>
      </c>
      <c r="L273" s="158"/>
      <c r="M273" s="158"/>
      <c r="N273" s="158"/>
      <c r="O273" s="158"/>
      <c r="P273" s="158"/>
      <c r="Q273" s="158"/>
      <c r="R273" s="161"/>
      <c r="T273" s="162"/>
      <c r="U273" s="158"/>
      <c r="V273" s="158"/>
      <c r="W273" s="158"/>
      <c r="X273" s="158"/>
      <c r="Y273" s="158"/>
      <c r="Z273" s="158"/>
      <c r="AA273" s="163"/>
      <c r="AT273" s="164" t="s">
        <v>144</v>
      </c>
      <c r="AU273" s="164" t="s">
        <v>100</v>
      </c>
      <c r="AV273" s="11" t="s">
        <v>11</v>
      </c>
      <c r="AW273" s="11" t="s">
        <v>40</v>
      </c>
      <c r="AX273" s="11" t="s">
        <v>82</v>
      </c>
      <c r="AY273" s="164" t="s">
        <v>136</v>
      </c>
    </row>
    <row r="274" spans="2:65" s="10" customFormat="1" ht="22.5" customHeight="1">
      <c r="B274" s="149"/>
      <c r="C274" s="150"/>
      <c r="D274" s="150"/>
      <c r="E274" s="151" t="s">
        <v>5</v>
      </c>
      <c r="F274" s="251" t="s">
        <v>530</v>
      </c>
      <c r="G274" s="252"/>
      <c r="H274" s="252"/>
      <c r="I274" s="252"/>
      <c r="J274" s="150"/>
      <c r="K274" s="152">
        <v>1.2</v>
      </c>
      <c r="L274" s="150"/>
      <c r="M274" s="150"/>
      <c r="N274" s="150"/>
      <c r="O274" s="150"/>
      <c r="P274" s="150"/>
      <c r="Q274" s="150"/>
      <c r="R274" s="153"/>
      <c r="T274" s="154"/>
      <c r="U274" s="150"/>
      <c r="V274" s="150"/>
      <c r="W274" s="150"/>
      <c r="X274" s="150"/>
      <c r="Y274" s="150"/>
      <c r="Z274" s="150"/>
      <c r="AA274" s="155"/>
      <c r="AT274" s="156" t="s">
        <v>144</v>
      </c>
      <c r="AU274" s="156" t="s">
        <v>100</v>
      </c>
      <c r="AV274" s="10" t="s">
        <v>100</v>
      </c>
      <c r="AW274" s="10" t="s">
        <v>40</v>
      </c>
      <c r="AX274" s="10" t="s">
        <v>82</v>
      </c>
      <c r="AY274" s="156" t="s">
        <v>136</v>
      </c>
    </row>
    <row r="275" spans="2:65" s="1" customFormat="1" ht="31.5" customHeight="1">
      <c r="B275" s="139"/>
      <c r="C275" s="140" t="s">
        <v>531</v>
      </c>
      <c r="D275" s="140" t="s">
        <v>137</v>
      </c>
      <c r="E275" s="141" t="s">
        <v>532</v>
      </c>
      <c r="F275" s="239" t="s">
        <v>533</v>
      </c>
      <c r="G275" s="239"/>
      <c r="H275" s="239"/>
      <c r="I275" s="239"/>
      <c r="J275" s="142" t="s">
        <v>154</v>
      </c>
      <c r="K275" s="143">
        <v>0.3</v>
      </c>
      <c r="L275" s="240"/>
      <c r="M275" s="240"/>
      <c r="N275" s="240">
        <f t="shared" ref="N275:N281" si="20">ROUND(L275*K275,0)</f>
        <v>0</v>
      </c>
      <c r="O275" s="240"/>
      <c r="P275" s="240"/>
      <c r="Q275" s="240"/>
      <c r="R275" s="144"/>
      <c r="T275" s="145" t="s">
        <v>5</v>
      </c>
      <c r="U275" s="43" t="s">
        <v>47</v>
      </c>
      <c r="V275" s="146">
        <v>3.7</v>
      </c>
      <c r="W275" s="146">
        <f t="shared" ref="W275:W281" si="21">V275*K275</f>
        <v>1.1100000000000001</v>
      </c>
      <c r="X275" s="146">
        <v>3.63E-3</v>
      </c>
      <c r="Y275" s="146">
        <f t="shared" ref="Y275:Y281" si="22">X275*K275</f>
        <v>1.0889999999999999E-3</v>
      </c>
      <c r="Z275" s="146">
        <v>0.19600000000000001</v>
      </c>
      <c r="AA275" s="147">
        <f t="shared" ref="AA275:AA281" si="23">Z275*K275</f>
        <v>5.8799999999999998E-2</v>
      </c>
      <c r="AR275" s="20" t="s">
        <v>141</v>
      </c>
      <c r="AT275" s="20" t="s">
        <v>137</v>
      </c>
      <c r="AU275" s="20" t="s">
        <v>100</v>
      </c>
      <c r="AY275" s="20" t="s">
        <v>136</v>
      </c>
      <c r="BE275" s="148">
        <f t="shared" ref="BE275:BE281" si="24">IF(U275="základní",N275,0)</f>
        <v>0</v>
      </c>
      <c r="BF275" s="148">
        <f t="shared" ref="BF275:BF281" si="25">IF(U275="snížená",N275,0)</f>
        <v>0</v>
      </c>
      <c r="BG275" s="148">
        <f t="shared" ref="BG275:BG281" si="26">IF(U275="zákl. přenesená",N275,0)</f>
        <v>0</v>
      </c>
      <c r="BH275" s="148">
        <f t="shared" ref="BH275:BH281" si="27">IF(U275="sníž. přenesená",N275,0)</f>
        <v>0</v>
      </c>
      <c r="BI275" s="148">
        <f t="shared" ref="BI275:BI281" si="28">IF(U275="nulová",N275,0)</f>
        <v>0</v>
      </c>
      <c r="BJ275" s="20" t="s">
        <v>11</v>
      </c>
      <c r="BK275" s="148">
        <f t="shared" ref="BK275:BK281" si="29">ROUND(L275*K275,0)</f>
        <v>0</v>
      </c>
      <c r="BL275" s="20" t="s">
        <v>141</v>
      </c>
      <c r="BM275" s="20" t="s">
        <v>534</v>
      </c>
    </row>
    <row r="276" spans="2:65" s="1" customFormat="1" ht="31.5" customHeight="1">
      <c r="B276" s="139"/>
      <c r="C276" s="140" t="s">
        <v>535</v>
      </c>
      <c r="D276" s="140" t="s">
        <v>137</v>
      </c>
      <c r="E276" s="141" t="s">
        <v>536</v>
      </c>
      <c r="F276" s="239" t="s">
        <v>537</v>
      </c>
      <c r="G276" s="239"/>
      <c r="H276" s="239"/>
      <c r="I276" s="239"/>
      <c r="J276" s="142" t="s">
        <v>154</v>
      </c>
      <c r="K276" s="143">
        <v>0.3</v>
      </c>
      <c r="L276" s="240"/>
      <c r="M276" s="240"/>
      <c r="N276" s="240">
        <f t="shared" si="20"/>
        <v>0</v>
      </c>
      <c r="O276" s="240"/>
      <c r="P276" s="240"/>
      <c r="Q276" s="240"/>
      <c r="R276" s="144"/>
      <c r="T276" s="145" t="s">
        <v>5</v>
      </c>
      <c r="U276" s="43" t="s">
        <v>47</v>
      </c>
      <c r="V276" s="146">
        <v>0.92</v>
      </c>
      <c r="W276" s="146">
        <f t="shared" si="21"/>
        <v>0.27600000000000002</v>
      </c>
      <c r="X276" s="146">
        <v>0</v>
      </c>
      <c r="Y276" s="146">
        <f t="shared" si="22"/>
        <v>0</v>
      </c>
      <c r="Z276" s="146">
        <v>0</v>
      </c>
      <c r="AA276" s="147">
        <f t="shared" si="23"/>
        <v>0</v>
      </c>
      <c r="AR276" s="20" t="s">
        <v>141</v>
      </c>
      <c r="AT276" s="20" t="s">
        <v>137</v>
      </c>
      <c r="AU276" s="20" t="s">
        <v>100</v>
      </c>
      <c r="AY276" s="20" t="s">
        <v>136</v>
      </c>
      <c r="BE276" s="148">
        <f t="shared" si="24"/>
        <v>0</v>
      </c>
      <c r="BF276" s="148">
        <f t="shared" si="25"/>
        <v>0</v>
      </c>
      <c r="BG276" s="148">
        <f t="shared" si="26"/>
        <v>0</v>
      </c>
      <c r="BH276" s="148">
        <f t="shared" si="27"/>
        <v>0</v>
      </c>
      <c r="BI276" s="148">
        <f t="shared" si="28"/>
        <v>0</v>
      </c>
      <c r="BJ276" s="20" t="s">
        <v>11</v>
      </c>
      <c r="BK276" s="148">
        <f t="shared" si="29"/>
        <v>0</v>
      </c>
      <c r="BL276" s="20" t="s">
        <v>141</v>
      </c>
      <c r="BM276" s="20" t="s">
        <v>538</v>
      </c>
    </row>
    <row r="277" spans="2:65" s="1" customFormat="1" ht="22.5" customHeight="1">
      <c r="B277" s="139"/>
      <c r="C277" s="140" t="s">
        <v>539</v>
      </c>
      <c r="D277" s="140" t="s">
        <v>137</v>
      </c>
      <c r="E277" s="141" t="s">
        <v>540</v>
      </c>
      <c r="F277" s="239" t="s">
        <v>541</v>
      </c>
      <c r="G277" s="239"/>
      <c r="H277" s="239"/>
      <c r="I277" s="239"/>
      <c r="J277" s="142" t="s">
        <v>266</v>
      </c>
      <c r="K277" s="143">
        <v>23.247</v>
      </c>
      <c r="L277" s="240"/>
      <c r="M277" s="240"/>
      <c r="N277" s="240">
        <f t="shared" si="20"/>
        <v>0</v>
      </c>
      <c r="O277" s="240"/>
      <c r="P277" s="240"/>
      <c r="Q277" s="240"/>
      <c r="R277" s="144"/>
      <c r="T277" s="145" t="s">
        <v>5</v>
      </c>
      <c r="U277" s="43" t="s">
        <v>47</v>
      </c>
      <c r="V277" s="146">
        <v>0.01</v>
      </c>
      <c r="W277" s="146">
        <f t="shared" si="21"/>
        <v>0.23247000000000001</v>
      </c>
      <c r="X277" s="146">
        <v>0</v>
      </c>
      <c r="Y277" s="146">
        <f t="shared" si="22"/>
        <v>0</v>
      </c>
      <c r="Z277" s="146">
        <v>0</v>
      </c>
      <c r="AA277" s="147">
        <f t="shared" si="23"/>
        <v>0</v>
      </c>
      <c r="AR277" s="20" t="s">
        <v>141</v>
      </c>
      <c r="AT277" s="20" t="s">
        <v>137</v>
      </c>
      <c r="AU277" s="20" t="s">
        <v>100</v>
      </c>
      <c r="AY277" s="20" t="s">
        <v>136</v>
      </c>
      <c r="BE277" s="148">
        <f t="shared" si="24"/>
        <v>0</v>
      </c>
      <c r="BF277" s="148">
        <f t="shared" si="25"/>
        <v>0</v>
      </c>
      <c r="BG277" s="148">
        <f t="shared" si="26"/>
        <v>0</v>
      </c>
      <c r="BH277" s="148">
        <f t="shared" si="27"/>
        <v>0</v>
      </c>
      <c r="BI277" s="148">
        <f t="shared" si="28"/>
        <v>0</v>
      </c>
      <c r="BJ277" s="20" t="s">
        <v>11</v>
      </c>
      <c r="BK277" s="148">
        <f t="shared" si="29"/>
        <v>0</v>
      </c>
      <c r="BL277" s="20" t="s">
        <v>141</v>
      </c>
      <c r="BM277" s="20" t="s">
        <v>542</v>
      </c>
    </row>
    <row r="278" spans="2:65" s="1" customFormat="1" ht="31.5" customHeight="1">
      <c r="B278" s="139"/>
      <c r="C278" s="140" t="s">
        <v>543</v>
      </c>
      <c r="D278" s="140" t="s">
        <v>137</v>
      </c>
      <c r="E278" s="141" t="s">
        <v>544</v>
      </c>
      <c r="F278" s="239" t="s">
        <v>545</v>
      </c>
      <c r="G278" s="239"/>
      <c r="H278" s="239"/>
      <c r="I278" s="239"/>
      <c r="J278" s="142" t="s">
        <v>266</v>
      </c>
      <c r="K278" s="143">
        <v>209.22300000000001</v>
      </c>
      <c r="L278" s="240"/>
      <c r="M278" s="240"/>
      <c r="N278" s="240">
        <f t="shared" si="20"/>
        <v>0</v>
      </c>
      <c r="O278" s="240"/>
      <c r="P278" s="240"/>
      <c r="Q278" s="240"/>
      <c r="R278" s="144"/>
      <c r="T278" s="145" t="s">
        <v>5</v>
      </c>
      <c r="U278" s="43" t="s">
        <v>47</v>
      </c>
      <c r="V278" s="146">
        <v>0</v>
      </c>
      <c r="W278" s="146">
        <f t="shared" si="21"/>
        <v>0</v>
      </c>
      <c r="X278" s="146">
        <v>0</v>
      </c>
      <c r="Y278" s="146">
        <f t="shared" si="22"/>
        <v>0</v>
      </c>
      <c r="Z278" s="146">
        <v>0</v>
      </c>
      <c r="AA278" s="147">
        <f t="shared" si="23"/>
        <v>0</v>
      </c>
      <c r="AR278" s="20" t="s">
        <v>141</v>
      </c>
      <c r="AT278" s="20" t="s">
        <v>137</v>
      </c>
      <c r="AU278" s="20" t="s">
        <v>100</v>
      </c>
      <c r="AY278" s="20" t="s">
        <v>136</v>
      </c>
      <c r="BE278" s="148">
        <f t="shared" si="24"/>
        <v>0</v>
      </c>
      <c r="BF278" s="148">
        <f t="shared" si="25"/>
        <v>0</v>
      </c>
      <c r="BG278" s="148">
        <f t="shared" si="26"/>
        <v>0</v>
      </c>
      <c r="BH278" s="148">
        <f t="shared" si="27"/>
        <v>0</v>
      </c>
      <c r="BI278" s="148">
        <f t="shared" si="28"/>
        <v>0</v>
      </c>
      <c r="BJ278" s="20" t="s">
        <v>11</v>
      </c>
      <c r="BK278" s="148">
        <f t="shared" si="29"/>
        <v>0</v>
      </c>
      <c r="BL278" s="20" t="s">
        <v>141</v>
      </c>
      <c r="BM278" s="20" t="s">
        <v>546</v>
      </c>
    </row>
    <row r="279" spans="2:65" s="1" customFormat="1" ht="31.5" customHeight="1">
      <c r="B279" s="139"/>
      <c r="C279" s="140" t="s">
        <v>547</v>
      </c>
      <c r="D279" s="140" t="s">
        <v>137</v>
      </c>
      <c r="E279" s="141" t="s">
        <v>548</v>
      </c>
      <c r="F279" s="239" t="s">
        <v>549</v>
      </c>
      <c r="G279" s="239"/>
      <c r="H279" s="239"/>
      <c r="I279" s="239"/>
      <c r="J279" s="142" t="s">
        <v>266</v>
      </c>
      <c r="K279" s="143">
        <v>23.247</v>
      </c>
      <c r="L279" s="240"/>
      <c r="M279" s="240"/>
      <c r="N279" s="240">
        <f t="shared" si="20"/>
        <v>0</v>
      </c>
      <c r="O279" s="240"/>
      <c r="P279" s="240"/>
      <c r="Q279" s="240"/>
      <c r="R279" s="144"/>
      <c r="T279" s="145" t="s">
        <v>5</v>
      </c>
      <c r="U279" s="43" t="s">
        <v>47</v>
      </c>
      <c r="V279" s="146">
        <v>0.15</v>
      </c>
      <c r="W279" s="146">
        <f t="shared" si="21"/>
        <v>3.48705</v>
      </c>
      <c r="X279" s="146">
        <v>0</v>
      </c>
      <c r="Y279" s="146">
        <f t="shared" si="22"/>
        <v>0</v>
      </c>
      <c r="Z279" s="146">
        <v>0</v>
      </c>
      <c r="AA279" s="147">
        <f t="shared" si="23"/>
        <v>0</v>
      </c>
      <c r="AR279" s="20" t="s">
        <v>141</v>
      </c>
      <c r="AT279" s="20" t="s">
        <v>137</v>
      </c>
      <c r="AU279" s="20" t="s">
        <v>100</v>
      </c>
      <c r="AY279" s="20" t="s">
        <v>136</v>
      </c>
      <c r="BE279" s="148">
        <f t="shared" si="24"/>
        <v>0</v>
      </c>
      <c r="BF279" s="148">
        <f t="shared" si="25"/>
        <v>0</v>
      </c>
      <c r="BG279" s="148">
        <f t="shared" si="26"/>
        <v>0</v>
      </c>
      <c r="BH279" s="148">
        <f t="shared" si="27"/>
        <v>0</v>
      </c>
      <c r="BI279" s="148">
        <f t="shared" si="28"/>
        <v>0</v>
      </c>
      <c r="BJ279" s="20" t="s">
        <v>11</v>
      </c>
      <c r="BK279" s="148">
        <f t="shared" si="29"/>
        <v>0</v>
      </c>
      <c r="BL279" s="20" t="s">
        <v>141</v>
      </c>
      <c r="BM279" s="20" t="s">
        <v>550</v>
      </c>
    </row>
    <row r="280" spans="2:65" s="1" customFormat="1" ht="31.5" customHeight="1">
      <c r="B280" s="139"/>
      <c r="C280" s="140" t="s">
        <v>551</v>
      </c>
      <c r="D280" s="140" t="s">
        <v>137</v>
      </c>
      <c r="E280" s="141" t="s">
        <v>552</v>
      </c>
      <c r="F280" s="239" t="s">
        <v>553</v>
      </c>
      <c r="G280" s="239"/>
      <c r="H280" s="239"/>
      <c r="I280" s="239"/>
      <c r="J280" s="142" t="s">
        <v>266</v>
      </c>
      <c r="K280" s="143">
        <v>23.247</v>
      </c>
      <c r="L280" s="240"/>
      <c r="M280" s="240"/>
      <c r="N280" s="240">
        <f t="shared" si="20"/>
        <v>0</v>
      </c>
      <c r="O280" s="240"/>
      <c r="P280" s="240"/>
      <c r="Q280" s="240"/>
      <c r="R280" s="144"/>
      <c r="T280" s="145" t="s">
        <v>5</v>
      </c>
      <c r="U280" s="43" t="s">
        <v>47</v>
      </c>
      <c r="V280" s="146">
        <v>6.0000000000000001E-3</v>
      </c>
      <c r="W280" s="146">
        <f t="shared" si="21"/>
        <v>0.13948199999999999</v>
      </c>
      <c r="X280" s="146">
        <v>0</v>
      </c>
      <c r="Y280" s="146">
        <f t="shared" si="22"/>
        <v>0</v>
      </c>
      <c r="Z280" s="146">
        <v>0</v>
      </c>
      <c r="AA280" s="147">
        <f t="shared" si="23"/>
        <v>0</v>
      </c>
      <c r="AR280" s="20" t="s">
        <v>141</v>
      </c>
      <c r="AT280" s="20" t="s">
        <v>137</v>
      </c>
      <c r="AU280" s="20" t="s">
        <v>100</v>
      </c>
      <c r="AY280" s="20" t="s">
        <v>136</v>
      </c>
      <c r="BE280" s="148">
        <f t="shared" si="24"/>
        <v>0</v>
      </c>
      <c r="BF280" s="148">
        <f t="shared" si="25"/>
        <v>0</v>
      </c>
      <c r="BG280" s="148">
        <f t="shared" si="26"/>
        <v>0</v>
      </c>
      <c r="BH280" s="148">
        <f t="shared" si="27"/>
        <v>0</v>
      </c>
      <c r="BI280" s="148">
        <f t="shared" si="28"/>
        <v>0</v>
      </c>
      <c r="BJ280" s="20" t="s">
        <v>11</v>
      </c>
      <c r="BK280" s="148">
        <f t="shared" si="29"/>
        <v>0</v>
      </c>
      <c r="BL280" s="20" t="s">
        <v>141</v>
      </c>
      <c r="BM280" s="20" t="s">
        <v>554</v>
      </c>
    </row>
    <row r="281" spans="2:65" s="1" customFormat="1" ht="31.5" customHeight="1">
      <c r="B281" s="139"/>
      <c r="C281" s="140" t="s">
        <v>555</v>
      </c>
      <c r="D281" s="140" t="s">
        <v>137</v>
      </c>
      <c r="E281" s="141" t="s">
        <v>556</v>
      </c>
      <c r="F281" s="239" t="s">
        <v>557</v>
      </c>
      <c r="G281" s="239"/>
      <c r="H281" s="239"/>
      <c r="I281" s="239"/>
      <c r="J281" s="142" t="s">
        <v>266</v>
      </c>
      <c r="K281" s="143">
        <v>23.247</v>
      </c>
      <c r="L281" s="240"/>
      <c r="M281" s="240"/>
      <c r="N281" s="240">
        <f t="shared" si="20"/>
        <v>0</v>
      </c>
      <c r="O281" s="240"/>
      <c r="P281" s="240"/>
      <c r="Q281" s="240"/>
      <c r="R281" s="144"/>
      <c r="T281" s="145" t="s">
        <v>5</v>
      </c>
      <c r="U281" s="43" t="s">
        <v>47</v>
      </c>
      <c r="V281" s="146">
        <v>0</v>
      </c>
      <c r="W281" s="146">
        <f t="shared" si="21"/>
        <v>0</v>
      </c>
      <c r="X281" s="146">
        <v>0</v>
      </c>
      <c r="Y281" s="146">
        <f t="shared" si="22"/>
        <v>0</v>
      </c>
      <c r="Z281" s="146">
        <v>0</v>
      </c>
      <c r="AA281" s="147">
        <f t="shared" si="23"/>
        <v>0</v>
      </c>
      <c r="AR281" s="20" t="s">
        <v>141</v>
      </c>
      <c r="AT281" s="20" t="s">
        <v>137</v>
      </c>
      <c r="AU281" s="20" t="s">
        <v>100</v>
      </c>
      <c r="AY281" s="20" t="s">
        <v>136</v>
      </c>
      <c r="BE281" s="148">
        <f t="shared" si="24"/>
        <v>0</v>
      </c>
      <c r="BF281" s="148">
        <f t="shared" si="25"/>
        <v>0</v>
      </c>
      <c r="BG281" s="148">
        <f t="shared" si="26"/>
        <v>0</v>
      </c>
      <c r="BH281" s="148">
        <f t="shared" si="27"/>
        <v>0</v>
      </c>
      <c r="BI281" s="148">
        <f t="shared" si="28"/>
        <v>0</v>
      </c>
      <c r="BJ281" s="20" t="s">
        <v>11</v>
      </c>
      <c r="BK281" s="148">
        <f t="shared" si="29"/>
        <v>0</v>
      </c>
      <c r="BL281" s="20" t="s">
        <v>141</v>
      </c>
      <c r="BM281" s="20" t="s">
        <v>558</v>
      </c>
    </row>
    <row r="282" spans="2:65" s="9" customFormat="1" ht="22.35" customHeight="1">
      <c r="B282" s="128"/>
      <c r="C282" s="129"/>
      <c r="D282" s="138" t="s">
        <v>117</v>
      </c>
      <c r="E282" s="138"/>
      <c r="F282" s="138"/>
      <c r="G282" s="138"/>
      <c r="H282" s="138"/>
      <c r="I282" s="138"/>
      <c r="J282" s="138"/>
      <c r="K282" s="138"/>
      <c r="L282" s="138"/>
      <c r="M282" s="138"/>
      <c r="N282" s="247">
        <f>BK282</f>
        <v>0</v>
      </c>
      <c r="O282" s="248"/>
      <c r="P282" s="248"/>
      <c r="Q282" s="248"/>
      <c r="R282" s="131"/>
      <c r="T282" s="132"/>
      <c r="U282" s="129"/>
      <c r="V282" s="129"/>
      <c r="W282" s="133">
        <f>SUM(W283:W284)</f>
        <v>23.911470000000001</v>
      </c>
      <c r="X282" s="129"/>
      <c r="Y282" s="133">
        <f>SUM(Y283:Y284)</f>
        <v>0</v>
      </c>
      <c r="Z282" s="129"/>
      <c r="AA282" s="134">
        <f>SUM(AA283:AA284)</f>
        <v>0</v>
      </c>
      <c r="AR282" s="135" t="s">
        <v>11</v>
      </c>
      <c r="AT282" s="136" t="s">
        <v>81</v>
      </c>
      <c r="AU282" s="136" t="s">
        <v>100</v>
      </c>
      <c r="AY282" s="135" t="s">
        <v>136</v>
      </c>
      <c r="BK282" s="137">
        <f>SUM(BK283:BK284)</f>
        <v>0</v>
      </c>
    </row>
    <row r="283" spans="2:65" s="1" customFormat="1" ht="31.5" customHeight="1">
      <c r="B283" s="139"/>
      <c r="C283" s="140" t="s">
        <v>559</v>
      </c>
      <c r="D283" s="140" t="s">
        <v>137</v>
      </c>
      <c r="E283" s="141" t="s">
        <v>560</v>
      </c>
      <c r="F283" s="239" t="s">
        <v>561</v>
      </c>
      <c r="G283" s="239"/>
      <c r="H283" s="239"/>
      <c r="I283" s="239"/>
      <c r="J283" s="142" t="s">
        <v>266</v>
      </c>
      <c r="K283" s="143">
        <v>105.515</v>
      </c>
      <c r="L283" s="240"/>
      <c r="M283" s="240"/>
      <c r="N283" s="240">
        <f>ROUND(L283*K283,0)</f>
        <v>0</v>
      </c>
      <c r="O283" s="240"/>
      <c r="P283" s="240"/>
      <c r="Q283" s="240"/>
      <c r="R283" s="144"/>
      <c r="T283" s="145" t="s">
        <v>5</v>
      </c>
      <c r="U283" s="43" t="s">
        <v>47</v>
      </c>
      <c r="V283" s="146">
        <v>6.6000000000000003E-2</v>
      </c>
      <c r="W283" s="146">
        <f>V283*K283</f>
        <v>6.9639900000000008</v>
      </c>
      <c r="X283" s="146">
        <v>0</v>
      </c>
      <c r="Y283" s="146">
        <f>X283*K283</f>
        <v>0</v>
      </c>
      <c r="Z283" s="146">
        <v>0</v>
      </c>
      <c r="AA283" s="147">
        <f>Z283*K283</f>
        <v>0</v>
      </c>
      <c r="AR283" s="20" t="s">
        <v>141</v>
      </c>
      <c r="AT283" s="20" t="s">
        <v>137</v>
      </c>
      <c r="AU283" s="20" t="s">
        <v>151</v>
      </c>
      <c r="AY283" s="20" t="s">
        <v>136</v>
      </c>
      <c r="BE283" s="148">
        <f>IF(U283="základní",N283,0)</f>
        <v>0</v>
      </c>
      <c r="BF283" s="148">
        <f>IF(U283="snížená",N283,0)</f>
        <v>0</v>
      </c>
      <c r="BG283" s="148">
        <f>IF(U283="zákl. přenesená",N283,0)</f>
        <v>0</v>
      </c>
      <c r="BH283" s="148">
        <f>IF(U283="sníž. přenesená",N283,0)</f>
        <v>0</v>
      </c>
      <c r="BI283" s="148">
        <f>IF(U283="nulová",N283,0)</f>
        <v>0</v>
      </c>
      <c r="BJ283" s="20" t="s">
        <v>11</v>
      </c>
      <c r="BK283" s="148">
        <f>ROUND(L283*K283,0)</f>
        <v>0</v>
      </c>
      <c r="BL283" s="20" t="s">
        <v>141</v>
      </c>
      <c r="BM283" s="20" t="s">
        <v>562</v>
      </c>
    </row>
    <row r="284" spans="2:65" s="1" customFormat="1" ht="31.5" customHeight="1">
      <c r="B284" s="139"/>
      <c r="C284" s="140" t="s">
        <v>563</v>
      </c>
      <c r="D284" s="140" t="s">
        <v>137</v>
      </c>
      <c r="E284" s="141" t="s">
        <v>564</v>
      </c>
      <c r="F284" s="239" t="s">
        <v>565</v>
      </c>
      <c r="G284" s="239"/>
      <c r="H284" s="239"/>
      <c r="I284" s="239"/>
      <c r="J284" s="142" t="s">
        <v>266</v>
      </c>
      <c r="K284" s="143">
        <v>11.451000000000001</v>
      </c>
      <c r="L284" s="240"/>
      <c r="M284" s="240"/>
      <c r="N284" s="240">
        <f>ROUND(L284*K284,0)</f>
        <v>0</v>
      </c>
      <c r="O284" s="240"/>
      <c r="P284" s="240"/>
      <c r="Q284" s="240"/>
      <c r="R284" s="144"/>
      <c r="T284" s="145" t="s">
        <v>5</v>
      </c>
      <c r="U284" s="43" t="s">
        <v>47</v>
      </c>
      <c r="V284" s="146">
        <v>1.48</v>
      </c>
      <c r="W284" s="146">
        <f>V284*K284</f>
        <v>16.947480000000002</v>
      </c>
      <c r="X284" s="146">
        <v>0</v>
      </c>
      <c r="Y284" s="146">
        <f>X284*K284</f>
        <v>0</v>
      </c>
      <c r="Z284" s="146">
        <v>0</v>
      </c>
      <c r="AA284" s="147">
        <f>Z284*K284</f>
        <v>0</v>
      </c>
      <c r="AR284" s="20" t="s">
        <v>141</v>
      </c>
      <c r="AT284" s="20" t="s">
        <v>137</v>
      </c>
      <c r="AU284" s="20" t="s">
        <v>151</v>
      </c>
      <c r="AY284" s="20" t="s">
        <v>136</v>
      </c>
      <c r="BE284" s="148">
        <f>IF(U284="základní",N284,0)</f>
        <v>0</v>
      </c>
      <c r="BF284" s="148">
        <f>IF(U284="snížená",N284,0)</f>
        <v>0</v>
      </c>
      <c r="BG284" s="148">
        <f>IF(U284="zákl. přenesená",N284,0)</f>
        <v>0</v>
      </c>
      <c r="BH284" s="148">
        <f>IF(U284="sníž. přenesená",N284,0)</f>
        <v>0</v>
      </c>
      <c r="BI284" s="148">
        <f>IF(U284="nulová",N284,0)</f>
        <v>0</v>
      </c>
      <c r="BJ284" s="20" t="s">
        <v>11</v>
      </c>
      <c r="BK284" s="148">
        <f>ROUND(L284*K284,0)</f>
        <v>0</v>
      </c>
      <c r="BL284" s="20" t="s">
        <v>141</v>
      </c>
      <c r="BM284" s="20" t="s">
        <v>566</v>
      </c>
    </row>
    <row r="285" spans="2:65" s="9" customFormat="1" ht="37.35" customHeight="1">
      <c r="B285" s="128"/>
      <c r="C285" s="129"/>
      <c r="D285" s="130" t="s">
        <v>118</v>
      </c>
      <c r="E285" s="130"/>
      <c r="F285" s="130"/>
      <c r="G285" s="130"/>
      <c r="H285" s="130"/>
      <c r="I285" s="130"/>
      <c r="J285" s="130"/>
      <c r="K285" s="130"/>
      <c r="L285" s="130"/>
      <c r="M285" s="130"/>
      <c r="N285" s="249">
        <f>BK285</f>
        <v>0</v>
      </c>
      <c r="O285" s="250"/>
      <c r="P285" s="250"/>
      <c r="Q285" s="250"/>
      <c r="R285" s="131"/>
      <c r="T285" s="132"/>
      <c r="U285" s="129"/>
      <c r="V285" s="129"/>
      <c r="W285" s="133">
        <f>W286+W289</f>
        <v>7.6471999999999998</v>
      </c>
      <c r="X285" s="129"/>
      <c r="Y285" s="133">
        <f>Y286+Y289</f>
        <v>6.4259999999999998E-2</v>
      </c>
      <c r="Z285" s="129"/>
      <c r="AA285" s="134">
        <f>AA286+AA289</f>
        <v>0</v>
      </c>
      <c r="AR285" s="135" t="s">
        <v>151</v>
      </c>
      <c r="AT285" s="136" t="s">
        <v>81</v>
      </c>
      <c r="AU285" s="136" t="s">
        <v>82</v>
      </c>
      <c r="AY285" s="135" t="s">
        <v>136</v>
      </c>
      <c r="BK285" s="137">
        <f>BK286+BK289</f>
        <v>0</v>
      </c>
    </row>
    <row r="286" spans="2:65" s="9" customFormat="1" ht="19.899999999999999" customHeight="1">
      <c r="B286" s="128"/>
      <c r="C286" s="129"/>
      <c r="D286" s="138" t="s">
        <v>119</v>
      </c>
      <c r="E286" s="138"/>
      <c r="F286" s="138"/>
      <c r="G286" s="138"/>
      <c r="H286" s="138"/>
      <c r="I286" s="138"/>
      <c r="J286" s="138"/>
      <c r="K286" s="138"/>
      <c r="L286" s="138"/>
      <c r="M286" s="138"/>
      <c r="N286" s="245">
        <f>BK286</f>
        <v>0</v>
      </c>
      <c r="O286" s="246"/>
      <c r="P286" s="246"/>
      <c r="Q286" s="246"/>
      <c r="R286" s="131"/>
      <c r="T286" s="132"/>
      <c r="U286" s="129"/>
      <c r="V286" s="129"/>
      <c r="W286" s="133">
        <f>SUM(W287:W288)</f>
        <v>6.7080000000000002</v>
      </c>
      <c r="X286" s="129"/>
      <c r="Y286" s="133">
        <f>SUM(Y287:Y288)</f>
        <v>6.2280000000000002E-2</v>
      </c>
      <c r="Z286" s="129"/>
      <c r="AA286" s="134">
        <f>SUM(AA287:AA288)</f>
        <v>0</v>
      </c>
      <c r="AR286" s="135" t="s">
        <v>151</v>
      </c>
      <c r="AT286" s="136" t="s">
        <v>81</v>
      </c>
      <c r="AU286" s="136" t="s">
        <v>11</v>
      </c>
      <c r="AY286" s="135" t="s">
        <v>136</v>
      </c>
      <c r="BK286" s="137">
        <f>SUM(BK287:BK288)</f>
        <v>0</v>
      </c>
    </row>
    <row r="287" spans="2:65" s="1" customFormat="1" ht="31.5" customHeight="1">
      <c r="B287" s="139"/>
      <c r="C287" s="140" t="s">
        <v>567</v>
      </c>
      <c r="D287" s="140" t="s">
        <v>137</v>
      </c>
      <c r="E287" s="141" t="s">
        <v>568</v>
      </c>
      <c r="F287" s="239" t="s">
        <v>569</v>
      </c>
      <c r="G287" s="239"/>
      <c r="H287" s="239"/>
      <c r="I287" s="239"/>
      <c r="J287" s="142" t="s">
        <v>154</v>
      </c>
      <c r="K287" s="143">
        <v>12</v>
      </c>
      <c r="L287" s="240"/>
      <c r="M287" s="240"/>
      <c r="N287" s="240">
        <f>ROUND(L287*K287,0)</f>
        <v>0</v>
      </c>
      <c r="O287" s="240"/>
      <c r="P287" s="240"/>
      <c r="Q287" s="240"/>
      <c r="R287" s="144"/>
      <c r="T287" s="145" t="s">
        <v>5</v>
      </c>
      <c r="U287" s="43" t="s">
        <v>47</v>
      </c>
      <c r="V287" s="146">
        <v>0.55900000000000005</v>
      </c>
      <c r="W287" s="146">
        <f>V287*K287</f>
        <v>6.7080000000000002</v>
      </c>
      <c r="X287" s="146">
        <v>5.1900000000000002E-3</v>
      </c>
      <c r="Y287" s="146">
        <f>X287*K287</f>
        <v>6.2280000000000002E-2</v>
      </c>
      <c r="Z287" s="146">
        <v>0</v>
      </c>
      <c r="AA287" s="147">
        <f>Z287*K287</f>
        <v>0</v>
      </c>
      <c r="AR287" s="20" t="s">
        <v>443</v>
      </c>
      <c r="AT287" s="20" t="s">
        <v>137</v>
      </c>
      <c r="AU287" s="20" t="s">
        <v>100</v>
      </c>
      <c r="AY287" s="20" t="s">
        <v>136</v>
      </c>
      <c r="BE287" s="148">
        <f>IF(U287="základní",N287,0)</f>
        <v>0</v>
      </c>
      <c r="BF287" s="148">
        <f>IF(U287="snížená",N287,0)</f>
        <v>0</v>
      </c>
      <c r="BG287" s="148">
        <f>IF(U287="zákl. přenesená",N287,0)</f>
        <v>0</v>
      </c>
      <c r="BH287" s="148">
        <f>IF(U287="sníž. přenesená",N287,0)</f>
        <v>0</v>
      </c>
      <c r="BI287" s="148">
        <f>IF(U287="nulová",N287,0)</f>
        <v>0</v>
      </c>
      <c r="BJ287" s="20" t="s">
        <v>11</v>
      </c>
      <c r="BK287" s="148">
        <f>ROUND(L287*K287,0)</f>
        <v>0</v>
      </c>
      <c r="BL287" s="20" t="s">
        <v>443</v>
      </c>
      <c r="BM287" s="20" t="s">
        <v>570</v>
      </c>
    </row>
    <row r="288" spans="2:65" s="1" customFormat="1" ht="42" customHeight="1">
      <c r="B288" s="34"/>
      <c r="C288" s="35"/>
      <c r="D288" s="35"/>
      <c r="E288" s="35"/>
      <c r="F288" s="237" t="s">
        <v>571</v>
      </c>
      <c r="G288" s="238"/>
      <c r="H288" s="238"/>
      <c r="I288" s="238"/>
      <c r="J288" s="35"/>
      <c r="K288" s="35"/>
      <c r="L288" s="35"/>
      <c r="M288" s="35"/>
      <c r="N288" s="35"/>
      <c r="O288" s="35"/>
      <c r="P288" s="35"/>
      <c r="Q288" s="35"/>
      <c r="R288" s="36"/>
      <c r="T288" s="177"/>
      <c r="U288" s="35"/>
      <c r="V288" s="35"/>
      <c r="W288" s="35"/>
      <c r="X288" s="35"/>
      <c r="Y288" s="35"/>
      <c r="Z288" s="35"/>
      <c r="AA288" s="73"/>
      <c r="AT288" s="20" t="s">
        <v>420</v>
      </c>
      <c r="AU288" s="20" t="s">
        <v>100</v>
      </c>
    </row>
    <row r="289" spans="2:65" s="9" customFormat="1" ht="29.85" customHeight="1">
      <c r="B289" s="128"/>
      <c r="C289" s="129"/>
      <c r="D289" s="138" t="s">
        <v>120</v>
      </c>
      <c r="E289" s="138"/>
      <c r="F289" s="138"/>
      <c r="G289" s="138"/>
      <c r="H289" s="138"/>
      <c r="I289" s="138"/>
      <c r="J289" s="138"/>
      <c r="K289" s="138"/>
      <c r="L289" s="138"/>
      <c r="M289" s="138"/>
      <c r="N289" s="245">
        <f>BK289</f>
        <v>0</v>
      </c>
      <c r="O289" s="246"/>
      <c r="P289" s="246"/>
      <c r="Q289" s="246"/>
      <c r="R289" s="131"/>
      <c r="T289" s="132"/>
      <c r="U289" s="129"/>
      <c r="V289" s="129"/>
      <c r="W289" s="133">
        <f>SUM(W290:W291)</f>
        <v>0.93920000000000003</v>
      </c>
      <c r="X289" s="129"/>
      <c r="Y289" s="133">
        <f>SUM(Y290:Y291)</f>
        <v>1.9800000000000004E-3</v>
      </c>
      <c r="Z289" s="129"/>
      <c r="AA289" s="134">
        <f>SUM(AA290:AA291)</f>
        <v>0</v>
      </c>
      <c r="AR289" s="135" t="s">
        <v>151</v>
      </c>
      <c r="AT289" s="136" t="s">
        <v>81</v>
      </c>
      <c r="AU289" s="136" t="s">
        <v>11</v>
      </c>
      <c r="AY289" s="135" t="s">
        <v>136</v>
      </c>
      <c r="BK289" s="137">
        <f>SUM(BK290:BK291)</f>
        <v>0</v>
      </c>
    </row>
    <row r="290" spans="2:65" s="1" customFormat="1" ht="31.5" customHeight="1">
      <c r="B290" s="139"/>
      <c r="C290" s="140" t="s">
        <v>572</v>
      </c>
      <c r="D290" s="140" t="s">
        <v>137</v>
      </c>
      <c r="E290" s="141" t="s">
        <v>573</v>
      </c>
      <c r="F290" s="239" t="s">
        <v>574</v>
      </c>
      <c r="G290" s="239"/>
      <c r="H290" s="239"/>
      <c r="I290" s="239"/>
      <c r="J290" s="142" t="s">
        <v>575</v>
      </c>
      <c r="K290" s="143">
        <v>0.2</v>
      </c>
      <c r="L290" s="240"/>
      <c r="M290" s="240"/>
      <c r="N290" s="240">
        <f>ROUND(L290*K290,0)</f>
        <v>0</v>
      </c>
      <c r="O290" s="240"/>
      <c r="P290" s="240"/>
      <c r="Q290" s="240"/>
      <c r="R290" s="144"/>
      <c r="T290" s="145" t="s">
        <v>5</v>
      </c>
      <c r="U290" s="43" t="s">
        <v>47</v>
      </c>
      <c r="V290" s="146">
        <v>4.6959999999999997</v>
      </c>
      <c r="W290" s="146">
        <f>V290*K290</f>
        <v>0.93920000000000003</v>
      </c>
      <c r="X290" s="146">
        <v>9.9000000000000008E-3</v>
      </c>
      <c r="Y290" s="146">
        <f>X290*K290</f>
        <v>1.9800000000000004E-3</v>
      </c>
      <c r="Z290" s="146">
        <v>0</v>
      </c>
      <c r="AA290" s="147">
        <f>Z290*K290</f>
        <v>0</v>
      </c>
      <c r="AR290" s="20" t="s">
        <v>443</v>
      </c>
      <c r="AT290" s="20" t="s">
        <v>137</v>
      </c>
      <c r="AU290" s="20" t="s">
        <v>100</v>
      </c>
      <c r="AY290" s="20" t="s">
        <v>136</v>
      </c>
      <c r="BE290" s="148">
        <f>IF(U290="základní",N290,0)</f>
        <v>0</v>
      </c>
      <c r="BF290" s="148">
        <f>IF(U290="snížená",N290,0)</f>
        <v>0</v>
      </c>
      <c r="BG290" s="148">
        <f>IF(U290="zákl. přenesená",N290,0)</f>
        <v>0</v>
      </c>
      <c r="BH290" s="148">
        <f>IF(U290="sníž. přenesená",N290,0)</f>
        <v>0</v>
      </c>
      <c r="BI290" s="148">
        <f>IF(U290="nulová",N290,0)</f>
        <v>0</v>
      </c>
      <c r="BJ290" s="20" t="s">
        <v>11</v>
      </c>
      <c r="BK290" s="148">
        <f>ROUND(L290*K290,0)</f>
        <v>0</v>
      </c>
      <c r="BL290" s="20" t="s">
        <v>443</v>
      </c>
      <c r="BM290" s="20" t="s">
        <v>576</v>
      </c>
    </row>
    <row r="291" spans="2:65" s="1" customFormat="1" ht="138" customHeight="1">
      <c r="B291" s="34"/>
      <c r="C291" s="35"/>
      <c r="D291" s="35"/>
      <c r="E291" s="35"/>
      <c r="F291" s="237" t="s">
        <v>577</v>
      </c>
      <c r="G291" s="238"/>
      <c r="H291" s="238"/>
      <c r="I291" s="238"/>
      <c r="J291" s="35"/>
      <c r="K291" s="35"/>
      <c r="L291" s="35"/>
      <c r="M291" s="35"/>
      <c r="N291" s="35"/>
      <c r="O291" s="35"/>
      <c r="P291" s="35"/>
      <c r="Q291" s="35"/>
      <c r="R291" s="36"/>
      <c r="T291" s="100"/>
      <c r="U291" s="55"/>
      <c r="V291" s="55"/>
      <c r="W291" s="55"/>
      <c r="X291" s="55"/>
      <c r="Y291" s="55"/>
      <c r="Z291" s="55"/>
      <c r="AA291" s="57"/>
      <c r="AT291" s="20" t="s">
        <v>420</v>
      </c>
      <c r="AU291" s="20" t="s">
        <v>100</v>
      </c>
    </row>
    <row r="292" spans="2:65" s="1" customFormat="1" ht="6.95" customHeight="1">
      <c r="B292" s="58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60"/>
    </row>
  </sheetData>
  <mergeCells count="420"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L103:Q103"/>
    <mergeCell ref="C109:Q109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3:I123"/>
    <mergeCell ref="F124:I124"/>
    <mergeCell ref="F125:I125"/>
    <mergeCell ref="L125:M125"/>
    <mergeCell ref="N125:Q125"/>
    <mergeCell ref="F126:I126"/>
    <mergeCell ref="F127:I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F143:I143"/>
    <mergeCell ref="F144:I144"/>
    <mergeCell ref="F145:I145"/>
    <mergeCell ref="L145:M145"/>
    <mergeCell ref="N145:Q145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L154:M154"/>
    <mergeCell ref="N154:Q154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F163:I163"/>
    <mergeCell ref="F164:I164"/>
    <mergeCell ref="F165:I165"/>
    <mergeCell ref="L165:M165"/>
    <mergeCell ref="N165:Q165"/>
    <mergeCell ref="F166:I166"/>
    <mergeCell ref="L166:M166"/>
    <mergeCell ref="N166:Q166"/>
    <mergeCell ref="F167:I167"/>
    <mergeCell ref="F168:I168"/>
    <mergeCell ref="L168:M168"/>
    <mergeCell ref="N168:Q168"/>
    <mergeCell ref="F169:I169"/>
    <mergeCell ref="F170:I170"/>
    <mergeCell ref="F171:I171"/>
    <mergeCell ref="F172:I172"/>
    <mergeCell ref="F173:I173"/>
    <mergeCell ref="F174:I174"/>
    <mergeCell ref="F175:I175"/>
    <mergeCell ref="L175:M175"/>
    <mergeCell ref="N175:Q175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F180:I180"/>
    <mergeCell ref="F181:I181"/>
    <mergeCell ref="F182:I182"/>
    <mergeCell ref="F183:I183"/>
    <mergeCell ref="F184:I184"/>
    <mergeCell ref="L184:M184"/>
    <mergeCell ref="N184:Q184"/>
    <mergeCell ref="F185:I185"/>
    <mergeCell ref="F186:I186"/>
    <mergeCell ref="F187:I187"/>
    <mergeCell ref="L187:M187"/>
    <mergeCell ref="N187:Q187"/>
    <mergeCell ref="F188:I188"/>
    <mergeCell ref="F189:I189"/>
    <mergeCell ref="L189:M189"/>
    <mergeCell ref="N189:Q189"/>
    <mergeCell ref="F190:I190"/>
    <mergeCell ref="L190:M190"/>
    <mergeCell ref="N190:Q190"/>
    <mergeCell ref="F191:I191"/>
    <mergeCell ref="F192:I192"/>
    <mergeCell ref="L192:M192"/>
    <mergeCell ref="N192:Q192"/>
    <mergeCell ref="F193:I193"/>
    <mergeCell ref="F194:I194"/>
    <mergeCell ref="L194:M194"/>
    <mergeCell ref="N194:Q194"/>
    <mergeCell ref="F195:I195"/>
    <mergeCell ref="F196:I196"/>
    <mergeCell ref="F197:I197"/>
    <mergeCell ref="F198:I198"/>
    <mergeCell ref="F199:I199"/>
    <mergeCell ref="L199:M199"/>
    <mergeCell ref="N199:Q199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F205:I205"/>
    <mergeCell ref="L205:M205"/>
    <mergeCell ref="N205:Q205"/>
    <mergeCell ref="F207:I207"/>
    <mergeCell ref="L207:M207"/>
    <mergeCell ref="N207:Q207"/>
    <mergeCell ref="F208:I208"/>
    <mergeCell ref="F209:I209"/>
    <mergeCell ref="L209:M209"/>
    <mergeCell ref="N209:Q209"/>
    <mergeCell ref="F210:I210"/>
    <mergeCell ref="L210:M210"/>
    <mergeCell ref="N210:Q210"/>
    <mergeCell ref="F212:I212"/>
    <mergeCell ref="L212:M212"/>
    <mergeCell ref="N212:Q212"/>
    <mergeCell ref="F213:I213"/>
    <mergeCell ref="F214:I214"/>
    <mergeCell ref="L214:M214"/>
    <mergeCell ref="N214:Q214"/>
    <mergeCell ref="F215:I215"/>
    <mergeCell ref="F216:I216"/>
    <mergeCell ref="F217:I217"/>
    <mergeCell ref="L217:M217"/>
    <mergeCell ref="N217:Q217"/>
    <mergeCell ref="F219:I219"/>
    <mergeCell ref="L219:M219"/>
    <mergeCell ref="N219:Q219"/>
    <mergeCell ref="F220:I220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F239:I239"/>
    <mergeCell ref="L239:M239"/>
    <mergeCell ref="N239:Q239"/>
    <mergeCell ref="F240:I240"/>
    <mergeCell ref="L240:M240"/>
    <mergeCell ref="N240:Q240"/>
    <mergeCell ref="F241:I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F264:I264"/>
    <mergeCell ref="F265:I265"/>
    <mergeCell ref="L265:M265"/>
    <mergeCell ref="N265:Q265"/>
    <mergeCell ref="F266:I266"/>
    <mergeCell ref="F267:I267"/>
    <mergeCell ref="L267:M267"/>
    <mergeCell ref="N267:Q267"/>
    <mergeCell ref="F268:I268"/>
    <mergeCell ref="L268:M268"/>
    <mergeCell ref="N268:Q268"/>
    <mergeCell ref="F269:I269"/>
    <mergeCell ref="F270:I270"/>
    <mergeCell ref="F271:I271"/>
    <mergeCell ref="F272:I272"/>
    <mergeCell ref="L272:M272"/>
    <mergeCell ref="N272:Q272"/>
    <mergeCell ref="F273:I273"/>
    <mergeCell ref="F274:I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L284:M284"/>
    <mergeCell ref="N284:Q284"/>
    <mergeCell ref="F287:I287"/>
    <mergeCell ref="L287:M287"/>
    <mergeCell ref="N287:Q287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H1:K1"/>
    <mergeCell ref="S2:AC2"/>
    <mergeCell ref="F288:I288"/>
    <mergeCell ref="F290:I290"/>
    <mergeCell ref="L290:M290"/>
    <mergeCell ref="N290:Q290"/>
    <mergeCell ref="F291:I291"/>
    <mergeCell ref="N119:Q119"/>
    <mergeCell ref="N120:Q120"/>
    <mergeCell ref="N121:Q121"/>
    <mergeCell ref="N204:Q204"/>
    <mergeCell ref="N206:Q206"/>
    <mergeCell ref="N211:Q211"/>
    <mergeCell ref="N218:Q218"/>
    <mergeCell ref="N221:Q221"/>
    <mergeCell ref="N259:Q259"/>
    <mergeCell ref="N282:Q282"/>
    <mergeCell ref="N285:Q285"/>
    <mergeCell ref="N286:Q286"/>
    <mergeCell ref="N289:Q289"/>
    <mergeCell ref="F283:I283"/>
    <mergeCell ref="L283:M283"/>
    <mergeCell ref="N283:Q283"/>
    <mergeCell ref="F284:I284"/>
  </mergeCells>
  <hyperlinks>
    <hyperlink ref="F1:G1" location="C2" display="1) Krycí list rozpočtu"/>
    <hyperlink ref="H1:K1" location="C85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6"/>
  <sheetViews>
    <sheetView showGridLines="0" tabSelected="1" workbookViewId="0">
      <pane ySplit="1" topLeftCell="A103" activePane="bottomLeft" state="frozen"/>
      <selection pane="bottomLeft" activeCell="AE138" sqref="AE13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3"/>
      <c r="B1" s="14"/>
      <c r="C1" s="14"/>
      <c r="D1" s="15" t="s">
        <v>1</v>
      </c>
      <c r="E1" s="14"/>
      <c r="F1" s="16" t="s">
        <v>95</v>
      </c>
      <c r="G1" s="16"/>
      <c r="H1" s="236" t="s">
        <v>96</v>
      </c>
      <c r="I1" s="236"/>
      <c r="J1" s="236"/>
      <c r="K1" s="236"/>
      <c r="L1" s="16" t="s">
        <v>97</v>
      </c>
      <c r="M1" s="14"/>
      <c r="N1" s="14"/>
      <c r="O1" s="15" t="s">
        <v>98</v>
      </c>
      <c r="P1" s="14"/>
      <c r="Q1" s="14"/>
      <c r="R1" s="14"/>
      <c r="S1" s="16" t="s">
        <v>99</v>
      </c>
      <c r="T1" s="16"/>
      <c r="U1" s="103"/>
      <c r="V1" s="103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31" t="s">
        <v>7</v>
      </c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S2" s="199" t="s">
        <v>8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20" t="s">
        <v>90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100</v>
      </c>
    </row>
    <row r="4" spans="1:66" ht="36.950000000000003" customHeight="1">
      <c r="B4" s="24"/>
      <c r="C4" s="224" t="s">
        <v>101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5"/>
      <c r="T4" s="26" t="s">
        <v>14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18</v>
      </c>
      <c r="E6" s="27"/>
      <c r="F6" s="279" t="str">
        <f>'Rekapitulace stavby'!K6</f>
        <v>Základní škola El.Krásnohorské, odkanalizování školní družiny</v>
      </c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7"/>
      <c r="R6" s="25"/>
    </row>
    <row r="7" spans="1:66" s="1" customFormat="1" ht="32.85" customHeight="1">
      <c r="B7" s="34"/>
      <c r="C7" s="35"/>
      <c r="D7" s="30" t="s">
        <v>578</v>
      </c>
      <c r="E7" s="35"/>
      <c r="F7" s="234" t="s">
        <v>579</v>
      </c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35"/>
      <c r="R7" s="36"/>
    </row>
    <row r="8" spans="1:66" s="1" customFormat="1" ht="14.45" customHeight="1">
      <c r="B8" s="34"/>
      <c r="C8" s="35"/>
      <c r="D8" s="31" t="s">
        <v>21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22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23</v>
      </c>
      <c r="E9" s="35"/>
      <c r="F9" s="29" t="s">
        <v>24</v>
      </c>
      <c r="G9" s="35"/>
      <c r="H9" s="35"/>
      <c r="I9" s="35"/>
      <c r="J9" s="35"/>
      <c r="K9" s="35"/>
      <c r="L9" s="35"/>
      <c r="M9" s="31" t="s">
        <v>25</v>
      </c>
      <c r="N9" s="35"/>
      <c r="O9" s="271" t="str">
        <f>'Rekapitulace stavby'!AN8</f>
        <v>26. 7. 2017</v>
      </c>
      <c r="P9" s="27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29</v>
      </c>
      <c r="E11" s="35"/>
      <c r="F11" s="35"/>
      <c r="G11" s="35"/>
      <c r="H11" s="35"/>
      <c r="I11" s="35"/>
      <c r="J11" s="35"/>
      <c r="K11" s="35"/>
      <c r="L11" s="35"/>
      <c r="M11" s="31" t="s">
        <v>30</v>
      </c>
      <c r="N11" s="35"/>
      <c r="O11" s="233" t="s">
        <v>31</v>
      </c>
      <c r="P11" s="233"/>
      <c r="Q11" s="35"/>
      <c r="R11" s="36"/>
    </row>
    <row r="12" spans="1:66" s="1" customFormat="1" ht="18" customHeight="1">
      <c r="B12" s="34"/>
      <c r="C12" s="35"/>
      <c r="D12" s="35"/>
      <c r="E12" s="29" t="s">
        <v>32</v>
      </c>
      <c r="F12" s="35"/>
      <c r="G12" s="35"/>
      <c r="H12" s="35"/>
      <c r="I12" s="35"/>
      <c r="J12" s="35"/>
      <c r="K12" s="35"/>
      <c r="L12" s="35"/>
      <c r="M12" s="31" t="s">
        <v>33</v>
      </c>
      <c r="N12" s="35"/>
      <c r="O12" s="233" t="s">
        <v>5</v>
      </c>
      <c r="P12" s="233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34</v>
      </c>
      <c r="E14" s="35"/>
      <c r="F14" s="35"/>
      <c r="G14" s="35"/>
      <c r="H14" s="35"/>
      <c r="I14" s="35"/>
      <c r="J14" s="35"/>
      <c r="K14" s="35"/>
      <c r="L14" s="35"/>
      <c r="M14" s="31" t="s">
        <v>30</v>
      </c>
      <c r="N14" s="35"/>
      <c r="O14" s="233" t="str">
        <f>IF('Rekapitulace stavby'!AN13="","",'Rekapitulace stavby'!AN13)</f>
        <v/>
      </c>
      <c r="P14" s="233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33</v>
      </c>
      <c r="N15" s="35"/>
      <c r="O15" s="233" t="str">
        <f>IF('Rekapitulace stavby'!AN14="","",'Rekapitulace stavby'!AN14)</f>
        <v/>
      </c>
      <c r="P15" s="233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36</v>
      </c>
      <c r="E17" s="35"/>
      <c r="F17" s="35"/>
      <c r="G17" s="35"/>
      <c r="H17" s="35"/>
      <c r="I17" s="35"/>
      <c r="J17" s="35"/>
      <c r="K17" s="35"/>
      <c r="L17" s="35"/>
      <c r="M17" s="31" t="s">
        <v>30</v>
      </c>
      <c r="N17" s="35"/>
      <c r="O17" s="233" t="s">
        <v>37</v>
      </c>
      <c r="P17" s="233"/>
      <c r="Q17" s="35"/>
      <c r="R17" s="36"/>
    </row>
    <row r="18" spans="2:18" s="1" customFormat="1" ht="18" customHeight="1">
      <c r="B18" s="34"/>
      <c r="C18" s="35"/>
      <c r="D18" s="35"/>
      <c r="E18" s="29" t="s">
        <v>38</v>
      </c>
      <c r="F18" s="35"/>
      <c r="G18" s="35"/>
      <c r="H18" s="35"/>
      <c r="I18" s="35"/>
      <c r="J18" s="35"/>
      <c r="K18" s="35"/>
      <c r="L18" s="35"/>
      <c r="M18" s="31" t="s">
        <v>33</v>
      </c>
      <c r="N18" s="35"/>
      <c r="O18" s="233" t="s">
        <v>39</v>
      </c>
      <c r="P18" s="233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41</v>
      </c>
      <c r="E20" s="35"/>
      <c r="F20" s="35"/>
      <c r="G20" s="35"/>
      <c r="H20" s="35"/>
      <c r="I20" s="35"/>
      <c r="J20" s="35"/>
      <c r="K20" s="35"/>
      <c r="L20" s="35"/>
      <c r="M20" s="31" t="s">
        <v>30</v>
      </c>
      <c r="N20" s="35"/>
      <c r="O20" s="233" t="str">
        <f>IF('Rekapitulace stavby'!AN19="","",'Rekapitulace stavby'!AN19)</f>
        <v/>
      </c>
      <c r="P20" s="233"/>
      <c r="Q20" s="35"/>
      <c r="R20" s="36"/>
    </row>
    <row r="21" spans="2:18" s="1" customFormat="1" ht="18" customHeight="1">
      <c r="B21" s="34"/>
      <c r="C21" s="35"/>
      <c r="D21" s="35"/>
      <c r="E21" s="29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31" t="s">
        <v>33</v>
      </c>
      <c r="N21" s="35"/>
      <c r="O21" s="233" t="str">
        <f>IF('Rekapitulace stavby'!AN20="","",'Rekapitulace stavby'!AN20)</f>
        <v/>
      </c>
      <c r="P21" s="233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42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35" t="s">
        <v>5</v>
      </c>
      <c r="F24" s="235"/>
      <c r="G24" s="235"/>
      <c r="H24" s="235"/>
      <c r="I24" s="235"/>
      <c r="J24" s="235"/>
      <c r="K24" s="235"/>
      <c r="L24" s="2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4" t="s">
        <v>102</v>
      </c>
      <c r="E27" s="35"/>
      <c r="F27" s="35"/>
      <c r="G27" s="35"/>
      <c r="H27" s="35"/>
      <c r="I27" s="35"/>
      <c r="J27" s="35"/>
      <c r="K27" s="35"/>
      <c r="L27" s="35"/>
      <c r="M27" s="208">
        <f>N88</f>
        <v>0</v>
      </c>
      <c r="N27" s="208"/>
      <c r="O27" s="208"/>
      <c r="P27" s="208"/>
      <c r="Q27" s="35"/>
      <c r="R27" s="36"/>
    </row>
    <row r="28" spans="2:18" s="1" customFormat="1" ht="14.45" customHeight="1">
      <c r="B28" s="34"/>
      <c r="C28" s="35"/>
      <c r="D28" s="33" t="s">
        <v>103</v>
      </c>
      <c r="E28" s="35"/>
      <c r="F28" s="35"/>
      <c r="G28" s="35"/>
      <c r="H28" s="35"/>
      <c r="I28" s="35"/>
      <c r="J28" s="35"/>
      <c r="K28" s="35"/>
      <c r="L28" s="35"/>
      <c r="M28" s="208">
        <f>N95</f>
        <v>0</v>
      </c>
      <c r="N28" s="208"/>
      <c r="O28" s="208"/>
      <c r="P28" s="208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5" t="s">
        <v>45</v>
      </c>
      <c r="E30" s="35"/>
      <c r="F30" s="35"/>
      <c r="G30" s="35"/>
      <c r="H30" s="35"/>
      <c r="I30" s="35"/>
      <c r="J30" s="35"/>
      <c r="K30" s="35"/>
      <c r="L30" s="35"/>
      <c r="M30" s="278">
        <f>ROUND(M27+M28,0)</f>
        <v>0</v>
      </c>
      <c r="N30" s="270"/>
      <c r="O30" s="270"/>
      <c r="P30" s="27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46</v>
      </c>
      <c r="E32" s="41" t="s">
        <v>47</v>
      </c>
      <c r="F32" s="42">
        <v>0.21</v>
      </c>
      <c r="G32" s="106" t="s">
        <v>48</v>
      </c>
      <c r="H32" s="275">
        <f>ROUND((SUM(BE95:BE96)+SUM(BE114:BE145)), 0)</f>
        <v>0</v>
      </c>
      <c r="I32" s="270"/>
      <c r="J32" s="270"/>
      <c r="K32" s="35"/>
      <c r="L32" s="35"/>
      <c r="M32" s="275">
        <f>ROUND(ROUND((SUM(BE95:BE96)+SUM(BE114:BE145)), 0)*F32, 0)</f>
        <v>0</v>
      </c>
      <c r="N32" s="270"/>
      <c r="O32" s="270"/>
      <c r="P32" s="270"/>
      <c r="Q32" s="35"/>
      <c r="R32" s="36"/>
    </row>
    <row r="33" spans="2:18" s="1" customFormat="1" ht="14.45" customHeight="1">
      <c r="B33" s="34"/>
      <c r="C33" s="35"/>
      <c r="D33" s="35"/>
      <c r="E33" s="41" t="s">
        <v>49</v>
      </c>
      <c r="F33" s="42">
        <v>0.15</v>
      </c>
      <c r="G33" s="106" t="s">
        <v>48</v>
      </c>
      <c r="H33" s="275">
        <f>ROUND((SUM(BF95:BF96)+SUM(BF114:BF145)), 0)</f>
        <v>0</v>
      </c>
      <c r="I33" s="270"/>
      <c r="J33" s="270"/>
      <c r="K33" s="35"/>
      <c r="L33" s="35"/>
      <c r="M33" s="275">
        <f>ROUND(ROUND((SUM(BF95:BF96)+SUM(BF114:BF145)), 0)*F33, 0)</f>
        <v>0</v>
      </c>
      <c r="N33" s="270"/>
      <c r="O33" s="270"/>
      <c r="P33" s="27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50</v>
      </c>
      <c r="F34" s="42">
        <v>0.21</v>
      </c>
      <c r="G34" s="106" t="s">
        <v>48</v>
      </c>
      <c r="H34" s="275">
        <f>ROUND((SUM(BG95:BG96)+SUM(BG114:BG145)), 0)</f>
        <v>0</v>
      </c>
      <c r="I34" s="270"/>
      <c r="J34" s="270"/>
      <c r="K34" s="35"/>
      <c r="L34" s="35"/>
      <c r="M34" s="275">
        <v>0</v>
      </c>
      <c r="N34" s="270"/>
      <c r="O34" s="270"/>
      <c r="P34" s="27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51</v>
      </c>
      <c r="F35" s="42">
        <v>0.15</v>
      </c>
      <c r="G35" s="106" t="s">
        <v>48</v>
      </c>
      <c r="H35" s="275">
        <f>ROUND((SUM(BH95:BH96)+SUM(BH114:BH145)), 0)</f>
        <v>0</v>
      </c>
      <c r="I35" s="270"/>
      <c r="J35" s="270"/>
      <c r="K35" s="35"/>
      <c r="L35" s="35"/>
      <c r="M35" s="275">
        <v>0</v>
      </c>
      <c r="N35" s="270"/>
      <c r="O35" s="270"/>
      <c r="P35" s="27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52</v>
      </c>
      <c r="F36" s="42">
        <v>0</v>
      </c>
      <c r="G36" s="106" t="s">
        <v>48</v>
      </c>
      <c r="H36" s="275">
        <f>ROUND((SUM(BI95:BI96)+SUM(BI114:BI145)), 0)</f>
        <v>0</v>
      </c>
      <c r="I36" s="270"/>
      <c r="J36" s="270"/>
      <c r="K36" s="35"/>
      <c r="L36" s="35"/>
      <c r="M36" s="275">
        <v>0</v>
      </c>
      <c r="N36" s="270"/>
      <c r="O36" s="270"/>
      <c r="P36" s="27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2"/>
      <c r="D38" s="107" t="s">
        <v>53</v>
      </c>
      <c r="E38" s="74"/>
      <c r="F38" s="74"/>
      <c r="G38" s="108" t="s">
        <v>54</v>
      </c>
      <c r="H38" s="109" t="s">
        <v>55</v>
      </c>
      <c r="I38" s="74"/>
      <c r="J38" s="74"/>
      <c r="K38" s="74"/>
      <c r="L38" s="276">
        <f>SUM(M30:M36)</f>
        <v>0</v>
      </c>
      <c r="M38" s="276"/>
      <c r="N38" s="276"/>
      <c r="O38" s="276"/>
      <c r="P38" s="277"/>
      <c r="Q38" s="102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56</v>
      </c>
      <c r="E50" s="50"/>
      <c r="F50" s="50"/>
      <c r="G50" s="50"/>
      <c r="H50" s="51"/>
      <c r="I50" s="35"/>
      <c r="J50" s="49" t="s">
        <v>57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58</v>
      </c>
      <c r="E59" s="55"/>
      <c r="F59" s="55"/>
      <c r="G59" s="56" t="s">
        <v>59</v>
      </c>
      <c r="H59" s="57"/>
      <c r="I59" s="35"/>
      <c r="J59" s="54" t="s">
        <v>58</v>
      </c>
      <c r="K59" s="55"/>
      <c r="L59" s="55"/>
      <c r="M59" s="55"/>
      <c r="N59" s="56" t="s">
        <v>59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60</v>
      </c>
      <c r="E61" s="50"/>
      <c r="F61" s="50"/>
      <c r="G61" s="50"/>
      <c r="H61" s="51"/>
      <c r="I61" s="35"/>
      <c r="J61" s="49" t="s">
        <v>61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58</v>
      </c>
      <c r="E70" s="55"/>
      <c r="F70" s="55"/>
      <c r="G70" s="56" t="s">
        <v>59</v>
      </c>
      <c r="H70" s="57"/>
      <c r="I70" s="35"/>
      <c r="J70" s="54" t="s">
        <v>58</v>
      </c>
      <c r="K70" s="55"/>
      <c r="L70" s="55"/>
      <c r="M70" s="55"/>
      <c r="N70" s="56" t="s">
        <v>59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24" t="s">
        <v>104</v>
      </c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18</v>
      </c>
      <c r="D78" s="35"/>
      <c r="E78" s="35"/>
      <c r="F78" s="279" t="str">
        <f>F6</f>
        <v>Základní škola El.Krásnohorské, odkanalizování školní družiny</v>
      </c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35"/>
      <c r="R78" s="36"/>
    </row>
    <row r="79" spans="2:18" s="1" customFormat="1" ht="36.950000000000003" customHeight="1">
      <c r="B79" s="34"/>
      <c r="C79" s="68" t="s">
        <v>578</v>
      </c>
      <c r="D79" s="35"/>
      <c r="E79" s="35"/>
      <c r="F79" s="226" t="str">
        <f>F7</f>
        <v>VRN - Vedlejší rozpočtové náklady</v>
      </c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23</v>
      </c>
      <c r="D81" s="35"/>
      <c r="E81" s="35"/>
      <c r="F81" s="29" t="str">
        <f>F9</f>
        <v>Frýdek-Místek</v>
      </c>
      <c r="G81" s="35"/>
      <c r="H81" s="35"/>
      <c r="I81" s="35"/>
      <c r="J81" s="35"/>
      <c r="K81" s="31" t="s">
        <v>25</v>
      </c>
      <c r="L81" s="35"/>
      <c r="M81" s="271" t="str">
        <f>IF(O9="","",O9)</f>
        <v>26. 7. 2017</v>
      </c>
      <c r="N81" s="271"/>
      <c r="O81" s="271"/>
      <c r="P81" s="27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29</v>
      </c>
      <c r="D83" s="35"/>
      <c r="E83" s="35"/>
      <c r="F83" s="29" t="str">
        <f>E12</f>
        <v>Statutární město Frýdek-Místek</v>
      </c>
      <c r="G83" s="35"/>
      <c r="H83" s="35"/>
      <c r="I83" s="35"/>
      <c r="J83" s="35"/>
      <c r="K83" s="31" t="s">
        <v>36</v>
      </c>
      <c r="L83" s="35"/>
      <c r="M83" s="233" t="str">
        <f>E18</f>
        <v>Rechtik - PROJEKT</v>
      </c>
      <c r="N83" s="233"/>
      <c r="O83" s="233"/>
      <c r="P83" s="233"/>
      <c r="Q83" s="233"/>
      <c r="R83" s="36"/>
    </row>
    <row r="84" spans="2:47" s="1" customFormat="1" ht="14.45" customHeight="1">
      <c r="B84" s="34"/>
      <c r="C84" s="31" t="s">
        <v>34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41</v>
      </c>
      <c r="L84" s="35"/>
      <c r="M84" s="233" t="str">
        <f>E21</f>
        <v xml:space="preserve"> </v>
      </c>
      <c r="N84" s="233"/>
      <c r="O84" s="233"/>
      <c r="P84" s="233"/>
      <c r="Q84" s="233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73" t="s">
        <v>105</v>
      </c>
      <c r="D86" s="274"/>
      <c r="E86" s="274"/>
      <c r="F86" s="274"/>
      <c r="G86" s="274"/>
      <c r="H86" s="102"/>
      <c r="I86" s="102"/>
      <c r="J86" s="102"/>
      <c r="K86" s="102"/>
      <c r="L86" s="102"/>
      <c r="M86" s="102"/>
      <c r="N86" s="273" t="s">
        <v>106</v>
      </c>
      <c r="O86" s="274"/>
      <c r="P86" s="274"/>
      <c r="Q86" s="27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0" t="s">
        <v>107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02">
        <f>N114</f>
        <v>0</v>
      </c>
      <c r="O88" s="268"/>
      <c r="P88" s="268"/>
      <c r="Q88" s="268"/>
      <c r="R88" s="36"/>
      <c r="AU88" s="20" t="s">
        <v>108</v>
      </c>
    </row>
    <row r="89" spans="2:47" s="6" customFormat="1" ht="24.95" customHeight="1">
      <c r="B89" s="111"/>
      <c r="C89" s="112"/>
      <c r="D89" s="113" t="s">
        <v>579</v>
      </c>
      <c r="E89" s="112"/>
      <c r="F89" s="112"/>
      <c r="G89" s="112"/>
      <c r="H89" s="112"/>
      <c r="I89" s="112"/>
      <c r="J89" s="112"/>
      <c r="K89" s="112"/>
      <c r="L89" s="112"/>
      <c r="M89" s="112"/>
      <c r="N89" s="244">
        <f>N115</f>
        <v>0</v>
      </c>
      <c r="O89" s="272"/>
      <c r="P89" s="272"/>
      <c r="Q89" s="272"/>
      <c r="R89" s="114"/>
    </row>
    <row r="90" spans="2:47" s="7" customFormat="1" ht="19.899999999999999" customHeight="1">
      <c r="B90" s="115"/>
      <c r="C90" s="116"/>
      <c r="D90" s="117" t="s">
        <v>580</v>
      </c>
      <c r="E90" s="116"/>
      <c r="F90" s="116"/>
      <c r="G90" s="116"/>
      <c r="H90" s="116"/>
      <c r="I90" s="116"/>
      <c r="J90" s="116"/>
      <c r="K90" s="116"/>
      <c r="L90" s="116"/>
      <c r="M90" s="116"/>
      <c r="N90" s="266">
        <f>N116</f>
        <v>0</v>
      </c>
      <c r="O90" s="267"/>
      <c r="P90" s="267"/>
      <c r="Q90" s="267"/>
      <c r="R90" s="118"/>
    </row>
    <row r="91" spans="2:47" s="7" customFormat="1" ht="19.899999999999999" customHeight="1">
      <c r="B91" s="115"/>
      <c r="C91" s="116"/>
      <c r="D91" s="117" t="s">
        <v>581</v>
      </c>
      <c r="E91" s="116"/>
      <c r="F91" s="116"/>
      <c r="G91" s="116"/>
      <c r="H91" s="116"/>
      <c r="I91" s="116"/>
      <c r="J91" s="116"/>
      <c r="K91" s="116"/>
      <c r="L91" s="116"/>
      <c r="M91" s="116"/>
      <c r="N91" s="266">
        <f>N123</f>
        <v>0</v>
      </c>
      <c r="O91" s="267"/>
      <c r="P91" s="267"/>
      <c r="Q91" s="267"/>
      <c r="R91" s="118"/>
    </row>
    <row r="92" spans="2:47" s="7" customFormat="1" ht="19.899999999999999" customHeight="1">
      <c r="B92" s="115"/>
      <c r="C92" s="116"/>
      <c r="D92" s="117" t="s">
        <v>582</v>
      </c>
      <c r="E92" s="116"/>
      <c r="F92" s="116"/>
      <c r="G92" s="116"/>
      <c r="H92" s="116"/>
      <c r="I92" s="116"/>
      <c r="J92" s="116"/>
      <c r="K92" s="116"/>
      <c r="L92" s="116"/>
      <c r="M92" s="116"/>
      <c r="N92" s="266">
        <f>N142</f>
        <v>0</v>
      </c>
      <c r="O92" s="267"/>
      <c r="P92" s="267"/>
      <c r="Q92" s="267"/>
      <c r="R92" s="118"/>
    </row>
    <row r="93" spans="2:47" s="7" customFormat="1" ht="19.899999999999999" customHeight="1">
      <c r="B93" s="115"/>
      <c r="C93" s="116"/>
      <c r="D93" s="117" t="s">
        <v>583</v>
      </c>
      <c r="E93" s="116"/>
      <c r="F93" s="116"/>
      <c r="G93" s="116"/>
      <c r="H93" s="116"/>
      <c r="I93" s="116"/>
      <c r="J93" s="116"/>
      <c r="K93" s="116"/>
      <c r="L93" s="116"/>
      <c r="M93" s="116"/>
      <c r="N93" s="266">
        <f>N144</f>
        <v>0</v>
      </c>
      <c r="O93" s="267"/>
      <c r="P93" s="267"/>
      <c r="Q93" s="267"/>
      <c r="R93" s="118"/>
    </row>
    <row r="94" spans="2:47" s="1" customFormat="1" ht="21.75" customHeight="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</row>
    <row r="95" spans="2:47" s="1" customFormat="1" ht="29.25" customHeight="1">
      <c r="B95" s="34"/>
      <c r="C95" s="110" t="s">
        <v>121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268">
        <v>0</v>
      </c>
      <c r="O95" s="269"/>
      <c r="P95" s="269"/>
      <c r="Q95" s="269"/>
      <c r="R95" s="36"/>
      <c r="T95" s="119"/>
      <c r="U95" s="120" t="s">
        <v>46</v>
      </c>
    </row>
    <row r="96" spans="2:47" s="1" customFormat="1" ht="18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18" s="1" customFormat="1" ht="29.25" customHeight="1">
      <c r="B97" s="34"/>
      <c r="C97" s="101" t="s">
        <v>94</v>
      </c>
      <c r="D97" s="102"/>
      <c r="E97" s="102"/>
      <c r="F97" s="102"/>
      <c r="G97" s="102"/>
      <c r="H97" s="102"/>
      <c r="I97" s="102"/>
      <c r="J97" s="102"/>
      <c r="K97" s="102"/>
      <c r="L97" s="212">
        <f>ROUND(SUM(N88+N95),0)</f>
        <v>0</v>
      </c>
      <c r="M97" s="212"/>
      <c r="N97" s="212"/>
      <c r="O97" s="212"/>
      <c r="P97" s="212"/>
      <c r="Q97" s="212"/>
      <c r="R97" s="36"/>
    </row>
    <row r="98" spans="2:18" s="1" customFormat="1" ht="6.95" customHeight="1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60"/>
    </row>
    <row r="102" spans="2:18" s="1" customFormat="1" ht="6.95" customHeight="1"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3"/>
    </row>
    <row r="103" spans="2:18" s="1" customFormat="1" ht="36.950000000000003" customHeight="1">
      <c r="B103" s="34"/>
      <c r="C103" s="224" t="s">
        <v>122</v>
      </c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36"/>
    </row>
    <row r="104" spans="2:18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18" s="1" customFormat="1" ht="30" customHeight="1">
      <c r="B105" s="34"/>
      <c r="C105" s="31" t="s">
        <v>18</v>
      </c>
      <c r="D105" s="35"/>
      <c r="E105" s="35"/>
      <c r="F105" s="279" t="str">
        <f>F6</f>
        <v>Základní škola El.Krásnohorské, odkanalizování školní družiny</v>
      </c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35"/>
      <c r="R105" s="36"/>
    </row>
    <row r="106" spans="2:18" s="1" customFormat="1" ht="36.950000000000003" customHeight="1">
      <c r="B106" s="34"/>
      <c r="C106" s="68" t="s">
        <v>578</v>
      </c>
      <c r="D106" s="35"/>
      <c r="E106" s="35"/>
      <c r="F106" s="226" t="str">
        <f>F7</f>
        <v>VRN - Vedlejší rozpočtové náklady</v>
      </c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35"/>
      <c r="R106" s="36"/>
    </row>
    <row r="107" spans="2:18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18" s="1" customFormat="1" ht="18" customHeight="1">
      <c r="B108" s="34"/>
      <c r="C108" s="31" t="s">
        <v>23</v>
      </c>
      <c r="D108" s="35"/>
      <c r="E108" s="35"/>
      <c r="F108" s="29" t="str">
        <f>F9</f>
        <v>Frýdek-Místek</v>
      </c>
      <c r="G108" s="35"/>
      <c r="H108" s="35"/>
      <c r="I108" s="35"/>
      <c r="J108" s="35"/>
      <c r="K108" s="31" t="s">
        <v>25</v>
      </c>
      <c r="L108" s="35"/>
      <c r="M108" s="271" t="str">
        <f>IF(O9="","",O9)</f>
        <v>26. 7. 2017</v>
      </c>
      <c r="N108" s="271"/>
      <c r="O108" s="271"/>
      <c r="P108" s="271"/>
      <c r="Q108" s="35"/>
      <c r="R108" s="36"/>
    </row>
    <row r="109" spans="2:18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18" s="1" customFormat="1" ht="15">
      <c r="B110" s="34"/>
      <c r="C110" s="31" t="s">
        <v>29</v>
      </c>
      <c r="D110" s="35"/>
      <c r="E110" s="35"/>
      <c r="F110" s="29" t="str">
        <f>E12</f>
        <v>Statutární město Frýdek-Místek</v>
      </c>
      <c r="G110" s="35"/>
      <c r="H110" s="35"/>
      <c r="I110" s="35"/>
      <c r="J110" s="35"/>
      <c r="K110" s="31" t="s">
        <v>36</v>
      </c>
      <c r="L110" s="35"/>
      <c r="M110" s="233" t="str">
        <f>E18</f>
        <v>Rechtik - PROJEKT</v>
      </c>
      <c r="N110" s="233"/>
      <c r="O110" s="233"/>
      <c r="P110" s="233"/>
      <c r="Q110" s="233"/>
      <c r="R110" s="36"/>
    </row>
    <row r="111" spans="2:18" s="1" customFormat="1" ht="14.45" customHeight="1">
      <c r="B111" s="34"/>
      <c r="C111" s="31" t="s">
        <v>34</v>
      </c>
      <c r="D111" s="35"/>
      <c r="E111" s="35"/>
      <c r="F111" s="29" t="str">
        <f>IF(E15="","",E15)</f>
        <v xml:space="preserve"> </v>
      </c>
      <c r="G111" s="35"/>
      <c r="H111" s="35"/>
      <c r="I111" s="35"/>
      <c r="J111" s="35"/>
      <c r="K111" s="31" t="s">
        <v>41</v>
      </c>
      <c r="L111" s="35"/>
      <c r="M111" s="233" t="str">
        <f>E21</f>
        <v xml:space="preserve"> </v>
      </c>
      <c r="N111" s="233"/>
      <c r="O111" s="233"/>
      <c r="P111" s="233"/>
      <c r="Q111" s="233"/>
      <c r="R111" s="36"/>
    </row>
    <row r="112" spans="2:18" s="1" customFormat="1" ht="10.3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8" customFormat="1" ht="29.25" customHeight="1">
      <c r="B113" s="121"/>
      <c r="C113" s="122" t="s">
        <v>123</v>
      </c>
      <c r="D113" s="123" t="s">
        <v>124</v>
      </c>
      <c r="E113" s="123" t="s">
        <v>64</v>
      </c>
      <c r="F113" s="263" t="s">
        <v>125</v>
      </c>
      <c r="G113" s="263"/>
      <c r="H113" s="263"/>
      <c r="I113" s="263"/>
      <c r="J113" s="123" t="s">
        <v>126</v>
      </c>
      <c r="K113" s="123" t="s">
        <v>127</v>
      </c>
      <c r="L113" s="264" t="s">
        <v>128</v>
      </c>
      <c r="M113" s="264"/>
      <c r="N113" s="263" t="s">
        <v>106</v>
      </c>
      <c r="O113" s="263"/>
      <c r="P113" s="263"/>
      <c r="Q113" s="265"/>
      <c r="R113" s="124"/>
      <c r="T113" s="75" t="s">
        <v>129</v>
      </c>
      <c r="U113" s="76" t="s">
        <v>46</v>
      </c>
      <c r="V113" s="76" t="s">
        <v>130</v>
      </c>
      <c r="W113" s="76" t="s">
        <v>131</v>
      </c>
      <c r="X113" s="76" t="s">
        <v>132</v>
      </c>
      <c r="Y113" s="76" t="s">
        <v>133</v>
      </c>
      <c r="Z113" s="76" t="s">
        <v>134</v>
      </c>
      <c r="AA113" s="77" t="s">
        <v>135</v>
      </c>
    </row>
    <row r="114" spans="2:65" s="1" customFormat="1" ht="29.25" customHeight="1">
      <c r="B114" s="34"/>
      <c r="C114" s="79" t="s">
        <v>102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241">
        <f>BK114</f>
        <v>0</v>
      </c>
      <c r="O114" s="242"/>
      <c r="P114" s="242"/>
      <c r="Q114" s="242"/>
      <c r="R114" s="36"/>
      <c r="T114" s="78"/>
      <c r="U114" s="50"/>
      <c r="V114" s="50"/>
      <c r="W114" s="125">
        <f>W115</f>
        <v>0</v>
      </c>
      <c r="X114" s="50"/>
      <c r="Y114" s="125">
        <f>Y115</f>
        <v>0</v>
      </c>
      <c r="Z114" s="50"/>
      <c r="AA114" s="126">
        <f>AA115</f>
        <v>0</v>
      </c>
      <c r="AT114" s="20" t="s">
        <v>81</v>
      </c>
      <c r="AU114" s="20" t="s">
        <v>108</v>
      </c>
      <c r="BK114" s="127">
        <f>BK115</f>
        <v>0</v>
      </c>
    </row>
    <row r="115" spans="2:65" s="9" customFormat="1" ht="37.35" customHeight="1">
      <c r="B115" s="128"/>
      <c r="C115" s="129"/>
      <c r="D115" s="130" t="s">
        <v>579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243">
        <f>BK115</f>
        <v>0</v>
      </c>
      <c r="O115" s="244"/>
      <c r="P115" s="244"/>
      <c r="Q115" s="244"/>
      <c r="R115" s="131"/>
      <c r="T115" s="132"/>
      <c r="U115" s="129"/>
      <c r="V115" s="129"/>
      <c r="W115" s="133">
        <f>W116+W123+W142+W144</f>
        <v>0</v>
      </c>
      <c r="X115" s="129"/>
      <c r="Y115" s="133">
        <f>Y116+Y123+Y142+Y144</f>
        <v>0</v>
      </c>
      <c r="Z115" s="129"/>
      <c r="AA115" s="134">
        <f>AA116+AA123+AA142+AA144</f>
        <v>0</v>
      </c>
      <c r="AR115" s="135" t="s">
        <v>160</v>
      </c>
      <c r="AT115" s="136" t="s">
        <v>81</v>
      </c>
      <c r="AU115" s="136" t="s">
        <v>82</v>
      </c>
      <c r="AY115" s="135" t="s">
        <v>136</v>
      </c>
      <c r="BK115" s="137">
        <f>BK116+BK123+BK142+BK144</f>
        <v>0</v>
      </c>
    </row>
    <row r="116" spans="2:65" s="9" customFormat="1" ht="19.899999999999999" customHeight="1">
      <c r="B116" s="128"/>
      <c r="C116" s="129"/>
      <c r="D116" s="138" t="s">
        <v>580</v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245">
        <f>BK116</f>
        <v>0</v>
      </c>
      <c r="O116" s="246"/>
      <c r="P116" s="246"/>
      <c r="Q116" s="246"/>
      <c r="R116" s="131"/>
      <c r="T116" s="132"/>
      <c r="U116" s="129"/>
      <c r="V116" s="129"/>
      <c r="W116" s="133">
        <f>SUM(W117:W122)</f>
        <v>0</v>
      </c>
      <c r="X116" s="129"/>
      <c r="Y116" s="133">
        <f>SUM(Y117:Y122)</f>
        <v>0</v>
      </c>
      <c r="Z116" s="129"/>
      <c r="AA116" s="134">
        <f>SUM(AA117:AA122)</f>
        <v>0</v>
      </c>
      <c r="AR116" s="135" t="s">
        <v>160</v>
      </c>
      <c r="AT116" s="136" t="s">
        <v>81</v>
      </c>
      <c r="AU116" s="136" t="s">
        <v>11</v>
      </c>
      <c r="AY116" s="135" t="s">
        <v>136</v>
      </c>
      <c r="BK116" s="137">
        <f>SUM(BK117:BK122)</f>
        <v>0</v>
      </c>
    </row>
    <row r="117" spans="2:65" s="1" customFormat="1" ht="31.5" customHeight="1">
      <c r="B117" s="139"/>
      <c r="C117" s="140" t="s">
        <v>11</v>
      </c>
      <c r="D117" s="140" t="s">
        <v>137</v>
      </c>
      <c r="E117" s="141" t="s">
        <v>584</v>
      </c>
      <c r="F117" s="239" t="s">
        <v>585</v>
      </c>
      <c r="G117" s="239"/>
      <c r="H117" s="239"/>
      <c r="I117" s="239"/>
      <c r="J117" s="142" t="s">
        <v>154</v>
      </c>
      <c r="K117" s="143">
        <v>93.3</v>
      </c>
      <c r="L117" s="240"/>
      <c r="M117" s="240"/>
      <c r="N117" s="240">
        <f>ROUND(L117*K117,0)</f>
        <v>0</v>
      </c>
      <c r="O117" s="240"/>
      <c r="P117" s="240"/>
      <c r="Q117" s="240"/>
      <c r="R117" s="144"/>
      <c r="T117" s="145" t="s">
        <v>5</v>
      </c>
      <c r="U117" s="43" t="s">
        <v>47</v>
      </c>
      <c r="V117" s="146">
        <v>0</v>
      </c>
      <c r="W117" s="146">
        <f>V117*K117</f>
        <v>0</v>
      </c>
      <c r="X117" s="146">
        <v>0</v>
      </c>
      <c r="Y117" s="146">
        <f>X117*K117</f>
        <v>0</v>
      </c>
      <c r="Z117" s="146">
        <v>0</v>
      </c>
      <c r="AA117" s="147">
        <f>Z117*K117</f>
        <v>0</v>
      </c>
      <c r="AR117" s="20" t="s">
        <v>586</v>
      </c>
      <c r="AT117" s="20" t="s">
        <v>137</v>
      </c>
      <c r="AU117" s="20" t="s">
        <v>100</v>
      </c>
      <c r="AY117" s="20" t="s">
        <v>136</v>
      </c>
      <c r="BE117" s="148">
        <f>IF(U117="základní",N117,0)</f>
        <v>0</v>
      </c>
      <c r="BF117" s="148">
        <f>IF(U117="snížená",N117,0)</f>
        <v>0</v>
      </c>
      <c r="BG117" s="148">
        <f>IF(U117="zákl. přenesená",N117,0)</f>
        <v>0</v>
      </c>
      <c r="BH117" s="148">
        <f>IF(U117="sníž. přenesená",N117,0)</f>
        <v>0</v>
      </c>
      <c r="BI117" s="148">
        <f>IF(U117="nulová",N117,0)</f>
        <v>0</v>
      </c>
      <c r="BJ117" s="20" t="s">
        <v>11</v>
      </c>
      <c r="BK117" s="148">
        <f>ROUND(L117*K117,0)</f>
        <v>0</v>
      </c>
      <c r="BL117" s="20" t="s">
        <v>586</v>
      </c>
      <c r="BM117" s="20" t="s">
        <v>587</v>
      </c>
    </row>
    <row r="118" spans="2:65" s="10" customFormat="1" ht="22.5" customHeight="1">
      <c r="B118" s="149"/>
      <c r="C118" s="150"/>
      <c r="D118" s="150"/>
      <c r="E118" s="151" t="s">
        <v>5</v>
      </c>
      <c r="F118" s="255" t="s">
        <v>588</v>
      </c>
      <c r="G118" s="256"/>
      <c r="H118" s="256"/>
      <c r="I118" s="256"/>
      <c r="J118" s="150"/>
      <c r="K118" s="152">
        <v>93.3</v>
      </c>
      <c r="L118" s="150"/>
      <c r="M118" s="150"/>
      <c r="N118" s="150"/>
      <c r="O118" s="150"/>
      <c r="P118" s="150"/>
      <c r="Q118" s="150"/>
      <c r="R118" s="153"/>
      <c r="T118" s="154"/>
      <c r="U118" s="150"/>
      <c r="V118" s="150"/>
      <c r="W118" s="150"/>
      <c r="X118" s="150"/>
      <c r="Y118" s="150"/>
      <c r="Z118" s="150"/>
      <c r="AA118" s="155"/>
      <c r="AT118" s="156" t="s">
        <v>144</v>
      </c>
      <c r="AU118" s="156" t="s">
        <v>100</v>
      </c>
      <c r="AV118" s="10" t="s">
        <v>100</v>
      </c>
      <c r="AW118" s="10" t="s">
        <v>40</v>
      </c>
      <c r="AX118" s="10" t="s">
        <v>82</v>
      </c>
      <c r="AY118" s="156" t="s">
        <v>136</v>
      </c>
    </row>
    <row r="119" spans="2:65" s="1" customFormat="1" ht="22.5" customHeight="1">
      <c r="B119" s="139"/>
      <c r="C119" s="140" t="s">
        <v>100</v>
      </c>
      <c r="D119" s="140" t="s">
        <v>137</v>
      </c>
      <c r="E119" s="141" t="s">
        <v>589</v>
      </c>
      <c r="F119" s="239" t="s">
        <v>590</v>
      </c>
      <c r="G119" s="239"/>
      <c r="H119" s="239"/>
      <c r="I119" s="239"/>
      <c r="J119" s="142" t="s">
        <v>591</v>
      </c>
      <c r="K119" s="143">
        <v>1</v>
      </c>
      <c r="L119" s="240"/>
      <c r="M119" s="240"/>
      <c r="N119" s="240">
        <f>ROUND(L119*K119,0)</f>
        <v>0</v>
      </c>
      <c r="O119" s="240"/>
      <c r="P119" s="240"/>
      <c r="Q119" s="240"/>
      <c r="R119" s="144"/>
      <c r="T119" s="145" t="s">
        <v>5</v>
      </c>
      <c r="U119" s="43" t="s">
        <v>47</v>
      </c>
      <c r="V119" s="146">
        <v>0</v>
      </c>
      <c r="W119" s="146">
        <f>V119*K119</f>
        <v>0</v>
      </c>
      <c r="X119" s="146">
        <v>0</v>
      </c>
      <c r="Y119" s="146">
        <f>X119*K119</f>
        <v>0</v>
      </c>
      <c r="Z119" s="146">
        <v>0</v>
      </c>
      <c r="AA119" s="147">
        <f>Z119*K119</f>
        <v>0</v>
      </c>
      <c r="AR119" s="20" t="s">
        <v>586</v>
      </c>
      <c r="AT119" s="20" t="s">
        <v>137</v>
      </c>
      <c r="AU119" s="20" t="s">
        <v>100</v>
      </c>
      <c r="AY119" s="20" t="s">
        <v>136</v>
      </c>
      <c r="BE119" s="148">
        <f>IF(U119="základní",N119,0)</f>
        <v>0</v>
      </c>
      <c r="BF119" s="148">
        <f>IF(U119="snížená",N119,0)</f>
        <v>0</v>
      </c>
      <c r="BG119" s="148">
        <f>IF(U119="zákl. přenesená",N119,0)</f>
        <v>0</v>
      </c>
      <c r="BH119" s="148">
        <f>IF(U119="sníž. přenesená",N119,0)</f>
        <v>0</v>
      </c>
      <c r="BI119" s="148">
        <f>IF(U119="nulová",N119,0)</f>
        <v>0</v>
      </c>
      <c r="BJ119" s="20" t="s">
        <v>11</v>
      </c>
      <c r="BK119" s="148">
        <f>ROUND(L119*K119,0)</f>
        <v>0</v>
      </c>
      <c r="BL119" s="20" t="s">
        <v>586</v>
      </c>
      <c r="BM119" s="20" t="s">
        <v>592</v>
      </c>
    </row>
    <row r="120" spans="2:65" s="1" customFormat="1" ht="54" customHeight="1">
      <c r="B120" s="34"/>
      <c r="C120" s="35"/>
      <c r="D120" s="35"/>
      <c r="E120" s="35"/>
      <c r="F120" s="237" t="s">
        <v>593</v>
      </c>
      <c r="G120" s="238"/>
      <c r="H120" s="238"/>
      <c r="I120" s="238"/>
      <c r="J120" s="35"/>
      <c r="K120" s="35"/>
      <c r="L120" s="35"/>
      <c r="M120" s="35"/>
      <c r="N120" s="35"/>
      <c r="O120" s="35"/>
      <c r="P120" s="35"/>
      <c r="Q120" s="35"/>
      <c r="R120" s="36"/>
      <c r="T120" s="177"/>
      <c r="U120" s="35"/>
      <c r="V120" s="35"/>
      <c r="W120" s="35"/>
      <c r="X120" s="35"/>
      <c r="Y120" s="35"/>
      <c r="Z120" s="35"/>
      <c r="AA120" s="73"/>
      <c r="AT120" s="20" t="s">
        <v>420</v>
      </c>
      <c r="AU120" s="20" t="s">
        <v>100</v>
      </c>
    </row>
    <row r="121" spans="2:65" s="1" customFormat="1" ht="22.5" customHeight="1">
      <c r="B121" s="139"/>
      <c r="C121" s="140" t="s">
        <v>151</v>
      </c>
      <c r="D121" s="140" t="s">
        <v>137</v>
      </c>
      <c r="E121" s="141" t="s">
        <v>594</v>
      </c>
      <c r="F121" s="239" t="s">
        <v>595</v>
      </c>
      <c r="G121" s="239"/>
      <c r="H121" s="239"/>
      <c r="I121" s="239"/>
      <c r="J121" s="142" t="s">
        <v>591</v>
      </c>
      <c r="K121" s="143">
        <v>1</v>
      </c>
      <c r="L121" s="240"/>
      <c r="M121" s="240"/>
      <c r="N121" s="240">
        <f>ROUND(L121*K121,0)</f>
        <v>0</v>
      </c>
      <c r="O121" s="240"/>
      <c r="P121" s="240"/>
      <c r="Q121" s="240"/>
      <c r="R121" s="144"/>
      <c r="T121" s="145" t="s">
        <v>5</v>
      </c>
      <c r="U121" s="43" t="s">
        <v>47</v>
      </c>
      <c r="V121" s="146">
        <v>0</v>
      </c>
      <c r="W121" s="146">
        <f>V121*K121</f>
        <v>0</v>
      </c>
      <c r="X121" s="146">
        <v>0</v>
      </c>
      <c r="Y121" s="146">
        <f>X121*K121</f>
        <v>0</v>
      </c>
      <c r="Z121" s="146">
        <v>0</v>
      </c>
      <c r="AA121" s="147">
        <f>Z121*K121</f>
        <v>0</v>
      </c>
      <c r="AR121" s="20" t="s">
        <v>586</v>
      </c>
      <c r="AT121" s="20" t="s">
        <v>137</v>
      </c>
      <c r="AU121" s="20" t="s">
        <v>100</v>
      </c>
      <c r="AY121" s="20" t="s">
        <v>136</v>
      </c>
      <c r="BE121" s="148">
        <f>IF(U121="základní",N121,0)</f>
        <v>0</v>
      </c>
      <c r="BF121" s="148">
        <f>IF(U121="snížená",N121,0)</f>
        <v>0</v>
      </c>
      <c r="BG121" s="148">
        <f>IF(U121="zákl. přenesená",N121,0)</f>
        <v>0</v>
      </c>
      <c r="BH121" s="148">
        <f>IF(U121="sníž. přenesená",N121,0)</f>
        <v>0</v>
      </c>
      <c r="BI121" s="148">
        <f>IF(U121="nulová",N121,0)</f>
        <v>0</v>
      </c>
      <c r="BJ121" s="20" t="s">
        <v>11</v>
      </c>
      <c r="BK121" s="148">
        <f>ROUND(L121*K121,0)</f>
        <v>0</v>
      </c>
      <c r="BL121" s="20" t="s">
        <v>586</v>
      </c>
      <c r="BM121" s="20" t="s">
        <v>596</v>
      </c>
    </row>
    <row r="122" spans="2:65" s="1" customFormat="1" ht="42" customHeight="1">
      <c r="B122" s="34"/>
      <c r="C122" s="35"/>
      <c r="D122" s="35"/>
      <c r="E122" s="35"/>
      <c r="F122" s="237" t="s">
        <v>597</v>
      </c>
      <c r="G122" s="238"/>
      <c r="H122" s="238"/>
      <c r="I122" s="238"/>
      <c r="J122" s="35"/>
      <c r="K122" s="35"/>
      <c r="L122" s="35"/>
      <c r="M122" s="35"/>
      <c r="N122" s="35"/>
      <c r="O122" s="35"/>
      <c r="P122" s="35"/>
      <c r="Q122" s="35"/>
      <c r="R122" s="36"/>
      <c r="T122" s="177"/>
      <c r="U122" s="35"/>
      <c r="V122" s="35"/>
      <c r="W122" s="35"/>
      <c r="X122" s="35"/>
      <c r="Y122" s="35"/>
      <c r="Z122" s="35"/>
      <c r="AA122" s="73"/>
      <c r="AT122" s="20" t="s">
        <v>420</v>
      </c>
      <c r="AU122" s="20" t="s">
        <v>100</v>
      </c>
    </row>
    <row r="123" spans="2:65" s="9" customFormat="1" ht="29.85" customHeight="1">
      <c r="B123" s="128"/>
      <c r="C123" s="129"/>
      <c r="D123" s="138" t="s">
        <v>581</v>
      </c>
      <c r="E123" s="138"/>
      <c r="F123" s="138"/>
      <c r="G123" s="138"/>
      <c r="H123" s="138"/>
      <c r="I123" s="138"/>
      <c r="J123" s="138"/>
      <c r="K123" s="138"/>
      <c r="L123" s="138"/>
      <c r="M123" s="138"/>
      <c r="N123" s="245">
        <f>BK123</f>
        <v>0</v>
      </c>
      <c r="O123" s="246"/>
      <c r="P123" s="246"/>
      <c r="Q123" s="246"/>
      <c r="R123" s="131"/>
      <c r="T123" s="132"/>
      <c r="U123" s="129"/>
      <c r="V123" s="129"/>
      <c r="W123" s="133">
        <f>SUM(W124:W141)</f>
        <v>0</v>
      </c>
      <c r="X123" s="129"/>
      <c r="Y123" s="133">
        <f>SUM(Y124:Y141)</f>
        <v>0</v>
      </c>
      <c r="Z123" s="129"/>
      <c r="AA123" s="134">
        <f>SUM(AA124:AA141)</f>
        <v>0</v>
      </c>
      <c r="AR123" s="135" t="s">
        <v>160</v>
      </c>
      <c r="AT123" s="136" t="s">
        <v>81</v>
      </c>
      <c r="AU123" s="136" t="s">
        <v>11</v>
      </c>
      <c r="AY123" s="135" t="s">
        <v>136</v>
      </c>
      <c r="BK123" s="137">
        <f>SUM(BK124:BK141)</f>
        <v>0</v>
      </c>
    </row>
    <row r="124" spans="2:65" s="1" customFormat="1" ht="31.5" customHeight="1">
      <c r="B124" s="139"/>
      <c r="C124" s="140" t="s">
        <v>141</v>
      </c>
      <c r="D124" s="140" t="s">
        <v>137</v>
      </c>
      <c r="E124" s="141" t="s">
        <v>598</v>
      </c>
      <c r="F124" s="239" t="s">
        <v>599</v>
      </c>
      <c r="G124" s="239"/>
      <c r="H124" s="239"/>
      <c r="I124" s="239"/>
      <c r="J124" s="142" t="s">
        <v>178</v>
      </c>
      <c r="K124" s="143">
        <v>1</v>
      </c>
      <c r="L124" s="240"/>
      <c r="M124" s="240"/>
      <c r="N124" s="240">
        <f>ROUND(L124*K124,0)</f>
        <v>0</v>
      </c>
      <c r="O124" s="240"/>
      <c r="P124" s="240"/>
      <c r="Q124" s="240"/>
      <c r="R124" s="144"/>
      <c r="T124" s="145" t="s">
        <v>5</v>
      </c>
      <c r="U124" s="43" t="s">
        <v>47</v>
      </c>
      <c r="V124" s="146">
        <v>0</v>
      </c>
      <c r="W124" s="146">
        <f>V124*K124</f>
        <v>0</v>
      </c>
      <c r="X124" s="146">
        <v>0</v>
      </c>
      <c r="Y124" s="146">
        <f>X124*K124</f>
        <v>0</v>
      </c>
      <c r="Z124" s="146">
        <v>0</v>
      </c>
      <c r="AA124" s="147">
        <f>Z124*K124</f>
        <v>0</v>
      </c>
      <c r="AR124" s="20" t="s">
        <v>586</v>
      </c>
      <c r="AT124" s="20" t="s">
        <v>137</v>
      </c>
      <c r="AU124" s="20" t="s">
        <v>100</v>
      </c>
      <c r="AY124" s="20" t="s">
        <v>136</v>
      </c>
      <c r="BE124" s="148">
        <f>IF(U124="základní",N124,0)</f>
        <v>0</v>
      </c>
      <c r="BF124" s="148">
        <f>IF(U124="snížená",N124,0)</f>
        <v>0</v>
      </c>
      <c r="BG124" s="148">
        <f>IF(U124="zákl. přenesená",N124,0)</f>
        <v>0</v>
      </c>
      <c r="BH124" s="148">
        <f>IF(U124="sníž. přenesená",N124,0)</f>
        <v>0</v>
      </c>
      <c r="BI124" s="148">
        <f>IF(U124="nulová",N124,0)</f>
        <v>0</v>
      </c>
      <c r="BJ124" s="20" t="s">
        <v>11</v>
      </c>
      <c r="BK124" s="148">
        <f>ROUND(L124*K124,0)</f>
        <v>0</v>
      </c>
      <c r="BL124" s="20" t="s">
        <v>586</v>
      </c>
      <c r="BM124" s="20" t="s">
        <v>600</v>
      </c>
    </row>
    <row r="125" spans="2:65" s="1" customFormat="1" ht="31.5" customHeight="1">
      <c r="B125" s="139"/>
      <c r="C125" s="140" t="s">
        <v>160</v>
      </c>
      <c r="D125" s="140" t="s">
        <v>137</v>
      </c>
      <c r="E125" s="141" t="s">
        <v>601</v>
      </c>
      <c r="F125" s="239" t="s">
        <v>602</v>
      </c>
      <c r="G125" s="239"/>
      <c r="H125" s="239"/>
      <c r="I125" s="239"/>
      <c r="J125" s="142" t="s">
        <v>603</v>
      </c>
      <c r="K125" s="143">
        <v>1.5</v>
      </c>
      <c r="L125" s="240"/>
      <c r="M125" s="240"/>
      <c r="N125" s="240">
        <f>ROUND(L125*K125,0)</f>
        <v>0</v>
      </c>
      <c r="O125" s="240"/>
      <c r="P125" s="240"/>
      <c r="Q125" s="240"/>
      <c r="R125" s="144"/>
      <c r="T125" s="145" t="s">
        <v>5</v>
      </c>
      <c r="U125" s="43" t="s">
        <v>47</v>
      </c>
      <c r="V125" s="146">
        <v>0</v>
      </c>
      <c r="W125" s="146">
        <f>V125*K125</f>
        <v>0</v>
      </c>
      <c r="X125" s="146">
        <v>0</v>
      </c>
      <c r="Y125" s="146">
        <f>X125*K125</f>
        <v>0</v>
      </c>
      <c r="Z125" s="146">
        <v>0</v>
      </c>
      <c r="AA125" s="147">
        <f>Z125*K125</f>
        <v>0</v>
      </c>
      <c r="AR125" s="20" t="s">
        <v>586</v>
      </c>
      <c r="AT125" s="20" t="s">
        <v>137</v>
      </c>
      <c r="AU125" s="20" t="s">
        <v>100</v>
      </c>
      <c r="AY125" s="20" t="s">
        <v>136</v>
      </c>
      <c r="BE125" s="148">
        <f>IF(U125="základní",N125,0)</f>
        <v>0</v>
      </c>
      <c r="BF125" s="148">
        <f>IF(U125="snížená",N125,0)</f>
        <v>0</v>
      </c>
      <c r="BG125" s="148">
        <f>IF(U125="zákl. přenesená",N125,0)</f>
        <v>0</v>
      </c>
      <c r="BH125" s="148">
        <f>IF(U125="sníž. přenesená",N125,0)</f>
        <v>0</v>
      </c>
      <c r="BI125" s="148">
        <f>IF(U125="nulová",N125,0)</f>
        <v>0</v>
      </c>
      <c r="BJ125" s="20" t="s">
        <v>11</v>
      </c>
      <c r="BK125" s="148">
        <f>ROUND(L125*K125,0)</f>
        <v>0</v>
      </c>
      <c r="BL125" s="20" t="s">
        <v>586</v>
      </c>
      <c r="BM125" s="20" t="s">
        <v>604</v>
      </c>
    </row>
    <row r="126" spans="2:65" s="1" customFormat="1" ht="30" customHeight="1">
      <c r="B126" s="34"/>
      <c r="C126" s="35"/>
      <c r="D126" s="35"/>
      <c r="E126" s="35"/>
      <c r="F126" s="237" t="s">
        <v>605</v>
      </c>
      <c r="G126" s="238"/>
      <c r="H126" s="238"/>
      <c r="I126" s="238"/>
      <c r="J126" s="35"/>
      <c r="K126" s="35"/>
      <c r="L126" s="35"/>
      <c r="M126" s="35"/>
      <c r="N126" s="35"/>
      <c r="O126" s="35"/>
      <c r="P126" s="35"/>
      <c r="Q126" s="35"/>
      <c r="R126" s="36"/>
      <c r="T126" s="177"/>
      <c r="U126" s="35"/>
      <c r="V126" s="35"/>
      <c r="W126" s="35"/>
      <c r="X126" s="35"/>
      <c r="Y126" s="35"/>
      <c r="Z126" s="35"/>
      <c r="AA126" s="73"/>
      <c r="AT126" s="20" t="s">
        <v>420</v>
      </c>
      <c r="AU126" s="20" t="s">
        <v>100</v>
      </c>
    </row>
    <row r="127" spans="2:65" s="1" customFormat="1" ht="22.5" customHeight="1">
      <c r="B127" s="139"/>
      <c r="C127" s="140" t="s">
        <v>165</v>
      </c>
      <c r="D127" s="140" t="s">
        <v>137</v>
      </c>
      <c r="E127" s="141" t="s">
        <v>606</v>
      </c>
      <c r="F127" s="239" t="s">
        <v>607</v>
      </c>
      <c r="G127" s="239"/>
      <c r="H127" s="239"/>
      <c r="I127" s="239"/>
      <c r="J127" s="142" t="s">
        <v>178</v>
      </c>
      <c r="K127" s="143">
        <v>1</v>
      </c>
      <c r="L127" s="240"/>
      <c r="M127" s="240"/>
      <c r="N127" s="240">
        <f>ROUND(L127*K127,0)</f>
        <v>0</v>
      </c>
      <c r="O127" s="240"/>
      <c r="P127" s="240"/>
      <c r="Q127" s="240"/>
      <c r="R127" s="144"/>
      <c r="T127" s="145" t="s">
        <v>5</v>
      </c>
      <c r="U127" s="43" t="s">
        <v>47</v>
      </c>
      <c r="V127" s="146">
        <v>0</v>
      </c>
      <c r="W127" s="146">
        <f>V127*K127</f>
        <v>0</v>
      </c>
      <c r="X127" s="146">
        <v>0</v>
      </c>
      <c r="Y127" s="146">
        <f>X127*K127</f>
        <v>0</v>
      </c>
      <c r="Z127" s="146">
        <v>0</v>
      </c>
      <c r="AA127" s="147">
        <f>Z127*K127</f>
        <v>0</v>
      </c>
      <c r="AR127" s="20" t="s">
        <v>586</v>
      </c>
      <c r="AT127" s="20" t="s">
        <v>137</v>
      </c>
      <c r="AU127" s="20" t="s">
        <v>100</v>
      </c>
      <c r="AY127" s="20" t="s">
        <v>136</v>
      </c>
      <c r="BE127" s="148">
        <f>IF(U127="základní",N127,0)</f>
        <v>0</v>
      </c>
      <c r="BF127" s="148">
        <f>IF(U127="snížená",N127,0)</f>
        <v>0</v>
      </c>
      <c r="BG127" s="148">
        <f>IF(U127="zákl. přenesená",N127,0)</f>
        <v>0</v>
      </c>
      <c r="BH127" s="148">
        <f>IF(U127="sníž. přenesená",N127,0)</f>
        <v>0</v>
      </c>
      <c r="BI127" s="148">
        <f>IF(U127="nulová",N127,0)</f>
        <v>0</v>
      </c>
      <c r="BJ127" s="20" t="s">
        <v>11</v>
      </c>
      <c r="BK127" s="148">
        <f>ROUND(L127*K127,0)</f>
        <v>0</v>
      </c>
      <c r="BL127" s="20" t="s">
        <v>586</v>
      </c>
      <c r="BM127" s="20" t="s">
        <v>608</v>
      </c>
    </row>
    <row r="128" spans="2:65" s="1" customFormat="1" ht="22.5" customHeight="1">
      <c r="B128" s="139"/>
      <c r="C128" s="140" t="s">
        <v>170</v>
      </c>
      <c r="D128" s="140" t="s">
        <v>137</v>
      </c>
      <c r="E128" s="141" t="s">
        <v>609</v>
      </c>
      <c r="F128" s="239" t="s">
        <v>610</v>
      </c>
      <c r="G128" s="239"/>
      <c r="H128" s="239"/>
      <c r="I128" s="239"/>
      <c r="J128" s="142" t="s">
        <v>178</v>
      </c>
      <c r="K128" s="143">
        <v>1.5</v>
      </c>
      <c r="L128" s="240"/>
      <c r="M128" s="240"/>
      <c r="N128" s="240">
        <f>ROUND(L128*K128,0)</f>
        <v>0</v>
      </c>
      <c r="O128" s="240"/>
      <c r="P128" s="240"/>
      <c r="Q128" s="240"/>
      <c r="R128" s="144"/>
      <c r="T128" s="145" t="s">
        <v>5</v>
      </c>
      <c r="U128" s="43" t="s">
        <v>47</v>
      </c>
      <c r="V128" s="146">
        <v>0</v>
      </c>
      <c r="W128" s="146">
        <f>V128*K128</f>
        <v>0</v>
      </c>
      <c r="X128" s="146">
        <v>0</v>
      </c>
      <c r="Y128" s="146">
        <f>X128*K128</f>
        <v>0</v>
      </c>
      <c r="Z128" s="146">
        <v>0</v>
      </c>
      <c r="AA128" s="147">
        <f>Z128*K128</f>
        <v>0</v>
      </c>
      <c r="AR128" s="20" t="s">
        <v>586</v>
      </c>
      <c r="AT128" s="20" t="s">
        <v>137</v>
      </c>
      <c r="AU128" s="20" t="s">
        <v>100</v>
      </c>
      <c r="AY128" s="20" t="s">
        <v>136</v>
      </c>
      <c r="BE128" s="148">
        <f>IF(U128="základní",N128,0)</f>
        <v>0</v>
      </c>
      <c r="BF128" s="148">
        <f>IF(U128="snížená",N128,0)</f>
        <v>0</v>
      </c>
      <c r="BG128" s="148">
        <f>IF(U128="zákl. přenesená",N128,0)</f>
        <v>0</v>
      </c>
      <c r="BH128" s="148">
        <f>IF(U128="sníž. přenesená",N128,0)</f>
        <v>0</v>
      </c>
      <c r="BI128" s="148">
        <f>IF(U128="nulová",N128,0)</f>
        <v>0</v>
      </c>
      <c r="BJ128" s="20" t="s">
        <v>11</v>
      </c>
      <c r="BK128" s="148">
        <f>ROUND(L128*K128,0)</f>
        <v>0</v>
      </c>
      <c r="BL128" s="20" t="s">
        <v>586</v>
      </c>
      <c r="BM128" s="20" t="s">
        <v>611</v>
      </c>
    </row>
    <row r="129" spans="2:65" s="1" customFormat="1" ht="30" customHeight="1">
      <c r="B129" s="34"/>
      <c r="C129" s="35"/>
      <c r="D129" s="35"/>
      <c r="E129" s="35"/>
      <c r="F129" s="237" t="s">
        <v>605</v>
      </c>
      <c r="G129" s="238"/>
      <c r="H129" s="238"/>
      <c r="I129" s="238"/>
      <c r="J129" s="35"/>
      <c r="K129" s="35"/>
      <c r="L129" s="35"/>
      <c r="M129" s="35"/>
      <c r="N129" s="35"/>
      <c r="O129" s="35"/>
      <c r="P129" s="35"/>
      <c r="Q129" s="35"/>
      <c r="R129" s="36"/>
      <c r="T129" s="177"/>
      <c r="U129" s="35"/>
      <c r="V129" s="35"/>
      <c r="W129" s="35"/>
      <c r="X129" s="35"/>
      <c r="Y129" s="35"/>
      <c r="Z129" s="35"/>
      <c r="AA129" s="73"/>
      <c r="AT129" s="20" t="s">
        <v>420</v>
      </c>
      <c r="AU129" s="20" t="s">
        <v>100</v>
      </c>
    </row>
    <row r="130" spans="2:65" s="1" customFormat="1" ht="22.5" customHeight="1">
      <c r="B130" s="139"/>
      <c r="C130" s="140" t="s">
        <v>175</v>
      </c>
      <c r="D130" s="140" t="s">
        <v>137</v>
      </c>
      <c r="E130" s="141" t="s">
        <v>612</v>
      </c>
      <c r="F130" s="239" t="s">
        <v>613</v>
      </c>
      <c r="G130" s="239"/>
      <c r="H130" s="239"/>
      <c r="I130" s="239"/>
      <c r="J130" s="142" t="s">
        <v>591</v>
      </c>
      <c r="K130" s="143">
        <v>1</v>
      </c>
      <c r="L130" s="240"/>
      <c r="M130" s="240"/>
      <c r="N130" s="240">
        <f>ROUND(L130*K130,0)</f>
        <v>0</v>
      </c>
      <c r="O130" s="240"/>
      <c r="P130" s="240"/>
      <c r="Q130" s="240"/>
      <c r="R130" s="144"/>
      <c r="T130" s="145" t="s">
        <v>5</v>
      </c>
      <c r="U130" s="43" t="s">
        <v>47</v>
      </c>
      <c r="V130" s="146">
        <v>0</v>
      </c>
      <c r="W130" s="146">
        <f>V130*K130</f>
        <v>0</v>
      </c>
      <c r="X130" s="146">
        <v>0</v>
      </c>
      <c r="Y130" s="146">
        <f>X130*K130</f>
        <v>0</v>
      </c>
      <c r="Z130" s="146">
        <v>0</v>
      </c>
      <c r="AA130" s="147">
        <f>Z130*K130</f>
        <v>0</v>
      </c>
      <c r="AR130" s="20" t="s">
        <v>586</v>
      </c>
      <c r="AT130" s="20" t="s">
        <v>137</v>
      </c>
      <c r="AU130" s="20" t="s">
        <v>100</v>
      </c>
      <c r="AY130" s="20" t="s">
        <v>136</v>
      </c>
      <c r="BE130" s="148">
        <f>IF(U130="základní",N130,0)</f>
        <v>0</v>
      </c>
      <c r="BF130" s="148">
        <f>IF(U130="snížená",N130,0)</f>
        <v>0</v>
      </c>
      <c r="BG130" s="148">
        <f>IF(U130="zákl. přenesená",N130,0)</f>
        <v>0</v>
      </c>
      <c r="BH130" s="148">
        <f>IF(U130="sníž. přenesená",N130,0)</f>
        <v>0</v>
      </c>
      <c r="BI130" s="148">
        <f>IF(U130="nulová",N130,0)</f>
        <v>0</v>
      </c>
      <c r="BJ130" s="20" t="s">
        <v>11</v>
      </c>
      <c r="BK130" s="148">
        <f>ROUND(L130*K130,0)</f>
        <v>0</v>
      </c>
      <c r="BL130" s="20" t="s">
        <v>586</v>
      </c>
      <c r="BM130" s="20" t="s">
        <v>614</v>
      </c>
    </row>
    <row r="131" spans="2:65" s="1" customFormat="1" ht="22.5" customHeight="1">
      <c r="B131" s="139"/>
      <c r="C131" s="140" t="s">
        <v>180</v>
      </c>
      <c r="D131" s="140" t="s">
        <v>137</v>
      </c>
      <c r="E131" s="141" t="s">
        <v>615</v>
      </c>
      <c r="F131" s="239" t="s">
        <v>616</v>
      </c>
      <c r="G131" s="239"/>
      <c r="H131" s="239"/>
      <c r="I131" s="239"/>
      <c r="J131" s="142" t="s">
        <v>591</v>
      </c>
      <c r="K131" s="143">
        <v>1</v>
      </c>
      <c r="L131" s="240"/>
      <c r="M131" s="240"/>
      <c r="N131" s="240">
        <f>ROUND(L131*K131,0)</f>
        <v>0</v>
      </c>
      <c r="O131" s="240"/>
      <c r="P131" s="240"/>
      <c r="Q131" s="240"/>
      <c r="R131" s="144"/>
      <c r="T131" s="145" t="s">
        <v>5</v>
      </c>
      <c r="U131" s="43" t="s">
        <v>47</v>
      </c>
      <c r="V131" s="146">
        <v>0</v>
      </c>
      <c r="W131" s="146">
        <f>V131*K131</f>
        <v>0</v>
      </c>
      <c r="X131" s="146">
        <v>0</v>
      </c>
      <c r="Y131" s="146">
        <f>X131*K131</f>
        <v>0</v>
      </c>
      <c r="Z131" s="146">
        <v>0</v>
      </c>
      <c r="AA131" s="147">
        <f>Z131*K131</f>
        <v>0</v>
      </c>
      <c r="AR131" s="20" t="s">
        <v>586</v>
      </c>
      <c r="AT131" s="20" t="s">
        <v>137</v>
      </c>
      <c r="AU131" s="20" t="s">
        <v>100</v>
      </c>
      <c r="AY131" s="20" t="s">
        <v>136</v>
      </c>
      <c r="BE131" s="148">
        <f>IF(U131="základní",N131,0)</f>
        <v>0</v>
      </c>
      <c r="BF131" s="148">
        <f>IF(U131="snížená",N131,0)</f>
        <v>0</v>
      </c>
      <c r="BG131" s="148">
        <f>IF(U131="zákl. přenesená",N131,0)</f>
        <v>0</v>
      </c>
      <c r="BH131" s="148">
        <f>IF(U131="sníž. přenesená",N131,0)</f>
        <v>0</v>
      </c>
      <c r="BI131" s="148">
        <f>IF(U131="nulová",N131,0)</f>
        <v>0</v>
      </c>
      <c r="BJ131" s="20" t="s">
        <v>11</v>
      </c>
      <c r="BK131" s="148">
        <f>ROUND(L131*K131,0)</f>
        <v>0</v>
      </c>
      <c r="BL131" s="20" t="s">
        <v>586</v>
      </c>
      <c r="BM131" s="20" t="s">
        <v>617</v>
      </c>
    </row>
    <row r="132" spans="2:65" s="1" customFormat="1" ht="22.5" customHeight="1">
      <c r="B132" s="139"/>
      <c r="C132" s="140" t="s">
        <v>27</v>
      </c>
      <c r="D132" s="140" t="s">
        <v>137</v>
      </c>
      <c r="E132" s="141" t="s">
        <v>618</v>
      </c>
      <c r="F132" s="239" t="s">
        <v>619</v>
      </c>
      <c r="G132" s="239"/>
      <c r="H132" s="239"/>
      <c r="I132" s="239"/>
      <c r="J132" s="142" t="s">
        <v>591</v>
      </c>
      <c r="K132" s="143">
        <v>1</v>
      </c>
      <c r="L132" s="240"/>
      <c r="M132" s="240"/>
      <c r="N132" s="240">
        <f>ROUND(L132*K132,0)</f>
        <v>0</v>
      </c>
      <c r="O132" s="240"/>
      <c r="P132" s="240"/>
      <c r="Q132" s="240"/>
      <c r="R132" s="144"/>
      <c r="T132" s="145" t="s">
        <v>5</v>
      </c>
      <c r="U132" s="43" t="s">
        <v>47</v>
      </c>
      <c r="V132" s="146">
        <v>0</v>
      </c>
      <c r="W132" s="146">
        <f>V132*K132</f>
        <v>0</v>
      </c>
      <c r="X132" s="146">
        <v>0</v>
      </c>
      <c r="Y132" s="146">
        <f>X132*K132</f>
        <v>0</v>
      </c>
      <c r="Z132" s="146">
        <v>0</v>
      </c>
      <c r="AA132" s="147">
        <f>Z132*K132</f>
        <v>0</v>
      </c>
      <c r="AR132" s="20" t="s">
        <v>586</v>
      </c>
      <c r="AT132" s="20" t="s">
        <v>137</v>
      </c>
      <c r="AU132" s="20" t="s">
        <v>100</v>
      </c>
      <c r="AY132" s="20" t="s">
        <v>136</v>
      </c>
      <c r="BE132" s="148">
        <f>IF(U132="základní",N132,0)</f>
        <v>0</v>
      </c>
      <c r="BF132" s="148">
        <f>IF(U132="snížená",N132,0)</f>
        <v>0</v>
      </c>
      <c r="BG132" s="148">
        <f>IF(U132="zákl. přenesená",N132,0)</f>
        <v>0</v>
      </c>
      <c r="BH132" s="148">
        <f>IF(U132="sníž. přenesená",N132,0)</f>
        <v>0</v>
      </c>
      <c r="BI132" s="148">
        <f>IF(U132="nulová",N132,0)</f>
        <v>0</v>
      </c>
      <c r="BJ132" s="20" t="s">
        <v>11</v>
      </c>
      <c r="BK132" s="148">
        <f>ROUND(L132*K132,0)</f>
        <v>0</v>
      </c>
      <c r="BL132" s="20" t="s">
        <v>586</v>
      </c>
      <c r="BM132" s="20" t="s">
        <v>620</v>
      </c>
    </row>
    <row r="133" spans="2:65" s="1" customFormat="1" ht="22.5" customHeight="1">
      <c r="B133" s="139"/>
      <c r="C133" s="140" t="s">
        <v>189</v>
      </c>
      <c r="D133" s="140" t="s">
        <v>137</v>
      </c>
      <c r="E133" s="141" t="s">
        <v>621</v>
      </c>
      <c r="F133" s="239" t="s">
        <v>622</v>
      </c>
      <c r="G133" s="239"/>
      <c r="H133" s="239"/>
      <c r="I133" s="239"/>
      <c r="J133" s="142" t="s">
        <v>178</v>
      </c>
      <c r="K133" s="143">
        <v>22.657</v>
      </c>
      <c r="L133" s="240"/>
      <c r="M133" s="240"/>
      <c r="N133" s="240">
        <f>ROUND(L133*K133,0)</f>
        <v>0</v>
      </c>
      <c r="O133" s="240"/>
      <c r="P133" s="240"/>
      <c r="Q133" s="240"/>
      <c r="R133" s="144"/>
      <c r="T133" s="145" t="s">
        <v>5</v>
      </c>
      <c r="U133" s="43" t="s">
        <v>47</v>
      </c>
      <c r="V133" s="146">
        <v>0</v>
      </c>
      <c r="W133" s="146">
        <f>V133*K133</f>
        <v>0</v>
      </c>
      <c r="X133" s="146">
        <v>0</v>
      </c>
      <c r="Y133" s="146">
        <f>X133*K133</f>
        <v>0</v>
      </c>
      <c r="Z133" s="146">
        <v>0</v>
      </c>
      <c r="AA133" s="147">
        <f>Z133*K133</f>
        <v>0</v>
      </c>
      <c r="AR133" s="20" t="s">
        <v>586</v>
      </c>
      <c r="AT133" s="20" t="s">
        <v>137</v>
      </c>
      <c r="AU133" s="20" t="s">
        <v>100</v>
      </c>
      <c r="AY133" s="20" t="s">
        <v>136</v>
      </c>
      <c r="BE133" s="148">
        <f>IF(U133="základní",N133,0)</f>
        <v>0</v>
      </c>
      <c r="BF133" s="148">
        <f>IF(U133="snížená",N133,0)</f>
        <v>0</v>
      </c>
      <c r="BG133" s="148">
        <f>IF(U133="zákl. přenesená",N133,0)</f>
        <v>0</v>
      </c>
      <c r="BH133" s="148">
        <f>IF(U133="sníž. přenesená",N133,0)</f>
        <v>0</v>
      </c>
      <c r="BI133" s="148">
        <f>IF(U133="nulová",N133,0)</f>
        <v>0</v>
      </c>
      <c r="BJ133" s="20" t="s">
        <v>11</v>
      </c>
      <c r="BK133" s="148">
        <f>ROUND(L133*K133,0)</f>
        <v>0</v>
      </c>
      <c r="BL133" s="20" t="s">
        <v>586</v>
      </c>
      <c r="BM133" s="20" t="s">
        <v>623</v>
      </c>
    </row>
    <row r="134" spans="2:65" s="1" customFormat="1" ht="30" customHeight="1">
      <c r="B134" s="34"/>
      <c r="C134" s="35"/>
      <c r="D134" s="35"/>
      <c r="E134" s="35"/>
      <c r="F134" s="237" t="s">
        <v>624</v>
      </c>
      <c r="G134" s="238"/>
      <c r="H134" s="238"/>
      <c r="I134" s="238"/>
      <c r="J134" s="35"/>
      <c r="K134" s="35"/>
      <c r="L134" s="35"/>
      <c r="M134" s="35"/>
      <c r="N134" s="35"/>
      <c r="O134" s="35"/>
      <c r="P134" s="35"/>
      <c r="Q134" s="35"/>
      <c r="R134" s="36"/>
      <c r="T134" s="177"/>
      <c r="U134" s="35"/>
      <c r="V134" s="35"/>
      <c r="W134" s="35"/>
      <c r="X134" s="35"/>
      <c r="Y134" s="35"/>
      <c r="Z134" s="35"/>
      <c r="AA134" s="73"/>
      <c r="AT134" s="20" t="s">
        <v>420</v>
      </c>
      <c r="AU134" s="20" t="s">
        <v>100</v>
      </c>
    </row>
    <row r="135" spans="2:65" s="11" customFormat="1" ht="22.5" customHeight="1">
      <c r="B135" s="157"/>
      <c r="C135" s="158"/>
      <c r="D135" s="158"/>
      <c r="E135" s="159" t="s">
        <v>5</v>
      </c>
      <c r="F135" s="259" t="s">
        <v>625</v>
      </c>
      <c r="G135" s="260"/>
      <c r="H135" s="260"/>
      <c r="I135" s="260"/>
      <c r="J135" s="158"/>
      <c r="K135" s="160" t="s">
        <v>5</v>
      </c>
      <c r="L135" s="158"/>
      <c r="M135" s="158"/>
      <c r="N135" s="158"/>
      <c r="O135" s="158"/>
      <c r="P135" s="158"/>
      <c r="Q135" s="158"/>
      <c r="R135" s="161"/>
      <c r="T135" s="162"/>
      <c r="U135" s="158"/>
      <c r="V135" s="158"/>
      <c r="W135" s="158"/>
      <c r="X135" s="158"/>
      <c r="Y135" s="158"/>
      <c r="Z135" s="158"/>
      <c r="AA135" s="163"/>
      <c r="AT135" s="164" t="s">
        <v>144</v>
      </c>
      <c r="AU135" s="164" t="s">
        <v>100</v>
      </c>
      <c r="AV135" s="11" t="s">
        <v>11</v>
      </c>
      <c r="AW135" s="11" t="s">
        <v>40</v>
      </c>
      <c r="AX135" s="11" t="s">
        <v>82</v>
      </c>
      <c r="AY135" s="164" t="s">
        <v>136</v>
      </c>
    </row>
    <row r="136" spans="2:65" s="10" customFormat="1" ht="22.5" customHeight="1">
      <c r="B136" s="149"/>
      <c r="C136" s="150"/>
      <c r="D136" s="150"/>
      <c r="E136" s="151" t="s">
        <v>5</v>
      </c>
      <c r="F136" s="251" t="s">
        <v>626</v>
      </c>
      <c r="G136" s="252"/>
      <c r="H136" s="252"/>
      <c r="I136" s="252"/>
      <c r="J136" s="150"/>
      <c r="K136" s="152">
        <v>22.657</v>
      </c>
      <c r="L136" s="150"/>
      <c r="M136" s="150"/>
      <c r="N136" s="150"/>
      <c r="O136" s="150"/>
      <c r="P136" s="150"/>
      <c r="Q136" s="150"/>
      <c r="R136" s="153"/>
      <c r="T136" s="154"/>
      <c r="U136" s="150"/>
      <c r="V136" s="150"/>
      <c r="W136" s="150"/>
      <c r="X136" s="150"/>
      <c r="Y136" s="150"/>
      <c r="Z136" s="150"/>
      <c r="AA136" s="155"/>
      <c r="AT136" s="156" t="s">
        <v>144</v>
      </c>
      <c r="AU136" s="156" t="s">
        <v>100</v>
      </c>
      <c r="AV136" s="10" t="s">
        <v>100</v>
      </c>
      <c r="AW136" s="10" t="s">
        <v>40</v>
      </c>
      <c r="AX136" s="10" t="s">
        <v>82</v>
      </c>
      <c r="AY136" s="156" t="s">
        <v>136</v>
      </c>
    </row>
    <row r="137" spans="2:65" s="1" customFormat="1" ht="22.5" customHeight="1">
      <c r="B137" s="139"/>
      <c r="C137" s="140" t="s">
        <v>193</v>
      </c>
      <c r="D137" s="140" t="s">
        <v>137</v>
      </c>
      <c r="E137" s="141" t="s">
        <v>627</v>
      </c>
      <c r="F137" s="239" t="s">
        <v>628</v>
      </c>
      <c r="G137" s="239"/>
      <c r="H137" s="239"/>
      <c r="I137" s="239"/>
      <c r="J137" s="142" t="s">
        <v>178</v>
      </c>
      <c r="K137" s="143">
        <v>1</v>
      </c>
      <c r="L137" s="240"/>
      <c r="M137" s="240"/>
      <c r="N137" s="240">
        <f>ROUND(L137*K137,0)</f>
        <v>0</v>
      </c>
      <c r="O137" s="240"/>
      <c r="P137" s="240"/>
      <c r="Q137" s="240"/>
      <c r="R137" s="144"/>
      <c r="T137" s="145" t="s">
        <v>5</v>
      </c>
      <c r="U137" s="43" t="s">
        <v>47</v>
      </c>
      <c r="V137" s="146">
        <v>0</v>
      </c>
      <c r="W137" s="146">
        <f>V137*K137</f>
        <v>0</v>
      </c>
      <c r="X137" s="146">
        <v>0</v>
      </c>
      <c r="Y137" s="146">
        <f>X137*K137</f>
        <v>0</v>
      </c>
      <c r="Z137" s="146">
        <v>0</v>
      </c>
      <c r="AA137" s="147">
        <f>Z137*K137</f>
        <v>0</v>
      </c>
      <c r="AR137" s="20" t="s">
        <v>586</v>
      </c>
      <c r="AT137" s="20" t="s">
        <v>137</v>
      </c>
      <c r="AU137" s="20" t="s">
        <v>100</v>
      </c>
      <c r="AY137" s="20" t="s">
        <v>136</v>
      </c>
      <c r="BE137" s="148">
        <f>IF(U137="základní",N137,0)</f>
        <v>0</v>
      </c>
      <c r="BF137" s="148">
        <f>IF(U137="snížená",N137,0)</f>
        <v>0</v>
      </c>
      <c r="BG137" s="148">
        <f>IF(U137="zákl. přenesená",N137,0)</f>
        <v>0</v>
      </c>
      <c r="BH137" s="148">
        <f>IF(U137="sníž. přenesená",N137,0)</f>
        <v>0</v>
      </c>
      <c r="BI137" s="148">
        <f>IF(U137="nulová",N137,0)</f>
        <v>0</v>
      </c>
      <c r="BJ137" s="20" t="s">
        <v>11</v>
      </c>
      <c r="BK137" s="148">
        <f>ROUND(L137*K137,0)</f>
        <v>0</v>
      </c>
      <c r="BL137" s="20" t="s">
        <v>586</v>
      </c>
      <c r="BM137" s="20" t="s">
        <v>629</v>
      </c>
    </row>
    <row r="138" spans="2:65" s="1" customFormat="1" ht="30" customHeight="1">
      <c r="B138" s="34"/>
      <c r="C138" s="35"/>
      <c r="D138" s="35"/>
      <c r="E138" s="35"/>
      <c r="F138" s="237" t="s">
        <v>630</v>
      </c>
      <c r="G138" s="238"/>
      <c r="H138" s="238"/>
      <c r="I138" s="238"/>
      <c r="J138" s="35"/>
      <c r="K138" s="35"/>
      <c r="L138" s="35"/>
      <c r="M138" s="35"/>
      <c r="N138" s="35"/>
      <c r="O138" s="35"/>
      <c r="P138" s="35"/>
      <c r="Q138" s="35"/>
      <c r="R138" s="36"/>
      <c r="T138" s="177"/>
      <c r="U138" s="35"/>
      <c r="V138" s="35"/>
      <c r="W138" s="35"/>
      <c r="X138" s="35"/>
      <c r="Y138" s="35"/>
      <c r="Z138" s="35"/>
      <c r="AA138" s="73"/>
      <c r="AT138" s="20" t="s">
        <v>420</v>
      </c>
      <c r="AU138" s="20" t="s">
        <v>100</v>
      </c>
    </row>
    <row r="139" spans="2:65" s="1" customFormat="1" ht="31.5" customHeight="1">
      <c r="B139" s="139"/>
      <c r="C139" s="140" t="s">
        <v>201</v>
      </c>
      <c r="D139" s="140" t="s">
        <v>137</v>
      </c>
      <c r="E139" s="141" t="s">
        <v>631</v>
      </c>
      <c r="F139" s="239" t="s">
        <v>632</v>
      </c>
      <c r="G139" s="239"/>
      <c r="H139" s="239"/>
      <c r="I139" s="239"/>
      <c r="J139" s="142" t="s">
        <v>178</v>
      </c>
      <c r="K139" s="143">
        <v>1</v>
      </c>
      <c r="L139" s="240"/>
      <c r="M139" s="240"/>
      <c r="N139" s="240">
        <f>ROUND(L139*K139,0)</f>
        <v>0</v>
      </c>
      <c r="O139" s="240"/>
      <c r="P139" s="240"/>
      <c r="Q139" s="240"/>
      <c r="R139" s="144"/>
      <c r="T139" s="145" t="s">
        <v>5</v>
      </c>
      <c r="U139" s="43" t="s">
        <v>47</v>
      </c>
      <c r="V139" s="146">
        <v>0</v>
      </c>
      <c r="W139" s="146">
        <f>V139*K139</f>
        <v>0</v>
      </c>
      <c r="X139" s="146">
        <v>0</v>
      </c>
      <c r="Y139" s="146">
        <f>X139*K139</f>
        <v>0</v>
      </c>
      <c r="Z139" s="146">
        <v>0</v>
      </c>
      <c r="AA139" s="147">
        <f>Z139*K139</f>
        <v>0</v>
      </c>
      <c r="AR139" s="20" t="s">
        <v>586</v>
      </c>
      <c r="AT139" s="20" t="s">
        <v>137</v>
      </c>
      <c r="AU139" s="20" t="s">
        <v>100</v>
      </c>
      <c r="AY139" s="20" t="s">
        <v>136</v>
      </c>
      <c r="BE139" s="148">
        <f>IF(U139="základní",N139,0)</f>
        <v>0</v>
      </c>
      <c r="BF139" s="148">
        <f>IF(U139="snížená",N139,0)</f>
        <v>0</v>
      </c>
      <c r="BG139" s="148">
        <f>IF(U139="zákl. přenesená",N139,0)</f>
        <v>0</v>
      </c>
      <c r="BH139" s="148">
        <f>IF(U139="sníž. přenesená",N139,0)</f>
        <v>0</v>
      </c>
      <c r="BI139" s="148">
        <f>IF(U139="nulová",N139,0)</f>
        <v>0</v>
      </c>
      <c r="BJ139" s="20" t="s">
        <v>11</v>
      </c>
      <c r="BK139" s="148">
        <f>ROUND(L139*K139,0)</f>
        <v>0</v>
      </c>
      <c r="BL139" s="20" t="s">
        <v>586</v>
      </c>
      <c r="BM139" s="20" t="s">
        <v>633</v>
      </c>
    </row>
    <row r="140" spans="2:65" s="1" customFormat="1" ht="22.5" customHeight="1">
      <c r="B140" s="139"/>
      <c r="C140" s="140" t="s">
        <v>212</v>
      </c>
      <c r="D140" s="140" t="s">
        <v>137</v>
      </c>
      <c r="E140" s="141" t="s">
        <v>634</v>
      </c>
      <c r="F140" s="239" t="s">
        <v>635</v>
      </c>
      <c r="G140" s="239"/>
      <c r="H140" s="239"/>
      <c r="I140" s="239"/>
      <c r="J140" s="142" t="s">
        <v>178</v>
      </c>
      <c r="K140" s="143">
        <v>1</v>
      </c>
      <c r="L140" s="240"/>
      <c r="M140" s="240"/>
      <c r="N140" s="240">
        <f>ROUND(L140*K140,0)</f>
        <v>0</v>
      </c>
      <c r="O140" s="240"/>
      <c r="P140" s="240"/>
      <c r="Q140" s="240"/>
      <c r="R140" s="144"/>
      <c r="T140" s="145" t="s">
        <v>5</v>
      </c>
      <c r="U140" s="43" t="s">
        <v>47</v>
      </c>
      <c r="V140" s="146">
        <v>0</v>
      </c>
      <c r="W140" s="146">
        <f>V140*K140</f>
        <v>0</v>
      </c>
      <c r="X140" s="146">
        <v>0</v>
      </c>
      <c r="Y140" s="146">
        <f>X140*K140</f>
        <v>0</v>
      </c>
      <c r="Z140" s="146">
        <v>0</v>
      </c>
      <c r="AA140" s="147">
        <f>Z140*K140</f>
        <v>0</v>
      </c>
      <c r="AR140" s="20" t="s">
        <v>586</v>
      </c>
      <c r="AT140" s="20" t="s">
        <v>137</v>
      </c>
      <c r="AU140" s="20" t="s">
        <v>100</v>
      </c>
      <c r="AY140" s="20" t="s">
        <v>136</v>
      </c>
      <c r="BE140" s="148">
        <f>IF(U140="základní",N140,0)</f>
        <v>0</v>
      </c>
      <c r="BF140" s="148">
        <f>IF(U140="snížená",N140,0)</f>
        <v>0</v>
      </c>
      <c r="BG140" s="148">
        <f>IF(U140="zákl. přenesená",N140,0)</f>
        <v>0</v>
      </c>
      <c r="BH140" s="148">
        <f>IF(U140="sníž. přenesená",N140,0)</f>
        <v>0</v>
      </c>
      <c r="BI140" s="148">
        <f>IF(U140="nulová",N140,0)</f>
        <v>0</v>
      </c>
      <c r="BJ140" s="20" t="s">
        <v>11</v>
      </c>
      <c r="BK140" s="148">
        <f>ROUND(L140*K140,0)</f>
        <v>0</v>
      </c>
      <c r="BL140" s="20" t="s">
        <v>586</v>
      </c>
      <c r="BM140" s="20" t="s">
        <v>636</v>
      </c>
    </row>
    <row r="141" spans="2:65" s="1" customFormat="1" ht="31.5" customHeight="1">
      <c r="B141" s="139"/>
      <c r="C141" s="140" t="s">
        <v>12</v>
      </c>
      <c r="D141" s="140" t="s">
        <v>137</v>
      </c>
      <c r="E141" s="141" t="s">
        <v>637</v>
      </c>
      <c r="F141" s="239" t="s">
        <v>638</v>
      </c>
      <c r="G141" s="239"/>
      <c r="H141" s="239"/>
      <c r="I141" s="239"/>
      <c r="J141" s="142" t="s">
        <v>178</v>
      </c>
      <c r="K141" s="143">
        <v>1</v>
      </c>
      <c r="L141" s="240"/>
      <c r="M141" s="240"/>
      <c r="N141" s="240">
        <f>ROUND(L141*K141,0)</f>
        <v>0</v>
      </c>
      <c r="O141" s="240"/>
      <c r="P141" s="240"/>
      <c r="Q141" s="240"/>
      <c r="R141" s="144"/>
      <c r="T141" s="145" t="s">
        <v>5</v>
      </c>
      <c r="U141" s="43" t="s">
        <v>47</v>
      </c>
      <c r="V141" s="146">
        <v>0</v>
      </c>
      <c r="W141" s="146">
        <f>V141*K141</f>
        <v>0</v>
      </c>
      <c r="X141" s="146">
        <v>0</v>
      </c>
      <c r="Y141" s="146">
        <f>X141*K141</f>
        <v>0</v>
      </c>
      <c r="Z141" s="146">
        <v>0</v>
      </c>
      <c r="AA141" s="147">
        <f>Z141*K141</f>
        <v>0</v>
      </c>
      <c r="AR141" s="20" t="s">
        <v>586</v>
      </c>
      <c r="AT141" s="20" t="s">
        <v>137</v>
      </c>
      <c r="AU141" s="20" t="s">
        <v>100</v>
      </c>
      <c r="AY141" s="20" t="s">
        <v>136</v>
      </c>
      <c r="BE141" s="148">
        <f>IF(U141="základní",N141,0)</f>
        <v>0</v>
      </c>
      <c r="BF141" s="148">
        <f>IF(U141="snížená",N141,0)</f>
        <v>0</v>
      </c>
      <c r="BG141" s="148">
        <f>IF(U141="zákl. přenesená",N141,0)</f>
        <v>0</v>
      </c>
      <c r="BH141" s="148">
        <f>IF(U141="sníž. přenesená",N141,0)</f>
        <v>0</v>
      </c>
      <c r="BI141" s="148">
        <f>IF(U141="nulová",N141,0)</f>
        <v>0</v>
      </c>
      <c r="BJ141" s="20" t="s">
        <v>11</v>
      </c>
      <c r="BK141" s="148">
        <f>ROUND(L141*K141,0)</f>
        <v>0</v>
      </c>
      <c r="BL141" s="20" t="s">
        <v>586</v>
      </c>
      <c r="BM141" s="20" t="s">
        <v>639</v>
      </c>
    </row>
    <row r="142" spans="2:65" s="9" customFormat="1" ht="29.85" customHeight="1">
      <c r="B142" s="128"/>
      <c r="C142" s="129"/>
      <c r="D142" s="138" t="s">
        <v>582</v>
      </c>
      <c r="E142" s="138"/>
      <c r="F142" s="138"/>
      <c r="G142" s="138"/>
      <c r="H142" s="138"/>
      <c r="I142" s="138"/>
      <c r="J142" s="138"/>
      <c r="K142" s="138"/>
      <c r="L142" s="138"/>
      <c r="M142" s="138"/>
      <c r="N142" s="247">
        <f>BK142</f>
        <v>0</v>
      </c>
      <c r="O142" s="248"/>
      <c r="P142" s="248"/>
      <c r="Q142" s="248"/>
      <c r="R142" s="131"/>
      <c r="T142" s="132"/>
      <c r="U142" s="129"/>
      <c r="V142" s="129"/>
      <c r="W142" s="133">
        <f>W143</f>
        <v>0</v>
      </c>
      <c r="X142" s="129"/>
      <c r="Y142" s="133">
        <f>Y143</f>
        <v>0</v>
      </c>
      <c r="Z142" s="129"/>
      <c r="AA142" s="134">
        <f>AA143</f>
        <v>0</v>
      </c>
      <c r="AR142" s="135" t="s">
        <v>160</v>
      </c>
      <c r="AT142" s="136" t="s">
        <v>81</v>
      </c>
      <c r="AU142" s="136" t="s">
        <v>11</v>
      </c>
      <c r="AY142" s="135" t="s">
        <v>136</v>
      </c>
      <c r="BK142" s="137">
        <f>BK143</f>
        <v>0</v>
      </c>
    </row>
    <row r="143" spans="2:65" s="1" customFormat="1" ht="22.5" customHeight="1">
      <c r="B143" s="139"/>
      <c r="C143" s="140" t="s">
        <v>221</v>
      </c>
      <c r="D143" s="140" t="s">
        <v>137</v>
      </c>
      <c r="E143" s="141" t="s">
        <v>640</v>
      </c>
      <c r="F143" s="239" t="s">
        <v>641</v>
      </c>
      <c r="G143" s="239"/>
      <c r="H143" s="239"/>
      <c r="I143" s="239"/>
      <c r="J143" s="142" t="s">
        <v>266</v>
      </c>
      <c r="K143" s="143">
        <v>4</v>
      </c>
      <c r="L143" s="240"/>
      <c r="M143" s="240"/>
      <c r="N143" s="240">
        <f>ROUND(L143*K143,0)</f>
        <v>0</v>
      </c>
      <c r="O143" s="240"/>
      <c r="P143" s="240"/>
      <c r="Q143" s="240"/>
      <c r="R143" s="144"/>
      <c r="T143" s="145" t="s">
        <v>5</v>
      </c>
      <c r="U143" s="43" t="s">
        <v>47</v>
      </c>
      <c r="V143" s="146">
        <v>0</v>
      </c>
      <c r="W143" s="146">
        <f>V143*K143</f>
        <v>0</v>
      </c>
      <c r="X143" s="146">
        <v>0</v>
      </c>
      <c r="Y143" s="146">
        <f>X143*K143</f>
        <v>0</v>
      </c>
      <c r="Z143" s="146">
        <v>0</v>
      </c>
      <c r="AA143" s="147">
        <f>Z143*K143</f>
        <v>0</v>
      </c>
      <c r="AR143" s="20" t="s">
        <v>586</v>
      </c>
      <c r="AT143" s="20" t="s">
        <v>137</v>
      </c>
      <c r="AU143" s="20" t="s">
        <v>100</v>
      </c>
      <c r="AY143" s="20" t="s">
        <v>136</v>
      </c>
      <c r="BE143" s="148">
        <f>IF(U143="základní",N143,0)</f>
        <v>0</v>
      </c>
      <c r="BF143" s="148">
        <f>IF(U143="snížená",N143,0)</f>
        <v>0</v>
      </c>
      <c r="BG143" s="148">
        <f>IF(U143="zákl. přenesená",N143,0)</f>
        <v>0</v>
      </c>
      <c r="BH143" s="148">
        <f>IF(U143="sníž. přenesená",N143,0)</f>
        <v>0</v>
      </c>
      <c r="BI143" s="148">
        <f>IF(U143="nulová",N143,0)</f>
        <v>0</v>
      </c>
      <c r="BJ143" s="20" t="s">
        <v>11</v>
      </c>
      <c r="BK143" s="148">
        <f>ROUND(L143*K143,0)</f>
        <v>0</v>
      </c>
      <c r="BL143" s="20" t="s">
        <v>586</v>
      </c>
      <c r="BM143" s="20" t="s">
        <v>642</v>
      </c>
    </row>
    <row r="144" spans="2:65" s="9" customFormat="1" ht="29.85" customHeight="1">
      <c r="B144" s="128"/>
      <c r="C144" s="129"/>
      <c r="D144" s="138" t="s">
        <v>583</v>
      </c>
      <c r="E144" s="138"/>
      <c r="F144" s="138"/>
      <c r="G144" s="138"/>
      <c r="H144" s="138"/>
      <c r="I144" s="138"/>
      <c r="J144" s="138"/>
      <c r="K144" s="138"/>
      <c r="L144" s="138"/>
      <c r="M144" s="138"/>
      <c r="N144" s="247">
        <f>BK144</f>
        <v>0</v>
      </c>
      <c r="O144" s="248"/>
      <c r="P144" s="248"/>
      <c r="Q144" s="248"/>
      <c r="R144" s="131"/>
      <c r="T144" s="132"/>
      <c r="U144" s="129"/>
      <c r="V144" s="129"/>
      <c r="W144" s="133">
        <f>W145</f>
        <v>0</v>
      </c>
      <c r="X144" s="129"/>
      <c r="Y144" s="133">
        <f>Y145</f>
        <v>0</v>
      </c>
      <c r="Z144" s="129"/>
      <c r="AA144" s="134">
        <f>AA145</f>
        <v>0</v>
      </c>
      <c r="AR144" s="135" t="s">
        <v>160</v>
      </c>
      <c r="AT144" s="136" t="s">
        <v>81</v>
      </c>
      <c r="AU144" s="136" t="s">
        <v>11</v>
      </c>
      <c r="AY144" s="135" t="s">
        <v>136</v>
      </c>
      <c r="BK144" s="137">
        <f>BK145</f>
        <v>0</v>
      </c>
    </row>
    <row r="145" spans="2:65" s="1" customFormat="1" ht="31.5" customHeight="1">
      <c r="B145" s="139"/>
      <c r="C145" s="140" t="s">
        <v>225</v>
      </c>
      <c r="D145" s="140" t="s">
        <v>137</v>
      </c>
      <c r="E145" s="141" t="s">
        <v>643</v>
      </c>
      <c r="F145" s="239" t="s">
        <v>644</v>
      </c>
      <c r="G145" s="239"/>
      <c r="H145" s="239"/>
      <c r="I145" s="239"/>
      <c r="J145" s="142" t="s">
        <v>163</v>
      </c>
      <c r="K145" s="143">
        <v>30</v>
      </c>
      <c r="L145" s="240"/>
      <c r="M145" s="240"/>
      <c r="N145" s="240">
        <f>ROUND(L145*K145,0)</f>
        <v>0</v>
      </c>
      <c r="O145" s="240"/>
      <c r="P145" s="240"/>
      <c r="Q145" s="240"/>
      <c r="R145" s="144"/>
      <c r="T145" s="145" t="s">
        <v>5</v>
      </c>
      <c r="U145" s="178" t="s">
        <v>47</v>
      </c>
      <c r="V145" s="179">
        <v>0</v>
      </c>
      <c r="W145" s="179">
        <f>V145*K145</f>
        <v>0</v>
      </c>
      <c r="X145" s="179">
        <v>0</v>
      </c>
      <c r="Y145" s="179">
        <f>X145*K145</f>
        <v>0</v>
      </c>
      <c r="Z145" s="179">
        <v>0</v>
      </c>
      <c r="AA145" s="180">
        <f>Z145*K145</f>
        <v>0</v>
      </c>
      <c r="AR145" s="20" t="s">
        <v>586</v>
      </c>
      <c r="AT145" s="20" t="s">
        <v>137</v>
      </c>
      <c r="AU145" s="20" t="s">
        <v>100</v>
      </c>
      <c r="AY145" s="20" t="s">
        <v>136</v>
      </c>
      <c r="BE145" s="148">
        <f>IF(U145="základní",N145,0)</f>
        <v>0</v>
      </c>
      <c r="BF145" s="148">
        <f>IF(U145="snížená",N145,0)</f>
        <v>0</v>
      </c>
      <c r="BG145" s="148">
        <f>IF(U145="zákl. přenesená",N145,0)</f>
        <v>0</v>
      </c>
      <c r="BH145" s="148">
        <f>IF(U145="sníž. přenesená",N145,0)</f>
        <v>0</v>
      </c>
      <c r="BI145" s="148">
        <f>IF(U145="nulová",N145,0)</f>
        <v>0</v>
      </c>
      <c r="BJ145" s="20" t="s">
        <v>11</v>
      </c>
      <c r="BK145" s="148">
        <f>ROUND(L145*K145,0)</f>
        <v>0</v>
      </c>
      <c r="BL145" s="20" t="s">
        <v>586</v>
      </c>
      <c r="BM145" s="20" t="s">
        <v>645</v>
      </c>
    </row>
    <row r="146" spans="2:65" s="1" customFormat="1" ht="6.95" customHeight="1">
      <c r="B146" s="58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60"/>
    </row>
  </sheetData>
  <mergeCells count="12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114:Q114"/>
    <mergeCell ref="N115:Q115"/>
    <mergeCell ref="N116:Q116"/>
    <mergeCell ref="F118:I118"/>
    <mergeCell ref="F119:I119"/>
    <mergeCell ref="L119:M119"/>
    <mergeCell ref="N119:Q119"/>
    <mergeCell ref="F120:I120"/>
    <mergeCell ref="F121:I121"/>
    <mergeCell ref="L121:M121"/>
    <mergeCell ref="N121:Q121"/>
    <mergeCell ref="F122:I122"/>
    <mergeCell ref="F130:I130"/>
    <mergeCell ref="L130:M130"/>
    <mergeCell ref="N130:Q130"/>
    <mergeCell ref="F131:I131"/>
    <mergeCell ref="L131:M131"/>
    <mergeCell ref="N131:Q131"/>
    <mergeCell ref="F124:I124"/>
    <mergeCell ref="L124:M124"/>
    <mergeCell ref="N124:Q124"/>
    <mergeCell ref="F125:I125"/>
    <mergeCell ref="L125:M125"/>
    <mergeCell ref="N125:Q125"/>
    <mergeCell ref="F126:I126"/>
    <mergeCell ref="F127:I127"/>
    <mergeCell ref="L127:M127"/>
    <mergeCell ref="N127:Q127"/>
    <mergeCell ref="F145:I145"/>
    <mergeCell ref="L145:M145"/>
    <mergeCell ref="N145:Q145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L140:M140"/>
    <mergeCell ref="N140:Q140"/>
    <mergeCell ref="N123:Q123"/>
    <mergeCell ref="N142:Q142"/>
    <mergeCell ref="N144:Q144"/>
    <mergeCell ref="H1:K1"/>
    <mergeCell ref="S2:AC2"/>
    <mergeCell ref="F141:I141"/>
    <mergeCell ref="L141:M141"/>
    <mergeCell ref="N141:Q141"/>
    <mergeCell ref="F143:I143"/>
    <mergeCell ref="L143:M143"/>
    <mergeCell ref="N143:Q143"/>
    <mergeCell ref="F132:I132"/>
    <mergeCell ref="L132:M132"/>
    <mergeCell ref="N132:Q132"/>
    <mergeCell ref="F133:I133"/>
    <mergeCell ref="L133:M133"/>
    <mergeCell ref="N133:Q133"/>
    <mergeCell ref="F134:I134"/>
    <mergeCell ref="F135:I135"/>
    <mergeCell ref="F136:I136"/>
    <mergeCell ref="F128:I128"/>
    <mergeCell ref="L128:M128"/>
    <mergeCell ref="N128:Q128"/>
    <mergeCell ref="F129:I129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Krycí list</vt:lpstr>
      <vt:lpstr>Rekapitulace stavby</vt:lpstr>
      <vt:lpstr>2017-10-02 - Základní ško...</vt:lpstr>
      <vt:lpstr>VRN - Vedlejší rozpočtové...</vt:lpstr>
      <vt:lpstr>'2017-10-02 - Základní ško...'!Názvy_tisku</vt:lpstr>
      <vt:lpstr>'Rekapitulace stavby'!Názvy_tisku</vt:lpstr>
      <vt:lpstr>'VRN - Vedlejší rozpočtové...'!Názvy_tisku</vt:lpstr>
      <vt:lpstr>'2017-10-02 - Základní ško...'!Oblast_tisku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Rechtik</dc:creator>
  <cp:lastModifiedBy>Ivo Sztwiertnia</cp:lastModifiedBy>
  <cp:lastPrinted>2017-07-28T11:33:26Z</cp:lastPrinted>
  <dcterms:created xsi:type="dcterms:W3CDTF">2017-07-28T06:50:14Z</dcterms:created>
  <dcterms:modified xsi:type="dcterms:W3CDTF">2017-08-24T08:36:58Z</dcterms:modified>
</cp:coreProperties>
</file>