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KrycíList" sheetId="1" r:id="rId1"/>
    <sheet name="Rozpočet" sheetId="2" r:id="rId2"/>
  </sheets>
  <definedNames>
    <definedName name="_xlnm.Print_Titles" localSheetId="1">'Rozpočet'!$2:$8</definedName>
    <definedName name="Excel_BuiltIn_Print_Titles_2_1">'Rozpočet'!$2:$5</definedName>
    <definedName name="__MAIN1__">'KrycíList'!$A$1:$O$50</definedName>
    <definedName name="__MAIN__">'Rozpočet'!$A$2:$AB$46</definedName>
    <definedName name="__MvymF__">'Rozpočet'!$A$14:$AB$14</definedName>
    <definedName name="__OobjF__">'Rozpočet'!$A$8:$AB$46</definedName>
    <definedName name="__OoddF__">'Rozpočet'!$A$10:$AB$33</definedName>
    <definedName name="__OradF__">'Rozpočet'!$A$12:$AB$14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9" authorId="0">
      <text>
        <r>
          <rPr>
            <sz val="10"/>
            <rFont val="Arial"/>
            <family val="2"/>
          </rPr>
          <t>Cenová soustava : ÚRS Praha 2017.
Soupis prací vychází z textových a výkresových částí dokumentace.
Cenové a technické podmínky katalogů jsou přístupné na stránce www.cs-urs.cz.</t>
        </r>
      </text>
    </comment>
  </commentList>
</comments>
</file>

<file path=xl/sharedStrings.xml><?xml version="1.0" encoding="utf-8"?>
<sst xmlns="http://schemas.openxmlformats.org/spreadsheetml/2006/main" count="441" uniqueCount="164">
  <si>
    <t>Krycí list zadání</t>
  </si>
  <si>
    <t>Zakázka :</t>
  </si>
  <si>
    <t>Demolice 3 objektů (kůlny), ul. Křižíkova, k.ú.Frýdek vč. úpravy terénu</t>
  </si>
  <si>
    <t>Část :</t>
  </si>
  <si>
    <t>Faktura :</t>
  </si>
  <si>
    <t>Zakázka číslo :</t>
  </si>
  <si>
    <t>MOJ17036</t>
  </si>
  <si>
    <t>Umístění :</t>
  </si>
  <si>
    <t>parc.č.3594/1,3694/4,3594/5, k.ú.Frýdek</t>
  </si>
  <si>
    <t>Stavební objekt číslo :</t>
  </si>
  <si>
    <t>Investor :</t>
  </si>
  <si>
    <t>Statutární Město Frýdek - Místek</t>
  </si>
  <si>
    <t>Rozpočet číslo :</t>
  </si>
  <si>
    <t>c:\RozpUser\Václav.usr\Data;MOJ17036;Demolice 3 objektů (kůlny), ul. Křižíkova, k.ú.Frýdek vč. úpravy terénu</t>
  </si>
  <si>
    <t>Objednal :</t>
  </si>
  <si>
    <t>Dodatek číslo :</t>
  </si>
  <si>
    <t>Projektant :</t>
  </si>
  <si>
    <t>Jaroslav Kocán</t>
  </si>
  <si>
    <t>Archivní číslo :</t>
  </si>
  <si>
    <t>Zpracoval :</t>
  </si>
  <si>
    <t>Ing. Václav Mojžíšek</t>
  </si>
  <si>
    <t>Datum :</t>
  </si>
  <si>
    <t>11/04/2017</t>
  </si>
  <si>
    <t>Soupis prací vychází z textových a výkresových částí dokumentace.</t>
  </si>
  <si>
    <t>Cenová soustava :</t>
  </si>
  <si>
    <t>ÚRS Praha 2017</t>
  </si>
  <si>
    <t>Soubor :</t>
  </si>
  <si>
    <r>
      <t xml:space="preserve">Cenové a technické podmínky katalogů jsou přístupné na stránce </t>
    </r>
    <r>
      <rPr>
        <sz val="10"/>
        <color indexed="12"/>
        <rFont val="Arial"/>
        <family val="2"/>
      </rPr>
      <t>www.cs-urs.cz</t>
    </r>
    <r>
      <rPr>
        <sz val="10"/>
        <rFont val="Arial"/>
        <family val="2"/>
      </rPr>
      <t>.</t>
    </r>
  </si>
  <si>
    <t>Rozpočtové náklady [Kč]</t>
  </si>
  <si>
    <t>Ostatní náklady</t>
  </si>
  <si>
    <t>Vypracoval:</t>
  </si>
  <si>
    <t>Typ oddílu</t>
  </si>
  <si>
    <t>Dodávka</t>
  </si>
  <si>
    <t>Montáž</t>
  </si>
  <si>
    <t>HZS</t>
  </si>
  <si>
    <t>Přirážky</t>
  </si>
  <si>
    <t>Název nákladu</t>
  </si>
  <si>
    <t>Částka</t>
  </si>
  <si>
    <t>Sazba DPH</t>
  </si>
  <si>
    <t>HSV</t>
  </si>
  <si>
    <t>PSV</t>
  </si>
  <si>
    <t>MON</t>
  </si>
  <si>
    <t>VRN</t>
  </si>
  <si>
    <t>OST</t>
  </si>
  <si>
    <t>Dne:</t>
  </si>
  <si>
    <t>Celkem</t>
  </si>
  <si>
    <t>Základní rozpočtové náklady</t>
  </si>
  <si>
    <t>Odsouhlasil:</t>
  </si>
  <si>
    <t>Celkové rozpočtové náklady (bezDPH)</t>
  </si>
  <si>
    <t>Celkové ostatní náklady</t>
  </si>
  <si>
    <t>Daň z přidané hodnoty (Rozpočet+Ostatní)</t>
  </si>
  <si>
    <t>Dílčí DPH</t>
  </si>
  <si>
    <t>Sazba[%]</t>
  </si>
  <si>
    <t>Základ</t>
  </si>
  <si>
    <t>Daň</t>
  </si>
  <si>
    <t>Základna</t>
  </si>
  <si>
    <t>Razítko:</t>
  </si>
  <si>
    <t>Celkové náklady (Rozpočet +Ostatní) vč. DPH</t>
  </si>
  <si>
    <t>Účelové měrné jednotky (bez DPH)</t>
  </si>
  <si>
    <t>Název MJ</t>
  </si>
  <si>
    <t>Počet MJ</t>
  </si>
  <si>
    <t>Náklady/MJ</t>
  </si>
  <si>
    <t>.Hdr</t>
  </si>
  <si>
    <t>Objekt</t>
  </si>
  <si>
    <t>Oddíl</t>
  </si>
  <si>
    <t>Druh</t>
  </si>
  <si>
    <t>Řádek</t>
  </si>
  <si>
    <t>Číslo(SKP)</t>
  </si>
  <si>
    <t>Název</t>
  </si>
  <si>
    <t>Množství [Mj]</t>
  </si>
  <si>
    <t>Mj</t>
  </si>
  <si>
    <t>Sazba [Kč]</t>
  </si>
  <si>
    <t>Cena celkem</t>
  </si>
  <si>
    <t>Hmoty1[t] za Mj</t>
  </si>
  <si>
    <t>Hmoty2[t] za Mj</t>
  </si>
  <si>
    <t>Normohodiny</t>
  </si>
  <si>
    <t>Dph</t>
  </si>
  <si>
    <t>Soupis prací</t>
  </si>
  <si>
    <t>.</t>
  </si>
  <si>
    <t>Ř</t>
  </si>
  <si>
    <t>Popis řádku</t>
  </si>
  <si>
    <t>Množství Mj</t>
  </si>
  <si>
    <t>Sazba</t>
  </si>
  <si>
    <t>Cena
celkem</t>
  </si>
  <si>
    <t>Hm1[t]/Mj</t>
  </si>
  <si>
    <t>Hm2[t]/Mj</t>
  </si>
  <si>
    <t>Nhod/Mj</t>
  </si>
  <si>
    <t>% Dph</t>
  </si>
  <si>
    <t>Cena vč. DPH</t>
  </si>
  <si>
    <t>001</t>
  </si>
  <si>
    <t>B</t>
  </si>
  <si>
    <t>Demolice objektu na p.č. 3594/1</t>
  </si>
  <si>
    <t>O</t>
  </si>
  <si>
    <t>zemní práce</t>
  </si>
  <si>
    <t>Seznam položek pro oddíl :</t>
  </si>
  <si>
    <t>P</t>
  </si>
  <si>
    <t>122201101</t>
  </si>
  <si>
    <t>Odkopávky a prokopávky nezapažené v hornině tř. 3 objem do 100 m3</t>
  </si>
  <si>
    <t>m3</t>
  </si>
  <si>
    <t>Odebrání zeminy na jiné lokalitě pro zásyp po základech a zatravnění včetně nákladů na pořízení
zeminy a ornice.</t>
  </si>
  <si>
    <t>"Zásyp po základech"14,1+0,2*45,5</t>
  </si>
  <si>
    <t>"Pro zatravnění"0,15*45,5</t>
  </si>
  <si>
    <t>162701105</t>
  </si>
  <si>
    <t>Vodorovné přemístění do 10000 m výkopku z horniny tř. 1 až 4</t>
  </si>
  <si>
    <t>174101101</t>
  </si>
  <si>
    <t>Zásyp jam, šachet, rýh nebo kolem objektů sypaninou se zhutněním</t>
  </si>
  <si>
    <t>181301102</t>
  </si>
  <si>
    <t>Rozprostření ornice pl do 500 m2 v rovině nebo ve svahu do 1:5 tl vrstvy do 150 mm</t>
  </si>
  <si>
    <t>m2</t>
  </si>
  <si>
    <t>184802611</t>
  </si>
  <si>
    <t>Chemické odplevelení po založení kultury postřikem na široko v rovině a svahu do 1:5</t>
  </si>
  <si>
    <t>183403153</t>
  </si>
  <si>
    <t>Obdělání půdy hrabáním v rovině a svahu do 1:5</t>
  </si>
  <si>
    <t>183403113</t>
  </si>
  <si>
    <t>Obdělání půdy frézováním v rovině a svahu do 1:5</t>
  </si>
  <si>
    <t>183403152</t>
  </si>
  <si>
    <t>Obdělání půdy vláčením v rovině a svahu do 1:5</t>
  </si>
  <si>
    <t>184851111</t>
  </si>
  <si>
    <t>Hnojení roztokem hnojiva v rovině a svahu do 1:2</t>
  </si>
  <si>
    <t>45,5*0,002</t>
  </si>
  <si>
    <t>S</t>
  </si>
  <si>
    <t>25191155</t>
  </si>
  <si>
    <t>Hnojivo pro travní plochy</t>
  </si>
  <si>
    <t>kg</t>
  </si>
  <si>
    <t>45,5*0,2</t>
  </si>
  <si>
    <t>181451131</t>
  </si>
  <si>
    <t>Založení parkového trávníku výsevem v rovině a ve svahu do 1:5</t>
  </si>
  <si>
    <t>00572410</t>
  </si>
  <si>
    <t>SMES TRAVNI PARKOVA REKREACNI</t>
  </si>
  <si>
    <t>45,5*0,03</t>
  </si>
  <si>
    <t>183403161</t>
  </si>
  <si>
    <t>Obdělání půdy válením v rovině a svahu do 1:5</t>
  </si>
  <si>
    <t>111107111R</t>
  </si>
  <si>
    <t>Ošetření zatravněných ploch strojně v rovině nebo svahu do 1:5</t>
  </si>
  <si>
    <t>po dobu 2 měsíců</t>
  </si>
  <si>
    <t>011</t>
  </si>
  <si>
    <t>přípravné a přidružené práce</t>
  </si>
  <si>
    <t>011R01</t>
  </si>
  <si>
    <t>Naložení inventáře (velkoobjemový odpad), odvoz na skládku do 10 km a poplatek na skládce</t>
  </si>
  <si>
    <t>096</t>
  </si>
  <si>
    <t>bourání a demolice konstrukcí</t>
  </si>
  <si>
    <t>981011313</t>
  </si>
  <si>
    <t>Demolice budov zděných na MVC podíl konstrukcí do 20 % postupným rozebíráním</t>
  </si>
  <si>
    <t>vč. podlahy - betonová mazanina</t>
  </si>
  <si>
    <t>961044111</t>
  </si>
  <si>
    <t>Bourání základů z betonu prostého</t>
  </si>
  <si>
    <t>0,5*0,8*(40,92*2+12,6*2+9,5+12,6*2+8,55+15,85+5,0+9,6+4,6)</t>
  </si>
  <si>
    <t>U</t>
  </si>
  <si>
    <t>997006512</t>
  </si>
  <si>
    <t>Vodorovná doprava suti do 1 km - na placenou skládku</t>
  </si>
  <si>
    <t>T</t>
  </si>
  <si>
    <t>997006519</t>
  </si>
  <si>
    <t>Vodorovná doprava suti ZKD i započatý 1 km do 10 km</t>
  </si>
  <si>
    <t>997013801</t>
  </si>
  <si>
    <t>Poplatek na skládce - beton, keramika ( tříděný ) - 50 %</t>
  </si>
  <si>
    <t>t</t>
  </si>
  <si>
    <t>997013831</t>
  </si>
  <si>
    <t>Poplatek na skládce - směsný - 50 %</t>
  </si>
  <si>
    <t>002</t>
  </si>
  <si>
    <t>Demolice objektu na p.č. 3594/4</t>
  </si>
  <si>
    <t>003</t>
  </si>
  <si>
    <t>Demolice objektu na p.č. 3594/5</t>
  </si>
  <si>
    <t>981011314</t>
  </si>
  <si>
    <t>Demolice budov zděných na MVC podíl konstrukcí do 25 % postupným rozebíráním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</si>
</sst>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@"/>
    <numFmt numFmtId="166" formatCode="#,##0.00&quot; Kč&quot;;\-#,##0.00&quot; Kč&quot;"/>
    <numFmt numFmtId="167" formatCode="#,##0.00"/>
    <numFmt numFmtId="168" formatCode="#,##0.00;\-#,###,##0.00;&quot;&quot;"/>
    <numFmt numFmtId="169" formatCode="0&quot; %&quot;"/>
    <numFmt numFmtId="170" formatCode="#,##0.00&quot; Kč&quot;;\-#,##0.00&quot; Kč&quot;;&quot;&quot;"/>
    <numFmt numFmtId="171" formatCode="0.00"/>
    <numFmt numFmtId="172" formatCode="#,##0.00;;&quot;&quot;"/>
    <numFmt numFmtId="173" formatCode="#,##0.000"/>
    <numFmt numFmtId="174" formatCode="#,##0.00&quot; Kč&quot;;[RED]\-#,##0.00&quot; Kč&quot;"/>
    <numFmt numFmtId="175" formatCode="#,##0.00;\-#,##0.00;&quot;&quot;"/>
    <numFmt numFmtId="176" formatCode="#,##0.000;\-#,##0.000;&quot;&quot;"/>
    <numFmt numFmtId="177" formatCode="_-* #,##0.00\,_K_č_-;\-* #,##0.00\,_K_č_-;_-* \-??\ _K_č_-;_-@_-"/>
  </numFmts>
  <fonts count="33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0"/>
      <name val="Arial CE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2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sz val="10"/>
      <color indexed="8"/>
      <name val="Andale Sans UI;Arial Unicode MS;Lucida Sans Unicode;Tahoma;Luxi Sans;Interface User;WarpSans;Geneva;Tahoma;MS Sans Serif;Helv;Dialog;Albany;Lucida;Helvetica;Charcoal;Chicago;Arial;Helmet;Interface System;Sans Serif"/>
      <family val="1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60"/>
      <name val="Arial"/>
      <family val="2"/>
    </font>
    <font>
      <i/>
      <sz val="8"/>
      <color indexed="63"/>
      <name val="Arial"/>
      <family val="2"/>
    </font>
    <font>
      <sz val="8"/>
      <color indexed="17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1">
    <xf numFmtId="164" fontId="0" fillId="0" borderId="0" xfId="0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0" fillId="2" borderId="0" xfId="0" applyFont="1" applyFill="1" applyBorder="1" applyAlignment="1">
      <alignment/>
    </xf>
    <xf numFmtId="164" fontId="1" fillId="2" borderId="1" xfId="0" applyFont="1" applyFill="1" applyBorder="1" applyAlignment="1">
      <alignment horizontal="center" vertical="center"/>
    </xf>
    <xf numFmtId="164" fontId="1" fillId="2" borderId="0" xfId="0" applyFont="1" applyFill="1" applyBorder="1" applyAlignment="1">
      <alignment horizontal="center" vertical="center"/>
    </xf>
    <xf numFmtId="164" fontId="0" fillId="2" borderId="2" xfId="0" applyFont="1" applyFill="1" applyBorder="1" applyAlignment="1">
      <alignment/>
    </xf>
    <xf numFmtId="164" fontId="1" fillId="2" borderId="3" xfId="0" applyFont="1" applyFill="1" applyBorder="1" applyAlignment="1">
      <alignment horizontal="center" vertical="center"/>
    </xf>
    <xf numFmtId="164" fontId="2" fillId="3" borderId="4" xfId="0" applyFont="1" applyFill="1" applyBorder="1" applyAlignment="1">
      <alignment horizontal="center" vertical="center"/>
    </xf>
    <xf numFmtId="164" fontId="3" fillId="3" borderId="4" xfId="0" applyFont="1" applyFill="1" applyBorder="1" applyAlignment="1">
      <alignment horizontal="left" vertical="center"/>
    </xf>
    <xf numFmtId="164" fontId="4" fillId="3" borderId="4" xfId="0" applyFont="1" applyFill="1" applyBorder="1" applyAlignment="1">
      <alignment horizontal="center" vertical="center"/>
    </xf>
    <xf numFmtId="164" fontId="5" fillId="3" borderId="4" xfId="0" applyFont="1" applyFill="1" applyBorder="1" applyAlignment="1">
      <alignment horizontal="left" vertical="center"/>
    </xf>
    <xf numFmtId="164" fontId="6" fillId="2" borderId="3" xfId="0" applyFont="1" applyFill="1" applyBorder="1" applyAlignment="1">
      <alignment horizontal="left" vertical="center"/>
    </xf>
    <xf numFmtId="164" fontId="7" fillId="4" borderId="5" xfId="0" applyFont="1" applyFill="1" applyBorder="1" applyAlignment="1">
      <alignment horizontal="center" vertical="center"/>
    </xf>
    <xf numFmtId="164" fontId="8" fillId="4" borderId="5" xfId="0" applyFont="1" applyFill="1" applyBorder="1" applyAlignment="1">
      <alignment horizontal="center" vertical="center"/>
    </xf>
    <xf numFmtId="164" fontId="8" fillId="4" borderId="5" xfId="0" applyFont="1" applyFill="1" applyBorder="1" applyAlignment="1">
      <alignment horizontal="center" vertical="center"/>
    </xf>
    <xf numFmtId="164" fontId="5" fillId="4" borderId="5" xfId="0" applyFont="1" applyFill="1" applyBorder="1" applyAlignment="1">
      <alignment vertical="center"/>
    </xf>
    <xf numFmtId="164" fontId="8" fillId="4" borderId="5" xfId="0" applyFont="1" applyFill="1" applyBorder="1" applyAlignment="1">
      <alignment vertical="center"/>
    </xf>
    <xf numFmtId="164" fontId="0" fillId="2" borderId="3" xfId="0" applyFont="1" applyFill="1" applyBorder="1" applyAlignment="1">
      <alignment/>
    </xf>
    <xf numFmtId="164" fontId="0" fillId="2" borderId="6" xfId="0" applyFont="1" applyFill="1" applyBorder="1" applyAlignment="1">
      <alignment/>
    </xf>
    <xf numFmtId="165" fontId="0" fillId="2" borderId="6" xfId="0" applyNumberFormat="1" applyFont="1" applyFill="1" applyBorder="1" applyAlignment="1">
      <alignment/>
    </xf>
    <xf numFmtId="164" fontId="9" fillId="2" borderId="6" xfId="0" applyFont="1" applyFill="1" applyBorder="1" applyAlignment="1">
      <alignment/>
    </xf>
    <xf numFmtId="164" fontId="0" fillId="2" borderId="6" xfId="0" applyFont="1" applyFill="1" applyBorder="1" applyAlignment="1">
      <alignment/>
    </xf>
    <xf numFmtId="164" fontId="10" fillId="2" borderId="6" xfId="0" applyFont="1" applyFill="1" applyBorder="1" applyAlignment="1">
      <alignment/>
    </xf>
    <xf numFmtId="164" fontId="12" fillId="3" borderId="4" xfId="0" applyFont="1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4" fontId="6" fillId="3" borderId="4" xfId="0" applyFont="1" applyFill="1" applyBorder="1" applyAlignment="1">
      <alignment horizontal="center"/>
    </xf>
    <xf numFmtId="164" fontId="6" fillId="4" borderId="8" xfId="0" applyFont="1" applyFill="1" applyBorder="1" applyAlignment="1">
      <alignment horizontal="center" vertical="center"/>
    </xf>
    <xf numFmtId="164" fontId="6" fillId="4" borderId="9" xfId="0" applyFont="1" applyFill="1" applyBorder="1" applyAlignment="1">
      <alignment horizontal="center"/>
    </xf>
    <xf numFmtId="166" fontId="6" fillId="4" borderId="9" xfId="0" applyNumberFormat="1" applyFont="1" applyFill="1" applyBorder="1" applyAlignment="1">
      <alignment horizontal="center"/>
    </xf>
    <xf numFmtId="166" fontId="6" fillId="4" borderId="10" xfId="0" applyNumberFormat="1" applyFont="1" applyFill="1" applyBorder="1" applyAlignment="1">
      <alignment horizontal="center"/>
    </xf>
    <xf numFmtId="164" fontId="12" fillId="4" borderId="6" xfId="0" applyFont="1" applyFill="1" applyBorder="1" applyAlignment="1">
      <alignment horizontal="center"/>
    </xf>
    <xf numFmtId="164" fontId="6" fillId="4" borderId="6" xfId="0" applyFont="1" applyFill="1" applyBorder="1" applyAlignment="1">
      <alignment horizontal="center"/>
    </xf>
    <xf numFmtId="167" fontId="6" fillId="4" borderId="6" xfId="0" applyNumberFormat="1" applyFont="1" applyFill="1" applyBorder="1" applyAlignment="1">
      <alignment/>
    </xf>
    <xf numFmtId="164" fontId="6" fillId="4" borderId="9" xfId="0" applyFont="1" applyFill="1" applyBorder="1" applyAlignment="1">
      <alignment horizontal="center" vertical="center"/>
    </xf>
    <xf numFmtId="168" fontId="0" fillId="2" borderId="6" xfId="0" applyNumberFormat="1" applyFont="1" applyFill="1" applyBorder="1" applyAlignment="1">
      <alignment/>
    </xf>
    <xf numFmtId="168" fontId="0" fillId="2" borderId="6" xfId="0" applyNumberFormat="1" applyFont="1" applyFill="1" applyBorder="1" applyAlignment="1">
      <alignment/>
    </xf>
    <xf numFmtId="168" fontId="0" fillId="2" borderId="11" xfId="0" applyNumberFormat="1" applyFont="1" applyFill="1" applyBorder="1" applyAlignment="1">
      <alignment/>
    </xf>
    <xf numFmtId="164" fontId="13" fillId="2" borderId="6" xfId="0" applyFont="1" applyFill="1" applyBorder="1" applyAlignment="1">
      <alignment/>
    </xf>
    <xf numFmtId="167" fontId="0" fillId="2" borderId="6" xfId="0" applyNumberFormat="1" applyFont="1" applyFill="1" applyBorder="1" applyAlignment="1">
      <alignment/>
    </xf>
    <xf numFmtId="169" fontId="0" fillId="2" borderId="6" xfId="0" applyNumberFormat="1" applyFont="1" applyFill="1" applyBorder="1" applyAlignment="1">
      <alignment/>
    </xf>
    <xf numFmtId="164" fontId="9" fillId="2" borderId="3" xfId="0" applyFont="1" applyFill="1" applyBorder="1" applyAlignment="1">
      <alignment/>
    </xf>
    <xf numFmtId="164" fontId="6" fillId="4" borderId="8" xfId="0" applyFont="1" applyFill="1" applyBorder="1" applyAlignment="1">
      <alignment horizontal="center"/>
    </xf>
    <xf numFmtId="168" fontId="6" fillId="4" borderId="9" xfId="0" applyNumberFormat="1" applyFont="1" applyFill="1" applyBorder="1" applyAlignment="1">
      <alignment/>
    </xf>
    <xf numFmtId="168" fontId="6" fillId="4" borderId="9" xfId="0" applyNumberFormat="1" applyFont="1" applyFill="1" applyBorder="1" applyAlignment="1">
      <alignment/>
    </xf>
    <xf numFmtId="168" fontId="6" fillId="4" borderId="10" xfId="0" applyNumberFormat="1" applyFont="1" applyFill="1" applyBorder="1" applyAlignment="1">
      <alignment/>
    </xf>
    <xf numFmtId="164" fontId="0" fillId="2" borderId="1" xfId="0" applyFont="1" applyFill="1" applyBorder="1" applyAlignment="1">
      <alignment/>
    </xf>
    <xf numFmtId="164" fontId="12" fillId="2" borderId="9" xfId="0" applyFont="1" applyFill="1" applyBorder="1" applyAlignment="1">
      <alignment/>
    </xf>
    <xf numFmtId="170" fontId="14" fillId="2" borderId="12" xfId="0" applyNumberFormat="1" applyFont="1" applyFill="1" applyBorder="1" applyAlignment="1">
      <alignment horizontal="center"/>
    </xf>
    <xf numFmtId="164" fontId="6" fillId="2" borderId="9" xfId="0" applyFont="1" applyFill="1" applyBorder="1" applyAlignment="1">
      <alignment/>
    </xf>
    <xf numFmtId="170" fontId="6" fillId="2" borderId="13" xfId="0" applyNumberFormat="1" applyFont="1" applyFill="1" applyBorder="1" applyAlignment="1">
      <alignment horizontal="center"/>
    </xf>
    <xf numFmtId="164" fontId="6" fillId="2" borderId="3" xfId="0" applyFont="1" applyFill="1" applyBorder="1" applyAlignment="1">
      <alignment horizontal="center"/>
    </xf>
    <xf numFmtId="164" fontId="6" fillId="4" borderId="9" xfId="0" applyFont="1" applyFill="1" applyBorder="1" applyAlignment="1">
      <alignment horizontal="left" vertical="center" wrapText="1"/>
    </xf>
    <xf numFmtId="170" fontId="6" fillId="4" borderId="13" xfId="0" applyNumberFormat="1" applyFont="1" applyFill="1" applyBorder="1" applyAlignment="1">
      <alignment horizontal="center" vertical="center"/>
    </xf>
    <xf numFmtId="164" fontId="6" fillId="4" borderId="6" xfId="0" applyFont="1" applyFill="1" applyBorder="1" applyAlignment="1">
      <alignment vertical="center"/>
    </xf>
    <xf numFmtId="170" fontId="6" fillId="4" borderId="6" xfId="0" applyNumberFormat="1" applyFont="1" applyFill="1" applyBorder="1" applyAlignment="1">
      <alignment horizontal="center" vertical="center"/>
    </xf>
    <xf numFmtId="164" fontId="6" fillId="3" borderId="6" xfId="0" applyFont="1" applyFill="1" applyBorder="1" applyAlignment="1">
      <alignment horizontal="center"/>
    </xf>
    <xf numFmtId="171" fontId="6" fillId="4" borderId="9" xfId="0" applyNumberFormat="1" applyFont="1" applyFill="1" applyBorder="1" applyAlignment="1">
      <alignment horizontal="center"/>
    </xf>
    <xf numFmtId="167" fontId="6" fillId="4" borderId="10" xfId="0" applyNumberFormat="1" applyFont="1" applyFill="1" applyBorder="1" applyAlignment="1">
      <alignment horizontal="center"/>
    </xf>
    <xf numFmtId="167" fontId="6" fillId="4" borderId="6" xfId="0" applyNumberFormat="1" applyFont="1" applyFill="1" applyBorder="1" applyAlignment="1">
      <alignment horizontal="center"/>
    </xf>
    <xf numFmtId="169" fontId="6" fillId="4" borderId="9" xfId="0" applyNumberFormat="1" applyFont="1" applyFill="1" applyBorder="1" applyAlignment="1">
      <alignment horizontal="center"/>
    </xf>
    <xf numFmtId="166" fontId="0" fillId="2" borderId="6" xfId="0" applyNumberFormat="1" applyFont="1" applyFill="1" applyBorder="1" applyAlignment="1">
      <alignment horizontal="center"/>
    </xf>
    <xf numFmtId="166" fontId="0" fillId="2" borderId="11" xfId="0" applyNumberFormat="1" applyFont="1" applyFill="1" applyBorder="1" applyAlignment="1">
      <alignment horizontal="center"/>
    </xf>
    <xf numFmtId="164" fontId="6" fillId="2" borderId="6" xfId="0" applyFont="1" applyFill="1" applyBorder="1" applyAlignment="1">
      <alignment/>
    </xf>
    <xf numFmtId="170" fontId="9" fillId="2" borderId="6" xfId="0" applyNumberFormat="1" applyFont="1" applyFill="1" applyBorder="1" applyAlignment="1">
      <alignment horizontal="center"/>
    </xf>
    <xf numFmtId="170" fontId="0" fillId="2" borderId="6" xfId="0" applyNumberFormat="1" applyFont="1" applyFill="1" applyBorder="1" applyAlignment="1">
      <alignment horizontal="center"/>
    </xf>
    <xf numFmtId="164" fontId="6" fillId="4" borderId="9" xfId="0" applyFont="1" applyFill="1" applyBorder="1" applyAlignment="1">
      <alignment horizontal="left" vertical="center"/>
    </xf>
    <xf numFmtId="170" fontId="6" fillId="4" borderId="0" xfId="0" applyNumberFormat="1" applyFont="1" applyFill="1" applyBorder="1" applyAlignment="1">
      <alignment horizontal="center" vertical="center"/>
    </xf>
    <xf numFmtId="170" fontId="14" fillId="4" borderId="10" xfId="0" applyNumberFormat="1" applyFont="1" applyFill="1" applyBorder="1" applyAlignment="1">
      <alignment horizontal="center" vertical="center"/>
    </xf>
    <xf numFmtId="164" fontId="6" fillId="4" borderId="6" xfId="0" applyFont="1" applyFill="1" applyBorder="1" applyAlignment="1">
      <alignment horizontal="center" vertical="center"/>
    </xf>
    <xf numFmtId="172" fontId="6" fillId="4" borderId="6" xfId="0" applyNumberFormat="1" applyFont="1" applyFill="1" applyBorder="1" applyAlignment="1">
      <alignment horizontal="center" vertical="center"/>
    </xf>
    <xf numFmtId="164" fontId="15" fillId="3" borderId="4" xfId="0" applyFont="1" applyFill="1" applyBorder="1" applyAlignment="1">
      <alignment horizontal="center" vertical="center"/>
    </xf>
    <xf numFmtId="164" fontId="12" fillId="3" borderId="14" xfId="0" applyFont="1" applyFill="1" applyBorder="1" applyAlignment="1">
      <alignment horizontal="center"/>
    </xf>
    <xf numFmtId="170" fontId="16" fillId="4" borderId="2" xfId="0" applyNumberFormat="1" applyFont="1" applyFill="1" applyBorder="1" applyAlignment="1">
      <alignment horizontal="center" vertical="center"/>
    </xf>
    <xf numFmtId="164" fontId="6" fillId="4" borderId="15" xfId="0" applyFont="1" applyFill="1" applyBorder="1" applyAlignment="1">
      <alignment horizontal="center"/>
    </xf>
    <xf numFmtId="164" fontId="6" fillId="4" borderId="16" xfId="0" applyFont="1" applyFill="1" applyBorder="1" applyAlignment="1">
      <alignment horizontal="center"/>
    </xf>
    <xf numFmtId="167" fontId="0" fillId="2" borderId="11" xfId="0" applyNumberFormat="1" applyFont="1" applyFill="1" applyBorder="1" applyAlignment="1">
      <alignment/>
    </xf>
    <xf numFmtId="164" fontId="0" fillId="2" borderId="17" xfId="0" applyFont="1" applyFill="1" applyBorder="1" applyAlignment="1">
      <alignment/>
    </xf>
    <xf numFmtId="164" fontId="0" fillId="2" borderId="17" xfId="0" applyFont="1" applyFill="1" applyBorder="1" applyAlignment="1">
      <alignment/>
    </xf>
    <xf numFmtId="164" fontId="17" fillId="2" borderId="0" xfId="0" applyFont="1" applyFill="1" applyBorder="1" applyAlignment="1">
      <alignment/>
    </xf>
    <xf numFmtId="164" fontId="0" fillId="0" borderId="0" xfId="0" applyFont="1" applyBorder="1" applyAlignment="1">
      <alignment horizontal="center"/>
    </xf>
    <xf numFmtId="167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164" fontId="0" fillId="0" borderId="0" xfId="0" applyFont="1" applyBorder="1" applyAlignment="1">
      <alignment horizontal="right"/>
    </xf>
    <xf numFmtId="164" fontId="17" fillId="0" borderId="0" xfId="0" applyFont="1" applyFill="1" applyBorder="1" applyAlignment="1">
      <alignment/>
    </xf>
    <xf numFmtId="164" fontId="17" fillId="0" borderId="0" xfId="0" applyFont="1" applyBorder="1" applyAlignment="1">
      <alignment horizontal="center"/>
    </xf>
    <xf numFmtId="167" fontId="17" fillId="0" borderId="0" xfId="0" applyNumberFormat="1" applyFont="1" applyBorder="1" applyAlignment="1">
      <alignment horizontal="center"/>
    </xf>
    <xf numFmtId="173" fontId="17" fillId="0" borderId="0" xfId="0" applyNumberFormat="1" applyFont="1" applyBorder="1" applyAlignment="1">
      <alignment horizontal="center"/>
    </xf>
    <xf numFmtId="164" fontId="17" fillId="0" borderId="0" xfId="0" applyFont="1" applyBorder="1" applyAlignment="1">
      <alignment/>
    </xf>
    <xf numFmtId="164" fontId="18" fillId="2" borderId="0" xfId="0" applyFont="1" applyFill="1" applyBorder="1" applyAlignment="1">
      <alignment/>
    </xf>
    <xf numFmtId="164" fontId="19" fillId="2" borderId="0" xfId="0" applyFont="1" applyFill="1" applyBorder="1" applyAlignment="1">
      <alignment horizontal="center"/>
    </xf>
    <xf numFmtId="167" fontId="0" fillId="2" borderId="0" xfId="0" applyNumberFormat="1" applyFont="1" applyFill="1" applyBorder="1" applyAlignment="1">
      <alignment/>
    </xf>
    <xf numFmtId="167" fontId="0" fillId="2" borderId="0" xfId="0" applyNumberFormat="1" applyFont="1" applyFill="1" applyBorder="1" applyAlignment="1">
      <alignment horizontal="right"/>
    </xf>
    <xf numFmtId="164" fontId="20" fillId="2" borderId="0" xfId="0" applyFont="1" applyFill="1" applyBorder="1" applyAlignment="1">
      <alignment horizontal="left"/>
    </xf>
    <xf numFmtId="164" fontId="21" fillId="2" borderId="0" xfId="0" applyFont="1" applyFill="1" applyBorder="1" applyAlignment="1">
      <alignment/>
    </xf>
    <xf numFmtId="172" fontId="20" fillId="2" borderId="0" xfId="0" applyNumberFormat="1" applyFont="1" applyFill="1" applyBorder="1" applyAlignment="1">
      <alignment horizontal="center"/>
    </xf>
    <xf numFmtId="172" fontId="20" fillId="2" borderId="0" xfId="0" applyNumberFormat="1" applyFont="1" applyFill="1" applyBorder="1" applyAlignment="1">
      <alignment/>
    </xf>
    <xf numFmtId="172" fontId="22" fillId="2" borderId="0" xfId="0" applyNumberFormat="1" applyFont="1" applyFill="1" applyBorder="1" applyAlignment="1">
      <alignment/>
    </xf>
    <xf numFmtId="172" fontId="22" fillId="2" borderId="0" xfId="0" applyNumberFormat="1" applyFont="1" applyFill="1" applyBorder="1" applyAlignment="1">
      <alignment horizontal="left"/>
    </xf>
    <xf numFmtId="164" fontId="0" fillId="2" borderId="0" xfId="0" applyFill="1" applyAlignment="1">
      <alignment/>
    </xf>
    <xf numFmtId="172" fontId="6" fillId="2" borderId="0" xfId="0" applyNumberFormat="1" applyFont="1" applyFill="1" applyBorder="1" applyAlignment="1">
      <alignment horizontal="center"/>
    </xf>
    <xf numFmtId="172" fontId="6" fillId="2" borderId="0" xfId="0" applyNumberFormat="1" applyFont="1" applyFill="1" applyBorder="1" applyAlignment="1">
      <alignment/>
    </xf>
    <xf numFmtId="172" fontId="0" fillId="2" borderId="0" xfId="0" applyNumberFormat="1" applyFont="1" applyFill="1" applyBorder="1" applyAlignment="1">
      <alignment horizontal="center"/>
    </xf>
    <xf numFmtId="174" fontId="23" fillId="2" borderId="0" xfId="0" applyNumberFormat="1" applyFont="1" applyFill="1" applyBorder="1" applyAlignment="1">
      <alignment/>
    </xf>
    <xf numFmtId="167" fontId="23" fillId="2" borderId="0" xfId="0" applyNumberFormat="1" applyFont="1" applyFill="1" applyBorder="1" applyAlignment="1">
      <alignment/>
    </xf>
    <xf numFmtId="167" fontId="23" fillId="2" borderId="0" xfId="0" applyNumberFormat="1" applyFont="1" applyFill="1" applyBorder="1" applyAlignment="1">
      <alignment horizontal="right"/>
    </xf>
    <xf numFmtId="164" fontId="9" fillId="3" borderId="6" xfId="0" applyFont="1" applyFill="1" applyBorder="1" applyAlignment="1">
      <alignment horizontal="center"/>
    </xf>
    <xf numFmtId="172" fontId="9" fillId="3" borderId="6" xfId="0" applyNumberFormat="1" applyFont="1" applyFill="1" applyBorder="1" applyAlignment="1">
      <alignment horizontal="center"/>
    </xf>
    <xf numFmtId="172" fontId="24" fillId="3" borderId="6" xfId="0" applyNumberFormat="1" applyFont="1" applyFill="1" applyBorder="1" applyAlignment="1">
      <alignment horizontal="left"/>
    </xf>
    <xf numFmtId="164" fontId="25" fillId="3" borderId="6" xfId="0" applyFont="1" applyFill="1" applyBorder="1" applyAlignment="1">
      <alignment horizontal="center"/>
    </xf>
    <xf numFmtId="174" fontId="26" fillId="3" borderId="6" xfId="0" applyNumberFormat="1" applyFont="1" applyFill="1" applyBorder="1" applyAlignment="1">
      <alignment horizontal="center"/>
    </xf>
    <xf numFmtId="167" fontId="26" fillId="3" borderId="6" xfId="0" applyNumberFormat="1" applyFont="1" applyFill="1" applyBorder="1" applyAlignment="1">
      <alignment horizontal="center"/>
    </xf>
    <xf numFmtId="164" fontId="0" fillId="2" borderId="0" xfId="0" applyFont="1" applyFill="1" applyBorder="1" applyAlignment="1">
      <alignment vertical="center"/>
    </xf>
    <xf numFmtId="164" fontId="17" fillId="3" borderId="9" xfId="0" applyFont="1" applyFill="1" applyBorder="1" applyAlignment="1">
      <alignment horizontal="center" vertical="center"/>
    </xf>
    <xf numFmtId="164" fontId="17" fillId="3" borderId="9" xfId="0" applyFont="1" applyFill="1" applyBorder="1" applyAlignment="1">
      <alignment vertical="center"/>
    </xf>
    <xf numFmtId="164" fontId="17" fillId="3" borderId="9" xfId="0" applyFont="1" applyFill="1" applyBorder="1" applyAlignment="1">
      <alignment horizontal="center" vertical="center" wrapText="1"/>
    </xf>
    <xf numFmtId="167" fontId="17" fillId="3" borderId="9" xfId="0" applyNumberFormat="1" applyFont="1" applyFill="1" applyBorder="1" applyAlignment="1">
      <alignment horizontal="center" vertical="center"/>
    </xf>
    <xf numFmtId="164" fontId="0" fillId="0" borderId="0" xfId="0" applyFont="1" applyBorder="1" applyAlignment="1">
      <alignment vertical="center"/>
    </xf>
    <xf numFmtId="164" fontId="9" fillId="2" borderId="9" xfId="0" applyFont="1" applyFill="1" applyBorder="1" applyAlignment="1">
      <alignment/>
    </xf>
    <xf numFmtId="172" fontId="14" fillId="2" borderId="9" xfId="0" applyNumberFormat="1" applyFont="1" applyFill="1" applyBorder="1" applyAlignment="1">
      <alignment horizontal="center"/>
    </xf>
    <xf numFmtId="172" fontId="27" fillId="2" borderId="9" xfId="0" applyNumberFormat="1" applyFont="1" applyFill="1" applyBorder="1" applyAlignment="1">
      <alignment/>
    </xf>
    <xf numFmtId="164" fontId="25" fillId="2" borderId="9" xfId="0" applyFont="1" applyFill="1" applyBorder="1" applyAlignment="1">
      <alignment/>
    </xf>
    <xf numFmtId="174" fontId="14" fillId="5" borderId="9" xfId="0" applyNumberFormat="1" applyFont="1" applyFill="1" applyBorder="1" applyAlignment="1">
      <alignment/>
    </xf>
    <xf numFmtId="167" fontId="14" fillId="5" borderId="9" xfId="0" applyNumberFormat="1" applyFont="1" applyFill="1" applyBorder="1" applyAlignment="1">
      <alignment/>
    </xf>
    <xf numFmtId="167" fontId="14" fillId="5" borderId="9" xfId="0" applyNumberFormat="1" applyFont="1" applyFill="1" applyBorder="1" applyAlignment="1">
      <alignment horizontal="right"/>
    </xf>
    <xf numFmtId="164" fontId="0" fillId="2" borderId="0" xfId="0" applyFont="1" applyFill="1" applyBorder="1" applyAlignment="1">
      <alignment horizontal="center"/>
    </xf>
    <xf numFmtId="164" fontId="14" fillId="5" borderId="9" xfId="0" applyFont="1" applyFill="1" applyBorder="1" applyAlignment="1">
      <alignment horizontal="right" vertical="top"/>
    </xf>
    <xf numFmtId="164" fontId="28" fillId="5" borderId="9" xfId="0" applyFont="1" applyFill="1" applyBorder="1" applyAlignment="1">
      <alignment vertical="top"/>
    </xf>
    <xf numFmtId="164" fontId="14" fillId="5" borderId="9" xfId="0" applyFont="1" applyFill="1" applyBorder="1" applyAlignment="1">
      <alignment horizontal="center" vertical="top"/>
    </xf>
    <xf numFmtId="164" fontId="14" fillId="5" borderId="9" xfId="0" applyFont="1" applyFill="1" applyBorder="1" applyAlignment="1">
      <alignment vertical="top"/>
    </xf>
    <xf numFmtId="164" fontId="14" fillId="5" borderId="9" xfId="0" applyFont="1" applyFill="1" applyBorder="1" applyAlignment="1">
      <alignment vertical="top" wrapText="1"/>
    </xf>
    <xf numFmtId="174" fontId="14" fillId="5" borderId="9" xfId="0" applyNumberFormat="1" applyFont="1" applyFill="1" applyBorder="1" applyAlignment="1">
      <alignment vertical="top"/>
    </xf>
    <xf numFmtId="167" fontId="14" fillId="5" borderId="9" xfId="0" applyNumberFormat="1" applyFont="1" applyFill="1" applyBorder="1" applyAlignment="1">
      <alignment vertical="top"/>
    </xf>
    <xf numFmtId="173" fontId="14" fillId="5" borderId="9" xfId="0" applyNumberFormat="1" applyFont="1" applyFill="1" applyBorder="1" applyAlignment="1">
      <alignment vertical="top"/>
    </xf>
    <xf numFmtId="167" fontId="14" fillId="5" borderId="9" xfId="0" applyNumberFormat="1" applyFont="1" applyFill="1" applyBorder="1" applyAlignment="1">
      <alignment horizontal="right" vertical="top"/>
    </xf>
    <xf numFmtId="164" fontId="0" fillId="2" borderId="0" xfId="0" applyFont="1" applyFill="1" applyBorder="1" applyAlignment="1">
      <alignment vertical="top"/>
    </xf>
    <xf numFmtId="164" fontId="14" fillId="2" borderId="0" xfId="0" applyFont="1" applyFill="1" applyBorder="1" applyAlignment="1">
      <alignment vertical="top"/>
    </xf>
    <xf numFmtId="164" fontId="14" fillId="6" borderId="9" xfId="0" applyFont="1" applyFill="1" applyBorder="1" applyAlignment="1">
      <alignment horizontal="right" vertical="top"/>
    </xf>
    <xf numFmtId="164" fontId="14" fillId="6" borderId="9" xfId="0" applyFont="1" applyFill="1" applyBorder="1" applyAlignment="1">
      <alignment horizontal="center" vertical="top"/>
    </xf>
    <xf numFmtId="164" fontId="14" fillId="6" borderId="9" xfId="0" applyFont="1" applyFill="1" applyBorder="1" applyAlignment="1">
      <alignment vertical="top"/>
    </xf>
    <xf numFmtId="164" fontId="14" fillId="6" borderId="9" xfId="0" applyFont="1" applyFill="1" applyBorder="1" applyAlignment="1">
      <alignment vertical="top" wrapText="1"/>
    </xf>
    <xf numFmtId="166" fontId="14" fillId="6" borderId="9" xfId="0" applyNumberFormat="1" applyFont="1" applyFill="1" applyBorder="1" applyAlignment="1">
      <alignment vertical="top"/>
    </xf>
    <xf numFmtId="167" fontId="14" fillId="6" borderId="9" xfId="0" applyNumberFormat="1" applyFont="1" applyFill="1" applyBorder="1" applyAlignment="1">
      <alignment vertical="top"/>
    </xf>
    <xf numFmtId="173" fontId="14" fillId="6" borderId="9" xfId="0" applyNumberFormat="1" applyFont="1" applyFill="1" applyBorder="1" applyAlignment="1">
      <alignment vertical="top"/>
    </xf>
    <xf numFmtId="167" fontId="14" fillId="6" borderId="9" xfId="0" applyNumberFormat="1" applyFont="1" applyFill="1" applyBorder="1" applyAlignment="1">
      <alignment horizontal="right" vertical="top"/>
    </xf>
    <xf numFmtId="164" fontId="29" fillId="2" borderId="0" xfId="0" applyFont="1" applyFill="1" applyBorder="1" applyAlignment="1">
      <alignment vertical="top"/>
    </xf>
    <xf numFmtId="164" fontId="29" fillId="4" borderId="0" xfId="0" applyFont="1" applyFill="1" applyBorder="1" applyAlignment="1">
      <alignment horizontal="right" vertical="top"/>
    </xf>
    <xf numFmtId="164" fontId="29" fillId="4" borderId="0" xfId="0" applyFont="1" applyFill="1" applyBorder="1" applyAlignment="1">
      <alignment horizontal="center" vertical="top"/>
    </xf>
    <xf numFmtId="164" fontId="5" fillId="4" borderId="0" xfId="0" applyFont="1" applyFill="1" applyBorder="1" applyAlignment="1">
      <alignment vertical="top"/>
    </xf>
    <xf numFmtId="164" fontId="29" fillId="4" borderId="0" xfId="0" applyFont="1" applyFill="1" applyBorder="1" applyAlignment="1">
      <alignment vertical="top"/>
    </xf>
    <xf numFmtId="164" fontId="29" fillId="4" borderId="0" xfId="0" applyFont="1" applyFill="1" applyBorder="1" applyAlignment="1">
      <alignment vertical="top" wrapText="1"/>
    </xf>
    <xf numFmtId="166" fontId="29" fillId="4" borderId="0" xfId="0" applyNumberFormat="1" applyFont="1" applyFill="1" applyBorder="1" applyAlignment="1">
      <alignment vertical="top"/>
    </xf>
    <xf numFmtId="167" fontId="29" fillId="4" borderId="0" xfId="0" applyNumberFormat="1" applyFont="1" applyFill="1" applyBorder="1" applyAlignment="1">
      <alignment vertical="top"/>
    </xf>
    <xf numFmtId="173" fontId="29" fillId="4" borderId="0" xfId="0" applyNumberFormat="1" applyFont="1" applyFill="1" applyBorder="1" applyAlignment="1">
      <alignment vertical="top"/>
    </xf>
    <xf numFmtId="167" fontId="29" fillId="4" borderId="0" xfId="0" applyNumberFormat="1" applyFont="1" applyFill="1" applyBorder="1" applyAlignment="1">
      <alignment horizontal="right" vertical="top"/>
    </xf>
    <xf numFmtId="164" fontId="9" fillId="2" borderId="6" xfId="0" applyFont="1" applyFill="1" applyBorder="1" applyAlignment="1">
      <alignment horizontal="center" vertical="top"/>
    </xf>
    <xf numFmtId="164" fontId="6" fillId="2" borderId="6" xfId="0" applyFont="1" applyFill="1" applyBorder="1" applyAlignment="1">
      <alignment horizontal="center" vertical="top"/>
    </xf>
    <xf numFmtId="164" fontId="6" fillId="2" borderId="6" xfId="0" applyFont="1" applyFill="1" applyBorder="1" applyAlignment="1">
      <alignment vertical="top"/>
    </xf>
    <xf numFmtId="164" fontId="0" fillId="2" borderId="6" xfId="0" applyFont="1" applyFill="1" applyBorder="1" applyAlignment="1">
      <alignment vertical="top" wrapText="1"/>
    </xf>
    <xf numFmtId="173" fontId="0" fillId="2" borderId="6" xfId="0" applyNumberFormat="1" applyFont="1" applyFill="1" applyBorder="1" applyAlignment="1">
      <alignment vertical="top"/>
    </xf>
    <xf numFmtId="164" fontId="0" fillId="2" borderId="6" xfId="0" applyFont="1" applyFill="1" applyBorder="1" applyAlignment="1">
      <alignment horizontal="center" vertical="top"/>
    </xf>
    <xf numFmtId="167" fontId="0" fillId="2" borderId="6" xfId="0" applyNumberFormat="1" applyFont="1" applyFill="1" applyBorder="1" applyAlignment="1">
      <alignment vertical="top"/>
    </xf>
    <xf numFmtId="170" fontId="6" fillId="2" borderId="6" xfId="0" applyNumberFormat="1" applyFont="1" applyFill="1" applyBorder="1" applyAlignment="1">
      <alignment vertical="top"/>
    </xf>
    <xf numFmtId="175" fontId="9" fillId="2" borderId="6" xfId="0" applyNumberFormat="1" applyFont="1" applyFill="1" applyBorder="1" applyAlignment="1">
      <alignment vertical="top"/>
    </xf>
    <xf numFmtId="175" fontId="0" fillId="2" borderId="6" xfId="0" applyNumberFormat="1" applyFont="1" applyFill="1" applyBorder="1" applyAlignment="1">
      <alignment vertical="top"/>
    </xf>
    <xf numFmtId="176" fontId="0" fillId="2" borderId="6" xfId="0" applyNumberFormat="1" applyFont="1" applyFill="1" applyBorder="1" applyAlignment="1">
      <alignment vertical="top"/>
    </xf>
    <xf numFmtId="169" fontId="9" fillId="2" borderId="6" xfId="0" applyNumberFormat="1" applyFont="1" applyFill="1" applyBorder="1" applyAlignment="1">
      <alignment horizontal="right" vertical="top"/>
    </xf>
    <xf numFmtId="175" fontId="9" fillId="2" borderId="6" xfId="0" applyNumberFormat="1" applyFont="1" applyFill="1" applyBorder="1" applyAlignment="1">
      <alignment horizontal="right" vertical="top"/>
    </xf>
    <xf numFmtId="177" fontId="0" fillId="2" borderId="0" xfId="0" applyNumberFormat="1" applyFont="1" applyFill="1" applyBorder="1" applyAlignment="1">
      <alignment horizontal="right" vertical="top"/>
    </xf>
    <xf numFmtId="164" fontId="17" fillId="2" borderId="0" xfId="0" applyFont="1" applyFill="1" applyBorder="1" applyAlignment="1">
      <alignment vertical="top"/>
    </xf>
    <xf numFmtId="164" fontId="30" fillId="2" borderId="0" xfId="0" applyFont="1" applyFill="1" applyBorder="1" applyAlignment="1">
      <alignment vertical="top" wrapText="1"/>
    </xf>
    <xf numFmtId="164" fontId="17" fillId="2" borderId="0" xfId="0" applyFont="1" applyFill="1" applyBorder="1" applyAlignment="1">
      <alignment horizontal="center" vertical="top"/>
    </xf>
    <xf numFmtId="167" fontId="17" fillId="2" borderId="0" xfId="0" applyNumberFormat="1" applyFont="1" applyFill="1" applyBorder="1" applyAlignment="1">
      <alignment vertical="top"/>
    </xf>
    <xf numFmtId="173" fontId="17" fillId="2" borderId="0" xfId="0" applyNumberFormat="1" applyFont="1" applyFill="1" applyBorder="1" applyAlignment="1">
      <alignment vertical="top"/>
    </xf>
    <xf numFmtId="164" fontId="17" fillId="2" borderId="0" xfId="0" applyFont="1" applyFill="1" applyBorder="1" applyAlignment="1">
      <alignment horizontal="right" vertical="top"/>
    </xf>
    <xf numFmtId="164" fontId="17" fillId="0" borderId="0" xfId="0" applyFont="1" applyBorder="1" applyAlignment="1">
      <alignment vertical="top"/>
    </xf>
    <xf numFmtId="164" fontId="31" fillId="2" borderId="0" xfId="0" applyFont="1" applyFill="1" applyBorder="1" applyAlignment="1">
      <alignment/>
    </xf>
    <xf numFmtId="173" fontId="31" fillId="2" borderId="0" xfId="0" applyNumberFormat="1" applyFont="1" applyFill="1" applyBorder="1" applyAlignment="1">
      <alignment horizontal="right"/>
    </xf>
    <xf numFmtId="164" fontId="31" fillId="2" borderId="0" xfId="0" applyFont="1" applyFill="1" applyBorder="1" applyAlignment="1">
      <alignment horizontal="center"/>
    </xf>
    <xf numFmtId="167" fontId="31" fillId="2" borderId="0" xfId="0" applyNumberFormat="1" applyFont="1" applyFill="1" applyBorder="1" applyAlignment="1">
      <alignment/>
    </xf>
    <xf numFmtId="164" fontId="31" fillId="2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s-urs.cz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D10" sqref="D10"/>
    </sheetView>
  </sheetViews>
  <sheetFormatPr defaultColWidth="12.57421875" defaultRowHeight="12.75"/>
  <cols>
    <col min="1" max="1" width="1.421875" style="1" customWidth="1"/>
    <col min="2" max="11" width="12.421875" style="2" customWidth="1"/>
    <col min="12" max="12" width="15.8515625" style="2" customWidth="1"/>
    <col min="13" max="13" width="17.421875" style="2" customWidth="1"/>
    <col min="14" max="14" width="12.421875" style="2" customWidth="1"/>
    <col min="15" max="15" width="1.421875" style="2" customWidth="1"/>
    <col min="16" max="16384" width="11.7109375" style="2" customWidth="1"/>
  </cols>
  <sheetData>
    <row r="1" spans="1:15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24" customHeight="1">
      <c r="A2" s="6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7"/>
    </row>
    <row r="3" spans="1:15" ht="27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7"/>
    </row>
    <row r="4" spans="1:15" ht="24" customHeight="1">
      <c r="A4" s="6"/>
      <c r="B4" s="8" t="s">
        <v>1</v>
      </c>
      <c r="C4" s="9" t="s">
        <v>2</v>
      </c>
      <c r="D4" s="9"/>
      <c r="E4" s="9"/>
      <c r="F4" s="9"/>
      <c r="G4" s="9"/>
      <c r="H4" s="9"/>
      <c r="I4" s="10" t="s">
        <v>3</v>
      </c>
      <c r="J4" s="11"/>
      <c r="K4" s="11"/>
      <c r="L4" s="11"/>
      <c r="M4" s="11"/>
      <c r="N4" s="11"/>
      <c r="O4" s="12"/>
    </row>
    <row r="5" spans="1:15" ht="23.25" customHeight="1">
      <c r="A5" s="6"/>
      <c r="B5" s="13" t="s">
        <v>4</v>
      </c>
      <c r="C5" s="14"/>
      <c r="D5" s="15"/>
      <c r="E5" s="15"/>
      <c r="F5" s="16"/>
      <c r="G5" s="17"/>
      <c r="H5" s="17"/>
      <c r="I5" s="17"/>
      <c r="J5" s="17"/>
      <c r="K5" s="17"/>
      <c r="L5" s="17"/>
      <c r="M5" s="17"/>
      <c r="N5" s="17"/>
      <c r="O5" s="18"/>
    </row>
    <row r="6" spans="1:15" ht="15" customHeight="1">
      <c r="A6" s="6"/>
      <c r="B6" s="19" t="s">
        <v>5</v>
      </c>
      <c r="C6" s="19"/>
      <c r="D6" s="20" t="s">
        <v>6</v>
      </c>
      <c r="E6" s="20"/>
      <c r="F6" s="19" t="s">
        <v>7</v>
      </c>
      <c r="G6" s="19" t="s">
        <v>8</v>
      </c>
      <c r="H6" s="19"/>
      <c r="I6" s="19"/>
      <c r="J6" s="19"/>
      <c r="K6" s="19"/>
      <c r="L6" s="19"/>
      <c r="M6" s="19"/>
      <c r="N6" s="19"/>
      <c r="O6" s="18"/>
    </row>
    <row r="7" spans="1:15" ht="15" customHeight="1">
      <c r="A7" s="6"/>
      <c r="B7" s="19" t="s">
        <v>9</v>
      </c>
      <c r="C7" s="19"/>
      <c r="D7" s="20"/>
      <c r="E7" s="20"/>
      <c r="F7" s="19" t="s">
        <v>10</v>
      </c>
      <c r="G7" s="19" t="s">
        <v>11</v>
      </c>
      <c r="H7" s="19"/>
      <c r="I7" s="19"/>
      <c r="J7" s="19"/>
      <c r="K7" s="19"/>
      <c r="L7" s="19"/>
      <c r="M7" s="19"/>
      <c r="N7" s="19"/>
      <c r="O7" s="18"/>
    </row>
    <row r="8" spans="1:15" ht="15" customHeight="1">
      <c r="A8" s="6"/>
      <c r="B8" s="19" t="s">
        <v>12</v>
      </c>
      <c r="C8" s="19"/>
      <c r="D8" s="20" t="s">
        <v>13</v>
      </c>
      <c r="E8" s="20"/>
      <c r="F8" s="19" t="s">
        <v>14</v>
      </c>
      <c r="G8" s="21"/>
      <c r="H8" s="21"/>
      <c r="I8" s="21"/>
      <c r="J8" s="21"/>
      <c r="K8" s="21"/>
      <c r="L8" s="21"/>
      <c r="M8" s="21"/>
      <c r="N8" s="21"/>
      <c r="O8" s="18"/>
    </row>
    <row r="9" spans="1:15" ht="15" customHeight="1">
      <c r="A9" s="6"/>
      <c r="B9" s="19" t="s">
        <v>15</v>
      </c>
      <c r="C9" s="19"/>
      <c r="D9" s="20"/>
      <c r="E9" s="20"/>
      <c r="F9" s="19" t="s">
        <v>16</v>
      </c>
      <c r="G9" s="21" t="s">
        <v>17</v>
      </c>
      <c r="H9" s="21"/>
      <c r="I9" s="21"/>
      <c r="J9" s="21"/>
      <c r="K9" s="21"/>
      <c r="L9" s="21"/>
      <c r="M9" s="21"/>
      <c r="N9" s="21"/>
      <c r="O9" s="18"/>
    </row>
    <row r="10" spans="1:15" ht="15" customHeight="1">
      <c r="A10" s="6"/>
      <c r="B10" s="19" t="s">
        <v>18</v>
      </c>
      <c r="C10" s="19"/>
      <c r="D10" s="19"/>
      <c r="E10" s="19"/>
      <c r="F10" s="19" t="s">
        <v>19</v>
      </c>
      <c r="G10" s="21" t="s">
        <v>20</v>
      </c>
      <c r="H10" s="21"/>
      <c r="I10" s="21"/>
      <c r="J10" s="21"/>
      <c r="K10" s="21"/>
      <c r="L10" s="21"/>
      <c r="M10" s="21"/>
      <c r="N10" s="21"/>
      <c r="O10" s="18"/>
    </row>
    <row r="11" spans="1:15" ht="15" customHeight="1">
      <c r="A11" s="6"/>
      <c r="B11" s="19" t="s">
        <v>21</v>
      </c>
      <c r="C11" s="19"/>
      <c r="D11" s="22" t="s">
        <v>22</v>
      </c>
      <c r="E11" s="22"/>
      <c r="F11" s="19"/>
      <c r="G11" s="19" t="s">
        <v>23</v>
      </c>
      <c r="H11" s="19"/>
      <c r="I11" s="19"/>
      <c r="J11" s="19"/>
      <c r="K11" s="19"/>
      <c r="L11" s="19"/>
      <c r="M11" s="19"/>
      <c r="N11" s="19"/>
      <c r="O11" s="18"/>
    </row>
    <row r="12" spans="1:15" ht="15" customHeight="1">
      <c r="A12" s="6"/>
      <c r="B12" s="23" t="s">
        <v>24</v>
      </c>
      <c r="C12" s="23"/>
      <c r="D12" s="23" t="s">
        <v>25</v>
      </c>
      <c r="E12" s="23"/>
      <c r="F12" s="19" t="s">
        <v>26</v>
      </c>
      <c r="G12" s="19" t="s">
        <v>27</v>
      </c>
      <c r="H12" s="19"/>
      <c r="I12" s="19"/>
      <c r="J12" s="19"/>
      <c r="K12" s="19"/>
      <c r="L12" s="19"/>
      <c r="M12" s="19"/>
      <c r="N12" s="19"/>
      <c r="O12" s="18"/>
    </row>
    <row r="13" spans="1:15" ht="15" customHeight="1">
      <c r="A13" s="6"/>
      <c r="B13" s="24" t="s">
        <v>28</v>
      </c>
      <c r="C13" s="24"/>
      <c r="D13" s="24"/>
      <c r="E13" s="24"/>
      <c r="F13" s="24"/>
      <c r="G13" s="25" t="s">
        <v>29</v>
      </c>
      <c r="H13" s="25"/>
      <c r="I13" s="25"/>
      <c r="J13" s="25"/>
      <c r="K13" s="25"/>
      <c r="L13" s="26" t="s">
        <v>30</v>
      </c>
      <c r="M13" s="26"/>
      <c r="N13" s="26"/>
      <c r="O13" s="18"/>
    </row>
    <row r="14" spans="1:15" ht="15" customHeight="1">
      <c r="A14" s="6"/>
      <c r="B14" s="27" t="s">
        <v>31</v>
      </c>
      <c r="C14" s="28" t="s">
        <v>32</v>
      </c>
      <c r="D14" s="28" t="s">
        <v>33</v>
      </c>
      <c r="E14" s="29" t="s">
        <v>34</v>
      </c>
      <c r="F14" s="30" t="s">
        <v>35</v>
      </c>
      <c r="G14" s="31" t="s">
        <v>36</v>
      </c>
      <c r="H14" s="31"/>
      <c r="I14" s="31"/>
      <c r="J14" s="32" t="s">
        <v>37</v>
      </c>
      <c r="K14" s="33" t="s">
        <v>38</v>
      </c>
      <c r="L14" s="18"/>
      <c r="M14" s="3"/>
      <c r="N14" s="3"/>
      <c r="O14" s="18"/>
    </row>
    <row r="15" spans="1:15" ht="15" customHeight="1">
      <c r="A15" s="6"/>
      <c r="B15" s="34" t="s">
        <v>39</v>
      </c>
      <c r="C15" s="35">
        <f>SUMIF(Rozpočet!F9:F124,B15,Rozpočet!L9:L124)</f>
        <v>0</v>
      </c>
      <c r="D15" s="35">
        <f>SUMIF(Rozpočet!F9:F124,B15,Rozpočet!M9:M124)</f>
        <v>0</v>
      </c>
      <c r="E15" s="36">
        <f>SUMIF(Rozpočet!F9:F124,B15,Rozpočet!N9:N124)</f>
        <v>0</v>
      </c>
      <c r="F15" s="37">
        <f>SUMIF(Rozpočet!F9:F124,B15,Rozpočet!O9:O124)</f>
        <v>0</v>
      </c>
      <c r="G15" s="38"/>
      <c r="H15" s="38"/>
      <c r="I15" s="38"/>
      <c r="J15" s="39"/>
      <c r="K15" s="40"/>
      <c r="L15" s="18"/>
      <c r="M15" s="3"/>
      <c r="N15" s="3"/>
      <c r="O15" s="18"/>
    </row>
    <row r="16" spans="1:15" ht="15" customHeight="1">
      <c r="A16" s="6"/>
      <c r="B16" s="34" t="s">
        <v>40</v>
      </c>
      <c r="C16" s="35">
        <f>SUMIF(Rozpočet!F9:F124,B16,Rozpočet!L9:L124)</f>
        <v>0</v>
      </c>
      <c r="D16" s="35">
        <f>SUMIF(Rozpočet!F9:F124,B16,Rozpočet!M9:M124)</f>
        <v>0</v>
      </c>
      <c r="E16" s="36">
        <f>SUMIF(Rozpočet!F9:F124,B16,Rozpočet!N9:N124)</f>
        <v>0</v>
      </c>
      <c r="F16" s="37">
        <f>SUMIF(Rozpočet!F9:F124,B16,Rozpočet!O9:O124)</f>
        <v>0</v>
      </c>
      <c r="G16" s="38"/>
      <c r="H16" s="38"/>
      <c r="I16" s="38"/>
      <c r="J16" s="39"/>
      <c r="K16" s="40"/>
      <c r="L16" s="18"/>
      <c r="M16" s="3"/>
      <c r="N16" s="3"/>
      <c r="O16" s="18"/>
    </row>
    <row r="17" spans="1:15" ht="15" customHeight="1">
      <c r="A17" s="6"/>
      <c r="B17" s="34" t="s">
        <v>41</v>
      </c>
      <c r="C17" s="35">
        <f>SUMIF(Rozpočet!F9:F124,B17,Rozpočet!L9:L124)</f>
        <v>0</v>
      </c>
      <c r="D17" s="35">
        <f>SUMIF(Rozpočet!F9:F124,B17,Rozpočet!M9:M124)</f>
        <v>0</v>
      </c>
      <c r="E17" s="36">
        <f>SUMIF(Rozpočet!F9:F124,B17,Rozpočet!N9:N124)</f>
        <v>0</v>
      </c>
      <c r="F17" s="37">
        <f>SUMIF(Rozpočet!F9:F124,B17,Rozpočet!O9:O124)</f>
        <v>0</v>
      </c>
      <c r="G17" s="38"/>
      <c r="H17" s="38"/>
      <c r="I17" s="38"/>
      <c r="J17" s="39"/>
      <c r="K17" s="40"/>
      <c r="L17" s="18"/>
      <c r="M17" s="3"/>
      <c r="N17" s="3"/>
      <c r="O17" s="18"/>
    </row>
    <row r="18" spans="1:15" ht="15" customHeight="1">
      <c r="A18" s="6"/>
      <c r="B18" s="34" t="s">
        <v>42</v>
      </c>
      <c r="C18" s="35">
        <f>SUMIF(Rozpočet!F9:F124,B18,Rozpočet!L9:L124)</f>
        <v>0</v>
      </c>
      <c r="D18" s="35">
        <f>SUMIF(Rozpočet!F9:F124,B18,Rozpočet!M9:M124)</f>
        <v>0</v>
      </c>
      <c r="E18" s="36">
        <f>SUMIF(Rozpočet!F9:F124,B18,Rozpočet!N9:N124)</f>
        <v>0</v>
      </c>
      <c r="F18" s="37">
        <f>SUMIF(Rozpočet!F9:F124,B18,Rozpočet!O9:O124)</f>
        <v>0</v>
      </c>
      <c r="G18" s="38"/>
      <c r="H18" s="38"/>
      <c r="I18" s="38"/>
      <c r="J18" s="39"/>
      <c r="K18" s="40"/>
      <c r="L18" s="18"/>
      <c r="M18" s="3"/>
      <c r="N18" s="3"/>
      <c r="O18" s="18"/>
    </row>
    <row r="19" spans="1:15" ht="15" customHeight="1">
      <c r="A19" s="6"/>
      <c r="B19" s="34" t="s">
        <v>43</v>
      </c>
      <c r="C19" s="35">
        <f>Rozpočet!L7-SUM(C15:C18)</f>
        <v>0</v>
      </c>
      <c r="D19" s="35">
        <f>Rozpočet!M7-SUM(D15:D18)</f>
        <v>0</v>
      </c>
      <c r="E19" s="36">
        <f>Rozpočet!N7-SUM(E15:E18)</f>
        <v>0</v>
      </c>
      <c r="F19" s="37">
        <f>Rozpočet!O7-SUM(F15:F18)</f>
        <v>0</v>
      </c>
      <c r="G19" s="38"/>
      <c r="H19" s="38"/>
      <c r="I19" s="38"/>
      <c r="J19" s="39"/>
      <c r="K19" s="40"/>
      <c r="L19" s="41" t="s">
        <v>44</v>
      </c>
      <c r="M19" s="3"/>
      <c r="N19" s="3"/>
      <c r="O19" s="18"/>
    </row>
    <row r="20" spans="1:15" ht="15" customHeight="1">
      <c r="A20" s="6"/>
      <c r="B20" s="42" t="s">
        <v>45</v>
      </c>
      <c r="C20" s="43">
        <f>SUM(C15:C19)</f>
        <v>0</v>
      </c>
      <c r="D20" s="43">
        <f>SUM(D15:D19)</f>
        <v>0</v>
      </c>
      <c r="E20" s="44">
        <f>SUM(E15:E19)</f>
        <v>0</v>
      </c>
      <c r="F20" s="45">
        <f>SUM(F15:F19)</f>
        <v>0</v>
      </c>
      <c r="G20" s="38"/>
      <c r="H20" s="38"/>
      <c r="I20" s="38"/>
      <c r="J20" s="39"/>
      <c r="K20" s="40"/>
      <c r="L20" s="18"/>
      <c r="M20" s="46"/>
      <c r="N20" s="46"/>
      <c r="O20" s="18"/>
    </row>
    <row r="21" spans="1:15" ht="15" customHeight="1">
      <c r="A21" s="6"/>
      <c r="B21" s="47" t="s">
        <v>46</v>
      </c>
      <c r="C21" s="47"/>
      <c r="D21" s="47"/>
      <c r="E21" s="48">
        <f>SUM(C20:E20)</f>
        <v>0</v>
      </c>
      <c r="F21" s="48"/>
      <c r="G21" s="38"/>
      <c r="H21" s="38"/>
      <c r="I21" s="38"/>
      <c r="J21" s="39"/>
      <c r="K21" s="40"/>
      <c r="L21" s="26" t="s">
        <v>47</v>
      </c>
      <c r="M21" s="26"/>
      <c r="N21" s="26"/>
      <c r="O21" s="18"/>
    </row>
    <row r="22" spans="1:15" ht="15" customHeight="1">
      <c r="A22" s="6"/>
      <c r="B22" s="49" t="s">
        <v>35</v>
      </c>
      <c r="C22" s="49"/>
      <c r="D22" s="49"/>
      <c r="E22" s="50">
        <f>F20</f>
        <v>0</v>
      </c>
      <c r="F22" s="50"/>
      <c r="G22" s="38"/>
      <c r="H22" s="38"/>
      <c r="I22" s="38"/>
      <c r="J22" s="39"/>
      <c r="K22" s="40"/>
      <c r="L22" s="51"/>
      <c r="M22" s="3"/>
      <c r="N22" s="3"/>
      <c r="O22" s="18"/>
    </row>
    <row r="23" spans="1:15" ht="15" customHeight="1">
      <c r="A23" s="6"/>
      <c r="B23" s="52" t="s">
        <v>48</v>
      </c>
      <c r="C23" s="52"/>
      <c r="D23" s="52"/>
      <c r="E23" s="53">
        <f>E21+E22</f>
        <v>0</v>
      </c>
      <c r="F23" s="53"/>
      <c r="G23" s="54" t="s">
        <v>49</v>
      </c>
      <c r="H23" s="54"/>
      <c r="I23" s="54"/>
      <c r="J23" s="55">
        <f>SUM(J15:J22)</f>
        <v>0</v>
      </c>
      <c r="K23" s="55"/>
      <c r="L23" s="18"/>
      <c r="M23" s="3"/>
      <c r="N23" s="3"/>
      <c r="O23" s="18"/>
    </row>
    <row r="24" spans="1:15" ht="15" customHeight="1">
      <c r="A24" s="6"/>
      <c r="B24" s="52"/>
      <c r="C24" s="52"/>
      <c r="D24" s="52"/>
      <c r="E24" s="53"/>
      <c r="F24" s="53"/>
      <c r="G24" s="54"/>
      <c r="H24" s="54"/>
      <c r="I24" s="54"/>
      <c r="J24" s="55"/>
      <c r="K24" s="55"/>
      <c r="L24" s="18"/>
      <c r="M24" s="3"/>
      <c r="N24" s="3"/>
      <c r="O24" s="18"/>
    </row>
    <row r="25" spans="1:15" ht="15" customHeight="1">
      <c r="A25" s="6"/>
      <c r="B25" s="26" t="s">
        <v>50</v>
      </c>
      <c r="C25" s="26"/>
      <c r="D25" s="26"/>
      <c r="E25" s="26"/>
      <c r="F25" s="26"/>
      <c r="G25" s="56" t="s">
        <v>51</v>
      </c>
      <c r="H25" s="56"/>
      <c r="I25" s="56"/>
      <c r="J25" s="56"/>
      <c r="K25" s="56"/>
      <c r="L25" s="18"/>
      <c r="M25" s="3"/>
      <c r="N25" s="3"/>
      <c r="O25" s="18"/>
    </row>
    <row r="26" spans="1:15" ht="15" customHeight="1">
      <c r="A26" s="6"/>
      <c r="B26" s="42" t="s">
        <v>52</v>
      </c>
      <c r="C26" s="57" t="s">
        <v>53</v>
      </c>
      <c r="D26" s="57"/>
      <c r="E26" s="58" t="s">
        <v>54</v>
      </c>
      <c r="F26" s="58"/>
      <c r="G26" s="31"/>
      <c r="H26" s="31" t="s">
        <v>55</v>
      </c>
      <c r="I26" s="31"/>
      <c r="J26" s="59" t="s">
        <v>54</v>
      </c>
      <c r="K26" s="59"/>
      <c r="L26" s="18"/>
      <c r="M26" s="3"/>
      <c r="N26" s="3"/>
      <c r="O26" s="18"/>
    </row>
    <row r="27" spans="1:15" ht="15" customHeight="1">
      <c r="A27" s="6"/>
      <c r="B27" s="60">
        <v>21</v>
      </c>
      <c r="C27" s="61">
        <f>SUMIF(Rozpočet!S9:S124,B27,Rozpočet!K9:K124)+H27</f>
        <v>0</v>
      </c>
      <c r="D27" s="61"/>
      <c r="E27" s="62">
        <f aca="true" t="shared" si="0" ref="E27:E29">C27/100*B27</f>
        <v>0</v>
      </c>
      <c r="F27" s="62"/>
      <c r="G27" s="63"/>
      <c r="H27" s="64">
        <f>SUMIF(K15:K22,B27,J15:J22)</f>
        <v>0</v>
      </c>
      <c r="I27" s="64"/>
      <c r="J27" s="65">
        <f aca="true" t="shared" si="1" ref="J27:J29">H27*B27/100</f>
        <v>0</v>
      </c>
      <c r="K27" s="65"/>
      <c r="L27" s="41" t="s">
        <v>44</v>
      </c>
      <c r="M27" s="3"/>
      <c r="N27" s="3"/>
      <c r="O27" s="18"/>
    </row>
    <row r="28" spans="1:15" ht="15" customHeight="1">
      <c r="A28" s="6"/>
      <c r="B28" s="60">
        <v>15</v>
      </c>
      <c r="C28" s="61">
        <f>SUMIF(Rozpočet!S9:S124,B28,Rozpočet!K9:K124)+H28</f>
        <v>0</v>
      </c>
      <c r="D28" s="61"/>
      <c r="E28" s="62">
        <f t="shared" si="0"/>
        <v>0</v>
      </c>
      <c r="F28" s="62"/>
      <c r="G28" s="63"/>
      <c r="H28" s="65">
        <f>SUMIF(K15:K22,B28,J15:J22)</f>
        <v>0</v>
      </c>
      <c r="I28" s="65"/>
      <c r="J28" s="65">
        <f t="shared" si="1"/>
        <v>0</v>
      </c>
      <c r="K28" s="65"/>
      <c r="L28" s="18"/>
      <c r="M28" s="3"/>
      <c r="N28" s="3"/>
      <c r="O28" s="18"/>
    </row>
    <row r="29" spans="1:15" ht="15" customHeight="1">
      <c r="A29" s="6"/>
      <c r="B29" s="60">
        <v>0</v>
      </c>
      <c r="C29" s="61">
        <f>(E23+J23)-(C27+C28)</f>
        <v>0</v>
      </c>
      <c r="D29" s="61"/>
      <c r="E29" s="62">
        <f t="shared" si="0"/>
        <v>0</v>
      </c>
      <c r="F29" s="62"/>
      <c r="G29" s="63"/>
      <c r="H29" s="65">
        <f>J23-(H27+H28)</f>
        <v>0</v>
      </c>
      <c r="I29" s="65"/>
      <c r="J29" s="65">
        <f t="shared" si="1"/>
        <v>0</v>
      </c>
      <c r="K29" s="65"/>
      <c r="L29" s="26" t="s">
        <v>56</v>
      </c>
      <c r="M29" s="26"/>
      <c r="N29" s="26"/>
      <c r="O29" s="18"/>
    </row>
    <row r="30" spans="1:15" ht="15" customHeight="1">
      <c r="A30" s="6"/>
      <c r="B30" s="66"/>
      <c r="C30" s="67">
        <f>ROUNDUP(C27+C28+C29,1)</f>
        <v>0</v>
      </c>
      <c r="D30" s="67"/>
      <c r="E30" s="68">
        <f>ROUNDUP(E27+E28+E29,1)</f>
        <v>0</v>
      </c>
      <c r="F30" s="68"/>
      <c r="G30" s="69"/>
      <c r="H30" s="69"/>
      <c r="I30" s="69"/>
      <c r="J30" s="70">
        <f>J27+J28+J29</f>
        <v>0</v>
      </c>
      <c r="K30" s="70"/>
      <c r="L30" s="18"/>
      <c r="M30" s="3"/>
      <c r="N30" s="3"/>
      <c r="O30" s="18"/>
    </row>
    <row r="31" spans="1:15" ht="15" customHeight="1">
      <c r="A31" s="6"/>
      <c r="B31" s="66"/>
      <c r="C31" s="67"/>
      <c r="D31" s="67"/>
      <c r="E31" s="68"/>
      <c r="F31" s="68"/>
      <c r="G31" s="69"/>
      <c r="H31" s="69"/>
      <c r="I31" s="69"/>
      <c r="J31" s="70"/>
      <c r="K31" s="70"/>
      <c r="L31" s="18"/>
      <c r="M31" s="3"/>
      <c r="N31" s="3"/>
      <c r="O31" s="18"/>
    </row>
    <row r="32" spans="1:15" ht="15" customHeight="1">
      <c r="A32" s="6"/>
      <c r="B32" s="71" t="s">
        <v>57</v>
      </c>
      <c r="C32" s="71"/>
      <c r="D32" s="71"/>
      <c r="E32" s="71"/>
      <c r="F32" s="71"/>
      <c r="G32" s="72" t="s">
        <v>58</v>
      </c>
      <c r="H32" s="72"/>
      <c r="I32" s="72"/>
      <c r="J32" s="72"/>
      <c r="K32" s="72"/>
      <c r="L32" s="3"/>
      <c r="M32" s="3"/>
      <c r="N32" s="3"/>
      <c r="O32" s="18"/>
    </row>
    <row r="33" spans="1:15" ht="15" customHeight="1">
      <c r="A33" s="6"/>
      <c r="B33" s="73">
        <f>C30+E30</f>
        <v>0</v>
      </c>
      <c r="C33" s="73"/>
      <c r="D33" s="73"/>
      <c r="E33" s="73"/>
      <c r="F33" s="73"/>
      <c r="G33" s="74" t="s">
        <v>59</v>
      </c>
      <c r="H33" s="74"/>
      <c r="I33" s="74"/>
      <c r="J33" s="28" t="s">
        <v>60</v>
      </c>
      <c r="K33" s="75" t="s">
        <v>61</v>
      </c>
      <c r="L33" s="3"/>
      <c r="M33" s="3"/>
      <c r="N33" s="3"/>
      <c r="O33" s="18"/>
    </row>
    <row r="34" spans="1:15" ht="15" customHeight="1">
      <c r="A34" s="6"/>
      <c r="B34" s="73"/>
      <c r="C34" s="73"/>
      <c r="D34" s="73"/>
      <c r="E34" s="73"/>
      <c r="F34" s="73"/>
      <c r="G34" s="22"/>
      <c r="H34" s="22"/>
      <c r="I34" s="22"/>
      <c r="J34" s="19"/>
      <c r="K34" s="76">
        <f>IF(J34&gt;0,E23/J34,"")</f>
        <v>0</v>
      </c>
      <c r="L34" s="3"/>
      <c r="M34" s="3"/>
      <c r="N34" s="3"/>
      <c r="O34" s="18"/>
    </row>
    <row r="35" spans="1:15" ht="15" customHeight="1">
      <c r="A35" s="6"/>
      <c r="B35" s="73"/>
      <c r="C35" s="73"/>
      <c r="D35" s="73"/>
      <c r="E35" s="73"/>
      <c r="F35" s="73"/>
      <c r="G35" s="22"/>
      <c r="H35" s="22"/>
      <c r="I35" s="22"/>
      <c r="J35" s="19"/>
      <c r="K35" s="76">
        <f>IF(J35&gt;0,E23/J35,"")</f>
        <v>0</v>
      </c>
      <c r="L35" s="3"/>
      <c r="M35" s="3"/>
      <c r="N35" s="3"/>
      <c r="O35" s="18"/>
    </row>
    <row r="36" spans="1:15" ht="15" customHeight="1">
      <c r="A36" s="6"/>
      <c r="B36" s="73"/>
      <c r="C36" s="73"/>
      <c r="D36" s="73"/>
      <c r="E36" s="73"/>
      <c r="F36" s="73"/>
      <c r="G36" s="22"/>
      <c r="H36" s="22"/>
      <c r="I36" s="22"/>
      <c r="J36" s="19"/>
      <c r="K36" s="76">
        <f>IF(J36&gt;0,E23/J36,"")</f>
        <v>0</v>
      </c>
      <c r="L36" s="3"/>
      <c r="M36" s="3"/>
      <c r="N36" s="3"/>
      <c r="O36" s="18"/>
    </row>
    <row r="37" spans="1:15" ht="7.5" customHeight="1">
      <c r="A37" s="3"/>
      <c r="B37" s="77"/>
      <c r="C37" s="77"/>
      <c r="D37" s="77"/>
      <c r="E37" s="77"/>
      <c r="F37" s="77"/>
      <c r="G37" s="78"/>
      <c r="H37" s="78"/>
      <c r="I37" s="78"/>
      <c r="J37" s="78"/>
      <c r="K37" s="78"/>
      <c r="L37" s="77"/>
      <c r="M37" s="77"/>
      <c r="N37" s="77"/>
      <c r="O37" s="3"/>
    </row>
    <row r="38" spans="1:15" ht="12.75">
      <c r="A38" s="3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3"/>
    </row>
  </sheetData>
  <sheetProtection selectLockedCells="1" selectUnlockedCells="1"/>
  <mergeCells count="79">
    <mergeCell ref="B2:N3"/>
    <mergeCell ref="C4:H4"/>
    <mergeCell ref="J4:N4"/>
    <mergeCell ref="D5:E5"/>
    <mergeCell ref="G5:N5"/>
    <mergeCell ref="B6:C6"/>
    <mergeCell ref="D6:E6"/>
    <mergeCell ref="G6:N6"/>
    <mergeCell ref="B7:C7"/>
    <mergeCell ref="D7:E7"/>
    <mergeCell ref="G7:N7"/>
    <mergeCell ref="B8:C8"/>
    <mergeCell ref="D8:E8"/>
    <mergeCell ref="G8:N8"/>
    <mergeCell ref="B9:C9"/>
    <mergeCell ref="D9:E9"/>
    <mergeCell ref="G9:N9"/>
    <mergeCell ref="B10:C10"/>
    <mergeCell ref="D10:E10"/>
    <mergeCell ref="G10:N10"/>
    <mergeCell ref="B11:C11"/>
    <mergeCell ref="D11:E11"/>
    <mergeCell ref="G11:N11"/>
    <mergeCell ref="B12:C12"/>
    <mergeCell ref="D12:E12"/>
    <mergeCell ref="G12:N12"/>
    <mergeCell ref="B13:F13"/>
    <mergeCell ref="G13:K13"/>
    <mergeCell ref="L13:N13"/>
    <mergeCell ref="G14:I14"/>
    <mergeCell ref="G15:I15"/>
    <mergeCell ref="G16:I16"/>
    <mergeCell ref="G17:I17"/>
    <mergeCell ref="G18:I18"/>
    <mergeCell ref="G19:I19"/>
    <mergeCell ref="G20:I20"/>
    <mergeCell ref="B21:D21"/>
    <mergeCell ref="E21:F21"/>
    <mergeCell ref="G21:I21"/>
    <mergeCell ref="L21:N21"/>
    <mergeCell ref="B22:D22"/>
    <mergeCell ref="E22:F22"/>
    <mergeCell ref="G22:I22"/>
    <mergeCell ref="B23:D24"/>
    <mergeCell ref="E23:F24"/>
    <mergeCell ref="G23:I24"/>
    <mergeCell ref="J23:K24"/>
    <mergeCell ref="B25:F25"/>
    <mergeCell ref="G25:K25"/>
    <mergeCell ref="C26:D26"/>
    <mergeCell ref="E26:F26"/>
    <mergeCell ref="H26:I26"/>
    <mergeCell ref="J26:K26"/>
    <mergeCell ref="C27:D27"/>
    <mergeCell ref="E27:F27"/>
    <mergeCell ref="H27:I27"/>
    <mergeCell ref="J27:K27"/>
    <mergeCell ref="C28:D28"/>
    <mergeCell ref="E28:F28"/>
    <mergeCell ref="H28:I28"/>
    <mergeCell ref="J28:K28"/>
    <mergeCell ref="C29:D29"/>
    <mergeCell ref="E29:F29"/>
    <mergeCell ref="H29:I29"/>
    <mergeCell ref="J29:K29"/>
    <mergeCell ref="L29:N29"/>
    <mergeCell ref="B30:B31"/>
    <mergeCell ref="C30:D31"/>
    <mergeCell ref="E30:F31"/>
    <mergeCell ref="G30:I31"/>
    <mergeCell ref="J30:K31"/>
    <mergeCell ref="B32:F32"/>
    <mergeCell ref="G32:K32"/>
    <mergeCell ref="B33:F36"/>
    <mergeCell ref="G33:I33"/>
    <mergeCell ref="G34:I34"/>
    <mergeCell ref="G35:I35"/>
    <mergeCell ref="G36:I36"/>
    <mergeCell ref="B38:N38"/>
  </mergeCells>
  <conditionalFormatting sqref="C27:F29">
    <cfRule type="cellIs" priority="1" dxfId="0" operator="equal" stopIfTrue="1">
      <formula>0</formula>
    </cfRule>
  </conditionalFormatting>
  <hyperlinks>
    <hyperlink ref="G12" r:id="rId1" display="www.cs-urs.cz"/>
  </hyperlinks>
  <printOptions/>
  <pageMargins left="0.7875" right="0.7875" top="0.39375" bottom="0.7888888888888889" header="0.5118055555555555" footer="0.09861111111111111"/>
  <pageSetup firstPageNumber="1" useFirstPageNumber="1" horizontalDpi="300" verticalDpi="300" orientation="landscape" paperSize="9" scale="75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3"/>
  <sheetViews>
    <sheetView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G7" sqref="G7"/>
    </sheetView>
  </sheetViews>
  <sheetFormatPr defaultColWidth="12.57421875" defaultRowHeight="12.75" outlineLevelRow="3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80" customWidth="1"/>
    <col min="10" max="10" width="11.7109375" style="2" customWidth="1"/>
    <col min="11" max="11" width="15.421875" style="2" customWidth="1"/>
    <col min="12" max="12" width="11.7109375" style="81" customWidth="1"/>
    <col min="13" max="15" width="11.57421875" style="81" customWidth="1"/>
    <col min="16" max="16" width="11.140625" style="82" customWidth="1"/>
    <col min="17" max="18" width="0" style="2" hidden="1" customWidth="1"/>
    <col min="19" max="19" width="11.7109375" style="83" customWidth="1"/>
    <col min="20" max="20" width="0" style="83" hidden="1" customWidth="1"/>
    <col min="21" max="21" width="1.7109375" style="2" customWidth="1"/>
    <col min="22" max="242" width="11.57421875" style="2" customWidth="1"/>
    <col min="243" max="16384" width="11.57421875" style="0" customWidth="1"/>
  </cols>
  <sheetData>
    <row r="1" spans="1:256" s="88" customFormat="1" ht="12.75" customHeight="1" hidden="1">
      <c r="A1" s="84" t="s">
        <v>62</v>
      </c>
      <c r="B1" s="85" t="s">
        <v>63</v>
      </c>
      <c r="C1" s="85" t="s">
        <v>64</v>
      </c>
      <c r="D1" s="85" t="s">
        <v>65</v>
      </c>
      <c r="E1" s="85" t="s">
        <v>66</v>
      </c>
      <c r="F1" s="85" t="s">
        <v>67</v>
      </c>
      <c r="G1" s="85" t="s">
        <v>68</v>
      </c>
      <c r="H1" s="85" t="s">
        <v>69</v>
      </c>
      <c r="I1" s="85" t="s">
        <v>70</v>
      </c>
      <c r="J1" s="85" t="s">
        <v>71</v>
      </c>
      <c r="K1" s="85" t="s">
        <v>72</v>
      </c>
      <c r="L1" s="86" t="s">
        <v>32</v>
      </c>
      <c r="M1" s="86" t="s">
        <v>33</v>
      </c>
      <c r="N1" s="86" t="s">
        <v>34</v>
      </c>
      <c r="O1" s="86" t="s">
        <v>35</v>
      </c>
      <c r="P1" s="87" t="s">
        <v>73</v>
      </c>
      <c r="Q1" s="85" t="s">
        <v>74</v>
      </c>
      <c r="R1" s="85" t="s">
        <v>75</v>
      </c>
      <c r="S1" s="85" t="s">
        <v>76</v>
      </c>
      <c r="T1" s="85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1" ht="29.25" customHeight="1">
      <c r="A2" s="89"/>
      <c r="B2" s="3"/>
      <c r="C2" s="3"/>
      <c r="D2" s="3"/>
      <c r="E2" s="3"/>
      <c r="F2" s="3"/>
      <c r="G2" s="90" t="s">
        <v>77</v>
      </c>
      <c r="H2" s="90"/>
      <c r="I2" s="90"/>
      <c r="J2" s="90"/>
      <c r="K2" s="90"/>
      <c r="L2" s="91"/>
      <c r="M2" s="91"/>
      <c r="N2" s="91"/>
      <c r="O2" s="91"/>
      <c r="P2" s="91"/>
      <c r="Q2" s="91"/>
      <c r="R2" s="91"/>
      <c r="S2" s="92"/>
      <c r="T2" s="92"/>
      <c r="U2" s="3"/>
    </row>
    <row r="3" spans="1:21" ht="18.75" customHeight="1">
      <c r="A3" s="3"/>
      <c r="B3" s="93" t="s">
        <v>1</v>
      </c>
      <c r="C3" s="94"/>
      <c r="D3" s="95">
        <f>KrycíList!D6</f>
        <v>0</v>
      </c>
      <c r="E3" s="95"/>
      <c r="F3" s="95"/>
      <c r="G3" s="96">
        <f>KrycíList!C4</f>
        <v>0</v>
      </c>
      <c r="H3" s="97">
        <f>KrycíList!J4</f>
        <v>0</v>
      </c>
      <c r="I3" s="97"/>
      <c r="J3" s="98"/>
      <c r="K3" s="98"/>
      <c r="L3" s="98"/>
      <c r="M3" s="98"/>
      <c r="N3" s="98"/>
      <c r="O3" s="99"/>
      <c r="P3" s="99"/>
      <c r="Q3" s="99"/>
      <c r="R3" s="99"/>
      <c r="S3" s="99"/>
      <c r="T3" s="99"/>
      <c r="U3" s="94"/>
    </row>
    <row r="4" spans="1:21" ht="14.25" customHeight="1">
      <c r="A4" s="3"/>
      <c r="B4" s="3"/>
      <c r="C4" s="3"/>
      <c r="D4" s="100">
        <f>KrycíList!C5</f>
        <v>0</v>
      </c>
      <c r="E4" s="100"/>
      <c r="F4" s="100"/>
      <c r="G4" s="101">
        <f>KrycíList!G5</f>
        <v>0</v>
      </c>
      <c r="H4" s="102">
        <f>KrycíList!D5</f>
        <v>0</v>
      </c>
      <c r="I4" s="102"/>
      <c r="J4" s="94"/>
      <c r="K4" s="103"/>
      <c r="L4" s="104"/>
      <c r="M4" s="104"/>
      <c r="N4" s="104"/>
      <c r="O4" s="104"/>
      <c r="P4" s="104"/>
      <c r="Q4" s="104"/>
      <c r="R4" s="104"/>
      <c r="S4" s="105"/>
      <c r="T4" s="105"/>
      <c r="U4" s="3"/>
    </row>
    <row r="5" spans="1:21" ht="11.25" customHeight="1">
      <c r="A5" s="3"/>
      <c r="B5" s="106"/>
      <c r="C5" s="106"/>
      <c r="D5" s="107"/>
      <c r="E5" s="107"/>
      <c r="F5" s="107"/>
      <c r="G5" s="108">
        <f>KrycíList!G12</f>
        <v>0</v>
      </c>
      <c r="H5" s="107"/>
      <c r="I5" s="107"/>
      <c r="J5" s="109"/>
      <c r="K5" s="110"/>
      <c r="L5" s="111"/>
      <c r="M5" s="111"/>
      <c r="N5" s="111"/>
      <c r="O5" s="111"/>
      <c r="P5" s="111"/>
      <c r="Q5" s="111"/>
      <c r="R5" s="111"/>
      <c r="S5" s="111"/>
      <c r="T5" s="111"/>
      <c r="U5" s="3" t="s">
        <v>78</v>
      </c>
    </row>
    <row r="6" spans="1:256" s="117" customFormat="1" ht="21.75" customHeight="1">
      <c r="A6" s="112"/>
      <c r="B6" s="113" t="s">
        <v>63</v>
      </c>
      <c r="C6" s="113" t="s">
        <v>64</v>
      </c>
      <c r="D6" s="114" t="s">
        <v>65</v>
      </c>
      <c r="E6" s="113" t="s">
        <v>79</v>
      </c>
      <c r="F6" s="113" t="s">
        <v>67</v>
      </c>
      <c r="G6" s="113" t="s">
        <v>80</v>
      </c>
      <c r="H6" s="113" t="s">
        <v>81</v>
      </c>
      <c r="I6" s="113" t="s">
        <v>70</v>
      </c>
      <c r="J6" s="113" t="s">
        <v>82</v>
      </c>
      <c r="K6" s="115" t="s">
        <v>83</v>
      </c>
      <c r="L6" s="116" t="s">
        <v>32</v>
      </c>
      <c r="M6" s="116" t="s">
        <v>33</v>
      </c>
      <c r="N6" s="116" t="s">
        <v>34</v>
      </c>
      <c r="O6" s="116" t="s">
        <v>35</v>
      </c>
      <c r="P6" s="116" t="s">
        <v>84</v>
      </c>
      <c r="Q6" s="116" t="s">
        <v>85</v>
      </c>
      <c r="R6" s="116" t="s">
        <v>86</v>
      </c>
      <c r="S6" s="116" t="s">
        <v>87</v>
      </c>
      <c r="T6" s="116" t="s">
        <v>88</v>
      </c>
      <c r="U6" s="112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1" ht="14.25" customHeight="1">
      <c r="A7" s="3"/>
      <c r="B7" s="118"/>
      <c r="C7" s="118"/>
      <c r="D7" s="119">
        <f>KrycíList!C8</f>
        <v>0</v>
      </c>
      <c r="E7" s="119"/>
      <c r="F7" s="119"/>
      <c r="G7" s="120"/>
      <c r="H7" s="119"/>
      <c r="I7" s="119"/>
      <c r="J7" s="121"/>
      <c r="K7" s="122">
        <f>SUMIF($D9:$D125,"B",K9:K125)</f>
        <v>0</v>
      </c>
      <c r="L7" s="123">
        <f>SUMIF($D9:$D125,"B",L9:L125)</f>
        <v>0</v>
      </c>
      <c r="M7" s="123">
        <f>SUMIF($D9:$D125,"B",M9:M125)</f>
        <v>0</v>
      </c>
      <c r="N7" s="123">
        <f>SUMIF($D9:$D125,"B",N9:N125)</f>
        <v>0</v>
      </c>
      <c r="O7" s="123">
        <f>SUMIF($D9:$D125,"B",O9:O125)</f>
        <v>0</v>
      </c>
      <c r="P7" s="123">
        <f>SUMIF($D9:$D125,"B",P9:P125)</f>
        <v>4.0348770920000385</v>
      </c>
      <c r="Q7" s="123">
        <f>SUMIF($D9:$D125,"B",Q9:Q125)</f>
        <v>261.7</v>
      </c>
      <c r="R7" s="123">
        <f>SUMIF($D9:$D125,"B",R9:R125)</f>
        <v>664.6545759998976</v>
      </c>
      <c r="S7" s="124">
        <f>ROUNDUP(SUMIF($D9:$D125,"B",S9:S125),1)</f>
        <v>0</v>
      </c>
      <c r="T7" s="124">
        <f>ROUNDUP(K7+S7,1)</f>
        <v>0</v>
      </c>
      <c r="U7" s="3"/>
    </row>
    <row r="8" spans="1:21" ht="8.25" customHeight="1">
      <c r="A8" s="3"/>
      <c r="B8" s="3"/>
      <c r="C8" s="3"/>
      <c r="D8" s="3"/>
      <c r="E8" s="3"/>
      <c r="F8" s="3"/>
      <c r="G8" s="3"/>
      <c r="H8" s="3"/>
      <c r="I8" s="125"/>
      <c r="J8" s="3"/>
      <c r="K8" s="3"/>
      <c r="L8" s="91"/>
      <c r="M8" s="91"/>
      <c r="N8" s="91"/>
      <c r="O8" s="91"/>
      <c r="P8" s="91"/>
      <c r="Q8" s="91"/>
      <c r="R8" s="91"/>
      <c r="S8" s="92"/>
      <c r="T8" s="92"/>
      <c r="U8" s="3"/>
    </row>
    <row r="9" spans="1:21" ht="13.5">
      <c r="A9" s="3"/>
      <c r="B9" s="126" t="s">
        <v>89</v>
      </c>
      <c r="C9" s="127"/>
      <c r="D9" s="128" t="s">
        <v>90</v>
      </c>
      <c r="E9" s="127"/>
      <c r="F9" s="129"/>
      <c r="G9" s="130" t="s">
        <v>91</v>
      </c>
      <c r="H9" s="127"/>
      <c r="I9" s="128"/>
      <c r="J9" s="127"/>
      <c r="K9" s="131">
        <f>SUMIF($D10:$D46,"O",K10:K46)</f>
        <v>0</v>
      </c>
      <c r="L9" s="132">
        <f>SUMIF($D10:$D46,"O",L10:L46)</f>
        <v>0</v>
      </c>
      <c r="M9" s="132">
        <f>SUMIF($D10:$D46,"O",M10:M46)</f>
        <v>0</v>
      </c>
      <c r="N9" s="132">
        <f>SUMIF($D10:$D46,"O",N10:N46)</f>
        <v>0</v>
      </c>
      <c r="O9" s="132">
        <f>SUMIF($D10:$D46,"O",O10:O46)</f>
        <v>0</v>
      </c>
      <c r="P9" s="133">
        <f>SUMIF($D10:$D46,"O",P10:P46)</f>
        <v>1.2698722240000297</v>
      </c>
      <c r="Q9" s="133">
        <f>SUMIF($D10:$D46,"O",Q10:Q46)</f>
        <v>82.1</v>
      </c>
      <c r="R9" s="133">
        <f>SUMIF($D10:$D46,"O",R10:R46)</f>
        <v>212.56819199997548</v>
      </c>
      <c r="S9" s="134">
        <f>SUMIF($D10:$D46,"O",S10:S46)</f>
        <v>0</v>
      </c>
      <c r="T9" s="134">
        <f aca="true" t="shared" si="0" ref="T9:T10">K9+S9</f>
        <v>0</v>
      </c>
      <c r="U9" s="135"/>
    </row>
    <row r="10" spans="1:21" ht="12.75" outlineLevel="1">
      <c r="A10" s="3"/>
      <c r="B10" s="136"/>
      <c r="C10" s="137" t="s">
        <v>89</v>
      </c>
      <c r="D10" s="138" t="s">
        <v>92</v>
      </c>
      <c r="E10" s="139"/>
      <c r="F10" s="139" t="s">
        <v>39</v>
      </c>
      <c r="G10" s="140" t="s">
        <v>93</v>
      </c>
      <c r="H10" s="139"/>
      <c r="I10" s="138"/>
      <c r="J10" s="139"/>
      <c r="K10" s="141">
        <f>SUBTOTAL(9,K11:K33)</f>
        <v>0</v>
      </c>
      <c r="L10" s="142">
        <f>SUBTOTAL(9,L11:L33)</f>
        <v>0</v>
      </c>
      <c r="M10" s="142">
        <f>SUBTOTAL(9,M11:M33)</f>
        <v>0</v>
      </c>
      <c r="N10" s="142">
        <f>SUBTOTAL(9,N11:N33)</f>
        <v>0</v>
      </c>
      <c r="O10" s="142">
        <f>SUBTOTAL(9,O11:O33)</f>
        <v>0</v>
      </c>
      <c r="P10" s="143">
        <f>SUMPRODUCT(P11:P33,H11:H33)</f>
        <v>0.010465</v>
      </c>
      <c r="Q10" s="143">
        <f>SUMPRODUCT(Q11:Q33,H11:H33)</f>
        <v>0</v>
      </c>
      <c r="R10" s="143">
        <f>SUMPRODUCT(R11:R33,H11:H33)</f>
        <v>28.188591999986194</v>
      </c>
      <c r="S10" s="144">
        <f>SUMPRODUCT(S11:S33,K11:K33)/100</f>
        <v>0</v>
      </c>
      <c r="T10" s="144">
        <f t="shared" si="0"/>
        <v>0</v>
      </c>
      <c r="U10" s="135"/>
    </row>
    <row r="11" spans="1:21" ht="12.75" outlineLevel="2">
      <c r="A11" s="3"/>
      <c r="B11" s="145"/>
      <c r="C11" s="146"/>
      <c r="D11" s="147"/>
      <c r="E11" s="148" t="s">
        <v>94</v>
      </c>
      <c r="F11" s="149"/>
      <c r="G11" s="150"/>
      <c r="H11" s="149"/>
      <c r="I11" s="147"/>
      <c r="J11" s="149"/>
      <c r="K11" s="151"/>
      <c r="L11" s="152"/>
      <c r="M11" s="152"/>
      <c r="N11" s="152"/>
      <c r="O11" s="152"/>
      <c r="P11" s="153"/>
      <c r="Q11" s="153"/>
      <c r="R11" s="153"/>
      <c r="S11" s="154"/>
      <c r="T11" s="154"/>
      <c r="U11" s="135"/>
    </row>
    <row r="12" spans="1:21" ht="12.75" outlineLevel="2">
      <c r="A12" s="3"/>
      <c r="B12" s="135"/>
      <c r="C12" s="135"/>
      <c r="D12" s="155" t="s">
        <v>95</v>
      </c>
      <c r="E12" s="156">
        <v>1</v>
      </c>
      <c r="F12" s="157" t="s">
        <v>96</v>
      </c>
      <c r="G12" s="158" t="s">
        <v>97</v>
      </c>
      <c r="H12" s="159">
        <v>30.025</v>
      </c>
      <c r="I12" s="160" t="s">
        <v>98</v>
      </c>
      <c r="J12" s="161"/>
      <c r="K12" s="162">
        <f>H12*J12</f>
        <v>0</v>
      </c>
      <c r="L12" s="163">
        <f>IF(D12="S",K12,"")</f>
        <v>0</v>
      </c>
      <c r="M12" s="164">
        <f>IF(OR(D12="P",D12="U"),K12,"")</f>
        <v>0</v>
      </c>
      <c r="N12" s="164">
        <f>IF(D12="H",K12,"")</f>
        <v>0</v>
      </c>
      <c r="O12" s="164">
        <f>IF(D12="V",K12,"")</f>
        <v>0</v>
      </c>
      <c r="P12" s="165">
        <v>0</v>
      </c>
      <c r="Q12" s="165">
        <v>0</v>
      </c>
      <c r="R12" s="165">
        <v>0.367999999999796</v>
      </c>
      <c r="S12" s="166">
        <v>21</v>
      </c>
      <c r="T12" s="167">
        <f>K12*(S12+100)/100</f>
        <v>0</v>
      </c>
      <c r="U12" s="168"/>
    </row>
    <row r="13" spans="1:256" s="175" customFormat="1" ht="12.75" outlineLevel="2">
      <c r="A13" s="169"/>
      <c r="B13" s="169"/>
      <c r="C13" s="169"/>
      <c r="D13" s="169"/>
      <c r="E13" s="169"/>
      <c r="F13" s="169"/>
      <c r="G13" s="170" t="s">
        <v>99</v>
      </c>
      <c r="H13" s="169"/>
      <c r="I13" s="171"/>
      <c r="J13" s="169"/>
      <c r="K13" s="169"/>
      <c r="L13" s="172"/>
      <c r="M13" s="172"/>
      <c r="N13" s="172"/>
      <c r="O13" s="172"/>
      <c r="P13" s="173"/>
      <c r="Q13" s="169"/>
      <c r="R13" s="169"/>
      <c r="S13" s="174"/>
      <c r="T13" s="174"/>
      <c r="U13" s="169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88" customFormat="1" ht="10.5" customHeight="1" outlineLevel="3">
      <c r="A14" s="79"/>
      <c r="B14" s="176"/>
      <c r="C14" s="176"/>
      <c r="D14" s="176"/>
      <c r="E14" s="176"/>
      <c r="F14" s="176"/>
      <c r="G14" s="176" t="s">
        <v>100</v>
      </c>
      <c r="H14" s="177">
        <v>23.2</v>
      </c>
      <c r="I14" s="178"/>
      <c r="J14" s="176"/>
      <c r="K14" s="176"/>
      <c r="L14" s="179"/>
      <c r="M14" s="179"/>
      <c r="N14" s="179"/>
      <c r="O14" s="179"/>
      <c r="P14" s="179"/>
      <c r="Q14" s="179"/>
      <c r="R14" s="179"/>
      <c r="S14" s="180"/>
      <c r="T14" s="180"/>
      <c r="U14" s="176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1" s="88" customFormat="1" ht="10.5" customHeight="1" outlineLevel="3">
      <c r="A15" s="79"/>
      <c r="B15" s="176"/>
      <c r="C15" s="176"/>
      <c r="D15" s="176"/>
      <c r="E15" s="176"/>
      <c r="F15" s="176"/>
      <c r="G15" s="176" t="s">
        <v>101</v>
      </c>
      <c r="H15" s="177">
        <v>6.825</v>
      </c>
      <c r="I15" s="178"/>
      <c r="J15" s="176"/>
      <c r="K15" s="176"/>
      <c r="L15" s="179"/>
      <c r="M15" s="179"/>
      <c r="N15" s="179"/>
      <c r="O15" s="179"/>
      <c r="P15" s="179"/>
      <c r="Q15" s="179"/>
      <c r="R15" s="179"/>
      <c r="S15" s="180"/>
      <c r="T15" s="180"/>
      <c r="U15" s="176"/>
    </row>
    <row r="16" spans="1:21" ht="12.75" outlineLevel="2">
      <c r="A16" s="3"/>
      <c r="B16" s="135"/>
      <c r="C16" s="135"/>
      <c r="D16" s="155" t="s">
        <v>95</v>
      </c>
      <c r="E16" s="156">
        <v>2</v>
      </c>
      <c r="F16" s="157" t="s">
        <v>102</v>
      </c>
      <c r="G16" s="158" t="s">
        <v>103</v>
      </c>
      <c r="H16" s="159">
        <v>30.025</v>
      </c>
      <c r="I16" s="160" t="s">
        <v>98</v>
      </c>
      <c r="J16" s="161"/>
      <c r="K16" s="162">
        <f aca="true" t="shared" si="1" ref="K16:K17">H16*J16</f>
        <v>0</v>
      </c>
      <c r="L16" s="163">
        <f aca="true" t="shared" si="2" ref="L16:L17">IF(D16="S",K16,"")</f>
        <v>0</v>
      </c>
      <c r="M16" s="164">
        <f aca="true" t="shared" si="3" ref="M16:M17">IF(OR(D16="P",D16="U"),K16,"")</f>
        <v>0</v>
      </c>
      <c r="N16" s="164">
        <f aca="true" t="shared" si="4" ref="N16:N17">IF(D16="H",K16,"")</f>
        <v>0</v>
      </c>
      <c r="O16" s="164">
        <f aca="true" t="shared" si="5" ref="O16:O17">IF(D16="V",K16,"")</f>
        <v>0</v>
      </c>
      <c r="P16" s="165">
        <v>0</v>
      </c>
      <c r="Q16" s="165">
        <v>0</v>
      </c>
      <c r="R16" s="165">
        <v>0.010999999999995678</v>
      </c>
      <c r="S16" s="166">
        <v>21</v>
      </c>
      <c r="T16" s="167">
        <f aca="true" t="shared" si="6" ref="T16:T17">K16*(S16+100)/100</f>
        <v>0</v>
      </c>
      <c r="U16" s="168"/>
    </row>
    <row r="17" spans="1:21" ht="12.75" outlineLevel="2">
      <c r="A17" s="3"/>
      <c r="B17" s="135"/>
      <c r="C17" s="135"/>
      <c r="D17" s="155" t="s">
        <v>95</v>
      </c>
      <c r="E17" s="156">
        <v>3</v>
      </c>
      <c r="F17" s="157" t="s">
        <v>104</v>
      </c>
      <c r="G17" s="158" t="s">
        <v>105</v>
      </c>
      <c r="H17" s="159">
        <v>23.2</v>
      </c>
      <c r="I17" s="160" t="s">
        <v>98</v>
      </c>
      <c r="J17" s="161"/>
      <c r="K17" s="162">
        <f t="shared" si="1"/>
        <v>0</v>
      </c>
      <c r="L17" s="163">
        <f t="shared" si="2"/>
        <v>0</v>
      </c>
      <c r="M17" s="164">
        <f t="shared" si="3"/>
        <v>0</v>
      </c>
      <c r="N17" s="164">
        <f t="shared" si="4"/>
        <v>0</v>
      </c>
      <c r="O17" s="164">
        <f t="shared" si="5"/>
        <v>0</v>
      </c>
      <c r="P17" s="165">
        <v>0</v>
      </c>
      <c r="Q17" s="165">
        <v>0</v>
      </c>
      <c r="R17" s="165">
        <v>0.2989999999998574</v>
      </c>
      <c r="S17" s="166">
        <v>21</v>
      </c>
      <c r="T17" s="167">
        <f t="shared" si="6"/>
        <v>0</v>
      </c>
      <c r="U17" s="168"/>
    </row>
    <row r="18" spans="1:21" s="88" customFormat="1" ht="10.5" customHeight="1" outlineLevel="3">
      <c r="A18" s="79"/>
      <c r="B18" s="176"/>
      <c r="C18" s="176"/>
      <c r="D18" s="176"/>
      <c r="E18" s="176"/>
      <c r="F18" s="176"/>
      <c r="G18" s="176" t="s">
        <v>100</v>
      </c>
      <c r="H18" s="177">
        <v>23.2</v>
      </c>
      <c r="I18" s="178"/>
      <c r="J18" s="176"/>
      <c r="K18" s="176"/>
      <c r="L18" s="179"/>
      <c r="M18" s="179"/>
      <c r="N18" s="179"/>
      <c r="O18" s="179"/>
      <c r="P18" s="179"/>
      <c r="Q18" s="179"/>
      <c r="R18" s="179"/>
      <c r="S18" s="180"/>
      <c r="T18" s="180"/>
      <c r="U18" s="176"/>
    </row>
    <row r="19" spans="1:21" ht="12.75" outlineLevel="2">
      <c r="A19" s="3"/>
      <c r="B19" s="135"/>
      <c r="C19" s="135"/>
      <c r="D19" s="155" t="s">
        <v>95</v>
      </c>
      <c r="E19" s="156">
        <v>4</v>
      </c>
      <c r="F19" s="157" t="s">
        <v>106</v>
      </c>
      <c r="G19" s="158" t="s">
        <v>107</v>
      </c>
      <c r="H19" s="159">
        <v>45.5</v>
      </c>
      <c r="I19" s="160" t="s">
        <v>108</v>
      </c>
      <c r="J19" s="161"/>
      <c r="K19" s="162">
        <f aca="true" t="shared" si="7" ref="K19:K24">H19*J19</f>
        <v>0</v>
      </c>
      <c r="L19" s="163">
        <f aca="true" t="shared" si="8" ref="L19:L24">IF(D19="S",K19,"")</f>
        <v>0</v>
      </c>
      <c r="M19" s="164">
        <f aca="true" t="shared" si="9" ref="M19:M24">IF(OR(D19="P",D19="U"),K19,"")</f>
        <v>0</v>
      </c>
      <c r="N19" s="164">
        <f aca="true" t="shared" si="10" ref="N19:N24">IF(D19="H",K19,"")</f>
        <v>0</v>
      </c>
      <c r="O19" s="164">
        <f aca="true" t="shared" si="11" ref="O19:O24">IF(D19="V",K19,"")</f>
        <v>0</v>
      </c>
      <c r="P19" s="165">
        <v>0</v>
      </c>
      <c r="Q19" s="165">
        <v>0</v>
      </c>
      <c r="R19" s="165">
        <v>0.17699999999990723</v>
      </c>
      <c r="S19" s="166">
        <v>21</v>
      </c>
      <c r="T19" s="167">
        <f aca="true" t="shared" si="12" ref="T19:T24">K19*(S19+100)/100</f>
        <v>0</v>
      </c>
      <c r="U19" s="168"/>
    </row>
    <row r="20" spans="1:21" ht="12.75" outlineLevel="2">
      <c r="A20" s="3"/>
      <c r="B20" s="135"/>
      <c r="C20" s="135"/>
      <c r="D20" s="155" t="s">
        <v>95</v>
      </c>
      <c r="E20" s="156">
        <v>5</v>
      </c>
      <c r="F20" s="157" t="s">
        <v>109</v>
      </c>
      <c r="G20" s="158" t="s">
        <v>110</v>
      </c>
      <c r="H20" s="159">
        <v>45.5</v>
      </c>
      <c r="I20" s="160" t="s">
        <v>108</v>
      </c>
      <c r="J20" s="161"/>
      <c r="K20" s="162">
        <f t="shared" si="7"/>
        <v>0</v>
      </c>
      <c r="L20" s="163">
        <f t="shared" si="8"/>
        <v>0</v>
      </c>
      <c r="M20" s="164">
        <f t="shared" si="9"/>
        <v>0</v>
      </c>
      <c r="N20" s="164">
        <f t="shared" si="10"/>
        <v>0</v>
      </c>
      <c r="O20" s="164">
        <f t="shared" si="11"/>
        <v>0</v>
      </c>
      <c r="P20" s="165">
        <v>0</v>
      </c>
      <c r="Q20" s="165">
        <v>0</v>
      </c>
      <c r="R20" s="165">
        <v>0.009000000000000341</v>
      </c>
      <c r="S20" s="166">
        <v>21</v>
      </c>
      <c r="T20" s="167">
        <f t="shared" si="12"/>
        <v>0</v>
      </c>
      <c r="U20" s="168"/>
    </row>
    <row r="21" spans="1:21" ht="12.75" outlineLevel="2">
      <c r="A21" s="3"/>
      <c r="B21" s="135"/>
      <c r="C21" s="135"/>
      <c r="D21" s="155" t="s">
        <v>95</v>
      </c>
      <c r="E21" s="156">
        <v>6</v>
      </c>
      <c r="F21" s="157" t="s">
        <v>111</v>
      </c>
      <c r="G21" s="158" t="s">
        <v>112</v>
      </c>
      <c r="H21" s="159">
        <v>45.5</v>
      </c>
      <c r="I21" s="160" t="s">
        <v>108</v>
      </c>
      <c r="J21" s="161"/>
      <c r="K21" s="162">
        <f t="shared" si="7"/>
        <v>0</v>
      </c>
      <c r="L21" s="163">
        <f t="shared" si="8"/>
        <v>0</v>
      </c>
      <c r="M21" s="164">
        <f t="shared" si="9"/>
        <v>0</v>
      </c>
      <c r="N21" s="164">
        <f t="shared" si="10"/>
        <v>0</v>
      </c>
      <c r="O21" s="164">
        <f t="shared" si="11"/>
        <v>0</v>
      </c>
      <c r="P21" s="165">
        <v>0</v>
      </c>
      <c r="Q21" s="165">
        <v>0</v>
      </c>
      <c r="R21" s="165">
        <v>0.01500000000000057</v>
      </c>
      <c r="S21" s="166">
        <v>21</v>
      </c>
      <c r="T21" s="167">
        <f t="shared" si="12"/>
        <v>0</v>
      </c>
      <c r="U21" s="168"/>
    </row>
    <row r="22" spans="1:21" ht="12.75" outlineLevel="2">
      <c r="A22" s="3"/>
      <c r="B22" s="135"/>
      <c r="C22" s="135"/>
      <c r="D22" s="155" t="s">
        <v>95</v>
      </c>
      <c r="E22" s="156">
        <v>7</v>
      </c>
      <c r="F22" s="157" t="s">
        <v>113</v>
      </c>
      <c r="G22" s="158" t="s">
        <v>114</v>
      </c>
      <c r="H22" s="159">
        <v>45.5</v>
      </c>
      <c r="I22" s="160" t="s">
        <v>108</v>
      </c>
      <c r="J22" s="161"/>
      <c r="K22" s="162">
        <f t="shared" si="7"/>
        <v>0</v>
      </c>
      <c r="L22" s="163">
        <f t="shared" si="8"/>
        <v>0</v>
      </c>
      <c r="M22" s="164">
        <f t="shared" si="9"/>
        <v>0</v>
      </c>
      <c r="N22" s="164">
        <f t="shared" si="10"/>
        <v>0</v>
      </c>
      <c r="O22" s="164">
        <f t="shared" si="11"/>
        <v>0</v>
      </c>
      <c r="P22" s="165">
        <v>0</v>
      </c>
      <c r="Q22" s="165">
        <v>0</v>
      </c>
      <c r="R22" s="165">
        <v>0.0019999999999988916</v>
      </c>
      <c r="S22" s="166">
        <v>21</v>
      </c>
      <c r="T22" s="167">
        <f t="shared" si="12"/>
        <v>0</v>
      </c>
      <c r="U22" s="168"/>
    </row>
    <row r="23" spans="1:21" ht="12.75" outlineLevel="2">
      <c r="A23" s="3"/>
      <c r="B23" s="135"/>
      <c r="C23" s="135"/>
      <c r="D23" s="155" t="s">
        <v>95</v>
      </c>
      <c r="E23" s="156">
        <v>8</v>
      </c>
      <c r="F23" s="157" t="s">
        <v>115</v>
      </c>
      <c r="G23" s="158" t="s">
        <v>116</v>
      </c>
      <c r="H23" s="159">
        <v>45.5</v>
      </c>
      <c r="I23" s="160" t="s">
        <v>108</v>
      </c>
      <c r="J23" s="161"/>
      <c r="K23" s="162">
        <f t="shared" si="7"/>
        <v>0</v>
      </c>
      <c r="L23" s="163">
        <f t="shared" si="8"/>
        <v>0</v>
      </c>
      <c r="M23" s="164">
        <f t="shared" si="9"/>
        <v>0</v>
      </c>
      <c r="N23" s="164">
        <f t="shared" si="10"/>
        <v>0</v>
      </c>
      <c r="O23" s="164">
        <f t="shared" si="11"/>
        <v>0</v>
      </c>
      <c r="P23" s="165">
        <v>0</v>
      </c>
      <c r="Q23" s="165">
        <v>0</v>
      </c>
      <c r="R23" s="165">
        <v>0.0009999999999994458</v>
      </c>
      <c r="S23" s="166">
        <v>21</v>
      </c>
      <c r="T23" s="167">
        <f t="shared" si="12"/>
        <v>0</v>
      </c>
      <c r="U23" s="168"/>
    </row>
    <row r="24" spans="1:21" ht="12.75" outlineLevel="2">
      <c r="A24" s="3"/>
      <c r="B24" s="135"/>
      <c r="C24" s="135"/>
      <c r="D24" s="155" t="s">
        <v>95</v>
      </c>
      <c r="E24" s="156">
        <v>9</v>
      </c>
      <c r="F24" s="157" t="s">
        <v>117</v>
      </c>
      <c r="G24" s="158" t="s">
        <v>118</v>
      </c>
      <c r="H24" s="159">
        <v>0.091</v>
      </c>
      <c r="I24" s="160" t="s">
        <v>98</v>
      </c>
      <c r="J24" s="161"/>
      <c r="K24" s="162">
        <f t="shared" si="7"/>
        <v>0</v>
      </c>
      <c r="L24" s="163">
        <f t="shared" si="8"/>
        <v>0</v>
      </c>
      <c r="M24" s="164">
        <f t="shared" si="9"/>
        <v>0</v>
      </c>
      <c r="N24" s="164">
        <f t="shared" si="10"/>
        <v>0</v>
      </c>
      <c r="O24" s="164">
        <f t="shared" si="11"/>
        <v>0</v>
      </c>
      <c r="P24" s="165">
        <v>0</v>
      </c>
      <c r="Q24" s="165">
        <v>0</v>
      </c>
      <c r="R24" s="165">
        <v>4.9870000000009895</v>
      </c>
      <c r="S24" s="166">
        <v>21</v>
      </c>
      <c r="T24" s="167">
        <f t="shared" si="12"/>
        <v>0</v>
      </c>
      <c r="U24" s="168"/>
    </row>
    <row r="25" spans="1:21" s="88" customFormat="1" ht="10.5" customHeight="1" outlineLevel="3">
      <c r="A25" s="79"/>
      <c r="B25" s="176"/>
      <c r="C25" s="176"/>
      <c r="D25" s="176"/>
      <c r="E25" s="176"/>
      <c r="F25" s="176"/>
      <c r="G25" s="176" t="s">
        <v>119</v>
      </c>
      <c r="H25" s="177">
        <v>0.091</v>
      </c>
      <c r="I25" s="178"/>
      <c r="J25" s="176"/>
      <c r="K25" s="176"/>
      <c r="L25" s="179"/>
      <c r="M25" s="179"/>
      <c r="N25" s="179"/>
      <c r="O25" s="179"/>
      <c r="P25" s="179"/>
      <c r="Q25" s="179"/>
      <c r="R25" s="179"/>
      <c r="S25" s="180"/>
      <c r="T25" s="180"/>
      <c r="U25" s="176"/>
    </row>
    <row r="26" spans="1:21" ht="12.75" outlineLevel="2">
      <c r="A26" s="3"/>
      <c r="B26" s="135"/>
      <c r="C26" s="135"/>
      <c r="D26" s="155" t="s">
        <v>120</v>
      </c>
      <c r="E26" s="156">
        <v>10</v>
      </c>
      <c r="F26" s="157" t="s">
        <v>121</v>
      </c>
      <c r="G26" s="158" t="s">
        <v>122</v>
      </c>
      <c r="H26" s="159">
        <v>9.1</v>
      </c>
      <c r="I26" s="160" t="s">
        <v>123</v>
      </c>
      <c r="J26" s="161"/>
      <c r="K26" s="162">
        <f>H26*J26</f>
        <v>0</v>
      </c>
      <c r="L26" s="163">
        <f>IF(D26="S",K26,"")</f>
        <v>0</v>
      </c>
      <c r="M26" s="164">
        <f>IF(OR(D26="P",D26="U"),K26,"")</f>
        <v>0</v>
      </c>
      <c r="N26" s="164">
        <f>IF(D26="H",K26,"")</f>
        <v>0</v>
      </c>
      <c r="O26" s="164">
        <f>IF(D26="V",K26,"")</f>
        <v>0</v>
      </c>
      <c r="P26" s="165">
        <v>0.001</v>
      </c>
      <c r="Q26" s="165">
        <v>0</v>
      </c>
      <c r="R26" s="165">
        <v>0</v>
      </c>
      <c r="S26" s="166">
        <v>21</v>
      </c>
      <c r="T26" s="167">
        <f>K26*(S26+100)/100</f>
        <v>0</v>
      </c>
      <c r="U26" s="168"/>
    </row>
    <row r="27" spans="1:21" s="88" customFormat="1" ht="10.5" customHeight="1" outlineLevel="3">
      <c r="A27" s="79"/>
      <c r="B27" s="176"/>
      <c r="C27" s="176"/>
      <c r="D27" s="176"/>
      <c r="E27" s="176"/>
      <c r="F27" s="176"/>
      <c r="G27" s="176" t="s">
        <v>124</v>
      </c>
      <c r="H27" s="177">
        <v>9.1</v>
      </c>
      <c r="I27" s="178"/>
      <c r="J27" s="176"/>
      <c r="K27" s="176"/>
      <c r="L27" s="179"/>
      <c r="M27" s="179"/>
      <c r="N27" s="179"/>
      <c r="O27" s="179"/>
      <c r="P27" s="179"/>
      <c r="Q27" s="179"/>
      <c r="R27" s="179"/>
      <c r="S27" s="180"/>
      <c r="T27" s="180"/>
      <c r="U27" s="176"/>
    </row>
    <row r="28" spans="1:21" ht="12.75" outlineLevel="2">
      <c r="A28" s="3"/>
      <c r="B28" s="135"/>
      <c r="C28" s="135"/>
      <c r="D28" s="155" t="s">
        <v>95</v>
      </c>
      <c r="E28" s="156">
        <v>11</v>
      </c>
      <c r="F28" s="157" t="s">
        <v>125</v>
      </c>
      <c r="G28" s="158" t="s">
        <v>126</v>
      </c>
      <c r="H28" s="159">
        <v>45.5</v>
      </c>
      <c r="I28" s="160" t="s">
        <v>108</v>
      </c>
      <c r="J28" s="161"/>
      <c r="K28" s="162">
        <f aca="true" t="shared" si="13" ref="K28:K29">H28*J28</f>
        <v>0</v>
      </c>
      <c r="L28" s="163">
        <f aca="true" t="shared" si="14" ref="L28:L29">IF(D28="S",K28,"")</f>
        <v>0</v>
      </c>
      <c r="M28" s="164">
        <f aca="true" t="shared" si="15" ref="M28:M29">IF(OR(D28="P",D28="U"),K28,"")</f>
        <v>0</v>
      </c>
      <c r="N28" s="164">
        <f aca="true" t="shared" si="16" ref="N28:N29">IF(D28="H",K28,"")</f>
        <v>0</v>
      </c>
      <c r="O28" s="164">
        <f aca="true" t="shared" si="17" ref="O28:O29">IF(D28="V",K28,"")</f>
        <v>0</v>
      </c>
      <c r="P28" s="165">
        <v>0</v>
      </c>
      <c r="Q28" s="165">
        <v>0</v>
      </c>
      <c r="R28" s="165">
        <v>0</v>
      </c>
      <c r="S28" s="166">
        <v>21</v>
      </c>
      <c r="T28" s="167">
        <f aca="true" t="shared" si="18" ref="T28:T29">K28*(S28+100)/100</f>
        <v>0</v>
      </c>
      <c r="U28" s="168"/>
    </row>
    <row r="29" spans="1:21" ht="12.75" outlineLevel="2">
      <c r="A29" s="3"/>
      <c r="B29" s="135"/>
      <c r="C29" s="135"/>
      <c r="D29" s="155" t="s">
        <v>120</v>
      </c>
      <c r="E29" s="156">
        <v>12</v>
      </c>
      <c r="F29" s="157" t="s">
        <v>127</v>
      </c>
      <c r="G29" s="158" t="s">
        <v>128</v>
      </c>
      <c r="H29" s="159">
        <v>1.365</v>
      </c>
      <c r="I29" s="160" t="s">
        <v>123</v>
      </c>
      <c r="J29" s="161"/>
      <c r="K29" s="162">
        <f t="shared" si="13"/>
        <v>0</v>
      </c>
      <c r="L29" s="163">
        <f t="shared" si="14"/>
        <v>0</v>
      </c>
      <c r="M29" s="164">
        <f t="shared" si="15"/>
        <v>0</v>
      </c>
      <c r="N29" s="164">
        <f t="shared" si="16"/>
        <v>0</v>
      </c>
      <c r="O29" s="164">
        <f t="shared" si="17"/>
        <v>0</v>
      </c>
      <c r="P29" s="165">
        <v>0.001</v>
      </c>
      <c r="Q29" s="165">
        <v>0</v>
      </c>
      <c r="R29" s="165">
        <v>0</v>
      </c>
      <c r="S29" s="166">
        <v>21</v>
      </c>
      <c r="T29" s="167">
        <f t="shared" si="18"/>
        <v>0</v>
      </c>
      <c r="U29" s="168"/>
    </row>
    <row r="30" spans="1:21" s="88" customFormat="1" ht="10.5" customHeight="1" outlineLevel="3">
      <c r="A30" s="79"/>
      <c r="B30" s="176"/>
      <c r="C30" s="176"/>
      <c r="D30" s="176"/>
      <c r="E30" s="176"/>
      <c r="F30" s="176"/>
      <c r="G30" s="176" t="s">
        <v>129</v>
      </c>
      <c r="H30" s="177">
        <v>1.365</v>
      </c>
      <c r="I30" s="178"/>
      <c r="J30" s="176"/>
      <c r="K30" s="176"/>
      <c r="L30" s="179"/>
      <c r="M30" s="179"/>
      <c r="N30" s="179"/>
      <c r="O30" s="179"/>
      <c r="P30" s="179"/>
      <c r="Q30" s="179"/>
      <c r="R30" s="179"/>
      <c r="S30" s="180"/>
      <c r="T30" s="180"/>
      <c r="U30" s="176"/>
    </row>
    <row r="31" spans="1:21" ht="12.75" outlineLevel="2">
      <c r="A31" s="3"/>
      <c r="B31" s="135"/>
      <c r="C31" s="135"/>
      <c r="D31" s="155" t="s">
        <v>95</v>
      </c>
      <c r="E31" s="156">
        <v>13</v>
      </c>
      <c r="F31" s="157" t="s">
        <v>130</v>
      </c>
      <c r="G31" s="158" t="s">
        <v>131</v>
      </c>
      <c r="H31" s="159">
        <v>45.5</v>
      </c>
      <c r="I31" s="160" t="s">
        <v>108</v>
      </c>
      <c r="J31" s="161"/>
      <c r="K31" s="162">
        <f aca="true" t="shared" si="19" ref="K31:K32">H31*J31</f>
        <v>0</v>
      </c>
      <c r="L31" s="163">
        <f aca="true" t="shared" si="20" ref="L31:L32">IF(D31="S",K31,"")</f>
        <v>0</v>
      </c>
      <c r="M31" s="164">
        <f aca="true" t="shared" si="21" ref="M31:M32">IF(OR(D31="P",D31="U"),K31,"")</f>
        <v>0</v>
      </c>
      <c r="N31" s="164">
        <f aca="true" t="shared" si="22" ref="N31:N32">IF(D31="H",K31,"")</f>
        <v>0</v>
      </c>
      <c r="O31" s="164">
        <f aca="true" t="shared" si="23" ref="O31:O32">IF(D31="V",K31,"")</f>
        <v>0</v>
      </c>
      <c r="P31" s="165">
        <v>0</v>
      </c>
      <c r="Q31" s="165">
        <v>0</v>
      </c>
      <c r="R31" s="165">
        <v>0.0009999999999994458</v>
      </c>
      <c r="S31" s="166">
        <v>21</v>
      </c>
      <c r="T31" s="167">
        <f aca="true" t="shared" si="24" ref="T31:T32">K31*(S31+100)/100</f>
        <v>0</v>
      </c>
      <c r="U31" s="168"/>
    </row>
    <row r="32" spans="1:21" ht="12.75" outlineLevel="2">
      <c r="A32" s="3"/>
      <c r="B32" s="135"/>
      <c r="C32" s="135"/>
      <c r="D32" s="155" t="s">
        <v>95</v>
      </c>
      <c r="E32" s="156">
        <v>14</v>
      </c>
      <c r="F32" s="157" t="s">
        <v>132</v>
      </c>
      <c r="G32" s="158" t="s">
        <v>133</v>
      </c>
      <c r="H32" s="159">
        <v>45.5</v>
      </c>
      <c r="I32" s="160" t="s">
        <v>108</v>
      </c>
      <c r="J32" s="161"/>
      <c r="K32" s="162">
        <f t="shared" si="19"/>
        <v>0</v>
      </c>
      <c r="L32" s="163">
        <f t="shared" si="20"/>
        <v>0</v>
      </c>
      <c r="M32" s="164">
        <f t="shared" si="21"/>
        <v>0</v>
      </c>
      <c r="N32" s="164">
        <f t="shared" si="22"/>
        <v>0</v>
      </c>
      <c r="O32" s="164">
        <f t="shared" si="23"/>
        <v>0</v>
      </c>
      <c r="P32" s="165">
        <v>0</v>
      </c>
      <c r="Q32" s="165">
        <v>0</v>
      </c>
      <c r="R32" s="165">
        <v>0.0019999999999988916</v>
      </c>
      <c r="S32" s="166">
        <v>21</v>
      </c>
      <c r="T32" s="167">
        <f t="shared" si="24"/>
        <v>0</v>
      </c>
      <c r="U32" s="168"/>
    </row>
    <row r="33" spans="1:21" s="175" customFormat="1" ht="12.75" outlineLevel="2">
      <c r="A33" s="169"/>
      <c r="B33" s="169"/>
      <c r="C33" s="169"/>
      <c r="D33" s="169"/>
      <c r="E33" s="169"/>
      <c r="F33" s="169"/>
      <c r="G33" s="170" t="s">
        <v>134</v>
      </c>
      <c r="H33" s="169"/>
      <c r="I33" s="171"/>
      <c r="J33" s="169"/>
      <c r="K33" s="169"/>
      <c r="L33" s="172"/>
      <c r="M33" s="172"/>
      <c r="N33" s="172"/>
      <c r="O33" s="172"/>
      <c r="P33" s="173"/>
      <c r="Q33" s="169"/>
      <c r="R33" s="169"/>
      <c r="S33" s="174"/>
      <c r="T33" s="174"/>
      <c r="U33" s="169"/>
    </row>
    <row r="34" spans="1:21" ht="12.75" outlineLevel="1">
      <c r="A34" s="3"/>
      <c r="B34" s="136"/>
      <c r="C34" s="137" t="s">
        <v>135</v>
      </c>
      <c r="D34" s="138" t="s">
        <v>92</v>
      </c>
      <c r="E34" s="139"/>
      <c r="F34" s="139" t="s">
        <v>39</v>
      </c>
      <c r="G34" s="140" t="s">
        <v>136</v>
      </c>
      <c r="H34" s="139"/>
      <c r="I34" s="138"/>
      <c r="J34" s="139"/>
      <c r="K34" s="141">
        <f>SUBTOTAL(9,K35:K36)</f>
        <v>0</v>
      </c>
      <c r="L34" s="142">
        <f>SUBTOTAL(9,L35:L36)</f>
        <v>0</v>
      </c>
      <c r="M34" s="142">
        <f>SUBTOTAL(9,M35:M36)</f>
        <v>0</v>
      </c>
      <c r="N34" s="142">
        <f>SUBTOTAL(9,N35:N36)</f>
        <v>0</v>
      </c>
      <c r="O34" s="142">
        <f>SUBTOTAL(9,O35:O36)</f>
        <v>0</v>
      </c>
      <c r="P34" s="143">
        <f>SUMPRODUCT(P35:P36,H35:H36)</f>
        <v>0</v>
      </c>
      <c r="Q34" s="143">
        <f>SUMPRODUCT(Q35:Q36,H35:H36)</f>
        <v>0</v>
      </c>
      <c r="R34" s="143">
        <f>SUMPRODUCT(R35:R36,H35:H36)</f>
        <v>0</v>
      </c>
      <c r="S34" s="144">
        <f>SUMPRODUCT(S35:S36,K35:K36)/100</f>
        <v>0</v>
      </c>
      <c r="T34" s="144">
        <f>K34+S34</f>
        <v>0</v>
      </c>
      <c r="U34" s="135"/>
    </row>
    <row r="35" spans="1:21" ht="12.75" outlineLevel="2">
      <c r="A35" s="3"/>
      <c r="B35" s="145"/>
      <c r="C35" s="146"/>
      <c r="D35" s="147"/>
      <c r="E35" s="148" t="s">
        <v>94</v>
      </c>
      <c r="F35" s="149"/>
      <c r="G35" s="150"/>
      <c r="H35" s="149"/>
      <c r="I35" s="147"/>
      <c r="J35" s="149"/>
      <c r="K35" s="151"/>
      <c r="L35" s="152"/>
      <c r="M35" s="152"/>
      <c r="N35" s="152"/>
      <c r="O35" s="152"/>
      <c r="P35" s="153"/>
      <c r="Q35" s="153"/>
      <c r="R35" s="153"/>
      <c r="S35" s="154"/>
      <c r="T35" s="154"/>
      <c r="U35" s="135"/>
    </row>
    <row r="36" spans="1:21" ht="12.75" outlineLevel="2">
      <c r="A36" s="3"/>
      <c r="B36" s="135"/>
      <c r="C36" s="135"/>
      <c r="D36" s="155" t="s">
        <v>95</v>
      </c>
      <c r="E36" s="156">
        <v>1</v>
      </c>
      <c r="F36" s="157" t="s">
        <v>137</v>
      </c>
      <c r="G36" s="158" t="s">
        <v>138</v>
      </c>
      <c r="H36" s="159">
        <v>5</v>
      </c>
      <c r="I36" s="160" t="s">
        <v>98</v>
      </c>
      <c r="J36" s="161"/>
      <c r="K36" s="162">
        <f>H36*J36</f>
        <v>0</v>
      </c>
      <c r="L36" s="163">
        <f>IF(D36="S",K36,"")</f>
        <v>0</v>
      </c>
      <c r="M36" s="164">
        <f>IF(OR(D36="P",D36="U"),K36,"")</f>
        <v>0</v>
      </c>
      <c r="N36" s="164">
        <f>IF(D36="H",K36,"")</f>
        <v>0</v>
      </c>
      <c r="O36" s="164">
        <f>IF(D36="V",K36,"")</f>
        <v>0</v>
      </c>
      <c r="P36" s="165">
        <v>0</v>
      </c>
      <c r="Q36" s="165">
        <v>0</v>
      </c>
      <c r="R36" s="165">
        <v>0</v>
      </c>
      <c r="S36" s="166">
        <v>21</v>
      </c>
      <c r="T36" s="167">
        <f>K36*(S36+100)/100</f>
        <v>0</v>
      </c>
      <c r="U36" s="168"/>
    </row>
    <row r="37" spans="1:21" ht="12.75" outlineLevel="1">
      <c r="A37" s="3"/>
      <c r="B37" s="136"/>
      <c r="C37" s="137" t="s">
        <v>139</v>
      </c>
      <c r="D37" s="138" t="s">
        <v>92</v>
      </c>
      <c r="E37" s="139"/>
      <c r="F37" s="139" t="s">
        <v>39</v>
      </c>
      <c r="G37" s="140" t="s">
        <v>140</v>
      </c>
      <c r="H37" s="139"/>
      <c r="I37" s="138"/>
      <c r="J37" s="139"/>
      <c r="K37" s="141">
        <f>SUBTOTAL(9,K38:K46)</f>
        <v>0</v>
      </c>
      <c r="L37" s="142">
        <f>SUBTOTAL(9,L38:L46)</f>
        <v>0</v>
      </c>
      <c r="M37" s="142">
        <f>SUBTOTAL(9,M38:M46)</f>
        <v>0</v>
      </c>
      <c r="N37" s="142">
        <f>SUBTOTAL(9,N38:N46)</f>
        <v>0</v>
      </c>
      <c r="O37" s="142">
        <f>SUBTOTAL(9,O38:O46)</f>
        <v>0</v>
      </c>
      <c r="P37" s="143">
        <f>SUMPRODUCT(P38:P46,H38:H46)</f>
        <v>1.2594072240000298</v>
      </c>
      <c r="Q37" s="143">
        <f>SUMPRODUCT(Q38:Q46,H38:H46)</f>
        <v>82.1</v>
      </c>
      <c r="R37" s="143">
        <f>SUMPRODUCT(R38:R46,H38:H46)</f>
        <v>184.3795999999893</v>
      </c>
      <c r="S37" s="144">
        <f>SUMPRODUCT(S38:S46,K38:K46)/100</f>
        <v>0</v>
      </c>
      <c r="T37" s="144">
        <f>K37+S37</f>
        <v>0</v>
      </c>
      <c r="U37" s="135"/>
    </row>
    <row r="38" spans="1:21" ht="12.75" outlineLevel="2">
      <c r="A38" s="3"/>
      <c r="B38" s="145"/>
      <c r="C38" s="146"/>
      <c r="D38" s="147"/>
      <c r="E38" s="148" t="s">
        <v>94</v>
      </c>
      <c r="F38" s="149"/>
      <c r="G38" s="150"/>
      <c r="H38" s="149"/>
      <c r="I38" s="147"/>
      <c r="J38" s="149"/>
      <c r="K38" s="151"/>
      <c r="L38" s="152"/>
      <c r="M38" s="152"/>
      <c r="N38" s="152"/>
      <c r="O38" s="152"/>
      <c r="P38" s="153"/>
      <c r="Q38" s="153"/>
      <c r="R38" s="153"/>
      <c r="S38" s="154"/>
      <c r="T38" s="154"/>
      <c r="U38" s="135"/>
    </row>
    <row r="39" spans="1:21" ht="12.75" outlineLevel="2">
      <c r="A39" s="3"/>
      <c r="B39" s="135"/>
      <c r="C39" s="135"/>
      <c r="D39" s="155" t="s">
        <v>95</v>
      </c>
      <c r="E39" s="156">
        <v>1</v>
      </c>
      <c r="F39" s="157" t="s">
        <v>141</v>
      </c>
      <c r="G39" s="158" t="s">
        <v>142</v>
      </c>
      <c r="H39" s="159">
        <v>154</v>
      </c>
      <c r="I39" s="160" t="s">
        <v>98</v>
      </c>
      <c r="J39" s="161"/>
      <c r="K39" s="162">
        <f>H39*J39</f>
        <v>0</v>
      </c>
      <c r="L39" s="163">
        <f>IF(D39="S",K39,"")</f>
        <v>0</v>
      </c>
      <c r="M39" s="164">
        <f>IF(OR(D39="P",D39="U"),K39,"")</f>
        <v>0</v>
      </c>
      <c r="N39" s="164">
        <f>IF(D39="H",K39,"")</f>
        <v>0</v>
      </c>
      <c r="O39" s="164">
        <f>IF(D39="V",K39,"")</f>
        <v>0</v>
      </c>
      <c r="P39" s="165">
        <v>0.0008209560000001938</v>
      </c>
      <c r="Q39" s="165">
        <v>0.35</v>
      </c>
      <c r="R39" s="165">
        <v>0.6079999999998336</v>
      </c>
      <c r="S39" s="166">
        <v>21</v>
      </c>
      <c r="T39" s="167">
        <f>K39*(S39+100)/100</f>
        <v>0</v>
      </c>
      <c r="U39" s="168"/>
    </row>
    <row r="40" spans="1:21" s="175" customFormat="1" ht="12.75" outlineLevel="2">
      <c r="A40" s="169"/>
      <c r="B40" s="169"/>
      <c r="C40" s="169"/>
      <c r="D40" s="169"/>
      <c r="E40" s="169"/>
      <c r="F40" s="169"/>
      <c r="G40" s="170" t="s">
        <v>143</v>
      </c>
      <c r="H40" s="169"/>
      <c r="I40" s="171"/>
      <c r="J40" s="169"/>
      <c r="K40" s="169"/>
      <c r="L40" s="172"/>
      <c r="M40" s="172"/>
      <c r="N40" s="172"/>
      <c r="O40" s="172"/>
      <c r="P40" s="173"/>
      <c r="Q40" s="169"/>
      <c r="R40" s="169"/>
      <c r="S40" s="174"/>
      <c r="T40" s="174"/>
      <c r="U40" s="169"/>
    </row>
    <row r="41" spans="1:21" ht="12.75" outlineLevel="2">
      <c r="A41" s="3"/>
      <c r="B41" s="135"/>
      <c r="C41" s="135"/>
      <c r="D41" s="155" t="s">
        <v>95</v>
      </c>
      <c r="E41" s="156">
        <v>2</v>
      </c>
      <c r="F41" s="157" t="s">
        <v>144</v>
      </c>
      <c r="G41" s="158" t="s">
        <v>145</v>
      </c>
      <c r="H41" s="159">
        <v>14.1</v>
      </c>
      <c r="I41" s="160" t="s">
        <v>98</v>
      </c>
      <c r="J41" s="161"/>
      <c r="K41" s="162">
        <f>H41*J41</f>
        <v>0</v>
      </c>
      <c r="L41" s="163">
        <f>IF(D41="S",K41,"")</f>
        <v>0</v>
      </c>
      <c r="M41" s="164">
        <f>IF(OR(D41="P",D41="U"),K41,"")</f>
        <v>0</v>
      </c>
      <c r="N41" s="164">
        <f>IF(D41="H",K41,"")</f>
        <v>0</v>
      </c>
      <c r="O41" s="164">
        <f>IF(D41="V",K41,"")</f>
        <v>0</v>
      </c>
      <c r="P41" s="165">
        <v>0</v>
      </c>
      <c r="Q41" s="165">
        <v>2</v>
      </c>
      <c r="R41" s="165">
        <v>6.4360000000010595</v>
      </c>
      <c r="S41" s="166">
        <v>21</v>
      </c>
      <c r="T41" s="167">
        <f>K41*(S41+100)/100</f>
        <v>0</v>
      </c>
      <c r="U41" s="168"/>
    </row>
    <row r="42" spans="1:21" s="88" customFormat="1" ht="10.5" customHeight="1" outlineLevel="3">
      <c r="A42" s="79"/>
      <c r="B42" s="176"/>
      <c r="C42" s="176"/>
      <c r="D42" s="176"/>
      <c r="E42" s="176"/>
      <c r="F42" s="176"/>
      <c r="G42" s="176" t="s">
        <v>146</v>
      </c>
      <c r="H42" s="177">
        <v>74.136</v>
      </c>
      <c r="I42" s="178"/>
      <c r="J42" s="176"/>
      <c r="K42" s="176"/>
      <c r="L42" s="179"/>
      <c r="M42" s="179"/>
      <c r="N42" s="179"/>
      <c r="O42" s="179"/>
      <c r="P42" s="179"/>
      <c r="Q42" s="179"/>
      <c r="R42" s="179"/>
      <c r="S42" s="180"/>
      <c r="T42" s="180"/>
      <c r="U42" s="176"/>
    </row>
    <row r="43" spans="1:21" ht="12.75" outlineLevel="2">
      <c r="A43" s="3"/>
      <c r="B43" s="135"/>
      <c r="C43" s="135"/>
      <c r="D43" s="155" t="s">
        <v>147</v>
      </c>
      <c r="E43" s="156">
        <v>3</v>
      </c>
      <c r="F43" s="157" t="s">
        <v>148</v>
      </c>
      <c r="G43" s="158" t="s">
        <v>149</v>
      </c>
      <c r="H43" s="159">
        <v>82.1</v>
      </c>
      <c r="I43" s="160" t="s">
        <v>150</v>
      </c>
      <c r="J43" s="161"/>
      <c r="K43" s="162">
        <f aca="true" t="shared" si="25" ref="K43:K46">H43*J43</f>
        <v>0</v>
      </c>
      <c r="L43" s="163">
        <f aca="true" t="shared" si="26" ref="L43:L46">IF(D43="S",K43,"")</f>
        <v>0</v>
      </c>
      <c r="M43" s="164">
        <f aca="true" t="shared" si="27" ref="M43:M46">IF(OR(D43="P",D43="U"),K43,"")</f>
        <v>0</v>
      </c>
      <c r="N43" s="164">
        <f aca="true" t="shared" si="28" ref="N43:N46">IF(D43="H",K43,"")</f>
        <v>0</v>
      </c>
      <c r="O43" s="164">
        <f aca="true" t="shared" si="29" ref="O43:O46">IF(D43="V",K43,"")</f>
        <v>0</v>
      </c>
      <c r="P43" s="165">
        <v>0.00138</v>
      </c>
      <c r="Q43" s="165">
        <v>0</v>
      </c>
      <c r="R43" s="165">
        <v>0</v>
      </c>
      <c r="S43" s="166">
        <v>21</v>
      </c>
      <c r="T43" s="167">
        <f aca="true" t="shared" si="30" ref="T43:T46">K43*(S43+100)/100</f>
        <v>0</v>
      </c>
      <c r="U43" s="168"/>
    </row>
    <row r="44" spans="1:21" ht="12.75" outlineLevel="2">
      <c r="A44" s="3"/>
      <c r="B44" s="135"/>
      <c r="C44" s="135"/>
      <c r="D44" s="155" t="s">
        <v>147</v>
      </c>
      <c r="E44" s="156">
        <v>4</v>
      </c>
      <c r="F44" s="157" t="s">
        <v>151</v>
      </c>
      <c r="G44" s="158" t="s">
        <v>152</v>
      </c>
      <c r="H44" s="159">
        <v>738.9</v>
      </c>
      <c r="I44" s="160" t="s">
        <v>150</v>
      </c>
      <c r="J44" s="161"/>
      <c r="K44" s="162">
        <f t="shared" si="25"/>
        <v>0</v>
      </c>
      <c r="L44" s="163">
        <f t="shared" si="26"/>
        <v>0</v>
      </c>
      <c r="M44" s="164">
        <f t="shared" si="27"/>
        <v>0</v>
      </c>
      <c r="N44" s="164">
        <f t="shared" si="28"/>
        <v>0</v>
      </c>
      <c r="O44" s="164">
        <f t="shared" si="29"/>
        <v>0</v>
      </c>
      <c r="P44" s="165">
        <v>0.0013800000000000002</v>
      </c>
      <c r="Q44" s="165">
        <v>0</v>
      </c>
      <c r="R44" s="165">
        <v>0</v>
      </c>
      <c r="S44" s="166">
        <v>21</v>
      </c>
      <c r="T44" s="167">
        <f t="shared" si="30"/>
        <v>0</v>
      </c>
      <c r="U44" s="168"/>
    </row>
    <row r="45" spans="1:21" ht="12.75" outlineLevel="2">
      <c r="A45" s="3"/>
      <c r="B45" s="135"/>
      <c r="C45" s="135"/>
      <c r="D45" s="155" t="s">
        <v>147</v>
      </c>
      <c r="E45" s="156">
        <v>5</v>
      </c>
      <c r="F45" s="157" t="s">
        <v>153</v>
      </c>
      <c r="G45" s="158" t="s">
        <v>154</v>
      </c>
      <c r="H45" s="159">
        <v>41.05</v>
      </c>
      <c r="I45" s="160" t="s">
        <v>155</v>
      </c>
      <c r="J45" s="161"/>
      <c r="K45" s="162">
        <f t="shared" si="25"/>
        <v>0</v>
      </c>
      <c r="L45" s="163">
        <f t="shared" si="26"/>
        <v>0</v>
      </c>
      <c r="M45" s="164">
        <f t="shared" si="27"/>
        <v>0</v>
      </c>
      <c r="N45" s="164">
        <f t="shared" si="28"/>
        <v>0</v>
      </c>
      <c r="O45" s="164">
        <f t="shared" si="29"/>
        <v>0</v>
      </c>
      <c r="P45" s="165">
        <v>0</v>
      </c>
      <c r="Q45" s="165">
        <v>0</v>
      </c>
      <c r="R45" s="165">
        <v>0</v>
      </c>
      <c r="S45" s="166">
        <v>21</v>
      </c>
      <c r="T45" s="167">
        <f t="shared" si="30"/>
        <v>0</v>
      </c>
      <c r="U45" s="168"/>
    </row>
    <row r="46" spans="1:21" ht="12.75" outlineLevel="2">
      <c r="A46" s="3"/>
      <c r="B46" s="135"/>
      <c r="C46" s="135"/>
      <c r="D46" s="155" t="s">
        <v>147</v>
      </c>
      <c r="E46" s="156">
        <v>6</v>
      </c>
      <c r="F46" s="157" t="s">
        <v>156</v>
      </c>
      <c r="G46" s="158" t="s">
        <v>157</v>
      </c>
      <c r="H46" s="159">
        <v>41.05</v>
      </c>
      <c r="I46" s="160" t="s">
        <v>155</v>
      </c>
      <c r="J46" s="161"/>
      <c r="K46" s="162">
        <f t="shared" si="25"/>
        <v>0</v>
      </c>
      <c r="L46" s="163">
        <f t="shared" si="26"/>
        <v>0</v>
      </c>
      <c r="M46" s="164">
        <f t="shared" si="27"/>
        <v>0</v>
      </c>
      <c r="N46" s="164">
        <f t="shared" si="28"/>
        <v>0</v>
      </c>
      <c r="O46" s="164">
        <f t="shared" si="29"/>
        <v>0</v>
      </c>
      <c r="P46" s="165">
        <v>0</v>
      </c>
      <c r="Q46" s="165">
        <v>0</v>
      </c>
      <c r="R46" s="165">
        <v>0</v>
      </c>
      <c r="S46" s="166">
        <v>21</v>
      </c>
      <c r="T46" s="167">
        <f t="shared" si="30"/>
        <v>0</v>
      </c>
      <c r="U46" s="168"/>
    </row>
    <row r="47" spans="1:21" ht="8.25" customHeight="1">
      <c r="A47" s="3"/>
      <c r="B47" s="3"/>
      <c r="C47" s="3"/>
      <c r="D47" s="3"/>
      <c r="E47" s="3"/>
      <c r="F47" s="3"/>
      <c r="G47" s="3"/>
      <c r="H47" s="3"/>
      <c r="I47" s="125"/>
      <c r="J47" s="3"/>
      <c r="K47" s="3"/>
      <c r="L47" s="91"/>
      <c r="M47" s="91"/>
      <c r="N47" s="91"/>
      <c r="O47" s="91"/>
      <c r="P47" s="91"/>
      <c r="Q47" s="91"/>
      <c r="R47" s="91"/>
      <c r="S47" s="92"/>
      <c r="T47" s="92"/>
      <c r="U47" s="3"/>
    </row>
    <row r="48" spans="1:21" ht="13.5">
      <c r="A48" s="3"/>
      <c r="B48" s="126" t="s">
        <v>158</v>
      </c>
      <c r="C48" s="127"/>
      <c r="D48" s="128" t="s">
        <v>90</v>
      </c>
      <c r="E48" s="127"/>
      <c r="F48" s="129"/>
      <c r="G48" s="130" t="s">
        <v>159</v>
      </c>
      <c r="H48" s="127"/>
      <c r="I48" s="128"/>
      <c r="J48" s="127"/>
      <c r="K48" s="131">
        <f>SUMIF($D49:$D85,"O",K49:K85)</f>
        <v>0</v>
      </c>
      <c r="L48" s="132">
        <f>SUMIF($D49:$D85,"O",L49:L85)</f>
        <v>0</v>
      </c>
      <c r="M48" s="132">
        <f>SUMIF($D49:$D85,"O",M49:M85)</f>
        <v>0</v>
      </c>
      <c r="N48" s="132">
        <f>SUMIF($D49:$D85,"O",N49:N85)</f>
        <v>0</v>
      </c>
      <c r="O48" s="132">
        <f>SUMIF($D49:$D85,"O",O49:O85)</f>
        <v>0</v>
      </c>
      <c r="P48" s="133">
        <f>SUMIF($D49:$D85,"O",P49:P85)</f>
        <v>1.2698722240000297</v>
      </c>
      <c r="Q48" s="133">
        <f>SUMIF($D49:$D85,"O",Q49:Q85)</f>
        <v>82.1</v>
      </c>
      <c r="R48" s="133">
        <f>SUMIF($D49:$D85,"O",R49:R85)</f>
        <v>212.56819199997548</v>
      </c>
      <c r="S48" s="134">
        <f>SUMIF($D49:$D85,"O",S49:S85)</f>
        <v>0</v>
      </c>
      <c r="T48" s="134">
        <f aca="true" t="shared" si="31" ref="T48:T49">K48+S48</f>
        <v>0</v>
      </c>
      <c r="U48" s="135"/>
    </row>
    <row r="49" spans="1:21" ht="12.75" outlineLevel="1">
      <c r="A49" s="3"/>
      <c r="B49" s="136"/>
      <c r="C49" s="137" t="s">
        <v>89</v>
      </c>
      <c r="D49" s="138" t="s">
        <v>92</v>
      </c>
      <c r="E49" s="139"/>
      <c r="F49" s="139" t="s">
        <v>39</v>
      </c>
      <c r="G49" s="140" t="s">
        <v>93</v>
      </c>
      <c r="H49" s="139"/>
      <c r="I49" s="138"/>
      <c r="J49" s="139"/>
      <c r="K49" s="141">
        <f>SUBTOTAL(9,K50:K72)</f>
        <v>0</v>
      </c>
      <c r="L49" s="142">
        <f>SUBTOTAL(9,L50:L72)</f>
        <v>0</v>
      </c>
      <c r="M49" s="142">
        <f>SUBTOTAL(9,M50:M72)</f>
        <v>0</v>
      </c>
      <c r="N49" s="142">
        <f>SUBTOTAL(9,N50:N72)</f>
        <v>0</v>
      </c>
      <c r="O49" s="142">
        <f>SUBTOTAL(9,O50:O72)</f>
        <v>0</v>
      </c>
      <c r="P49" s="143">
        <f>SUMPRODUCT(P50:P72,H50:H72)</f>
        <v>0.010465</v>
      </c>
      <c r="Q49" s="143">
        <f>SUMPRODUCT(Q50:Q72,H50:H72)</f>
        <v>0</v>
      </c>
      <c r="R49" s="143">
        <f>SUMPRODUCT(R50:R72,H50:H72)</f>
        <v>28.188591999986194</v>
      </c>
      <c r="S49" s="144">
        <f>SUMPRODUCT(S50:S72,K50:K72)/100</f>
        <v>0</v>
      </c>
      <c r="T49" s="144">
        <f t="shared" si="31"/>
        <v>0</v>
      </c>
      <c r="U49" s="135"/>
    </row>
    <row r="50" spans="1:21" ht="12.75" outlineLevel="2">
      <c r="A50" s="3"/>
      <c r="B50" s="145"/>
      <c r="C50" s="146"/>
      <c r="D50" s="147"/>
      <c r="E50" s="148" t="s">
        <v>94</v>
      </c>
      <c r="F50" s="149"/>
      <c r="G50" s="150"/>
      <c r="H50" s="149"/>
      <c r="I50" s="147"/>
      <c r="J50" s="149"/>
      <c r="K50" s="151"/>
      <c r="L50" s="152"/>
      <c r="M50" s="152"/>
      <c r="N50" s="152"/>
      <c r="O50" s="152"/>
      <c r="P50" s="153"/>
      <c r="Q50" s="153"/>
      <c r="R50" s="153"/>
      <c r="S50" s="154"/>
      <c r="T50" s="154"/>
      <c r="U50" s="135"/>
    </row>
    <row r="51" spans="1:21" ht="12.75" outlineLevel="2">
      <c r="A51" s="3"/>
      <c r="B51" s="135"/>
      <c r="C51" s="135"/>
      <c r="D51" s="155" t="s">
        <v>95</v>
      </c>
      <c r="E51" s="156">
        <v>1</v>
      </c>
      <c r="F51" s="157" t="s">
        <v>96</v>
      </c>
      <c r="G51" s="158" t="s">
        <v>97</v>
      </c>
      <c r="H51" s="159">
        <v>30.025</v>
      </c>
      <c r="I51" s="160" t="s">
        <v>98</v>
      </c>
      <c r="J51" s="161"/>
      <c r="K51" s="162">
        <f>H51*J51</f>
        <v>0</v>
      </c>
      <c r="L51" s="163">
        <f>IF(D51="S",K51,"")</f>
        <v>0</v>
      </c>
      <c r="M51" s="164">
        <f>IF(OR(D51="P",D51="U"),K51,"")</f>
        <v>0</v>
      </c>
      <c r="N51" s="164">
        <f>IF(D51="H",K51,"")</f>
        <v>0</v>
      </c>
      <c r="O51" s="164">
        <f>IF(D51="V",K51,"")</f>
        <v>0</v>
      </c>
      <c r="P51" s="165">
        <v>0</v>
      </c>
      <c r="Q51" s="165">
        <v>0</v>
      </c>
      <c r="R51" s="165">
        <v>0.367999999999796</v>
      </c>
      <c r="S51" s="166">
        <v>21</v>
      </c>
      <c r="T51" s="167">
        <f>K51*(S51+100)/100</f>
        <v>0</v>
      </c>
      <c r="U51" s="168"/>
    </row>
    <row r="52" spans="1:21" s="175" customFormat="1" ht="12.75" outlineLevel="2">
      <c r="A52" s="169"/>
      <c r="B52" s="169"/>
      <c r="C52" s="169"/>
      <c r="D52" s="169"/>
      <c r="E52" s="169"/>
      <c r="F52" s="169"/>
      <c r="G52" s="170" t="s">
        <v>99</v>
      </c>
      <c r="H52" s="169"/>
      <c r="I52" s="171"/>
      <c r="J52" s="169"/>
      <c r="K52" s="169"/>
      <c r="L52" s="172"/>
      <c r="M52" s="172"/>
      <c r="N52" s="172"/>
      <c r="O52" s="172"/>
      <c r="P52" s="173"/>
      <c r="Q52" s="169"/>
      <c r="R52" s="169"/>
      <c r="S52" s="174"/>
      <c r="T52" s="174"/>
      <c r="U52" s="169"/>
    </row>
    <row r="53" spans="1:21" s="88" customFormat="1" ht="10.5" customHeight="1" outlineLevel="3">
      <c r="A53" s="79"/>
      <c r="B53" s="176"/>
      <c r="C53" s="176"/>
      <c r="D53" s="176"/>
      <c r="E53" s="176"/>
      <c r="F53" s="176"/>
      <c r="G53" s="176" t="s">
        <v>100</v>
      </c>
      <c r="H53" s="177">
        <v>23.2</v>
      </c>
      <c r="I53" s="178"/>
      <c r="J53" s="176"/>
      <c r="K53" s="176"/>
      <c r="L53" s="179"/>
      <c r="M53" s="179"/>
      <c r="N53" s="179"/>
      <c r="O53" s="179"/>
      <c r="P53" s="179"/>
      <c r="Q53" s="179"/>
      <c r="R53" s="179"/>
      <c r="S53" s="180"/>
      <c r="T53" s="180"/>
      <c r="U53" s="176"/>
    </row>
    <row r="54" spans="1:21" s="88" customFormat="1" ht="10.5" customHeight="1" outlineLevel="3">
      <c r="A54" s="79"/>
      <c r="B54" s="176"/>
      <c r="C54" s="176"/>
      <c r="D54" s="176"/>
      <c r="E54" s="176"/>
      <c r="F54" s="176"/>
      <c r="G54" s="176" t="s">
        <v>101</v>
      </c>
      <c r="H54" s="177">
        <v>6.825</v>
      </c>
      <c r="I54" s="178"/>
      <c r="J54" s="176"/>
      <c r="K54" s="176"/>
      <c r="L54" s="179"/>
      <c r="M54" s="179"/>
      <c r="N54" s="179"/>
      <c r="O54" s="179"/>
      <c r="P54" s="179"/>
      <c r="Q54" s="179"/>
      <c r="R54" s="179"/>
      <c r="S54" s="180"/>
      <c r="T54" s="180"/>
      <c r="U54" s="176"/>
    </row>
    <row r="55" spans="1:21" ht="12.75" outlineLevel="2">
      <c r="A55" s="3"/>
      <c r="B55" s="135"/>
      <c r="C55" s="135"/>
      <c r="D55" s="155" t="s">
        <v>95</v>
      </c>
      <c r="E55" s="156">
        <v>2</v>
      </c>
      <c r="F55" s="157" t="s">
        <v>102</v>
      </c>
      <c r="G55" s="158" t="s">
        <v>103</v>
      </c>
      <c r="H55" s="159">
        <v>30.025</v>
      </c>
      <c r="I55" s="160" t="s">
        <v>98</v>
      </c>
      <c r="J55" s="161"/>
      <c r="K55" s="162">
        <f aca="true" t="shared" si="32" ref="K55:K56">H55*J55</f>
        <v>0</v>
      </c>
      <c r="L55" s="163">
        <f aca="true" t="shared" si="33" ref="L55:L56">IF(D55="S",K55,"")</f>
        <v>0</v>
      </c>
      <c r="M55" s="164">
        <f aca="true" t="shared" si="34" ref="M55:M56">IF(OR(D55="P",D55="U"),K55,"")</f>
        <v>0</v>
      </c>
      <c r="N55" s="164">
        <f aca="true" t="shared" si="35" ref="N55:N56">IF(D55="H",K55,"")</f>
        <v>0</v>
      </c>
      <c r="O55" s="164">
        <f aca="true" t="shared" si="36" ref="O55:O56">IF(D55="V",K55,"")</f>
        <v>0</v>
      </c>
      <c r="P55" s="165">
        <v>0</v>
      </c>
      <c r="Q55" s="165">
        <v>0</v>
      </c>
      <c r="R55" s="165">
        <v>0.010999999999995678</v>
      </c>
      <c r="S55" s="166">
        <v>21</v>
      </c>
      <c r="T55" s="167">
        <f aca="true" t="shared" si="37" ref="T55:T56">K55*(S55+100)/100</f>
        <v>0</v>
      </c>
      <c r="U55" s="168"/>
    </row>
    <row r="56" spans="1:21" ht="12.75" outlineLevel="2">
      <c r="A56" s="3"/>
      <c r="B56" s="135"/>
      <c r="C56" s="135"/>
      <c r="D56" s="155" t="s">
        <v>95</v>
      </c>
      <c r="E56" s="156">
        <v>3</v>
      </c>
      <c r="F56" s="157" t="s">
        <v>104</v>
      </c>
      <c r="G56" s="158" t="s">
        <v>105</v>
      </c>
      <c r="H56" s="159">
        <v>23.2</v>
      </c>
      <c r="I56" s="160" t="s">
        <v>98</v>
      </c>
      <c r="J56" s="161"/>
      <c r="K56" s="162">
        <f t="shared" si="32"/>
        <v>0</v>
      </c>
      <c r="L56" s="163">
        <f t="shared" si="33"/>
        <v>0</v>
      </c>
      <c r="M56" s="164">
        <f t="shared" si="34"/>
        <v>0</v>
      </c>
      <c r="N56" s="164">
        <f t="shared" si="35"/>
        <v>0</v>
      </c>
      <c r="O56" s="164">
        <f t="shared" si="36"/>
        <v>0</v>
      </c>
      <c r="P56" s="165">
        <v>0</v>
      </c>
      <c r="Q56" s="165">
        <v>0</v>
      </c>
      <c r="R56" s="165">
        <v>0.2989999999998574</v>
      </c>
      <c r="S56" s="166">
        <v>21</v>
      </c>
      <c r="T56" s="167">
        <f t="shared" si="37"/>
        <v>0</v>
      </c>
      <c r="U56" s="168"/>
    </row>
    <row r="57" spans="1:21" s="88" customFormat="1" ht="10.5" customHeight="1" outlineLevel="3">
      <c r="A57" s="79"/>
      <c r="B57" s="176"/>
      <c r="C57" s="176"/>
      <c r="D57" s="176"/>
      <c r="E57" s="176"/>
      <c r="F57" s="176"/>
      <c r="G57" s="176" t="s">
        <v>100</v>
      </c>
      <c r="H57" s="177">
        <v>23.2</v>
      </c>
      <c r="I57" s="178"/>
      <c r="J57" s="176"/>
      <c r="K57" s="176"/>
      <c r="L57" s="179"/>
      <c r="M57" s="179"/>
      <c r="N57" s="179"/>
      <c r="O57" s="179"/>
      <c r="P57" s="179"/>
      <c r="Q57" s="179"/>
      <c r="R57" s="179"/>
      <c r="S57" s="180"/>
      <c r="T57" s="180"/>
      <c r="U57" s="176"/>
    </row>
    <row r="58" spans="1:21" ht="12.75" outlineLevel="2">
      <c r="A58" s="3"/>
      <c r="B58" s="135"/>
      <c r="C58" s="135"/>
      <c r="D58" s="155" t="s">
        <v>95</v>
      </c>
      <c r="E58" s="156">
        <v>4</v>
      </c>
      <c r="F58" s="157" t="s">
        <v>106</v>
      </c>
      <c r="G58" s="158" t="s">
        <v>107</v>
      </c>
      <c r="H58" s="159">
        <v>45.5</v>
      </c>
      <c r="I58" s="160" t="s">
        <v>108</v>
      </c>
      <c r="J58" s="161"/>
      <c r="K58" s="162">
        <f aca="true" t="shared" si="38" ref="K58:K63">H58*J58</f>
        <v>0</v>
      </c>
      <c r="L58" s="163">
        <f aca="true" t="shared" si="39" ref="L58:L63">IF(D58="S",K58,"")</f>
        <v>0</v>
      </c>
      <c r="M58" s="164">
        <f aca="true" t="shared" si="40" ref="M58:M63">IF(OR(D58="P",D58="U"),K58,"")</f>
        <v>0</v>
      </c>
      <c r="N58" s="164">
        <f aca="true" t="shared" si="41" ref="N58:N63">IF(D58="H",K58,"")</f>
        <v>0</v>
      </c>
      <c r="O58" s="164">
        <f aca="true" t="shared" si="42" ref="O58:O63">IF(D58="V",K58,"")</f>
        <v>0</v>
      </c>
      <c r="P58" s="165">
        <v>0</v>
      </c>
      <c r="Q58" s="165">
        <v>0</v>
      </c>
      <c r="R58" s="165">
        <v>0.17699999999990723</v>
      </c>
      <c r="S58" s="166">
        <v>21</v>
      </c>
      <c r="T58" s="167">
        <f aca="true" t="shared" si="43" ref="T58:T63">K58*(S58+100)/100</f>
        <v>0</v>
      </c>
      <c r="U58" s="168"/>
    </row>
    <row r="59" spans="1:21" ht="12.75" outlineLevel="2">
      <c r="A59" s="3"/>
      <c r="B59" s="135"/>
      <c r="C59" s="135"/>
      <c r="D59" s="155" t="s">
        <v>95</v>
      </c>
      <c r="E59" s="156">
        <v>5</v>
      </c>
      <c r="F59" s="157" t="s">
        <v>109</v>
      </c>
      <c r="G59" s="158" t="s">
        <v>110</v>
      </c>
      <c r="H59" s="159">
        <v>45.5</v>
      </c>
      <c r="I59" s="160" t="s">
        <v>108</v>
      </c>
      <c r="J59" s="161"/>
      <c r="K59" s="162">
        <f t="shared" si="38"/>
        <v>0</v>
      </c>
      <c r="L59" s="163">
        <f t="shared" si="39"/>
        <v>0</v>
      </c>
      <c r="M59" s="164">
        <f t="shared" si="40"/>
        <v>0</v>
      </c>
      <c r="N59" s="164">
        <f t="shared" si="41"/>
        <v>0</v>
      </c>
      <c r="O59" s="164">
        <f t="shared" si="42"/>
        <v>0</v>
      </c>
      <c r="P59" s="165">
        <v>0</v>
      </c>
      <c r="Q59" s="165">
        <v>0</v>
      </c>
      <c r="R59" s="165">
        <v>0.009000000000000341</v>
      </c>
      <c r="S59" s="166">
        <v>21</v>
      </c>
      <c r="T59" s="167">
        <f t="shared" si="43"/>
        <v>0</v>
      </c>
      <c r="U59" s="168"/>
    </row>
    <row r="60" spans="1:21" ht="12.75" outlineLevel="2">
      <c r="A60" s="3"/>
      <c r="B60" s="135"/>
      <c r="C60" s="135"/>
      <c r="D60" s="155" t="s">
        <v>95</v>
      </c>
      <c r="E60" s="156">
        <v>6</v>
      </c>
      <c r="F60" s="157" t="s">
        <v>111</v>
      </c>
      <c r="G60" s="158" t="s">
        <v>112</v>
      </c>
      <c r="H60" s="159">
        <v>45.5</v>
      </c>
      <c r="I60" s="160" t="s">
        <v>108</v>
      </c>
      <c r="J60" s="161"/>
      <c r="K60" s="162">
        <f t="shared" si="38"/>
        <v>0</v>
      </c>
      <c r="L60" s="163">
        <f t="shared" si="39"/>
        <v>0</v>
      </c>
      <c r="M60" s="164">
        <f t="shared" si="40"/>
        <v>0</v>
      </c>
      <c r="N60" s="164">
        <f t="shared" si="41"/>
        <v>0</v>
      </c>
      <c r="O60" s="164">
        <f t="shared" si="42"/>
        <v>0</v>
      </c>
      <c r="P60" s="165">
        <v>0</v>
      </c>
      <c r="Q60" s="165">
        <v>0</v>
      </c>
      <c r="R60" s="165">
        <v>0.01500000000000057</v>
      </c>
      <c r="S60" s="166">
        <v>21</v>
      </c>
      <c r="T60" s="167">
        <f t="shared" si="43"/>
        <v>0</v>
      </c>
      <c r="U60" s="168"/>
    </row>
    <row r="61" spans="1:21" ht="12.75" outlineLevel="2">
      <c r="A61" s="3"/>
      <c r="B61" s="135"/>
      <c r="C61" s="135"/>
      <c r="D61" s="155" t="s">
        <v>95</v>
      </c>
      <c r="E61" s="156">
        <v>7</v>
      </c>
      <c r="F61" s="157" t="s">
        <v>113</v>
      </c>
      <c r="G61" s="158" t="s">
        <v>114</v>
      </c>
      <c r="H61" s="159">
        <v>45.5</v>
      </c>
      <c r="I61" s="160" t="s">
        <v>108</v>
      </c>
      <c r="J61" s="161"/>
      <c r="K61" s="162">
        <f t="shared" si="38"/>
        <v>0</v>
      </c>
      <c r="L61" s="163">
        <f t="shared" si="39"/>
        <v>0</v>
      </c>
      <c r="M61" s="164">
        <f t="shared" si="40"/>
        <v>0</v>
      </c>
      <c r="N61" s="164">
        <f t="shared" si="41"/>
        <v>0</v>
      </c>
      <c r="O61" s="164">
        <f t="shared" si="42"/>
        <v>0</v>
      </c>
      <c r="P61" s="165">
        <v>0</v>
      </c>
      <c r="Q61" s="165">
        <v>0</v>
      </c>
      <c r="R61" s="165">
        <v>0.0019999999999988916</v>
      </c>
      <c r="S61" s="166">
        <v>21</v>
      </c>
      <c r="T61" s="167">
        <f t="shared" si="43"/>
        <v>0</v>
      </c>
      <c r="U61" s="168"/>
    </row>
    <row r="62" spans="1:21" ht="12.75" outlineLevel="2">
      <c r="A62" s="3"/>
      <c r="B62" s="135"/>
      <c r="C62" s="135"/>
      <c r="D62" s="155" t="s">
        <v>95</v>
      </c>
      <c r="E62" s="156">
        <v>8</v>
      </c>
      <c r="F62" s="157" t="s">
        <v>115</v>
      </c>
      <c r="G62" s="158" t="s">
        <v>116</v>
      </c>
      <c r="H62" s="159">
        <v>45.5</v>
      </c>
      <c r="I62" s="160" t="s">
        <v>108</v>
      </c>
      <c r="J62" s="161"/>
      <c r="K62" s="162">
        <f t="shared" si="38"/>
        <v>0</v>
      </c>
      <c r="L62" s="163">
        <f t="shared" si="39"/>
        <v>0</v>
      </c>
      <c r="M62" s="164">
        <f t="shared" si="40"/>
        <v>0</v>
      </c>
      <c r="N62" s="164">
        <f t="shared" si="41"/>
        <v>0</v>
      </c>
      <c r="O62" s="164">
        <f t="shared" si="42"/>
        <v>0</v>
      </c>
      <c r="P62" s="165">
        <v>0</v>
      </c>
      <c r="Q62" s="165">
        <v>0</v>
      </c>
      <c r="R62" s="165">
        <v>0.0009999999999994458</v>
      </c>
      <c r="S62" s="166">
        <v>21</v>
      </c>
      <c r="T62" s="167">
        <f t="shared" si="43"/>
        <v>0</v>
      </c>
      <c r="U62" s="168"/>
    </row>
    <row r="63" spans="1:21" ht="12.75" outlineLevel="2">
      <c r="A63" s="3"/>
      <c r="B63" s="135"/>
      <c r="C63" s="135"/>
      <c r="D63" s="155" t="s">
        <v>95</v>
      </c>
      <c r="E63" s="156">
        <v>9</v>
      </c>
      <c r="F63" s="157" t="s">
        <v>117</v>
      </c>
      <c r="G63" s="158" t="s">
        <v>118</v>
      </c>
      <c r="H63" s="159">
        <v>0.091</v>
      </c>
      <c r="I63" s="160" t="s">
        <v>98</v>
      </c>
      <c r="J63" s="161"/>
      <c r="K63" s="162">
        <f t="shared" si="38"/>
        <v>0</v>
      </c>
      <c r="L63" s="163">
        <f t="shared" si="39"/>
        <v>0</v>
      </c>
      <c r="M63" s="164">
        <f t="shared" si="40"/>
        <v>0</v>
      </c>
      <c r="N63" s="164">
        <f t="shared" si="41"/>
        <v>0</v>
      </c>
      <c r="O63" s="164">
        <f t="shared" si="42"/>
        <v>0</v>
      </c>
      <c r="P63" s="165">
        <v>0</v>
      </c>
      <c r="Q63" s="165">
        <v>0</v>
      </c>
      <c r="R63" s="165">
        <v>4.9870000000009895</v>
      </c>
      <c r="S63" s="166">
        <v>21</v>
      </c>
      <c r="T63" s="167">
        <f t="shared" si="43"/>
        <v>0</v>
      </c>
      <c r="U63" s="168"/>
    </row>
    <row r="64" spans="1:21" s="88" customFormat="1" ht="10.5" customHeight="1" outlineLevel="3">
      <c r="A64" s="79"/>
      <c r="B64" s="176"/>
      <c r="C64" s="176"/>
      <c r="D64" s="176"/>
      <c r="E64" s="176"/>
      <c r="F64" s="176"/>
      <c r="G64" s="176" t="s">
        <v>119</v>
      </c>
      <c r="H64" s="177">
        <v>0.091</v>
      </c>
      <c r="I64" s="178"/>
      <c r="J64" s="176"/>
      <c r="K64" s="176"/>
      <c r="L64" s="179"/>
      <c r="M64" s="179"/>
      <c r="N64" s="179"/>
      <c r="O64" s="179"/>
      <c r="P64" s="179"/>
      <c r="Q64" s="179"/>
      <c r="R64" s="179"/>
      <c r="S64" s="180"/>
      <c r="T64" s="180"/>
      <c r="U64" s="176"/>
    </row>
    <row r="65" spans="1:21" ht="12.75" outlineLevel="2">
      <c r="A65" s="3"/>
      <c r="B65" s="135"/>
      <c r="C65" s="135"/>
      <c r="D65" s="155" t="s">
        <v>120</v>
      </c>
      <c r="E65" s="156">
        <v>10</v>
      </c>
      <c r="F65" s="157" t="s">
        <v>121</v>
      </c>
      <c r="G65" s="158" t="s">
        <v>122</v>
      </c>
      <c r="H65" s="159">
        <v>9.1</v>
      </c>
      <c r="I65" s="160" t="s">
        <v>123</v>
      </c>
      <c r="J65" s="161"/>
      <c r="K65" s="162">
        <f>H65*J65</f>
        <v>0</v>
      </c>
      <c r="L65" s="163">
        <f>IF(D65="S",K65,"")</f>
        <v>0</v>
      </c>
      <c r="M65" s="164">
        <f>IF(OR(D65="P",D65="U"),K65,"")</f>
        <v>0</v>
      </c>
      <c r="N65" s="164">
        <f>IF(D65="H",K65,"")</f>
        <v>0</v>
      </c>
      <c r="O65" s="164">
        <f>IF(D65="V",K65,"")</f>
        <v>0</v>
      </c>
      <c r="P65" s="165">
        <v>0.001</v>
      </c>
      <c r="Q65" s="165">
        <v>0</v>
      </c>
      <c r="R65" s="165">
        <v>0</v>
      </c>
      <c r="S65" s="166">
        <v>21</v>
      </c>
      <c r="T65" s="167">
        <f>K65*(S65+100)/100</f>
        <v>0</v>
      </c>
      <c r="U65" s="168"/>
    </row>
    <row r="66" spans="1:21" s="88" customFormat="1" ht="10.5" customHeight="1" outlineLevel="3">
      <c r="A66" s="79"/>
      <c r="B66" s="176"/>
      <c r="C66" s="176"/>
      <c r="D66" s="176"/>
      <c r="E66" s="176"/>
      <c r="F66" s="176"/>
      <c r="G66" s="176" t="s">
        <v>124</v>
      </c>
      <c r="H66" s="177">
        <v>9.1</v>
      </c>
      <c r="I66" s="178"/>
      <c r="J66" s="176"/>
      <c r="K66" s="176"/>
      <c r="L66" s="179"/>
      <c r="M66" s="179"/>
      <c r="N66" s="179"/>
      <c r="O66" s="179"/>
      <c r="P66" s="179"/>
      <c r="Q66" s="179"/>
      <c r="R66" s="179"/>
      <c r="S66" s="180"/>
      <c r="T66" s="180"/>
      <c r="U66" s="176"/>
    </row>
    <row r="67" spans="1:21" ht="12.75" outlineLevel="2">
      <c r="A67" s="3"/>
      <c r="B67" s="135"/>
      <c r="C67" s="135"/>
      <c r="D67" s="155" t="s">
        <v>95</v>
      </c>
      <c r="E67" s="156">
        <v>11</v>
      </c>
      <c r="F67" s="157" t="s">
        <v>125</v>
      </c>
      <c r="G67" s="158" t="s">
        <v>126</v>
      </c>
      <c r="H67" s="159">
        <v>45.5</v>
      </c>
      <c r="I67" s="160" t="s">
        <v>108</v>
      </c>
      <c r="J67" s="161"/>
      <c r="K67" s="162">
        <f aca="true" t="shared" si="44" ref="K67:K68">H67*J67</f>
        <v>0</v>
      </c>
      <c r="L67" s="163">
        <f aca="true" t="shared" si="45" ref="L67:L68">IF(D67="S",K67,"")</f>
        <v>0</v>
      </c>
      <c r="M67" s="164">
        <f aca="true" t="shared" si="46" ref="M67:M68">IF(OR(D67="P",D67="U"),K67,"")</f>
        <v>0</v>
      </c>
      <c r="N67" s="164">
        <f aca="true" t="shared" si="47" ref="N67:N68">IF(D67="H",K67,"")</f>
        <v>0</v>
      </c>
      <c r="O67" s="164">
        <f aca="true" t="shared" si="48" ref="O67:O68">IF(D67="V",K67,"")</f>
        <v>0</v>
      </c>
      <c r="P67" s="165">
        <v>0</v>
      </c>
      <c r="Q67" s="165">
        <v>0</v>
      </c>
      <c r="R67" s="165">
        <v>0</v>
      </c>
      <c r="S67" s="166">
        <v>21</v>
      </c>
      <c r="T67" s="167">
        <f aca="true" t="shared" si="49" ref="T67:T68">K67*(S67+100)/100</f>
        <v>0</v>
      </c>
      <c r="U67" s="168"/>
    </row>
    <row r="68" spans="1:21" ht="12.75" outlineLevel="2">
      <c r="A68" s="3"/>
      <c r="B68" s="135"/>
      <c r="C68" s="135"/>
      <c r="D68" s="155" t="s">
        <v>120</v>
      </c>
      <c r="E68" s="156">
        <v>12</v>
      </c>
      <c r="F68" s="157" t="s">
        <v>127</v>
      </c>
      <c r="G68" s="158" t="s">
        <v>128</v>
      </c>
      <c r="H68" s="159">
        <v>1.365</v>
      </c>
      <c r="I68" s="160" t="s">
        <v>123</v>
      </c>
      <c r="J68" s="161"/>
      <c r="K68" s="162">
        <f t="shared" si="44"/>
        <v>0</v>
      </c>
      <c r="L68" s="163">
        <f t="shared" si="45"/>
        <v>0</v>
      </c>
      <c r="M68" s="164">
        <f t="shared" si="46"/>
        <v>0</v>
      </c>
      <c r="N68" s="164">
        <f t="shared" si="47"/>
        <v>0</v>
      </c>
      <c r="O68" s="164">
        <f t="shared" si="48"/>
        <v>0</v>
      </c>
      <c r="P68" s="165">
        <v>0.001</v>
      </c>
      <c r="Q68" s="165">
        <v>0</v>
      </c>
      <c r="R68" s="165">
        <v>0</v>
      </c>
      <c r="S68" s="166">
        <v>21</v>
      </c>
      <c r="T68" s="167">
        <f t="shared" si="49"/>
        <v>0</v>
      </c>
      <c r="U68" s="168"/>
    </row>
    <row r="69" spans="1:21" s="88" customFormat="1" ht="10.5" customHeight="1" outlineLevel="3">
      <c r="A69" s="79"/>
      <c r="B69" s="176"/>
      <c r="C69" s="176"/>
      <c r="D69" s="176"/>
      <c r="E69" s="176"/>
      <c r="F69" s="176"/>
      <c r="G69" s="176" t="s">
        <v>129</v>
      </c>
      <c r="H69" s="177">
        <v>1.365</v>
      </c>
      <c r="I69" s="178"/>
      <c r="J69" s="176"/>
      <c r="K69" s="176"/>
      <c r="L69" s="179"/>
      <c r="M69" s="179"/>
      <c r="N69" s="179"/>
      <c r="O69" s="179"/>
      <c r="P69" s="179"/>
      <c r="Q69" s="179"/>
      <c r="R69" s="179"/>
      <c r="S69" s="180"/>
      <c r="T69" s="180"/>
      <c r="U69" s="176"/>
    </row>
    <row r="70" spans="1:21" ht="12.75" outlineLevel="2">
      <c r="A70" s="3"/>
      <c r="B70" s="135"/>
      <c r="C70" s="135"/>
      <c r="D70" s="155" t="s">
        <v>95</v>
      </c>
      <c r="E70" s="156">
        <v>13</v>
      </c>
      <c r="F70" s="157" t="s">
        <v>130</v>
      </c>
      <c r="G70" s="158" t="s">
        <v>131</v>
      </c>
      <c r="H70" s="159">
        <v>45.5</v>
      </c>
      <c r="I70" s="160" t="s">
        <v>108</v>
      </c>
      <c r="J70" s="161"/>
      <c r="K70" s="162">
        <f aca="true" t="shared" si="50" ref="K70:K71">H70*J70</f>
        <v>0</v>
      </c>
      <c r="L70" s="163">
        <f aca="true" t="shared" si="51" ref="L70:L71">IF(D70="S",K70,"")</f>
        <v>0</v>
      </c>
      <c r="M70" s="164">
        <f aca="true" t="shared" si="52" ref="M70:M71">IF(OR(D70="P",D70="U"),K70,"")</f>
        <v>0</v>
      </c>
      <c r="N70" s="164">
        <f aca="true" t="shared" si="53" ref="N70:N71">IF(D70="H",K70,"")</f>
        <v>0</v>
      </c>
      <c r="O70" s="164">
        <f aca="true" t="shared" si="54" ref="O70:O71">IF(D70="V",K70,"")</f>
        <v>0</v>
      </c>
      <c r="P70" s="165">
        <v>0</v>
      </c>
      <c r="Q70" s="165">
        <v>0</v>
      </c>
      <c r="R70" s="165">
        <v>0.0009999999999994458</v>
      </c>
      <c r="S70" s="166">
        <v>21</v>
      </c>
      <c r="T70" s="167">
        <f aca="true" t="shared" si="55" ref="T70:T71">K70*(S70+100)/100</f>
        <v>0</v>
      </c>
      <c r="U70" s="168"/>
    </row>
    <row r="71" spans="1:21" ht="12.75" outlineLevel="2">
      <c r="A71" s="3"/>
      <c r="B71" s="135"/>
      <c r="C71" s="135"/>
      <c r="D71" s="155" t="s">
        <v>95</v>
      </c>
      <c r="E71" s="156">
        <v>14</v>
      </c>
      <c r="F71" s="157" t="s">
        <v>132</v>
      </c>
      <c r="G71" s="158" t="s">
        <v>133</v>
      </c>
      <c r="H71" s="159">
        <v>45.5</v>
      </c>
      <c r="I71" s="160" t="s">
        <v>108</v>
      </c>
      <c r="J71" s="161"/>
      <c r="K71" s="162">
        <f t="shared" si="50"/>
        <v>0</v>
      </c>
      <c r="L71" s="163">
        <f t="shared" si="51"/>
        <v>0</v>
      </c>
      <c r="M71" s="164">
        <f t="shared" si="52"/>
        <v>0</v>
      </c>
      <c r="N71" s="164">
        <f t="shared" si="53"/>
        <v>0</v>
      </c>
      <c r="O71" s="164">
        <f t="shared" si="54"/>
        <v>0</v>
      </c>
      <c r="P71" s="165">
        <v>0</v>
      </c>
      <c r="Q71" s="165">
        <v>0</v>
      </c>
      <c r="R71" s="165">
        <v>0.0019999999999988916</v>
      </c>
      <c r="S71" s="166">
        <v>21</v>
      </c>
      <c r="T71" s="167">
        <f t="shared" si="55"/>
        <v>0</v>
      </c>
      <c r="U71" s="168"/>
    </row>
    <row r="72" spans="1:21" s="175" customFormat="1" ht="12.75" outlineLevel="2">
      <c r="A72" s="169"/>
      <c r="B72" s="169"/>
      <c r="C72" s="169"/>
      <c r="D72" s="169"/>
      <c r="E72" s="169"/>
      <c r="F72" s="169"/>
      <c r="G72" s="170" t="s">
        <v>134</v>
      </c>
      <c r="H72" s="169"/>
      <c r="I72" s="171"/>
      <c r="J72" s="169"/>
      <c r="K72" s="169"/>
      <c r="L72" s="172"/>
      <c r="M72" s="172"/>
      <c r="N72" s="172"/>
      <c r="O72" s="172"/>
      <c r="P72" s="173"/>
      <c r="Q72" s="169"/>
      <c r="R72" s="169"/>
      <c r="S72" s="174"/>
      <c r="T72" s="174"/>
      <c r="U72" s="169"/>
    </row>
    <row r="73" spans="1:21" ht="12.75" outlineLevel="1">
      <c r="A73" s="3"/>
      <c r="B73" s="136"/>
      <c r="C73" s="137" t="s">
        <v>135</v>
      </c>
      <c r="D73" s="138" t="s">
        <v>92</v>
      </c>
      <c r="E73" s="139"/>
      <c r="F73" s="139" t="s">
        <v>39</v>
      </c>
      <c r="G73" s="140" t="s">
        <v>136</v>
      </c>
      <c r="H73" s="139"/>
      <c r="I73" s="138"/>
      <c r="J73" s="139"/>
      <c r="K73" s="141">
        <f>SUBTOTAL(9,K74:K75)</f>
        <v>0</v>
      </c>
      <c r="L73" s="142">
        <f>SUBTOTAL(9,L74:L75)</f>
        <v>0</v>
      </c>
      <c r="M73" s="142">
        <f>SUBTOTAL(9,M74:M75)</f>
        <v>0</v>
      </c>
      <c r="N73" s="142">
        <f>SUBTOTAL(9,N74:N75)</f>
        <v>0</v>
      </c>
      <c r="O73" s="142">
        <f>SUBTOTAL(9,O74:O75)</f>
        <v>0</v>
      </c>
      <c r="P73" s="143">
        <f>SUMPRODUCT(P74:P75,H74:H75)</f>
        <v>0</v>
      </c>
      <c r="Q73" s="143">
        <f>SUMPRODUCT(Q74:Q75,H74:H75)</f>
        <v>0</v>
      </c>
      <c r="R73" s="143">
        <f>SUMPRODUCT(R74:R75,H74:H75)</f>
        <v>0</v>
      </c>
      <c r="S73" s="144">
        <f>SUMPRODUCT(S74:S75,K74:K75)/100</f>
        <v>0</v>
      </c>
      <c r="T73" s="144">
        <f>K73+S73</f>
        <v>0</v>
      </c>
      <c r="U73" s="135"/>
    </row>
    <row r="74" spans="1:21" ht="12.75" outlineLevel="2">
      <c r="A74" s="3"/>
      <c r="B74" s="145"/>
      <c r="C74" s="146"/>
      <c r="D74" s="147"/>
      <c r="E74" s="148" t="s">
        <v>94</v>
      </c>
      <c r="F74" s="149"/>
      <c r="G74" s="150"/>
      <c r="H74" s="149"/>
      <c r="I74" s="147"/>
      <c r="J74" s="149"/>
      <c r="K74" s="151"/>
      <c r="L74" s="152"/>
      <c r="M74" s="152"/>
      <c r="N74" s="152"/>
      <c r="O74" s="152"/>
      <c r="P74" s="153"/>
      <c r="Q74" s="153"/>
      <c r="R74" s="153"/>
      <c r="S74" s="154"/>
      <c r="T74" s="154"/>
      <c r="U74" s="135"/>
    </row>
    <row r="75" spans="1:21" ht="12.75" outlineLevel="2">
      <c r="A75" s="3"/>
      <c r="B75" s="135"/>
      <c r="C75" s="135"/>
      <c r="D75" s="155" t="s">
        <v>95</v>
      </c>
      <c r="E75" s="156">
        <v>1</v>
      </c>
      <c r="F75" s="157" t="s">
        <v>137</v>
      </c>
      <c r="G75" s="158" t="s">
        <v>138</v>
      </c>
      <c r="H75" s="159">
        <v>5</v>
      </c>
      <c r="I75" s="160" t="s">
        <v>98</v>
      </c>
      <c r="J75" s="161"/>
      <c r="K75" s="162">
        <f>H75*J75</f>
        <v>0</v>
      </c>
      <c r="L75" s="163">
        <f>IF(D75="S",K75,"")</f>
        <v>0</v>
      </c>
      <c r="M75" s="164">
        <f>IF(OR(D75="P",D75="U"),K75,"")</f>
        <v>0</v>
      </c>
      <c r="N75" s="164">
        <f>IF(D75="H",K75,"")</f>
        <v>0</v>
      </c>
      <c r="O75" s="164">
        <f>IF(D75="V",K75,"")</f>
        <v>0</v>
      </c>
      <c r="P75" s="165">
        <v>0</v>
      </c>
      <c r="Q75" s="165">
        <v>0</v>
      </c>
      <c r="R75" s="165">
        <v>0</v>
      </c>
      <c r="S75" s="166">
        <v>21</v>
      </c>
      <c r="T75" s="167">
        <f>K75*(S75+100)/100</f>
        <v>0</v>
      </c>
      <c r="U75" s="168"/>
    </row>
    <row r="76" spans="1:21" ht="12.75" outlineLevel="1">
      <c r="A76" s="3"/>
      <c r="B76" s="136"/>
      <c r="C76" s="137" t="s">
        <v>139</v>
      </c>
      <c r="D76" s="138" t="s">
        <v>92</v>
      </c>
      <c r="E76" s="139"/>
      <c r="F76" s="139" t="s">
        <v>39</v>
      </c>
      <c r="G76" s="140" t="s">
        <v>140</v>
      </c>
      <c r="H76" s="139"/>
      <c r="I76" s="138"/>
      <c r="J76" s="139"/>
      <c r="K76" s="141">
        <f>SUBTOTAL(9,K77:K85)</f>
        <v>0</v>
      </c>
      <c r="L76" s="142">
        <f>SUBTOTAL(9,L77:L85)</f>
        <v>0</v>
      </c>
      <c r="M76" s="142">
        <f>SUBTOTAL(9,M77:M85)</f>
        <v>0</v>
      </c>
      <c r="N76" s="142">
        <f>SUBTOTAL(9,N77:N85)</f>
        <v>0</v>
      </c>
      <c r="O76" s="142">
        <f>SUBTOTAL(9,O77:O85)</f>
        <v>0</v>
      </c>
      <c r="P76" s="143">
        <f>SUMPRODUCT(P77:P85,H77:H85)</f>
        <v>1.2594072240000298</v>
      </c>
      <c r="Q76" s="143">
        <f>SUMPRODUCT(Q77:Q85,H77:H85)</f>
        <v>82.1</v>
      </c>
      <c r="R76" s="143">
        <f>SUMPRODUCT(R77:R85,H77:H85)</f>
        <v>184.3795999999893</v>
      </c>
      <c r="S76" s="144">
        <f>SUMPRODUCT(S77:S85,K77:K85)/100</f>
        <v>0</v>
      </c>
      <c r="T76" s="144">
        <f>K76+S76</f>
        <v>0</v>
      </c>
      <c r="U76" s="135"/>
    </row>
    <row r="77" spans="1:21" ht="12.75" outlineLevel="2">
      <c r="A77" s="3"/>
      <c r="B77" s="145"/>
      <c r="C77" s="146"/>
      <c r="D77" s="147"/>
      <c r="E77" s="148" t="s">
        <v>94</v>
      </c>
      <c r="F77" s="149"/>
      <c r="G77" s="150"/>
      <c r="H77" s="149"/>
      <c r="I77" s="147"/>
      <c r="J77" s="149"/>
      <c r="K77" s="151"/>
      <c r="L77" s="152"/>
      <c r="M77" s="152"/>
      <c r="N77" s="152"/>
      <c r="O77" s="152"/>
      <c r="P77" s="153"/>
      <c r="Q77" s="153"/>
      <c r="R77" s="153"/>
      <c r="S77" s="154"/>
      <c r="T77" s="154"/>
      <c r="U77" s="135"/>
    </row>
    <row r="78" spans="1:21" ht="12.75" outlineLevel="2">
      <c r="A78" s="3"/>
      <c r="B78" s="135"/>
      <c r="C78" s="135"/>
      <c r="D78" s="155" t="s">
        <v>95</v>
      </c>
      <c r="E78" s="156">
        <v>1</v>
      </c>
      <c r="F78" s="157" t="s">
        <v>141</v>
      </c>
      <c r="G78" s="158" t="s">
        <v>142</v>
      </c>
      <c r="H78" s="159">
        <v>154</v>
      </c>
      <c r="I78" s="160" t="s">
        <v>98</v>
      </c>
      <c r="J78" s="161"/>
      <c r="K78" s="162">
        <f>H78*J78</f>
        <v>0</v>
      </c>
      <c r="L78" s="163">
        <f>IF(D78="S",K78,"")</f>
        <v>0</v>
      </c>
      <c r="M78" s="164">
        <f>IF(OR(D78="P",D78="U"),K78,"")</f>
        <v>0</v>
      </c>
      <c r="N78" s="164">
        <f>IF(D78="H",K78,"")</f>
        <v>0</v>
      </c>
      <c r="O78" s="164">
        <f>IF(D78="V",K78,"")</f>
        <v>0</v>
      </c>
      <c r="P78" s="165">
        <v>0.0008209560000001938</v>
      </c>
      <c r="Q78" s="165">
        <v>0.35</v>
      </c>
      <c r="R78" s="165">
        <v>0.6079999999998336</v>
      </c>
      <c r="S78" s="166">
        <v>21</v>
      </c>
      <c r="T78" s="167">
        <f>K78*(S78+100)/100</f>
        <v>0</v>
      </c>
      <c r="U78" s="168"/>
    </row>
    <row r="79" spans="1:21" s="175" customFormat="1" ht="12.75" outlineLevel="2">
      <c r="A79" s="169"/>
      <c r="B79" s="169"/>
      <c r="C79" s="169"/>
      <c r="D79" s="169"/>
      <c r="E79" s="169"/>
      <c r="F79" s="169"/>
      <c r="G79" s="170" t="s">
        <v>143</v>
      </c>
      <c r="H79" s="169"/>
      <c r="I79" s="171"/>
      <c r="J79" s="169"/>
      <c r="K79" s="169"/>
      <c r="L79" s="172"/>
      <c r="M79" s="172"/>
      <c r="N79" s="172"/>
      <c r="O79" s="172"/>
      <c r="P79" s="173"/>
      <c r="Q79" s="169"/>
      <c r="R79" s="169"/>
      <c r="S79" s="174"/>
      <c r="T79" s="174"/>
      <c r="U79" s="169"/>
    </row>
    <row r="80" spans="1:21" ht="12.75" outlineLevel="2">
      <c r="A80" s="3"/>
      <c r="B80" s="135"/>
      <c r="C80" s="135"/>
      <c r="D80" s="155" t="s">
        <v>95</v>
      </c>
      <c r="E80" s="156">
        <v>2</v>
      </c>
      <c r="F80" s="157" t="s">
        <v>144</v>
      </c>
      <c r="G80" s="158" t="s">
        <v>145</v>
      </c>
      <c r="H80" s="159">
        <v>14.1</v>
      </c>
      <c r="I80" s="160" t="s">
        <v>98</v>
      </c>
      <c r="J80" s="161"/>
      <c r="K80" s="162">
        <f>H80*J80</f>
        <v>0</v>
      </c>
      <c r="L80" s="163">
        <f>IF(D80="S",K80,"")</f>
        <v>0</v>
      </c>
      <c r="M80" s="164">
        <f>IF(OR(D80="P",D80="U"),K80,"")</f>
        <v>0</v>
      </c>
      <c r="N80" s="164">
        <f>IF(D80="H",K80,"")</f>
        <v>0</v>
      </c>
      <c r="O80" s="164">
        <f>IF(D80="V",K80,"")</f>
        <v>0</v>
      </c>
      <c r="P80" s="165">
        <v>0</v>
      </c>
      <c r="Q80" s="165">
        <v>2</v>
      </c>
      <c r="R80" s="165">
        <v>6.4360000000010595</v>
      </c>
      <c r="S80" s="166">
        <v>21</v>
      </c>
      <c r="T80" s="167">
        <f>K80*(S80+100)/100</f>
        <v>0</v>
      </c>
      <c r="U80" s="168"/>
    </row>
    <row r="81" spans="1:21" s="88" customFormat="1" ht="10.5" customHeight="1" outlineLevel="3">
      <c r="A81" s="79"/>
      <c r="B81" s="176"/>
      <c r="C81" s="176"/>
      <c r="D81" s="176"/>
      <c r="E81" s="176"/>
      <c r="F81" s="176"/>
      <c r="G81" s="176" t="s">
        <v>146</v>
      </c>
      <c r="H81" s="177">
        <v>74.136</v>
      </c>
      <c r="I81" s="178"/>
      <c r="J81" s="176"/>
      <c r="K81" s="176"/>
      <c r="L81" s="179"/>
      <c r="M81" s="179"/>
      <c r="N81" s="179"/>
      <c r="O81" s="179"/>
      <c r="P81" s="179"/>
      <c r="Q81" s="179"/>
      <c r="R81" s="179"/>
      <c r="S81" s="180"/>
      <c r="T81" s="180"/>
      <c r="U81" s="176"/>
    </row>
    <row r="82" spans="1:21" ht="12.75" outlineLevel="2">
      <c r="A82" s="3"/>
      <c r="B82" s="135"/>
      <c r="C82" s="135"/>
      <c r="D82" s="155" t="s">
        <v>147</v>
      </c>
      <c r="E82" s="156">
        <v>3</v>
      </c>
      <c r="F82" s="157" t="s">
        <v>148</v>
      </c>
      <c r="G82" s="158" t="s">
        <v>149</v>
      </c>
      <c r="H82" s="159">
        <v>82.1</v>
      </c>
      <c r="I82" s="160" t="s">
        <v>150</v>
      </c>
      <c r="J82" s="161"/>
      <c r="K82" s="162">
        <f aca="true" t="shared" si="56" ref="K82:K85">H82*J82</f>
        <v>0</v>
      </c>
      <c r="L82" s="163">
        <f aca="true" t="shared" si="57" ref="L82:L85">IF(D82="S",K82,"")</f>
        <v>0</v>
      </c>
      <c r="M82" s="164">
        <f aca="true" t="shared" si="58" ref="M82:M85">IF(OR(D82="P",D82="U"),K82,"")</f>
        <v>0</v>
      </c>
      <c r="N82" s="164">
        <f aca="true" t="shared" si="59" ref="N82:N85">IF(D82="H",K82,"")</f>
        <v>0</v>
      </c>
      <c r="O82" s="164">
        <f aca="true" t="shared" si="60" ref="O82:O85">IF(D82="V",K82,"")</f>
        <v>0</v>
      </c>
      <c r="P82" s="165">
        <v>0.00138</v>
      </c>
      <c r="Q82" s="165">
        <v>0</v>
      </c>
      <c r="R82" s="165">
        <v>0</v>
      </c>
      <c r="S82" s="166">
        <v>21</v>
      </c>
      <c r="T82" s="167">
        <f aca="true" t="shared" si="61" ref="T82:T85">K82*(S82+100)/100</f>
        <v>0</v>
      </c>
      <c r="U82" s="168"/>
    </row>
    <row r="83" spans="1:21" ht="12.75" outlineLevel="2">
      <c r="A83" s="3"/>
      <c r="B83" s="135"/>
      <c r="C83" s="135"/>
      <c r="D83" s="155" t="s">
        <v>147</v>
      </c>
      <c r="E83" s="156">
        <v>4</v>
      </c>
      <c r="F83" s="157" t="s">
        <v>151</v>
      </c>
      <c r="G83" s="158" t="s">
        <v>152</v>
      </c>
      <c r="H83" s="159">
        <v>738.9</v>
      </c>
      <c r="I83" s="160" t="s">
        <v>150</v>
      </c>
      <c r="J83" s="161"/>
      <c r="K83" s="162">
        <f t="shared" si="56"/>
        <v>0</v>
      </c>
      <c r="L83" s="163">
        <f t="shared" si="57"/>
        <v>0</v>
      </c>
      <c r="M83" s="164">
        <f t="shared" si="58"/>
        <v>0</v>
      </c>
      <c r="N83" s="164">
        <f t="shared" si="59"/>
        <v>0</v>
      </c>
      <c r="O83" s="164">
        <f t="shared" si="60"/>
        <v>0</v>
      </c>
      <c r="P83" s="165">
        <v>0.0013800000000000002</v>
      </c>
      <c r="Q83" s="165">
        <v>0</v>
      </c>
      <c r="R83" s="165">
        <v>0</v>
      </c>
      <c r="S83" s="166">
        <v>21</v>
      </c>
      <c r="T83" s="167">
        <f t="shared" si="61"/>
        <v>0</v>
      </c>
      <c r="U83" s="168"/>
    </row>
    <row r="84" spans="1:21" ht="12.75" outlineLevel="2">
      <c r="A84" s="3"/>
      <c r="B84" s="135"/>
      <c r="C84" s="135"/>
      <c r="D84" s="155" t="s">
        <v>147</v>
      </c>
      <c r="E84" s="156">
        <v>5</v>
      </c>
      <c r="F84" s="157" t="s">
        <v>153</v>
      </c>
      <c r="G84" s="158" t="s">
        <v>154</v>
      </c>
      <c r="H84" s="159">
        <v>41.05</v>
      </c>
      <c r="I84" s="160" t="s">
        <v>155</v>
      </c>
      <c r="J84" s="161"/>
      <c r="K84" s="162">
        <f t="shared" si="56"/>
        <v>0</v>
      </c>
      <c r="L84" s="163">
        <f t="shared" si="57"/>
        <v>0</v>
      </c>
      <c r="M84" s="164">
        <f t="shared" si="58"/>
        <v>0</v>
      </c>
      <c r="N84" s="164">
        <f t="shared" si="59"/>
        <v>0</v>
      </c>
      <c r="O84" s="164">
        <f t="shared" si="60"/>
        <v>0</v>
      </c>
      <c r="P84" s="165">
        <v>0</v>
      </c>
      <c r="Q84" s="165">
        <v>0</v>
      </c>
      <c r="R84" s="165">
        <v>0</v>
      </c>
      <c r="S84" s="166">
        <v>21</v>
      </c>
      <c r="T84" s="167">
        <f t="shared" si="61"/>
        <v>0</v>
      </c>
      <c r="U84" s="168"/>
    </row>
    <row r="85" spans="1:21" ht="12.75" outlineLevel="2">
      <c r="A85" s="3"/>
      <c r="B85" s="135"/>
      <c r="C85" s="135"/>
      <c r="D85" s="155" t="s">
        <v>147</v>
      </c>
      <c r="E85" s="156">
        <v>6</v>
      </c>
      <c r="F85" s="157" t="s">
        <v>156</v>
      </c>
      <c r="G85" s="158" t="s">
        <v>157</v>
      </c>
      <c r="H85" s="159">
        <v>41.05</v>
      </c>
      <c r="I85" s="160" t="s">
        <v>155</v>
      </c>
      <c r="J85" s="161"/>
      <c r="K85" s="162">
        <f t="shared" si="56"/>
        <v>0</v>
      </c>
      <c r="L85" s="163">
        <f t="shared" si="57"/>
        <v>0</v>
      </c>
      <c r="M85" s="164">
        <f t="shared" si="58"/>
        <v>0</v>
      </c>
      <c r="N85" s="164">
        <f t="shared" si="59"/>
        <v>0</v>
      </c>
      <c r="O85" s="164">
        <f t="shared" si="60"/>
        <v>0</v>
      </c>
      <c r="P85" s="165">
        <v>0</v>
      </c>
      <c r="Q85" s="165">
        <v>0</v>
      </c>
      <c r="R85" s="165">
        <v>0</v>
      </c>
      <c r="S85" s="166">
        <v>21</v>
      </c>
      <c r="T85" s="167">
        <f t="shared" si="61"/>
        <v>0</v>
      </c>
      <c r="U85" s="168"/>
    </row>
    <row r="86" spans="1:21" ht="8.25" customHeight="1">
      <c r="A86" s="3"/>
      <c r="B86" s="3"/>
      <c r="C86" s="3"/>
      <c r="D86" s="3"/>
      <c r="E86" s="3"/>
      <c r="F86" s="3"/>
      <c r="G86" s="3"/>
      <c r="H86" s="3"/>
      <c r="I86" s="125"/>
      <c r="J86" s="3"/>
      <c r="K86" s="3"/>
      <c r="L86" s="91"/>
      <c r="M86" s="91"/>
      <c r="N86" s="91"/>
      <c r="O86" s="91"/>
      <c r="P86" s="91"/>
      <c r="Q86" s="91"/>
      <c r="R86" s="91"/>
      <c r="S86" s="92"/>
      <c r="T86" s="92"/>
      <c r="U86" s="3"/>
    </row>
    <row r="87" spans="1:21" ht="13.5">
      <c r="A87" s="3"/>
      <c r="B87" s="126" t="s">
        <v>160</v>
      </c>
      <c r="C87" s="127"/>
      <c r="D87" s="128" t="s">
        <v>90</v>
      </c>
      <c r="E87" s="127"/>
      <c r="F87" s="129"/>
      <c r="G87" s="130" t="s">
        <v>161</v>
      </c>
      <c r="H87" s="127"/>
      <c r="I87" s="128"/>
      <c r="J87" s="127"/>
      <c r="K87" s="131">
        <f>SUMIF($D88:$D123,"O",K88:K123)</f>
        <v>0</v>
      </c>
      <c r="L87" s="132">
        <f>SUMIF($D88:$D123,"O",L88:L123)</f>
        <v>0</v>
      </c>
      <c r="M87" s="132">
        <f>SUMIF($D88:$D123,"O",M88:M123)</f>
        <v>0</v>
      </c>
      <c r="N87" s="132">
        <f>SUMIF($D88:$D123,"O",N88:N123)</f>
        <v>0</v>
      </c>
      <c r="O87" s="132">
        <f>SUMIF($D88:$D123,"O",O88:O123)</f>
        <v>0</v>
      </c>
      <c r="P87" s="133">
        <f>SUMIF($D88:$D123,"O",P88:P123)</f>
        <v>1.4951326439999795</v>
      </c>
      <c r="Q87" s="133">
        <f>SUMIF($D88:$D123,"O",Q88:Q123)</f>
        <v>97.5</v>
      </c>
      <c r="R87" s="133">
        <f>SUMIF($D88:$D123,"O",R88:R123)</f>
        <v>239.5181919999466</v>
      </c>
      <c r="S87" s="134">
        <f>SUMIF($D88:$D123,"O",S88:S123)</f>
        <v>0</v>
      </c>
      <c r="T87" s="134">
        <f aca="true" t="shared" si="62" ref="T87:T88">K87+S87</f>
        <v>0</v>
      </c>
      <c r="U87" s="135"/>
    </row>
    <row r="88" spans="1:21" ht="12.75" outlineLevel="1">
      <c r="A88" s="3"/>
      <c r="B88" s="136"/>
      <c r="C88" s="137" t="s">
        <v>89</v>
      </c>
      <c r="D88" s="138" t="s">
        <v>92</v>
      </c>
      <c r="E88" s="139"/>
      <c r="F88" s="139" t="s">
        <v>39</v>
      </c>
      <c r="G88" s="140" t="s">
        <v>93</v>
      </c>
      <c r="H88" s="139"/>
      <c r="I88" s="138"/>
      <c r="J88" s="139"/>
      <c r="K88" s="141">
        <f>SUBTOTAL(9,K89:K111)</f>
        <v>0</v>
      </c>
      <c r="L88" s="142">
        <f>SUBTOTAL(9,L89:L111)</f>
        <v>0</v>
      </c>
      <c r="M88" s="142">
        <f>SUBTOTAL(9,M89:M111)</f>
        <v>0</v>
      </c>
      <c r="N88" s="142">
        <f>SUBTOTAL(9,N89:N111)</f>
        <v>0</v>
      </c>
      <c r="O88" s="142">
        <f>SUBTOTAL(9,O89:O111)</f>
        <v>0</v>
      </c>
      <c r="P88" s="143">
        <f>SUMPRODUCT(P89:P111,H89:H111)</f>
        <v>0.010465</v>
      </c>
      <c r="Q88" s="143">
        <f>SUMPRODUCT(Q89:Q111,H89:H111)</f>
        <v>0</v>
      </c>
      <c r="R88" s="143">
        <f>SUMPRODUCT(R89:R111,H89:H111)</f>
        <v>28.188591999986194</v>
      </c>
      <c r="S88" s="144">
        <f>SUMPRODUCT(S89:S111,K89:K111)/100</f>
        <v>0</v>
      </c>
      <c r="T88" s="144">
        <f t="shared" si="62"/>
        <v>0</v>
      </c>
      <c r="U88" s="135"/>
    </row>
    <row r="89" spans="1:21" ht="12.75" outlineLevel="2">
      <c r="A89" s="3"/>
      <c r="B89" s="145"/>
      <c r="C89" s="146"/>
      <c r="D89" s="147"/>
      <c r="E89" s="148" t="s">
        <v>94</v>
      </c>
      <c r="F89" s="149"/>
      <c r="G89" s="150"/>
      <c r="H89" s="149"/>
      <c r="I89" s="147"/>
      <c r="J89" s="149"/>
      <c r="K89" s="151"/>
      <c r="L89" s="152"/>
      <c r="M89" s="152"/>
      <c r="N89" s="152"/>
      <c r="O89" s="152"/>
      <c r="P89" s="153"/>
      <c r="Q89" s="153"/>
      <c r="R89" s="153"/>
      <c r="S89" s="154"/>
      <c r="T89" s="154"/>
      <c r="U89" s="135"/>
    </row>
    <row r="90" spans="1:21" ht="12.75" outlineLevel="2">
      <c r="A90" s="3"/>
      <c r="B90" s="135"/>
      <c r="C90" s="135"/>
      <c r="D90" s="155" t="s">
        <v>95</v>
      </c>
      <c r="E90" s="156">
        <v>1</v>
      </c>
      <c r="F90" s="157" t="s">
        <v>96</v>
      </c>
      <c r="G90" s="158" t="s">
        <v>97</v>
      </c>
      <c r="H90" s="159">
        <v>30.025</v>
      </c>
      <c r="I90" s="160" t="s">
        <v>98</v>
      </c>
      <c r="J90" s="161"/>
      <c r="K90" s="162">
        <f>H90*J90</f>
        <v>0</v>
      </c>
      <c r="L90" s="163">
        <f>IF(D90="S",K90,"")</f>
        <v>0</v>
      </c>
      <c r="M90" s="164">
        <f>IF(OR(D90="P",D90="U"),K90,"")</f>
        <v>0</v>
      </c>
      <c r="N90" s="164">
        <f>IF(D90="H",K90,"")</f>
        <v>0</v>
      </c>
      <c r="O90" s="164">
        <f>IF(D90="V",K90,"")</f>
        <v>0</v>
      </c>
      <c r="P90" s="165">
        <v>0</v>
      </c>
      <c r="Q90" s="165">
        <v>0</v>
      </c>
      <c r="R90" s="165">
        <v>0.367999999999796</v>
      </c>
      <c r="S90" s="166">
        <v>21</v>
      </c>
      <c r="T90" s="167">
        <f>K90*(S90+100)/100</f>
        <v>0</v>
      </c>
      <c r="U90" s="168"/>
    </row>
    <row r="91" spans="1:21" s="175" customFormat="1" ht="12.75" outlineLevel="2">
      <c r="A91" s="169"/>
      <c r="B91" s="169"/>
      <c r="C91" s="169"/>
      <c r="D91" s="169"/>
      <c r="E91" s="169"/>
      <c r="F91" s="169"/>
      <c r="G91" s="170" t="s">
        <v>99</v>
      </c>
      <c r="H91" s="169"/>
      <c r="I91" s="171"/>
      <c r="J91" s="169"/>
      <c r="K91" s="169"/>
      <c r="L91" s="172"/>
      <c r="M91" s="172"/>
      <c r="N91" s="172"/>
      <c r="O91" s="172"/>
      <c r="P91" s="173"/>
      <c r="Q91" s="169"/>
      <c r="R91" s="169"/>
      <c r="S91" s="174"/>
      <c r="T91" s="174"/>
      <c r="U91" s="169"/>
    </row>
    <row r="92" spans="1:21" s="88" customFormat="1" ht="10.5" customHeight="1" outlineLevel="3">
      <c r="A92" s="79"/>
      <c r="B92" s="176"/>
      <c r="C92" s="176"/>
      <c r="D92" s="176"/>
      <c r="E92" s="176"/>
      <c r="F92" s="176"/>
      <c r="G92" s="176" t="s">
        <v>100</v>
      </c>
      <c r="H92" s="177">
        <v>23.2</v>
      </c>
      <c r="I92" s="178"/>
      <c r="J92" s="176"/>
      <c r="K92" s="176"/>
      <c r="L92" s="179"/>
      <c r="M92" s="179"/>
      <c r="N92" s="179"/>
      <c r="O92" s="179"/>
      <c r="P92" s="179"/>
      <c r="Q92" s="179"/>
      <c r="R92" s="179"/>
      <c r="S92" s="180"/>
      <c r="T92" s="180"/>
      <c r="U92" s="176"/>
    </row>
    <row r="93" spans="1:21" s="88" customFormat="1" ht="10.5" customHeight="1" outlineLevel="3">
      <c r="A93" s="79"/>
      <c r="B93" s="176"/>
      <c r="C93" s="176"/>
      <c r="D93" s="176"/>
      <c r="E93" s="176"/>
      <c r="F93" s="176"/>
      <c r="G93" s="176" t="s">
        <v>101</v>
      </c>
      <c r="H93" s="177">
        <v>6.825</v>
      </c>
      <c r="I93" s="178"/>
      <c r="J93" s="176"/>
      <c r="K93" s="176"/>
      <c r="L93" s="179"/>
      <c r="M93" s="179"/>
      <c r="N93" s="179"/>
      <c r="O93" s="179"/>
      <c r="P93" s="179"/>
      <c r="Q93" s="179"/>
      <c r="R93" s="179"/>
      <c r="S93" s="180"/>
      <c r="T93" s="180"/>
      <c r="U93" s="176"/>
    </row>
    <row r="94" spans="1:21" ht="12.75" outlineLevel="2">
      <c r="A94" s="3"/>
      <c r="B94" s="135"/>
      <c r="C94" s="135"/>
      <c r="D94" s="155" t="s">
        <v>95</v>
      </c>
      <c r="E94" s="156">
        <v>2</v>
      </c>
      <c r="F94" s="157" t="s">
        <v>102</v>
      </c>
      <c r="G94" s="158" t="s">
        <v>103</v>
      </c>
      <c r="H94" s="159">
        <v>30.025</v>
      </c>
      <c r="I94" s="160" t="s">
        <v>98</v>
      </c>
      <c r="J94" s="161"/>
      <c r="K94" s="162">
        <f aca="true" t="shared" si="63" ref="K94:K95">H94*J94</f>
        <v>0</v>
      </c>
      <c r="L94" s="163">
        <f aca="true" t="shared" si="64" ref="L94:L95">IF(D94="S",K94,"")</f>
        <v>0</v>
      </c>
      <c r="M94" s="164">
        <f aca="true" t="shared" si="65" ref="M94:M95">IF(OR(D94="P",D94="U"),K94,"")</f>
        <v>0</v>
      </c>
      <c r="N94" s="164">
        <f aca="true" t="shared" si="66" ref="N94:N95">IF(D94="H",K94,"")</f>
        <v>0</v>
      </c>
      <c r="O94" s="164">
        <f aca="true" t="shared" si="67" ref="O94:O95">IF(D94="V",K94,"")</f>
        <v>0</v>
      </c>
      <c r="P94" s="165">
        <v>0</v>
      </c>
      <c r="Q94" s="165">
        <v>0</v>
      </c>
      <c r="R94" s="165">
        <v>0.010999999999995678</v>
      </c>
      <c r="S94" s="166">
        <v>21</v>
      </c>
      <c r="T94" s="167">
        <f aca="true" t="shared" si="68" ref="T94:T95">K94*(S94+100)/100</f>
        <v>0</v>
      </c>
      <c r="U94" s="168"/>
    </row>
    <row r="95" spans="1:21" ht="12.75" outlineLevel="2">
      <c r="A95" s="3"/>
      <c r="B95" s="135"/>
      <c r="C95" s="135"/>
      <c r="D95" s="155" t="s">
        <v>95</v>
      </c>
      <c r="E95" s="156">
        <v>3</v>
      </c>
      <c r="F95" s="157" t="s">
        <v>104</v>
      </c>
      <c r="G95" s="158" t="s">
        <v>105</v>
      </c>
      <c r="H95" s="159">
        <v>23.2</v>
      </c>
      <c r="I95" s="160" t="s">
        <v>98</v>
      </c>
      <c r="J95" s="161"/>
      <c r="K95" s="162">
        <f t="shared" si="63"/>
        <v>0</v>
      </c>
      <c r="L95" s="163">
        <f t="shared" si="64"/>
        <v>0</v>
      </c>
      <c r="M95" s="164">
        <f t="shared" si="65"/>
        <v>0</v>
      </c>
      <c r="N95" s="164">
        <f t="shared" si="66"/>
        <v>0</v>
      </c>
      <c r="O95" s="164">
        <f t="shared" si="67"/>
        <v>0</v>
      </c>
      <c r="P95" s="165">
        <v>0</v>
      </c>
      <c r="Q95" s="165">
        <v>0</v>
      </c>
      <c r="R95" s="165">
        <v>0.2989999999998574</v>
      </c>
      <c r="S95" s="166">
        <v>21</v>
      </c>
      <c r="T95" s="167">
        <f t="shared" si="68"/>
        <v>0</v>
      </c>
      <c r="U95" s="168"/>
    </row>
    <row r="96" spans="1:21" s="88" customFormat="1" ht="10.5" customHeight="1" outlineLevel="3">
      <c r="A96" s="79"/>
      <c r="B96" s="176"/>
      <c r="C96" s="176"/>
      <c r="D96" s="176"/>
      <c r="E96" s="176"/>
      <c r="F96" s="176"/>
      <c r="G96" s="176" t="s">
        <v>100</v>
      </c>
      <c r="H96" s="177">
        <v>23.2</v>
      </c>
      <c r="I96" s="178"/>
      <c r="J96" s="176"/>
      <c r="K96" s="176"/>
      <c r="L96" s="179"/>
      <c r="M96" s="179"/>
      <c r="N96" s="179"/>
      <c r="O96" s="179"/>
      <c r="P96" s="179"/>
      <c r="Q96" s="179"/>
      <c r="R96" s="179"/>
      <c r="S96" s="180"/>
      <c r="T96" s="180"/>
      <c r="U96" s="176"/>
    </row>
    <row r="97" spans="1:21" ht="12.75" outlineLevel="2">
      <c r="A97" s="3"/>
      <c r="B97" s="135"/>
      <c r="C97" s="135"/>
      <c r="D97" s="155" t="s">
        <v>95</v>
      </c>
      <c r="E97" s="156">
        <v>4</v>
      </c>
      <c r="F97" s="157" t="s">
        <v>106</v>
      </c>
      <c r="G97" s="158" t="s">
        <v>107</v>
      </c>
      <c r="H97" s="159">
        <v>45.5</v>
      </c>
      <c r="I97" s="160" t="s">
        <v>108</v>
      </c>
      <c r="J97" s="161"/>
      <c r="K97" s="162">
        <f aca="true" t="shared" si="69" ref="K97:K102">H97*J97</f>
        <v>0</v>
      </c>
      <c r="L97" s="163">
        <f aca="true" t="shared" si="70" ref="L97:L102">IF(D97="S",K97,"")</f>
        <v>0</v>
      </c>
      <c r="M97" s="164">
        <f aca="true" t="shared" si="71" ref="M97:M102">IF(OR(D97="P",D97="U"),K97,"")</f>
        <v>0</v>
      </c>
      <c r="N97" s="164">
        <f aca="true" t="shared" si="72" ref="N97:N102">IF(D97="H",K97,"")</f>
        <v>0</v>
      </c>
      <c r="O97" s="164">
        <f aca="true" t="shared" si="73" ref="O97:O102">IF(D97="V",K97,"")</f>
        <v>0</v>
      </c>
      <c r="P97" s="165">
        <v>0</v>
      </c>
      <c r="Q97" s="165">
        <v>0</v>
      </c>
      <c r="R97" s="165">
        <v>0.17699999999990723</v>
      </c>
      <c r="S97" s="166">
        <v>21</v>
      </c>
      <c r="T97" s="167">
        <f aca="true" t="shared" si="74" ref="T97:T102">K97*(S97+100)/100</f>
        <v>0</v>
      </c>
      <c r="U97" s="168"/>
    </row>
    <row r="98" spans="1:21" ht="12.75" outlineLevel="2">
      <c r="A98" s="3"/>
      <c r="B98" s="135"/>
      <c r="C98" s="135"/>
      <c r="D98" s="155" t="s">
        <v>95</v>
      </c>
      <c r="E98" s="156">
        <v>5</v>
      </c>
      <c r="F98" s="157" t="s">
        <v>109</v>
      </c>
      <c r="G98" s="158" t="s">
        <v>110</v>
      </c>
      <c r="H98" s="159">
        <v>45.5</v>
      </c>
      <c r="I98" s="160" t="s">
        <v>108</v>
      </c>
      <c r="J98" s="161"/>
      <c r="K98" s="162">
        <f t="shared" si="69"/>
        <v>0</v>
      </c>
      <c r="L98" s="163">
        <f t="shared" si="70"/>
        <v>0</v>
      </c>
      <c r="M98" s="164">
        <f t="shared" si="71"/>
        <v>0</v>
      </c>
      <c r="N98" s="164">
        <f t="shared" si="72"/>
        <v>0</v>
      </c>
      <c r="O98" s="164">
        <f t="shared" si="73"/>
        <v>0</v>
      </c>
      <c r="P98" s="165">
        <v>0</v>
      </c>
      <c r="Q98" s="165">
        <v>0</v>
      </c>
      <c r="R98" s="165">
        <v>0.009000000000000341</v>
      </c>
      <c r="S98" s="166">
        <v>21</v>
      </c>
      <c r="T98" s="167">
        <f t="shared" si="74"/>
        <v>0</v>
      </c>
      <c r="U98" s="168"/>
    </row>
    <row r="99" spans="1:21" ht="12.75" outlineLevel="2">
      <c r="A99" s="3"/>
      <c r="B99" s="135"/>
      <c r="C99" s="135"/>
      <c r="D99" s="155" t="s">
        <v>95</v>
      </c>
      <c r="E99" s="156">
        <v>6</v>
      </c>
      <c r="F99" s="157" t="s">
        <v>111</v>
      </c>
      <c r="G99" s="158" t="s">
        <v>112</v>
      </c>
      <c r="H99" s="159">
        <v>45.5</v>
      </c>
      <c r="I99" s="160" t="s">
        <v>108</v>
      </c>
      <c r="J99" s="161"/>
      <c r="K99" s="162">
        <f t="shared" si="69"/>
        <v>0</v>
      </c>
      <c r="L99" s="163">
        <f t="shared" si="70"/>
        <v>0</v>
      </c>
      <c r="M99" s="164">
        <f t="shared" si="71"/>
        <v>0</v>
      </c>
      <c r="N99" s="164">
        <f t="shared" si="72"/>
        <v>0</v>
      </c>
      <c r="O99" s="164">
        <f t="shared" si="73"/>
        <v>0</v>
      </c>
      <c r="P99" s="165">
        <v>0</v>
      </c>
      <c r="Q99" s="165">
        <v>0</v>
      </c>
      <c r="R99" s="165">
        <v>0.01500000000000057</v>
      </c>
      <c r="S99" s="166">
        <v>21</v>
      </c>
      <c r="T99" s="167">
        <f t="shared" si="74"/>
        <v>0</v>
      </c>
      <c r="U99" s="168"/>
    </row>
    <row r="100" spans="1:21" ht="12.75" outlineLevel="2">
      <c r="A100" s="3"/>
      <c r="B100" s="135"/>
      <c r="C100" s="135"/>
      <c r="D100" s="155" t="s">
        <v>95</v>
      </c>
      <c r="E100" s="156">
        <v>7</v>
      </c>
      <c r="F100" s="157" t="s">
        <v>113</v>
      </c>
      <c r="G100" s="158" t="s">
        <v>114</v>
      </c>
      <c r="H100" s="159">
        <v>45.5</v>
      </c>
      <c r="I100" s="160" t="s">
        <v>108</v>
      </c>
      <c r="J100" s="161"/>
      <c r="K100" s="162">
        <f t="shared" si="69"/>
        <v>0</v>
      </c>
      <c r="L100" s="163">
        <f t="shared" si="70"/>
        <v>0</v>
      </c>
      <c r="M100" s="164">
        <f t="shared" si="71"/>
        <v>0</v>
      </c>
      <c r="N100" s="164">
        <f t="shared" si="72"/>
        <v>0</v>
      </c>
      <c r="O100" s="164">
        <f t="shared" si="73"/>
        <v>0</v>
      </c>
      <c r="P100" s="165">
        <v>0</v>
      </c>
      <c r="Q100" s="165">
        <v>0</v>
      </c>
      <c r="R100" s="165">
        <v>0.0019999999999988916</v>
      </c>
      <c r="S100" s="166">
        <v>21</v>
      </c>
      <c r="T100" s="167">
        <f t="shared" si="74"/>
        <v>0</v>
      </c>
      <c r="U100" s="168"/>
    </row>
    <row r="101" spans="1:21" ht="12.75" outlineLevel="2">
      <c r="A101" s="3"/>
      <c r="B101" s="135"/>
      <c r="C101" s="135"/>
      <c r="D101" s="155" t="s">
        <v>95</v>
      </c>
      <c r="E101" s="156">
        <v>8</v>
      </c>
      <c r="F101" s="157" t="s">
        <v>115</v>
      </c>
      <c r="G101" s="158" t="s">
        <v>116</v>
      </c>
      <c r="H101" s="159">
        <v>45.5</v>
      </c>
      <c r="I101" s="160" t="s">
        <v>108</v>
      </c>
      <c r="J101" s="161"/>
      <c r="K101" s="162">
        <f t="shared" si="69"/>
        <v>0</v>
      </c>
      <c r="L101" s="163">
        <f t="shared" si="70"/>
        <v>0</v>
      </c>
      <c r="M101" s="164">
        <f t="shared" si="71"/>
        <v>0</v>
      </c>
      <c r="N101" s="164">
        <f t="shared" si="72"/>
        <v>0</v>
      </c>
      <c r="O101" s="164">
        <f t="shared" si="73"/>
        <v>0</v>
      </c>
      <c r="P101" s="165">
        <v>0</v>
      </c>
      <c r="Q101" s="165">
        <v>0</v>
      </c>
      <c r="R101" s="165">
        <v>0.0009999999999994458</v>
      </c>
      <c r="S101" s="166">
        <v>21</v>
      </c>
      <c r="T101" s="167">
        <f t="shared" si="74"/>
        <v>0</v>
      </c>
      <c r="U101" s="168"/>
    </row>
    <row r="102" spans="1:21" ht="12.75" outlineLevel="2">
      <c r="A102" s="3"/>
      <c r="B102" s="135"/>
      <c r="C102" s="135"/>
      <c r="D102" s="155" t="s">
        <v>95</v>
      </c>
      <c r="E102" s="156">
        <v>9</v>
      </c>
      <c r="F102" s="157" t="s">
        <v>117</v>
      </c>
      <c r="G102" s="158" t="s">
        <v>118</v>
      </c>
      <c r="H102" s="159">
        <v>0.091</v>
      </c>
      <c r="I102" s="160" t="s">
        <v>98</v>
      </c>
      <c r="J102" s="161"/>
      <c r="K102" s="162">
        <f t="shared" si="69"/>
        <v>0</v>
      </c>
      <c r="L102" s="163">
        <f t="shared" si="70"/>
        <v>0</v>
      </c>
      <c r="M102" s="164">
        <f t="shared" si="71"/>
        <v>0</v>
      </c>
      <c r="N102" s="164">
        <f t="shared" si="72"/>
        <v>0</v>
      </c>
      <c r="O102" s="164">
        <f t="shared" si="73"/>
        <v>0</v>
      </c>
      <c r="P102" s="165">
        <v>0</v>
      </c>
      <c r="Q102" s="165">
        <v>0</v>
      </c>
      <c r="R102" s="165">
        <v>4.9870000000009895</v>
      </c>
      <c r="S102" s="166">
        <v>21</v>
      </c>
      <c r="T102" s="167">
        <f t="shared" si="74"/>
        <v>0</v>
      </c>
      <c r="U102" s="168"/>
    </row>
    <row r="103" spans="1:21" s="88" customFormat="1" ht="10.5" customHeight="1" outlineLevel="3">
      <c r="A103" s="79"/>
      <c r="B103" s="176"/>
      <c r="C103" s="176"/>
      <c r="D103" s="176"/>
      <c r="E103" s="176"/>
      <c r="F103" s="176"/>
      <c r="G103" s="176" t="s">
        <v>119</v>
      </c>
      <c r="H103" s="177">
        <v>0.091</v>
      </c>
      <c r="I103" s="178"/>
      <c r="J103" s="176"/>
      <c r="K103" s="176"/>
      <c r="L103" s="179"/>
      <c r="M103" s="179"/>
      <c r="N103" s="179"/>
      <c r="O103" s="179"/>
      <c r="P103" s="179"/>
      <c r="Q103" s="179"/>
      <c r="R103" s="179"/>
      <c r="S103" s="180"/>
      <c r="T103" s="180"/>
      <c r="U103" s="176"/>
    </row>
    <row r="104" spans="1:21" ht="12.75" outlineLevel="2">
      <c r="A104" s="3"/>
      <c r="B104" s="135"/>
      <c r="C104" s="135"/>
      <c r="D104" s="155" t="s">
        <v>120</v>
      </c>
      <c r="E104" s="156">
        <v>10</v>
      </c>
      <c r="F104" s="157" t="s">
        <v>121</v>
      </c>
      <c r="G104" s="158" t="s">
        <v>122</v>
      </c>
      <c r="H104" s="159">
        <v>9.1</v>
      </c>
      <c r="I104" s="160" t="s">
        <v>123</v>
      </c>
      <c r="J104" s="161"/>
      <c r="K104" s="162">
        <f>H104*J104</f>
        <v>0</v>
      </c>
      <c r="L104" s="163">
        <f>IF(D104="S",K104,"")</f>
        <v>0</v>
      </c>
      <c r="M104" s="164">
        <f>IF(OR(D104="P",D104="U"),K104,"")</f>
        <v>0</v>
      </c>
      <c r="N104" s="164">
        <f>IF(D104="H",K104,"")</f>
        <v>0</v>
      </c>
      <c r="O104" s="164">
        <f>IF(D104="V",K104,"")</f>
        <v>0</v>
      </c>
      <c r="P104" s="165">
        <v>0.001</v>
      </c>
      <c r="Q104" s="165">
        <v>0</v>
      </c>
      <c r="R104" s="165">
        <v>0</v>
      </c>
      <c r="S104" s="166">
        <v>21</v>
      </c>
      <c r="T104" s="167">
        <f>K104*(S104+100)/100</f>
        <v>0</v>
      </c>
      <c r="U104" s="168"/>
    </row>
    <row r="105" spans="1:21" s="88" customFormat="1" ht="10.5" customHeight="1" outlineLevel="3">
      <c r="A105" s="79"/>
      <c r="B105" s="176"/>
      <c r="C105" s="176"/>
      <c r="D105" s="176"/>
      <c r="E105" s="176"/>
      <c r="F105" s="176"/>
      <c r="G105" s="176" t="s">
        <v>124</v>
      </c>
      <c r="H105" s="177">
        <v>9.1</v>
      </c>
      <c r="I105" s="178"/>
      <c r="J105" s="176"/>
      <c r="K105" s="176"/>
      <c r="L105" s="179"/>
      <c r="M105" s="179"/>
      <c r="N105" s="179"/>
      <c r="O105" s="179"/>
      <c r="P105" s="179"/>
      <c r="Q105" s="179"/>
      <c r="R105" s="179"/>
      <c r="S105" s="180"/>
      <c r="T105" s="180"/>
      <c r="U105" s="176"/>
    </row>
    <row r="106" spans="1:21" ht="12.75" outlineLevel="2">
      <c r="A106" s="3"/>
      <c r="B106" s="135"/>
      <c r="C106" s="135"/>
      <c r="D106" s="155" t="s">
        <v>95</v>
      </c>
      <c r="E106" s="156">
        <v>11</v>
      </c>
      <c r="F106" s="157" t="s">
        <v>125</v>
      </c>
      <c r="G106" s="158" t="s">
        <v>126</v>
      </c>
      <c r="H106" s="159">
        <v>45.5</v>
      </c>
      <c r="I106" s="160" t="s">
        <v>108</v>
      </c>
      <c r="J106" s="161"/>
      <c r="K106" s="162">
        <f aca="true" t="shared" si="75" ref="K106:K107">H106*J106</f>
        <v>0</v>
      </c>
      <c r="L106" s="163">
        <f aca="true" t="shared" si="76" ref="L106:L107">IF(D106="S",K106,"")</f>
        <v>0</v>
      </c>
      <c r="M106" s="164">
        <f aca="true" t="shared" si="77" ref="M106:M107">IF(OR(D106="P",D106="U"),K106,"")</f>
        <v>0</v>
      </c>
      <c r="N106" s="164">
        <f aca="true" t="shared" si="78" ref="N106:N107">IF(D106="H",K106,"")</f>
        <v>0</v>
      </c>
      <c r="O106" s="164">
        <f aca="true" t="shared" si="79" ref="O106:O107">IF(D106="V",K106,"")</f>
        <v>0</v>
      </c>
      <c r="P106" s="165">
        <v>0</v>
      </c>
      <c r="Q106" s="165">
        <v>0</v>
      </c>
      <c r="R106" s="165">
        <v>0</v>
      </c>
      <c r="S106" s="166">
        <v>21</v>
      </c>
      <c r="T106" s="167">
        <f aca="true" t="shared" si="80" ref="T106:T107">K106*(S106+100)/100</f>
        <v>0</v>
      </c>
      <c r="U106" s="168"/>
    </row>
    <row r="107" spans="1:21" ht="12.75" outlineLevel="2">
      <c r="A107" s="3"/>
      <c r="B107" s="135"/>
      <c r="C107" s="135"/>
      <c r="D107" s="155" t="s">
        <v>120</v>
      </c>
      <c r="E107" s="156">
        <v>12</v>
      </c>
      <c r="F107" s="157" t="s">
        <v>127</v>
      </c>
      <c r="G107" s="158" t="s">
        <v>128</v>
      </c>
      <c r="H107" s="159">
        <v>1.365</v>
      </c>
      <c r="I107" s="160" t="s">
        <v>123</v>
      </c>
      <c r="J107" s="161"/>
      <c r="K107" s="162">
        <f t="shared" si="75"/>
        <v>0</v>
      </c>
      <c r="L107" s="163">
        <f t="shared" si="76"/>
        <v>0</v>
      </c>
      <c r="M107" s="164">
        <f t="shared" si="77"/>
        <v>0</v>
      </c>
      <c r="N107" s="164">
        <f t="shared" si="78"/>
        <v>0</v>
      </c>
      <c r="O107" s="164">
        <f t="shared" si="79"/>
        <v>0</v>
      </c>
      <c r="P107" s="165">
        <v>0.001</v>
      </c>
      <c r="Q107" s="165">
        <v>0</v>
      </c>
      <c r="R107" s="165">
        <v>0</v>
      </c>
      <c r="S107" s="166">
        <v>21</v>
      </c>
      <c r="T107" s="167">
        <f t="shared" si="80"/>
        <v>0</v>
      </c>
      <c r="U107" s="168"/>
    </row>
    <row r="108" spans="1:21" s="88" customFormat="1" ht="10.5" customHeight="1" outlineLevel="3">
      <c r="A108" s="79"/>
      <c r="B108" s="176"/>
      <c r="C108" s="176"/>
      <c r="D108" s="176"/>
      <c r="E108" s="176"/>
      <c r="F108" s="176"/>
      <c r="G108" s="176" t="s">
        <v>129</v>
      </c>
      <c r="H108" s="177">
        <v>1.365</v>
      </c>
      <c r="I108" s="178"/>
      <c r="J108" s="176"/>
      <c r="K108" s="176"/>
      <c r="L108" s="179"/>
      <c r="M108" s="179"/>
      <c r="N108" s="179"/>
      <c r="O108" s="179"/>
      <c r="P108" s="179"/>
      <c r="Q108" s="179"/>
      <c r="R108" s="179"/>
      <c r="S108" s="180"/>
      <c r="T108" s="180"/>
      <c r="U108" s="176"/>
    </row>
    <row r="109" spans="1:21" ht="12.75" outlineLevel="2">
      <c r="A109" s="3"/>
      <c r="B109" s="135"/>
      <c r="C109" s="135"/>
      <c r="D109" s="155" t="s">
        <v>95</v>
      </c>
      <c r="E109" s="156">
        <v>13</v>
      </c>
      <c r="F109" s="157" t="s">
        <v>130</v>
      </c>
      <c r="G109" s="158" t="s">
        <v>131</v>
      </c>
      <c r="H109" s="159">
        <v>45.5</v>
      </c>
      <c r="I109" s="160" t="s">
        <v>108</v>
      </c>
      <c r="J109" s="161"/>
      <c r="K109" s="162">
        <f aca="true" t="shared" si="81" ref="K109:K110">H109*J109</f>
        <v>0</v>
      </c>
      <c r="L109" s="163">
        <f aca="true" t="shared" si="82" ref="L109:L110">IF(D109="S",K109,"")</f>
        <v>0</v>
      </c>
      <c r="M109" s="164">
        <f aca="true" t="shared" si="83" ref="M109:M110">IF(OR(D109="P",D109="U"),K109,"")</f>
        <v>0</v>
      </c>
      <c r="N109" s="164">
        <f aca="true" t="shared" si="84" ref="N109:N110">IF(D109="H",K109,"")</f>
        <v>0</v>
      </c>
      <c r="O109" s="164">
        <f aca="true" t="shared" si="85" ref="O109:O110">IF(D109="V",K109,"")</f>
        <v>0</v>
      </c>
      <c r="P109" s="165">
        <v>0</v>
      </c>
      <c r="Q109" s="165">
        <v>0</v>
      </c>
      <c r="R109" s="165">
        <v>0.0009999999999994458</v>
      </c>
      <c r="S109" s="166">
        <v>21</v>
      </c>
      <c r="T109" s="167">
        <f aca="true" t="shared" si="86" ref="T109:T110">K109*(S109+100)/100</f>
        <v>0</v>
      </c>
      <c r="U109" s="168"/>
    </row>
    <row r="110" spans="1:21" ht="12.75" outlineLevel="2">
      <c r="A110" s="3"/>
      <c r="B110" s="135"/>
      <c r="C110" s="135"/>
      <c r="D110" s="155" t="s">
        <v>95</v>
      </c>
      <c r="E110" s="156">
        <v>14</v>
      </c>
      <c r="F110" s="157" t="s">
        <v>132</v>
      </c>
      <c r="G110" s="158" t="s">
        <v>133</v>
      </c>
      <c r="H110" s="159">
        <v>45.5</v>
      </c>
      <c r="I110" s="160" t="s">
        <v>108</v>
      </c>
      <c r="J110" s="161"/>
      <c r="K110" s="162">
        <f t="shared" si="81"/>
        <v>0</v>
      </c>
      <c r="L110" s="163">
        <f t="shared" si="82"/>
        <v>0</v>
      </c>
      <c r="M110" s="164">
        <f t="shared" si="83"/>
        <v>0</v>
      </c>
      <c r="N110" s="164">
        <f t="shared" si="84"/>
        <v>0</v>
      </c>
      <c r="O110" s="164">
        <f t="shared" si="85"/>
        <v>0</v>
      </c>
      <c r="P110" s="165">
        <v>0</v>
      </c>
      <c r="Q110" s="165">
        <v>0</v>
      </c>
      <c r="R110" s="165">
        <v>0.0019999999999988916</v>
      </c>
      <c r="S110" s="166">
        <v>21</v>
      </c>
      <c r="T110" s="167">
        <f t="shared" si="86"/>
        <v>0</v>
      </c>
      <c r="U110" s="168"/>
    </row>
    <row r="111" spans="1:21" s="175" customFormat="1" ht="12.75" outlineLevel="2">
      <c r="A111" s="169"/>
      <c r="B111" s="169"/>
      <c r="C111" s="169"/>
      <c r="D111" s="169"/>
      <c r="E111" s="169"/>
      <c r="F111" s="169"/>
      <c r="G111" s="170" t="s">
        <v>134</v>
      </c>
      <c r="H111" s="169"/>
      <c r="I111" s="171"/>
      <c r="J111" s="169"/>
      <c r="K111" s="169"/>
      <c r="L111" s="172"/>
      <c r="M111" s="172"/>
      <c r="N111" s="172"/>
      <c r="O111" s="172"/>
      <c r="P111" s="173"/>
      <c r="Q111" s="169"/>
      <c r="R111" s="169"/>
      <c r="S111" s="174"/>
      <c r="T111" s="174"/>
      <c r="U111" s="169"/>
    </row>
    <row r="112" spans="1:21" ht="12.75" outlineLevel="1">
      <c r="A112" s="3"/>
      <c r="B112" s="136"/>
      <c r="C112" s="137" t="s">
        <v>135</v>
      </c>
      <c r="D112" s="138" t="s">
        <v>92</v>
      </c>
      <c r="E112" s="139"/>
      <c r="F112" s="139" t="s">
        <v>39</v>
      </c>
      <c r="G112" s="140" t="s">
        <v>136</v>
      </c>
      <c r="H112" s="139"/>
      <c r="I112" s="138"/>
      <c r="J112" s="139"/>
      <c r="K112" s="141">
        <f>SUBTOTAL(9,K113:K114)</f>
        <v>0</v>
      </c>
      <c r="L112" s="142">
        <f>SUBTOTAL(9,L113:L114)</f>
        <v>0</v>
      </c>
      <c r="M112" s="142">
        <f>SUBTOTAL(9,M113:M114)</f>
        <v>0</v>
      </c>
      <c r="N112" s="142">
        <f>SUBTOTAL(9,N113:N114)</f>
        <v>0</v>
      </c>
      <c r="O112" s="142">
        <f>SUBTOTAL(9,O113:O114)</f>
        <v>0</v>
      </c>
      <c r="P112" s="143">
        <f>SUMPRODUCT(P113:P114,H113:H114)</f>
        <v>0</v>
      </c>
      <c r="Q112" s="143">
        <f>SUMPRODUCT(Q113:Q114,H113:H114)</f>
        <v>0</v>
      </c>
      <c r="R112" s="143">
        <f>SUMPRODUCT(R113:R114,H113:H114)</f>
        <v>0</v>
      </c>
      <c r="S112" s="144">
        <f>SUMPRODUCT(S113:S114,K113:K114)/100</f>
        <v>0</v>
      </c>
      <c r="T112" s="144">
        <f>K112+S112</f>
        <v>0</v>
      </c>
      <c r="U112" s="135"/>
    </row>
    <row r="113" spans="1:21" ht="12.75" outlineLevel="2">
      <c r="A113" s="3"/>
      <c r="B113" s="145"/>
      <c r="C113" s="146"/>
      <c r="D113" s="147"/>
      <c r="E113" s="148" t="s">
        <v>94</v>
      </c>
      <c r="F113" s="149"/>
      <c r="G113" s="150"/>
      <c r="H113" s="149"/>
      <c r="I113" s="147"/>
      <c r="J113" s="149"/>
      <c r="K113" s="151"/>
      <c r="L113" s="152"/>
      <c r="M113" s="152"/>
      <c r="N113" s="152"/>
      <c r="O113" s="152"/>
      <c r="P113" s="153"/>
      <c r="Q113" s="153"/>
      <c r="R113" s="153"/>
      <c r="S113" s="154"/>
      <c r="T113" s="154"/>
      <c r="U113" s="135"/>
    </row>
    <row r="114" spans="1:21" ht="12.75" outlineLevel="2">
      <c r="A114" s="3"/>
      <c r="B114" s="135"/>
      <c r="C114" s="135"/>
      <c r="D114" s="155" t="s">
        <v>95</v>
      </c>
      <c r="E114" s="156">
        <v>1</v>
      </c>
      <c r="F114" s="157" t="s">
        <v>137</v>
      </c>
      <c r="G114" s="158" t="s">
        <v>138</v>
      </c>
      <c r="H114" s="159">
        <v>5</v>
      </c>
      <c r="I114" s="160" t="s">
        <v>98</v>
      </c>
      <c r="J114" s="161"/>
      <c r="K114" s="162">
        <f>H114*J114</f>
        <v>0</v>
      </c>
      <c r="L114" s="163">
        <f>IF(D114="S",K114,"")</f>
        <v>0</v>
      </c>
      <c r="M114" s="164">
        <f>IF(OR(D114="P",D114="U"),K114,"")</f>
        <v>0</v>
      </c>
      <c r="N114" s="164">
        <f>IF(D114="H",K114,"")</f>
        <v>0</v>
      </c>
      <c r="O114" s="164">
        <f>IF(D114="V",K114,"")</f>
        <v>0</v>
      </c>
      <c r="P114" s="165">
        <v>0</v>
      </c>
      <c r="Q114" s="165">
        <v>0</v>
      </c>
      <c r="R114" s="165">
        <v>0</v>
      </c>
      <c r="S114" s="166">
        <v>21</v>
      </c>
      <c r="T114" s="167">
        <f>K114*(S114+100)/100</f>
        <v>0</v>
      </c>
      <c r="U114" s="168"/>
    </row>
    <row r="115" spans="1:21" ht="12.75" outlineLevel="1">
      <c r="A115" s="3"/>
      <c r="B115" s="136"/>
      <c r="C115" s="137" t="s">
        <v>139</v>
      </c>
      <c r="D115" s="138" t="s">
        <v>92</v>
      </c>
      <c r="E115" s="139"/>
      <c r="F115" s="139" t="s">
        <v>39</v>
      </c>
      <c r="G115" s="140" t="s">
        <v>140</v>
      </c>
      <c r="H115" s="139"/>
      <c r="I115" s="138"/>
      <c r="J115" s="139"/>
      <c r="K115" s="141">
        <f>SUBTOTAL(9,K116:K123)</f>
        <v>0</v>
      </c>
      <c r="L115" s="142">
        <f>SUBTOTAL(9,L116:L123)</f>
        <v>0</v>
      </c>
      <c r="M115" s="142">
        <f>SUBTOTAL(9,M116:M123)</f>
        <v>0</v>
      </c>
      <c r="N115" s="142">
        <f>SUBTOTAL(9,N116:N123)</f>
        <v>0</v>
      </c>
      <c r="O115" s="142">
        <f>SUBTOTAL(9,O116:O123)</f>
        <v>0</v>
      </c>
      <c r="P115" s="143">
        <f>SUMPRODUCT(P116:P123,H116:H123)</f>
        <v>1.4846676439999795</v>
      </c>
      <c r="Q115" s="143">
        <f>SUMPRODUCT(Q116:Q123,H116:H123)</f>
        <v>97.5</v>
      </c>
      <c r="R115" s="143">
        <f>SUMPRODUCT(R116:R123,H116:H123)</f>
        <v>211.3295999999604</v>
      </c>
      <c r="S115" s="144">
        <f>SUMPRODUCT(S116:S123,K116:K123)/100</f>
        <v>0</v>
      </c>
      <c r="T115" s="144">
        <f>K115+S115</f>
        <v>0</v>
      </c>
      <c r="U115" s="135"/>
    </row>
    <row r="116" spans="1:21" ht="12.75" outlineLevel="2">
      <c r="A116" s="3"/>
      <c r="B116" s="145"/>
      <c r="C116" s="146"/>
      <c r="D116" s="147"/>
      <c r="E116" s="148" t="s">
        <v>94</v>
      </c>
      <c r="F116" s="149"/>
      <c r="G116" s="150"/>
      <c r="H116" s="149"/>
      <c r="I116" s="147"/>
      <c r="J116" s="149"/>
      <c r="K116" s="151"/>
      <c r="L116" s="152"/>
      <c r="M116" s="152"/>
      <c r="N116" s="152"/>
      <c r="O116" s="152"/>
      <c r="P116" s="153"/>
      <c r="Q116" s="153"/>
      <c r="R116" s="153"/>
      <c r="S116" s="154"/>
      <c r="T116" s="154"/>
      <c r="U116" s="135"/>
    </row>
    <row r="117" spans="1:21" ht="12.75" outlineLevel="2">
      <c r="A117" s="3"/>
      <c r="B117" s="135"/>
      <c r="C117" s="135"/>
      <c r="D117" s="155" t="s">
        <v>95</v>
      </c>
      <c r="E117" s="156">
        <v>1</v>
      </c>
      <c r="F117" s="157" t="s">
        <v>162</v>
      </c>
      <c r="G117" s="158" t="s">
        <v>163</v>
      </c>
      <c r="H117" s="159">
        <v>154</v>
      </c>
      <c r="I117" s="160" t="s">
        <v>98</v>
      </c>
      <c r="J117" s="161"/>
      <c r="K117" s="162">
        <f aca="true" t="shared" si="87" ref="K117:K118">H117*J117</f>
        <v>0</v>
      </c>
      <c r="L117" s="163">
        <f aca="true" t="shared" si="88" ref="L117:L118">IF(D117="S",K117,"")</f>
        <v>0</v>
      </c>
      <c r="M117" s="164">
        <f aca="true" t="shared" si="89" ref="M117:M118">IF(OR(D117="P",D117="U"),K117,"")</f>
        <v>0</v>
      </c>
      <c r="N117" s="164">
        <f aca="true" t="shared" si="90" ref="N117:N118">IF(D117="H",K117,"")</f>
        <v>0</v>
      </c>
      <c r="O117" s="164">
        <f aca="true" t="shared" si="91" ref="O117:O118">IF(D117="V",K117,"")</f>
        <v>0</v>
      </c>
      <c r="P117" s="165">
        <v>0.0009036859999998665</v>
      </c>
      <c r="Q117" s="165">
        <v>0.45</v>
      </c>
      <c r="R117" s="165">
        <v>0.782999999999646</v>
      </c>
      <c r="S117" s="166">
        <v>21</v>
      </c>
      <c r="T117" s="167">
        <f aca="true" t="shared" si="92" ref="T117:T118">K117*(S117+100)/100</f>
        <v>0</v>
      </c>
      <c r="U117" s="168"/>
    </row>
    <row r="118" spans="1:21" ht="12.75" outlineLevel="2">
      <c r="A118" s="3"/>
      <c r="B118" s="135"/>
      <c r="C118" s="135"/>
      <c r="D118" s="155" t="s">
        <v>95</v>
      </c>
      <c r="E118" s="156">
        <v>2</v>
      </c>
      <c r="F118" s="157" t="s">
        <v>144</v>
      </c>
      <c r="G118" s="158" t="s">
        <v>145</v>
      </c>
      <c r="H118" s="159">
        <v>14.1</v>
      </c>
      <c r="I118" s="160" t="s">
        <v>98</v>
      </c>
      <c r="J118" s="161"/>
      <c r="K118" s="162">
        <f t="shared" si="87"/>
        <v>0</v>
      </c>
      <c r="L118" s="163">
        <f t="shared" si="88"/>
        <v>0</v>
      </c>
      <c r="M118" s="164">
        <f t="shared" si="89"/>
        <v>0</v>
      </c>
      <c r="N118" s="164">
        <f t="shared" si="90"/>
        <v>0</v>
      </c>
      <c r="O118" s="164">
        <f t="shared" si="91"/>
        <v>0</v>
      </c>
      <c r="P118" s="165">
        <v>0</v>
      </c>
      <c r="Q118" s="165">
        <v>2</v>
      </c>
      <c r="R118" s="165">
        <v>6.4360000000010595</v>
      </c>
      <c r="S118" s="166">
        <v>21</v>
      </c>
      <c r="T118" s="167">
        <f t="shared" si="92"/>
        <v>0</v>
      </c>
      <c r="U118" s="168"/>
    </row>
    <row r="119" spans="1:21" s="88" customFormat="1" ht="10.5" customHeight="1" outlineLevel="3">
      <c r="A119" s="79"/>
      <c r="B119" s="176"/>
      <c r="C119" s="176"/>
      <c r="D119" s="176"/>
      <c r="E119" s="176"/>
      <c r="F119" s="176"/>
      <c r="G119" s="176" t="s">
        <v>146</v>
      </c>
      <c r="H119" s="177">
        <v>74.136</v>
      </c>
      <c r="I119" s="178"/>
      <c r="J119" s="176"/>
      <c r="K119" s="176"/>
      <c r="L119" s="179"/>
      <c r="M119" s="179"/>
      <c r="N119" s="179"/>
      <c r="O119" s="179"/>
      <c r="P119" s="179"/>
      <c r="Q119" s="179"/>
      <c r="R119" s="179"/>
      <c r="S119" s="180"/>
      <c r="T119" s="180"/>
      <c r="U119" s="176"/>
    </row>
    <row r="120" spans="1:21" ht="12.75" outlineLevel="2">
      <c r="A120" s="3"/>
      <c r="B120" s="135"/>
      <c r="C120" s="135"/>
      <c r="D120" s="155" t="s">
        <v>147</v>
      </c>
      <c r="E120" s="156">
        <v>3</v>
      </c>
      <c r="F120" s="157" t="s">
        <v>148</v>
      </c>
      <c r="G120" s="158" t="s">
        <v>149</v>
      </c>
      <c r="H120" s="159">
        <v>97.5</v>
      </c>
      <c r="I120" s="160" t="s">
        <v>150</v>
      </c>
      <c r="J120" s="161"/>
      <c r="K120" s="162">
        <f aca="true" t="shared" si="93" ref="K120:K123">H120*J120</f>
        <v>0</v>
      </c>
      <c r="L120" s="163">
        <f aca="true" t="shared" si="94" ref="L120:L123">IF(D120="S",K120,"")</f>
        <v>0</v>
      </c>
      <c r="M120" s="164">
        <f aca="true" t="shared" si="95" ref="M120:M123">IF(OR(D120="P",D120="U"),K120,"")</f>
        <v>0</v>
      </c>
      <c r="N120" s="164">
        <f aca="true" t="shared" si="96" ref="N120:N123">IF(D120="H",K120,"")</f>
        <v>0</v>
      </c>
      <c r="O120" s="164">
        <f aca="true" t="shared" si="97" ref="O120:O123">IF(D120="V",K120,"")</f>
        <v>0</v>
      </c>
      <c r="P120" s="165">
        <v>0.00138</v>
      </c>
      <c r="Q120" s="165">
        <v>0</v>
      </c>
      <c r="R120" s="165">
        <v>0</v>
      </c>
      <c r="S120" s="166">
        <v>21</v>
      </c>
      <c r="T120" s="167">
        <f aca="true" t="shared" si="98" ref="T120:T123">K120*(S120+100)/100</f>
        <v>0</v>
      </c>
      <c r="U120" s="168"/>
    </row>
    <row r="121" spans="1:21" ht="12.75" outlineLevel="2">
      <c r="A121" s="3"/>
      <c r="B121" s="135"/>
      <c r="C121" s="135"/>
      <c r="D121" s="155" t="s">
        <v>147</v>
      </c>
      <c r="E121" s="156">
        <v>4</v>
      </c>
      <c r="F121" s="157" t="s">
        <v>151</v>
      </c>
      <c r="G121" s="158" t="s">
        <v>152</v>
      </c>
      <c r="H121" s="159">
        <v>877.5</v>
      </c>
      <c r="I121" s="160" t="s">
        <v>150</v>
      </c>
      <c r="J121" s="161"/>
      <c r="K121" s="162">
        <f t="shared" si="93"/>
        <v>0</v>
      </c>
      <c r="L121" s="163">
        <f t="shared" si="94"/>
        <v>0</v>
      </c>
      <c r="M121" s="164">
        <f t="shared" si="95"/>
        <v>0</v>
      </c>
      <c r="N121" s="164">
        <f t="shared" si="96"/>
        <v>0</v>
      </c>
      <c r="O121" s="164">
        <f t="shared" si="97"/>
        <v>0</v>
      </c>
      <c r="P121" s="165">
        <v>0.00138</v>
      </c>
      <c r="Q121" s="165">
        <v>0</v>
      </c>
      <c r="R121" s="165">
        <v>0</v>
      </c>
      <c r="S121" s="166">
        <v>21</v>
      </c>
      <c r="T121" s="167">
        <f t="shared" si="98"/>
        <v>0</v>
      </c>
      <c r="U121" s="168"/>
    </row>
    <row r="122" spans="1:21" ht="12.75" outlineLevel="2">
      <c r="A122" s="3"/>
      <c r="B122" s="135"/>
      <c r="C122" s="135"/>
      <c r="D122" s="155" t="s">
        <v>147</v>
      </c>
      <c r="E122" s="156">
        <v>5</v>
      </c>
      <c r="F122" s="157" t="s">
        <v>153</v>
      </c>
      <c r="G122" s="158" t="s">
        <v>154</v>
      </c>
      <c r="H122" s="159">
        <v>48.75</v>
      </c>
      <c r="I122" s="160" t="s">
        <v>155</v>
      </c>
      <c r="J122" s="161"/>
      <c r="K122" s="162">
        <f t="shared" si="93"/>
        <v>0</v>
      </c>
      <c r="L122" s="163">
        <f t="shared" si="94"/>
        <v>0</v>
      </c>
      <c r="M122" s="164">
        <f t="shared" si="95"/>
        <v>0</v>
      </c>
      <c r="N122" s="164">
        <f t="shared" si="96"/>
        <v>0</v>
      </c>
      <c r="O122" s="164">
        <f t="shared" si="97"/>
        <v>0</v>
      </c>
      <c r="P122" s="165">
        <v>0</v>
      </c>
      <c r="Q122" s="165">
        <v>0</v>
      </c>
      <c r="R122" s="165">
        <v>0</v>
      </c>
      <c r="S122" s="166">
        <v>21</v>
      </c>
      <c r="T122" s="167">
        <f t="shared" si="98"/>
        <v>0</v>
      </c>
      <c r="U122" s="168"/>
    </row>
    <row r="123" spans="1:21" ht="12.75" outlineLevel="2">
      <c r="A123" s="3"/>
      <c r="B123" s="135"/>
      <c r="C123" s="135"/>
      <c r="D123" s="155" t="s">
        <v>147</v>
      </c>
      <c r="E123" s="156">
        <v>6</v>
      </c>
      <c r="F123" s="157" t="s">
        <v>156</v>
      </c>
      <c r="G123" s="158" t="s">
        <v>157</v>
      </c>
      <c r="H123" s="159">
        <v>48.75</v>
      </c>
      <c r="I123" s="160" t="s">
        <v>155</v>
      </c>
      <c r="J123" s="161"/>
      <c r="K123" s="162">
        <f t="shared" si="93"/>
        <v>0</v>
      </c>
      <c r="L123" s="163">
        <f t="shared" si="94"/>
        <v>0</v>
      </c>
      <c r="M123" s="164">
        <f t="shared" si="95"/>
        <v>0</v>
      </c>
      <c r="N123" s="164">
        <f t="shared" si="96"/>
        <v>0</v>
      </c>
      <c r="O123" s="164">
        <f t="shared" si="97"/>
        <v>0</v>
      </c>
      <c r="P123" s="165">
        <v>0</v>
      </c>
      <c r="Q123" s="165">
        <v>0</v>
      </c>
      <c r="R123" s="165">
        <v>0</v>
      </c>
      <c r="S123" s="166">
        <v>21</v>
      </c>
      <c r="T123" s="167">
        <f t="shared" si="98"/>
        <v>0</v>
      </c>
      <c r="U123" s="168"/>
    </row>
    <row r="292" ht="12.75"/>
    <row r="293" ht="12.75"/>
    <row r="294" ht="12.75"/>
  </sheetData>
  <sheetProtection selectLockedCells="1" selectUnlockedCells="1"/>
  <mergeCells count="5">
    <mergeCell ref="G2:K2"/>
    <mergeCell ref="D3:F3"/>
    <mergeCell ref="H3:I3"/>
    <mergeCell ref="D4:F4"/>
    <mergeCell ref="H4:I4"/>
  </mergeCells>
  <printOptions/>
  <pageMargins left="0.7875" right="0.7875" top="0.39375" bottom="0.7888888888888889" header="0.5118055555555555" footer="0.09861111111111111"/>
  <pageSetup firstPageNumber="1" useFirstPageNumber="1" horizontalDpi="300" verticalDpi="300" orientation="landscape" paperSize="9" scale="60"/>
  <headerFooter alignWithMargins="0">
    <oddFooter>&amp;LST Systém - www.softtrio.cz&amp;C&amp;"Times New Roman,obyčejné"&amp;12Stránka 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Krejčí</dc:creator>
  <cp:keywords/>
  <dc:description/>
  <cp:lastModifiedBy/>
  <cp:lastPrinted>2005-02-24T07:33:05Z</cp:lastPrinted>
  <dcterms:created xsi:type="dcterms:W3CDTF">2005-02-12T09:43:29Z</dcterms:created>
  <dcterms:modified xsi:type="dcterms:W3CDTF">2018-03-22T08:26:50Z</dcterms:modified>
  <cp:category/>
  <cp:version/>
  <cp:contentType/>
  <cp:contentStatus/>
  <cp:revision>2</cp:revision>
</cp:coreProperties>
</file>