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ivize 2\020200 - Úsek obchodního náměstka\Nabidky\2018\024_Frydek_Mistek_Centrum_senioru\02_Priprava\CN\"/>
    </mc:Choice>
  </mc:AlternateContent>
  <xr:revisionPtr revIDLastSave="0" documentId="13_ncr:1_{6A59FCEF-CDE7-4951-8F1A-AD904800D433}" xr6:coauthVersionLast="28" xr6:coauthVersionMax="28" xr10:uidLastSave="{00000000-0000-0000-0000-000000000000}"/>
  <bookViews>
    <workbookView xWindow="0" yWindow="0" windowWidth="16920" windowHeight="7650" tabRatio="662" activeTab="2" xr2:uid="{00000000-000D-0000-FFFF-FFFF00000000}"/>
  </bookViews>
  <sheets>
    <sheet name="Krycí" sheetId="1" r:id="rId1"/>
    <sheet name="rekap" sheetId="2" r:id="rId2"/>
    <sheet name="EPS" sheetId="3" r:id="rId3"/>
  </sheets>
  <definedNames>
    <definedName name="_615">#REF!</definedName>
    <definedName name="a" localSheetId="2">#REF!</definedName>
    <definedName name="a">#REF!</definedName>
    <definedName name="aaa" localSheetId="2">#REF!</definedName>
    <definedName name="aaa">#REF!</definedName>
    <definedName name="AL_obvodový_plášť" localSheetId="2">#REF!</definedName>
    <definedName name="AL_obvodový_plášť">#REF!</definedName>
    <definedName name="asd" localSheetId="2">#REF!</definedName>
    <definedName name="asd">#REF!</definedName>
    <definedName name="bbb" localSheetId="2">#REF!</definedName>
    <definedName name="bbb">#REF!</definedName>
    <definedName name="ccc" localSheetId="2">#REF!</definedName>
    <definedName name="ccc">#REF!</definedName>
    <definedName name="ddd" localSheetId="2">#REF!</definedName>
    <definedName name="ddd">#REF!</definedName>
    <definedName name="e" localSheetId="2">#REF!</definedName>
    <definedName name="e">#REF!</definedName>
    <definedName name="eč" localSheetId="2">#REF!</definedName>
    <definedName name="eč">#REF!</definedName>
    <definedName name="Izolace_akustické" localSheetId="2">#REF!</definedName>
    <definedName name="Izolace_akustické">#REF!</definedName>
    <definedName name="Izolace_proti_vodě" localSheetId="2">#REF!</definedName>
    <definedName name="Izolace_proti_vodě">#REF!</definedName>
    <definedName name="Komunikace" localSheetId="2">#REF!</definedName>
    <definedName name="Komunikace">#REF!</definedName>
    <definedName name="Konstrukce_klempířské" localSheetId="2">#REF!</definedName>
    <definedName name="Konstrukce_klempířské">#REF!</definedName>
    <definedName name="Konstrukce_tesařské" localSheetId="2">#REF!</definedName>
    <definedName name="Konstrukce_tesařské">#REF!</definedName>
    <definedName name="Konstrukce_truhlářské" localSheetId="2">#REF!</definedName>
    <definedName name="Konstrukce_truhlářské">#REF!</definedName>
    <definedName name="Kovové_stavební_doplňkové_konstrukce" localSheetId="2">#REF!</definedName>
    <definedName name="Kovové_stavební_doplňkové_konstrukce">#REF!</definedName>
    <definedName name="KSDK" localSheetId="2">#REF!</definedName>
    <definedName name="KSDK">#REF!</definedName>
    <definedName name="Malby__tapety__nátěry__nástřiky" localSheetId="2">#REF!</definedName>
    <definedName name="Malby__tapety__nátěry__nástřiky">#REF!</definedName>
    <definedName name="_xlnm.Print_Titles" localSheetId="2">EPS!$1:$1</definedName>
    <definedName name="nnn">#REF!</definedName>
    <definedName name="Obklady_keramické" localSheetId="2">#REF!</definedName>
    <definedName name="Obklady_keramické">#REF!</definedName>
    <definedName name="_xlnm.Print_Area" localSheetId="2">EPS!$A$1:$K$74</definedName>
    <definedName name="_xlnm.Print_Area" localSheetId="1">rekap!$A$1:$C$27</definedName>
    <definedName name="Ostatní_výrobky" localSheetId="2">#REF!</definedName>
    <definedName name="Ostatní_výrobky">#REF!</definedName>
    <definedName name="Podhl" localSheetId="2">#REF!</definedName>
    <definedName name="Podhl">#REF!</definedName>
    <definedName name="Podhledy" localSheetId="2">#REF!</definedName>
    <definedName name="Podhledy">#REF!</definedName>
    <definedName name="REKAPITULACE" localSheetId="2">#REF!</definedName>
    <definedName name="REKAPITULACE">#REF!</definedName>
    <definedName name="Sádrokartonové_konstrukce" localSheetId="2">#REF!</definedName>
    <definedName name="Sádrokartonové_konstrukce">#REF!</definedName>
    <definedName name="urs">#REF!</definedName>
    <definedName name="Vodorovné_konstrukce" localSheetId="2">#REF!</definedName>
    <definedName name="Vodorovné_konstrukce">#REF!</definedName>
    <definedName name="vvv">#REF!</definedName>
    <definedName name="Základy" localSheetId="2">#REF!</definedName>
    <definedName name="Základy">#REF!</definedName>
    <definedName name="Zemní_práce" localSheetId="2">#REF!</definedName>
    <definedName name="Zemní_práce">#REF!</definedName>
  </definedNames>
  <calcPr calcId="171027"/>
</workbook>
</file>

<file path=xl/calcChain.xml><?xml version="1.0" encoding="utf-8"?>
<calcChain xmlns="http://schemas.openxmlformats.org/spreadsheetml/2006/main">
  <c r="H63" i="3" l="1"/>
  <c r="I63" i="3"/>
  <c r="G63" i="3"/>
  <c r="F63" i="3" s="1"/>
  <c r="K63" i="3" s="1"/>
  <c r="H53" i="3"/>
  <c r="I53" i="3"/>
  <c r="G53" i="3"/>
  <c r="F53" i="3" s="1"/>
  <c r="K53" i="3" s="1"/>
  <c r="H45" i="3"/>
  <c r="I45" i="3"/>
  <c r="G45" i="3"/>
  <c r="H42" i="3"/>
  <c r="I42" i="3"/>
  <c r="J42" i="3"/>
  <c r="G42" i="3"/>
  <c r="F42" i="3" s="1"/>
  <c r="K42" i="3" s="1"/>
  <c r="H17" i="3"/>
  <c r="H55" i="3" s="1"/>
  <c r="F55" i="3" s="1"/>
  <c r="K55" i="3" s="1"/>
  <c r="I17" i="3"/>
  <c r="G17" i="3"/>
  <c r="H30" i="3"/>
  <c r="H58" i="3"/>
  <c r="I30" i="3"/>
  <c r="F30" i="3" s="1"/>
  <c r="K30" i="3" s="1"/>
  <c r="I58" i="3"/>
  <c r="J30" i="3"/>
  <c r="G30" i="3"/>
  <c r="G58" i="3"/>
  <c r="F58" i="3"/>
  <c r="K58" i="3" s="1"/>
  <c r="H62" i="3"/>
  <c r="I62" i="3"/>
  <c r="H51" i="3"/>
  <c r="H52" i="3" s="1"/>
  <c r="I51" i="3"/>
  <c r="I52" i="3"/>
  <c r="J51" i="3"/>
  <c r="G51" i="3"/>
  <c r="G52" i="3" s="1"/>
  <c r="F52" i="3" s="1"/>
  <c r="K52" i="3" s="1"/>
  <c r="K44" i="3"/>
  <c r="H43" i="3"/>
  <c r="F43" i="3" s="1"/>
  <c r="K43" i="3" s="1"/>
  <c r="I43" i="3"/>
  <c r="G43" i="3"/>
  <c r="H61" i="3"/>
  <c r="I61" i="3"/>
  <c r="G61" i="3"/>
  <c r="F61" i="3" s="1"/>
  <c r="K61" i="3" s="1"/>
  <c r="H60" i="3"/>
  <c r="I60" i="3"/>
  <c r="G60" i="3"/>
  <c r="F60" i="3" s="1"/>
  <c r="K60" i="3" s="1"/>
  <c r="H59" i="3"/>
  <c r="I59" i="3"/>
  <c r="G59" i="3"/>
  <c r="F59" i="3" s="1"/>
  <c r="K59" i="3" s="1"/>
  <c r="H57" i="3"/>
  <c r="I57" i="3"/>
  <c r="H56" i="3"/>
  <c r="I56" i="3"/>
  <c r="J55" i="3"/>
  <c r="J53" i="3"/>
  <c r="F39" i="3"/>
  <c r="K39" i="3"/>
  <c r="I23" i="3"/>
  <c r="H19" i="3"/>
  <c r="H31" i="3" s="1"/>
  <c r="I19" i="3"/>
  <c r="I54" i="3" s="1"/>
  <c r="I31" i="3"/>
  <c r="I55" i="3"/>
  <c r="F70" i="3"/>
  <c r="F36" i="3"/>
  <c r="F37" i="3"/>
  <c r="F40" i="3"/>
  <c r="F41" i="3"/>
  <c r="F46" i="3"/>
  <c r="K46" i="3" s="1"/>
  <c r="F47" i="3"/>
  <c r="F48" i="3"/>
  <c r="F49" i="3"/>
  <c r="F50" i="3"/>
  <c r="F64" i="3"/>
  <c r="K64" i="3" s="1"/>
  <c r="F65" i="3"/>
  <c r="K65" i="3" s="1"/>
  <c r="F66" i="3"/>
  <c r="F34" i="3"/>
  <c r="K34" i="3"/>
  <c r="F6" i="3"/>
  <c r="K6" i="3" s="1"/>
  <c r="F7" i="3"/>
  <c r="F8" i="3"/>
  <c r="F9" i="3"/>
  <c r="K9" i="3"/>
  <c r="F10" i="3"/>
  <c r="F11" i="3"/>
  <c r="F12" i="3"/>
  <c r="K12" i="3" s="1"/>
  <c r="F13" i="3"/>
  <c r="K13" i="3" s="1"/>
  <c r="F14" i="3"/>
  <c r="F15" i="3"/>
  <c r="F16" i="3"/>
  <c r="K16" i="3" s="1"/>
  <c r="F18" i="3"/>
  <c r="F20" i="3"/>
  <c r="F21" i="3"/>
  <c r="F24" i="3"/>
  <c r="F25" i="3"/>
  <c r="K25" i="3" s="1"/>
  <c r="F26" i="3"/>
  <c r="F27" i="3"/>
  <c r="K27" i="3" s="1"/>
  <c r="F28" i="3"/>
  <c r="F29" i="3"/>
  <c r="K29" i="3"/>
  <c r="F32" i="3"/>
  <c r="K32" i="3" s="1"/>
  <c r="F33" i="3"/>
  <c r="K33" i="3" s="1"/>
  <c r="F5" i="3"/>
  <c r="F4" i="3"/>
  <c r="K4" i="3"/>
  <c r="H54" i="3"/>
  <c r="K49" i="3"/>
  <c r="B16" i="2"/>
  <c r="A16" i="2"/>
  <c r="J63" i="3"/>
  <c r="G62" i="3"/>
  <c r="F62" i="3"/>
  <c r="K62" i="3" s="1"/>
  <c r="J43" i="3"/>
  <c r="H22" i="3"/>
  <c r="H23" i="3" s="1"/>
  <c r="K70" i="3"/>
  <c r="K69" i="3"/>
  <c r="K68" i="3"/>
  <c r="K67" i="3"/>
  <c r="K66" i="3"/>
  <c r="G57" i="3"/>
  <c r="F57" i="3" s="1"/>
  <c r="K57" i="3" s="1"/>
  <c r="G56" i="3"/>
  <c r="F56" i="3" s="1"/>
  <c r="K56" i="3" s="1"/>
  <c r="K50" i="3"/>
  <c r="K48" i="3"/>
  <c r="K47" i="3"/>
  <c r="K41" i="3"/>
  <c r="K40" i="3"/>
  <c r="K38" i="3"/>
  <c r="K37" i="3"/>
  <c r="K36" i="3"/>
  <c r="K35" i="3"/>
  <c r="K28" i="3"/>
  <c r="K26" i="3"/>
  <c r="K24" i="3"/>
  <c r="G22" i="3"/>
  <c r="F22" i="3" s="1"/>
  <c r="K22" i="3" s="1"/>
  <c r="K21" i="3"/>
  <c r="K20" i="3"/>
  <c r="G19" i="3"/>
  <c r="F19" i="3"/>
  <c r="K19" i="3"/>
  <c r="K18" i="3"/>
  <c r="K15" i="3"/>
  <c r="K14" i="3"/>
  <c r="K11" i="3"/>
  <c r="K10" i="3"/>
  <c r="K8" i="3"/>
  <c r="K7" i="3"/>
  <c r="K5" i="3"/>
  <c r="B10" i="2"/>
  <c r="B9" i="2"/>
  <c r="B8" i="2"/>
  <c r="B5" i="2"/>
  <c r="B3" i="2"/>
  <c r="B2" i="2"/>
  <c r="R28" i="1"/>
  <c r="G23" i="3"/>
  <c r="G54" i="3"/>
  <c r="F45" i="3"/>
  <c r="K45" i="3"/>
  <c r="K72" i="3"/>
  <c r="K71" i="3"/>
  <c r="G31" i="3"/>
  <c r="F31" i="3" s="1"/>
  <c r="K31" i="3" s="1"/>
  <c r="F51" i="3"/>
  <c r="K51" i="3" s="1"/>
  <c r="G55" i="3"/>
  <c r="F54" i="3" l="1"/>
  <c r="K54" i="3" s="1"/>
  <c r="F23" i="3"/>
  <c r="K23" i="3" s="1"/>
  <c r="F17" i="3"/>
  <c r="K17" i="3" s="1"/>
  <c r="K3" i="3" s="1"/>
  <c r="C16" i="2" s="1"/>
  <c r="C27" i="2" s="1"/>
  <c r="R27" i="1" s="1"/>
  <c r="O29" i="1" l="1"/>
  <c r="R29" i="1" s="1"/>
  <c r="R30" i="1" s="1"/>
</calcChain>
</file>

<file path=xl/sharedStrings.xml><?xml version="1.0" encoding="utf-8"?>
<sst xmlns="http://schemas.openxmlformats.org/spreadsheetml/2006/main" count="343" uniqueCount="198">
  <si>
    <t>KRYCÍ LIST VÝKAZU VÝMĚR</t>
  </si>
  <si>
    <t>Název stavby</t>
  </si>
  <si>
    <t>CENTRUM AKTIVNÍCH SENIORŮ</t>
  </si>
  <si>
    <t>Název objektu</t>
  </si>
  <si>
    <t>SO 03 Centrum aktivních seniorů</t>
  </si>
  <si>
    <t xml:space="preserve"> </t>
  </si>
  <si>
    <t>Název části</t>
  </si>
  <si>
    <t>D-03.10 Elektrická požární signalizace  - EPS</t>
  </si>
  <si>
    <t>Kod CPV</t>
  </si>
  <si>
    <t>Objednatel</t>
  </si>
  <si>
    <t xml:space="preserve">Statutární město Frýdek-Místek, 
Radniční 1148, 738 01 Frýdek-Místek
</t>
  </si>
  <si>
    <t>Projektant</t>
  </si>
  <si>
    <t>elektro-projekce s.r.o. Ostrava</t>
  </si>
  <si>
    <t>Zpracoval</t>
  </si>
  <si>
    <t>Dne</t>
  </si>
  <si>
    <t>ing. Hana Matušková</t>
  </si>
  <si>
    <t>11/2017</t>
  </si>
  <si>
    <t>Celkové náklady</t>
  </si>
  <si>
    <t xml:space="preserve">Součet 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</si>
  <si>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</si>
  <si>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</si>
  <si>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</si>
  <si>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</si>
  <si>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</si>
  <si>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</si>
  <si>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</si>
  <si>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Zhotovitel</t>
  </si>
  <si>
    <t>Dodávky objednatele</t>
  </si>
  <si>
    <t>Klouzavá doložka</t>
  </si>
  <si>
    <t>Zvýhodnění + -</t>
  </si>
  <si>
    <t>REKAPITULACE POLOŽKOVÉHO VÝKAZU VÝMĚR</t>
  </si>
  <si>
    <t>Stavba:</t>
  </si>
  <si>
    <t>Objekt:</t>
  </si>
  <si>
    <t>Díl objektu: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</si>
  <si>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</si>
  <si>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</si>
  <si>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</si>
  <si>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</si>
  <si>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</si>
  <si>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</si>
  <si>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</si>
  <si>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</si>
  <si>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Celkem bez DPH</t>
  </si>
  <si>
    <t>Číslo položky</t>
  </si>
  <si>
    <t>Číselné zatřídění</t>
  </si>
  <si>
    <t>Popis položky</t>
  </si>
  <si>
    <t>Měrná jednotka</t>
  </si>
  <si>
    <t>Jednotková cena v Kč</t>
  </si>
  <si>
    <t>Počet
celkem</t>
  </si>
  <si>
    <t>Z toho v
1NP</t>
  </si>
  <si>
    <t>Z toho v
2NP</t>
  </si>
  <si>
    <t>Z toho ve
3NP</t>
  </si>
  <si>
    <t>Z toho v
4NP</t>
  </si>
  <si>
    <t>Celková              cena v Kč</t>
  </si>
  <si>
    <t>A</t>
  </si>
  <si>
    <t>EPS - Elektrická požární signalizace</t>
  </si>
  <si>
    <t>Cena celkem za oddíl</t>
  </si>
  <si>
    <t>A.001</t>
  </si>
  <si>
    <t>Ústředna EPS, max 2 pozice pro mikromoduly ve výbavě, zapojení OPPO a KTPO, max 2 linky požárních hlásičů, rozměry 450x320x185mm, skříň v provedení instalace na zeď</t>
  </si>
  <si>
    <t>ks</t>
  </si>
  <si>
    <t>A.002</t>
  </si>
  <si>
    <t>Modul hlídání alumulátorů pro ústřednu EPS</t>
  </si>
  <si>
    <t>A.003</t>
  </si>
  <si>
    <t xml:space="preserve">Obslužný panel s tiskárnou v provedení pro "CZ", montáž do čelní strany ústředny </t>
  </si>
  <si>
    <t>A.004</t>
  </si>
  <si>
    <t>Linkový mikromodul jednoho analogového kruhového vedení, umožňuje připojení a napájení k tomu určených signalizačních zařízení, určen pro 127 účastníků</t>
  </si>
  <si>
    <t>A.005</t>
  </si>
  <si>
    <t>Periferní modul s jednou pozicí pro mikromodul , pro rozhraní OPPO, hlavní přenosové relé a tři volně programovatelná relé ve třech režimech</t>
  </si>
  <si>
    <t>A.007</t>
  </si>
  <si>
    <t>Akumulátor 12V/12Ah pro ústředny, montáž do skříně ústředny</t>
  </si>
  <si>
    <t>A.008</t>
  </si>
  <si>
    <t>Provozní kniha EPS</t>
  </si>
  <si>
    <t>A.010</t>
  </si>
  <si>
    <t>Zařízení dálkového přenosu ZDP vč.vypracování realizační projektové dokumentace, uvedení do provozu</t>
  </si>
  <si>
    <t>kplt</t>
  </si>
  <si>
    <t>A.011</t>
  </si>
  <si>
    <t>Obslužné pole požární ochrany</t>
  </si>
  <si>
    <t>A.012</t>
  </si>
  <si>
    <t>Klíčový trezor požární ochrany s vyhříváním, pro region HZS MsK</t>
  </si>
  <si>
    <t>A.013</t>
  </si>
  <si>
    <t xml:space="preserve">Opticko-kouřový hlásič  </t>
  </si>
  <si>
    <t>A.015</t>
  </si>
  <si>
    <t xml:space="preserve">Multisenzorový O2T hlásič </t>
  </si>
  <si>
    <t>A.017</t>
  </si>
  <si>
    <t xml:space="preserve">Multisenzorový Otblue hlásič </t>
  </si>
  <si>
    <t>A.020</t>
  </si>
  <si>
    <t xml:space="preserve">Patice standardní pro hlásiče </t>
  </si>
  <si>
    <t>A.024</t>
  </si>
  <si>
    <t>Skříň tlačítka v provedení červená barva</t>
  </si>
  <si>
    <t>A.025</t>
  </si>
  <si>
    <t xml:space="preserve">Elektronika tlačítka s oddělovačem </t>
  </si>
  <si>
    <t>A.032</t>
  </si>
  <si>
    <t xml:space="preserve">EN54-23 nástěnný maják, červený na vysoké patici, napájení 9-60Vss, odběr 10-25mA /24Vss (nebo 19-51mA/12Vss),bílé záblesky 1Hz (přepínatelný na 0,5Hz), IP65, -25 až 70°C, certifikát </t>
  </si>
  <si>
    <t>A.033</t>
  </si>
  <si>
    <t>Reléová skříň, nástěnná, určená pro montáž s lištou o velikosti 12DIN</t>
  </si>
  <si>
    <t>A.034</t>
  </si>
  <si>
    <t>Relé 12V=, 3xPŘEP 10A/250VAC, 35x35x54.4mm, do objímky</t>
  </si>
  <si>
    <t>A.035</t>
  </si>
  <si>
    <t>Objímka pro relé R15 3C/O, na DIN lištu</t>
  </si>
  <si>
    <t>A.036</t>
  </si>
  <si>
    <t>Multifunkční autonomní siréna 9-28VDC, 5mA/max32mA, 103dB vč. příslušenství, montáž kabeláže v trubkách po povrchu</t>
  </si>
  <si>
    <t>A.037</t>
  </si>
  <si>
    <t>Zakončovací člen do linky sirén a majáků</t>
  </si>
  <si>
    <t>A.038</t>
  </si>
  <si>
    <t>Paralelní optická signalizace</t>
  </si>
  <si>
    <t>A.041</t>
  </si>
  <si>
    <t>Vstupně-výstupní reléový prvek na linku koppler 4 vstupy/2 výstupy</t>
  </si>
  <si>
    <t>A.042</t>
  </si>
  <si>
    <t>Vstupně-výstupní reléový prvek na linku koppler 12 výstupů</t>
  </si>
  <si>
    <t>A.044</t>
  </si>
  <si>
    <t>Deska izolátoru pro vstupně-výstupní prvek/koppler 12 výstupů</t>
  </si>
  <si>
    <t>A.048</t>
  </si>
  <si>
    <t>Skříň pro Koppler pro max 2 kusy 4/2 nebo 1 kus 12, provedení na omítku</t>
  </si>
  <si>
    <t>A.049</t>
  </si>
  <si>
    <t>Samolepky s čísly adres - příslušenství označování hlásičů a prvků na linkách</t>
  </si>
  <si>
    <t>A.050</t>
  </si>
  <si>
    <t xml:space="preserve">Napájecí a dobíjecí zdroj 230VAC/24V DC/5A dle EN 54-4 vč. nástěnné montážní skříně a prostorem pro uložení AKU až 27Ah </t>
  </si>
  <si>
    <t>A.051</t>
  </si>
  <si>
    <t>Akumulátor (12V/24Ah) pro zdroje, montáž do skříně zdroje</t>
  </si>
  <si>
    <t>A.054</t>
  </si>
  <si>
    <t>Požární ucpávky, včetně nátěru a instalace</t>
  </si>
  <si>
    <t>m2</t>
  </si>
  <si>
    <t>A.055</t>
  </si>
  <si>
    <t>A.057</t>
  </si>
  <si>
    <t>Kabel dle Vyhlášky č.268/2011 Sb.PH120-R dle ZP-27/2008, B2caS1D0 dle PrEN 50399:07
Ohniodolné dle ČSN IEC60331, bezhalogenové dle ČSN 50266
3x1,5 PH120-R B2caS1D0</t>
  </si>
  <si>
    <t>m</t>
  </si>
  <si>
    <t>A.058</t>
  </si>
  <si>
    <t>Kabel dle Vyhlášky č.268/2011 Sb.PH120-R, dle ZP-27/2008, B2caS1D0 dle PrEN 50399:07,Ohniodolný dle ČSN IEC60331, bezhalogenový dle ČSN 50266
SSKFH–V180, B2ca, s1, d0 2x2x0,8</t>
  </si>
  <si>
    <t>A.059</t>
  </si>
  <si>
    <t>Kabel dle Vyhlášky č.268/2011 Sb.PH120-R, dle ZP-27/2008, B2caS1D0 dle PrEN 50399:07,Ohniodolný dle ČSN IEC60331, bezhalogenový dle ČSN 50266
SSKFH–V180, B2ca, s1, d0 1x2x0,8</t>
  </si>
  <si>
    <t>A.060</t>
  </si>
  <si>
    <t>Bezhalogenový nízkofrekvenční sdělovací kabel s Al stíněním s malým množstvím uvolněného 
tepla v případě požáru 2x2x0,8, kabel pro hlásičové linky EPS B2caS1D0</t>
  </si>
  <si>
    <t>A.064</t>
  </si>
  <si>
    <t>Kabel dle Vyhlášky č.268/2011 Sb.PH120-R, dle ZP-27/2008, B2caS1D0 dle PrEN 50399:07,Ohniodolný dle ČSN IEC60331, bezhalogenový dle ČSN 50266
SSKFH–V180, B2ca, s1, d0 4x2x0,8, připojení KTPO a ZDP</t>
  </si>
  <si>
    <t>A.065</t>
  </si>
  <si>
    <t>Kabel dle Vyhlášky č.268/2011 Sb.PH120-R, dle ZP-27/2008, B2caS1D0 dle PrEN 50399:07,Ohniodolný dle ČSN IEC60331, bezhalogenový dle ČSN 50266
SSKFH–V180, B2ca, s1, d0 10x2x0,8</t>
  </si>
  <si>
    <t>A.068</t>
  </si>
  <si>
    <t>Jednostranná příchytka E30-E90 pro kabel o d 10mm dle vyhl.23 (ZP 27/2008) vč. příslušenství pro uchycení do stropu</t>
  </si>
  <si>
    <t>A.069</t>
  </si>
  <si>
    <t xml:space="preserve">Trubka bezhalogenová ohebná 1520 (20mm), montáž na/pod omítkou </t>
  </si>
  <si>
    <t>A.078</t>
  </si>
  <si>
    <t>A.079</t>
  </si>
  <si>
    <t>Instalační materiál</t>
  </si>
  <si>
    <t>A.080</t>
  </si>
  <si>
    <t>Montáž ústředny, včetně přezkoušení a uvedení do provozu</t>
  </si>
  <si>
    <t>A.081</t>
  </si>
  <si>
    <t>Montáž OPPO</t>
  </si>
  <si>
    <t>A.082</t>
  </si>
  <si>
    <t>Montáž KTPO</t>
  </si>
  <si>
    <t>A.084</t>
  </si>
  <si>
    <t>Montáž zařízení ZDP, vč.dokumentace a uvedení do provozu</t>
  </si>
  <si>
    <t>A.085</t>
  </si>
  <si>
    <t>Montáž signalizačního majáku na venkovní fasádě objektu</t>
  </si>
  <si>
    <t>A.086</t>
  </si>
  <si>
    <t xml:space="preserve">Montáž pomocného napájecího zdroje </t>
  </si>
  <si>
    <t>A.087</t>
  </si>
  <si>
    <t>Montáž akumulátoru do skříně zdroje</t>
  </si>
  <si>
    <t>A.088</t>
  </si>
  <si>
    <t>Montáž automat. hlásiče EPS, včetně přezkoušení a uvedení do provozu</t>
  </si>
  <si>
    <t>A.089</t>
  </si>
  <si>
    <t>Montáž tlačítkového hlásiče EPS, včetně přezkoušení a uvedení do provozu</t>
  </si>
  <si>
    <t>A.090</t>
  </si>
  <si>
    <t>Montáž zásuvky/patice po hlásič EPS</t>
  </si>
  <si>
    <t>A.093</t>
  </si>
  <si>
    <t>Montáž koppler 4In/2Out</t>
  </si>
  <si>
    <t>A.094</t>
  </si>
  <si>
    <t>Montáž koppler 12Out  Rel</t>
  </si>
  <si>
    <t>A.097</t>
  </si>
  <si>
    <t>Montáž krabice pro vstupně/výstupjní prvky na stěnu, vč. víka krabice</t>
  </si>
  <si>
    <t>A.098</t>
  </si>
  <si>
    <t>Montáž paralelní signalizace</t>
  </si>
  <si>
    <t>A.099</t>
  </si>
  <si>
    <t>Montáž reléová skříňka, nástěnná, určená pro montáž s lištou o velikosti 12DIN, vč. relé</t>
  </si>
  <si>
    <t>A.100</t>
  </si>
  <si>
    <t>Montáž samostatné sirény, majáku</t>
  </si>
  <si>
    <t>A.102</t>
  </si>
  <si>
    <t>Kabelové trasy-instalace kabelů do trubek, žlabů apod</t>
  </si>
  <si>
    <t>A.103</t>
  </si>
  <si>
    <t>Kabelové trasy-instalace chrániček, kabelů do zdi, na příchytky apod.</t>
  </si>
  <si>
    <t>A.105</t>
  </si>
  <si>
    <t>Průraz ve zdivu cihlovém/betonovém tl. 30cm, plochy do 0,025m2, vč. začištění</t>
  </si>
  <si>
    <t>A.107</t>
  </si>
  <si>
    <t>Kontrola funkčnosti ovládaných zařízení</t>
  </si>
  <si>
    <t>A.109</t>
  </si>
  <si>
    <t>Programování ústředny EPS</t>
  </si>
  <si>
    <t>h</t>
  </si>
  <si>
    <t>A.110</t>
  </si>
  <si>
    <t>Revize</t>
  </si>
  <si>
    <t>A.111</t>
  </si>
  <si>
    <t>Oživení, zkušební testy instalovaného systému</t>
  </si>
  <si>
    <t>A.112</t>
  </si>
  <si>
    <t>Vypracování skutečné dokumentace stavby</t>
  </si>
  <si>
    <t>A.113</t>
  </si>
  <si>
    <t>Pomocné stavební práce</t>
  </si>
  <si>
    <t>A.114</t>
  </si>
  <si>
    <t>PPV 6% (podružné pracovní výkony)</t>
  </si>
  <si>
    <t>A.115</t>
  </si>
  <si>
    <t>Mimostav. doprava 3,6% z dodávky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</si>
</sst>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###;\-####"/>
    <numFmt numFmtId="165" formatCode="#,##0.00;\-#,##0.00"/>
    <numFmt numFmtId="166" formatCode="#,##0;\-#,##0"/>
    <numFmt numFmtId="167" formatCode="#,##0.\-"/>
    <numFmt numFmtId="168" formatCode="#,##0.0"/>
    <numFmt numFmtId="169" formatCode="_ * #,##0_ ;_ * \-#,##0_ ;_ * &quot;-&quot;_ ;_ @_ "/>
    <numFmt numFmtId="170" formatCode="_ * #,##0.00_ ;_ * \-#,##0.00_ ;_ * &quot;-&quot;??_ ;_ @_ "/>
    <numFmt numFmtId="171" formatCode="_-* #,##0.00\ [$€-1]_-;\-* #,##0.00\ [$€-1]_-;_-* &quot;-&quot;??\ [$€-1]_-"/>
    <numFmt numFmtId="172" formatCode="_(&quot;Kč&quot;* #,##0.00_);_(&quot;Kč&quot;* \(#,##0.00\);_(&quot;Kč&quot;* &quot;-&quot;??_);_(@_)"/>
    <numFmt numFmtId="173" formatCode="_ &quot;Fr.&quot;\ * #,##0_ ;_ &quot;Fr.&quot;\ * \-#,##0_ ;_ &quot;Fr.&quot;\ * &quot;-&quot;_ ;_ @_ "/>
    <numFmt numFmtId="174" formatCode="_ &quot;Fr.&quot;\ * #,##0.00_ ;_ &quot;Fr.&quot;\ * \-#,##0.00_ ;_ &quot;Fr.&quot;\ * &quot;-&quot;??_ ;_ @_ "/>
  </numFmts>
  <fonts count="54" x14ac:knownFonts="1">
    <font>
      <sz val="8"/>
      <name val="Trebuchet MS"/>
      <family val="2"/>
      <charset val="238"/>
    </font>
    <font>
      <sz val="10"/>
      <name val="Times New Roman CE"/>
      <charset val="238"/>
    </font>
    <font>
      <sz val="12"/>
      <name val="Times New Roman CE"/>
      <charset val="238"/>
    </font>
    <font>
      <sz val="12"/>
      <color indexed="8"/>
      <name val="Times New Roman"/>
      <family val="1"/>
      <charset val="238"/>
    </font>
    <font>
      <b/>
      <sz val="18"/>
      <color indexed="10"/>
      <name val="Arial CE"/>
      <charset val="110"/>
    </font>
    <font>
      <sz val="8"/>
      <name val="Arial"/>
      <charset val="238"/>
    </font>
    <font>
      <sz val="8"/>
      <name val="Arial CE"/>
      <charset val="238"/>
    </font>
    <font>
      <sz val="8"/>
      <name val="Arial CE"/>
      <charset val="110"/>
    </font>
    <font>
      <b/>
      <sz val="8"/>
      <name val="Arial CE"/>
      <charset val="238"/>
    </font>
    <font>
      <b/>
      <sz val="10"/>
      <name val="Arial"/>
    </font>
    <font>
      <sz val="7"/>
      <name val="Arial"/>
      <charset val="238"/>
    </font>
    <font>
      <sz val="7"/>
      <name val="Arial CE"/>
      <charset val="110"/>
    </font>
    <font>
      <b/>
      <sz val="10"/>
      <name val="Arial"/>
      <charset val="238"/>
    </font>
    <font>
      <b/>
      <sz val="12"/>
      <name val="Arial"/>
      <charset val="238"/>
    </font>
    <font>
      <sz val="10"/>
      <name val="Arial CE"/>
      <charset val="110"/>
    </font>
    <font>
      <b/>
      <sz val="10"/>
      <name val="Arial CE"/>
      <charset val="110"/>
    </font>
    <font>
      <b/>
      <sz val="14"/>
      <color rgb="FFFF0000"/>
      <name val="Arial CE"/>
      <charset val="110"/>
    </font>
    <font>
      <b/>
      <sz val="8"/>
      <name val="Arial CE"/>
      <charset val="110"/>
    </font>
    <font>
      <b/>
      <sz val="10"/>
      <name val="Arial CE"/>
      <charset val="238"/>
    </font>
    <font>
      <sz val="10"/>
      <name val="Arial"/>
      <charset val="238"/>
    </font>
    <font>
      <b/>
      <sz val="8"/>
      <name val="Arial"/>
      <charset val="238"/>
    </font>
    <font>
      <b/>
      <u/>
      <sz val="12"/>
      <name val="Arial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Calibri"/>
      <charset val="238"/>
    </font>
    <font>
      <sz val="11"/>
      <color theme="1"/>
      <name val="Calibri"/>
      <charset val="238"/>
      <scheme val="minor"/>
    </font>
    <font>
      <b/>
      <sz val="12"/>
      <name val="Arial CE"/>
      <charset val="238"/>
    </font>
    <font>
      <b/>
      <sz val="24"/>
      <name val="Tahoma"/>
      <charset val="238"/>
    </font>
    <font>
      <sz val="10"/>
      <color theme="1"/>
      <name val="Calibri"/>
      <charset val="238"/>
      <scheme val="minor"/>
    </font>
    <font>
      <sz val="10"/>
      <name val="Arial CE"/>
      <charset val="238"/>
    </font>
    <font>
      <sz val="10"/>
      <color indexed="64"/>
      <name val="Arial"/>
      <charset val="238"/>
    </font>
    <font>
      <sz val="14"/>
      <name val="Tahoma"/>
      <charset val="238"/>
    </font>
    <font>
      <sz val="8"/>
      <name val="Arial"/>
    </font>
    <font>
      <b/>
      <sz val="8"/>
      <name val="Arial"/>
    </font>
    <font>
      <b/>
      <sz val="14"/>
      <name val="Arial CE"/>
      <charset val="238"/>
    </font>
    <font>
      <sz val="10"/>
      <name val="Helv"/>
      <charset val="238"/>
    </font>
    <font>
      <sz val="11"/>
      <color theme="0"/>
      <name val="Calibri"/>
      <charset val="238"/>
      <scheme val="minor"/>
    </font>
    <font>
      <b/>
      <sz val="11"/>
      <color theme="1"/>
      <name val="Calibri"/>
      <charset val="238"/>
      <scheme val="minor"/>
    </font>
    <font>
      <b/>
      <sz val="11"/>
      <color theme="0"/>
      <name val="Calibri"/>
      <charset val="238"/>
      <scheme val="minor"/>
    </font>
    <font>
      <b/>
      <sz val="15"/>
      <color theme="3"/>
      <name val="Calibri"/>
      <charset val="238"/>
      <scheme val="minor"/>
    </font>
    <font>
      <b/>
      <sz val="13"/>
      <color theme="3"/>
      <name val="Calibri"/>
      <charset val="238"/>
      <scheme val="minor"/>
    </font>
    <font>
      <b/>
      <sz val="11"/>
      <color theme="3"/>
      <name val="Calibri"/>
      <charset val="238"/>
      <scheme val="minor"/>
    </font>
    <font>
      <b/>
      <sz val="18"/>
      <color theme="3"/>
      <name val="Cambria"/>
      <charset val="238"/>
      <scheme val="major"/>
    </font>
    <font>
      <sz val="11"/>
      <color rgb="FF9C6500"/>
      <name val="Calibri"/>
      <charset val="238"/>
      <scheme val="minor"/>
    </font>
    <font>
      <sz val="11"/>
      <color rgb="FFFA7D00"/>
      <name val="Calibri"/>
      <charset val="238"/>
      <scheme val="minor"/>
    </font>
    <font>
      <sz val="11"/>
      <color rgb="FF006100"/>
      <name val="Calibri"/>
      <charset val="238"/>
      <scheme val="minor"/>
    </font>
    <font>
      <sz val="11"/>
      <color rgb="FF9C0006"/>
      <name val="Calibri"/>
      <charset val="238"/>
      <scheme val="minor"/>
    </font>
    <font>
      <sz val="11"/>
      <color rgb="FFFF0000"/>
      <name val="Calibri"/>
      <charset val="238"/>
      <scheme val="minor"/>
    </font>
    <font>
      <sz val="11"/>
      <color rgb="FF3F3F76"/>
      <name val="Calibri"/>
      <charset val="238"/>
      <scheme val="minor"/>
    </font>
    <font>
      <b/>
      <sz val="11"/>
      <color rgb="FFFA7D00"/>
      <name val="Calibri"/>
      <charset val="238"/>
      <scheme val="minor"/>
    </font>
    <font>
      <b/>
      <sz val="11"/>
      <color rgb="FF3F3F3F"/>
      <name val="Calibri"/>
      <charset val="238"/>
      <scheme val="minor"/>
    </font>
    <font>
      <i/>
      <sz val="11"/>
      <color rgb="FF7F7F7F"/>
      <name val="Calibri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2065187536243"/>
        <bgColor indexed="65"/>
      </patternFill>
    </fill>
    <fill>
      <patternFill patternType="solid">
        <fgColor theme="5" tint="0.79992065187536243"/>
        <bgColor indexed="65"/>
      </patternFill>
    </fill>
    <fill>
      <patternFill patternType="solid">
        <fgColor theme="6" tint="0.79992065187536243"/>
        <bgColor indexed="65"/>
      </patternFill>
    </fill>
    <fill>
      <patternFill patternType="solid">
        <fgColor theme="7" tint="0.79992065187536243"/>
        <bgColor indexed="65"/>
      </patternFill>
    </fill>
    <fill>
      <patternFill patternType="solid">
        <fgColor theme="8" tint="0.79992065187536243"/>
        <bgColor indexed="65"/>
      </patternFill>
    </fill>
    <fill>
      <patternFill patternType="solid">
        <fgColor theme="9" tint="0.79992065187536243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4" tint="0.39991454817346722"/>
        <bgColor indexed="65"/>
      </patternFill>
    </fill>
    <fill>
      <patternFill patternType="solid">
        <fgColor theme="5" tint="0.39991454817346722"/>
        <bgColor indexed="65"/>
      </patternFill>
    </fill>
    <fill>
      <patternFill patternType="solid">
        <fgColor theme="6" tint="0.39991454817346722"/>
        <bgColor indexed="65"/>
      </patternFill>
    </fill>
    <fill>
      <patternFill patternType="solid">
        <fgColor theme="7" tint="0.39991454817346722"/>
        <bgColor indexed="65"/>
      </patternFill>
    </fill>
    <fill>
      <patternFill patternType="solid">
        <fgColor theme="8" tint="0.39991454817346722"/>
        <bgColor indexed="65"/>
      </patternFill>
    </fill>
    <fill>
      <patternFill patternType="solid">
        <fgColor theme="9" tint="0.39991454817346722"/>
        <bgColor indexed="65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9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ck">
        <color auto="1"/>
      </left>
      <right style="hair">
        <color theme="0" tint="-0.14990691854609822"/>
      </right>
      <top style="thick">
        <color auto="1"/>
      </top>
      <bottom style="thick">
        <color auto="1"/>
      </bottom>
      <diagonal/>
    </border>
    <border>
      <left style="hair">
        <color theme="0" tint="-0.14990691854609822"/>
      </left>
      <right style="hair">
        <color theme="0" tint="-0.14990691854609822"/>
      </right>
      <top style="thick">
        <color auto="1"/>
      </top>
      <bottom style="thick">
        <color auto="1"/>
      </bottom>
      <diagonal/>
    </border>
    <border>
      <left style="hair">
        <color theme="0" tint="-0.14990691854609822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0691854609822"/>
      </right>
      <top/>
      <bottom/>
      <diagonal/>
    </border>
    <border>
      <left style="hair">
        <color theme="0" tint="-0.14990691854609822"/>
      </left>
      <right style="hair">
        <color theme="0" tint="-0.14990691854609822"/>
      </right>
      <top/>
      <bottom/>
      <diagonal/>
    </border>
    <border>
      <left style="hair">
        <color theme="0" tint="-0.14990691854609822"/>
      </left>
      <right style="thick">
        <color auto="1"/>
      </right>
      <top/>
      <bottom/>
      <diagonal/>
    </border>
    <border>
      <left style="medium">
        <color indexed="64"/>
      </left>
      <right style="hair">
        <color theme="0" tint="-0.14990691854609822"/>
      </right>
      <top style="medium">
        <color indexed="64"/>
      </top>
      <bottom style="medium">
        <color auto="1"/>
      </bottom>
      <diagonal/>
    </border>
    <border>
      <left style="hair">
        <color theme="0" tint="-0.14990691854609822"/>
      </left>
      <right style="hair">
        <color theme="0" tint="-0.14990691854609822"/>
      </right>
      <top style="medium">
        <color auto="1"/>
      </top>
      <bottom style="medium">
        <color auto="1"/>
      </bottom>
      <diagonal/>
    </border>
    <border>
      <left style="hair">
        <color theme="0" tint="-0.14990691854609822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theme="0" tint="-0.14990691854609822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0" tint="-0.14990691854609822"/>
      </right>
      <top style="hair">
        <color theme="0" tint="-0.14990691854609822"/>
      </top>
      <bottom/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/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90691854609822"/>
      </left>
      <right style="hair">
        <color theme="0" tint="-0.14990691854609822"/>
      </right>
      <top style="medium">
        <color auto="1"/>
      </top>
      <bottom style="hair">
        <color theme="0" tint="-0.14990691854609822"/>
      </bottom>
      <diagonal/>
    </border>
    <border>
      <left style="hair">
        <color theme="0" tint="-0.14990691854609822"/>
      </left>
      <right style="medium">
        <color indexed="64"/>
      </right>
      <top style="hair">
        <color theme="0" tint="-0.14990691854609822"/>
      </top>
      <bottom/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90691854609822"/>
      </top>
      <bottom style="hair">
        <color theme="0" tint="-0.14987640003662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hair">
        <color theme="0" tint="-0.14990691854609822"/>
      </left>
      <right/>
      <top style="hair">
        <color theme="0" tint="-0.14990691854609822"/>
      </top>
      <bottom/>
      <diagonal/>
    </border>
    <border>
      <left style="hair">
        <color theme="0" tint="-0.1498764000366222"/>
      </left>
      <right style="hair">
        <color theme="0" tint="-0.14990691854609822"/>
      </right>
      <top style="hair">
        <color theme="0" tint="-0.1498764000366222"/>
      </top>
      <bottom style="hair">
        <color theme="0" tint="-0.14987640003662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90691854609822"/>
      </right>
      <top style="hair">
        <color theme="0" tint="-0.1498764000366222"/>
      </top>
      <bottom style="hair">
        <color theme="0" tint="-0.14990691854609822"/>
      </bottom>
      <diagonal/>
    </border>
    <border>
      <left style="medium">
        <color indexed="64"/>
      </left>
      <right style="hair">
        <color theme="0" tint="-0.14990691854609822"/>
      </right>
      <top style="hair">
        <color theme="0" tint="-0.14990691854609822"/>
      </top>
      <bottom style="medium">
        <color indexed="64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medium">
        <color indexed="64"/>
      </bottom>
      <diagonal/>
    </border>
    <border>
      <left style="hair">
        <color theme="0" tint="-0.14990691854609822"/>
      </left>
      <right style="medium">
        <color indexed="64"/>
      </right>
      <top style="hair">
        <color theme="0" tint="-0.1499069185460982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145481734672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21">
    <xf numFmtId="0" fontId="0" fillId="0" borderId="0"/>
    <xf numFmtId="0" fontId="26" fillId="0" borderId="0"/>
    <xf numFmtId="0" fontId="19" fillId="0" borderId="0"/>
    <xf numFmtId="0" fontId="2" fillId="0" borderId="0"/>
    <xf numFmtId="0" fontId="26" fillId="0" borderId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43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8" fillId="0" borderId="0"/>
    <xf numFmtId="0" fontId="29" fillId="0" borderId="0"/>
    <xf numFmtId="172" fontId="30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72" fontId="30" fillId="0" borderId="0" applyFont="0" applyFill="0" applyBorder="0" applyAlignment="0" applyProtection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31" fillId="0" borderId="0"/>
    <xf numFmtId="0" fontId="1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9" fillId="0" borderId="0" applyNumberFormat="0" applyFont="0" applyFill="0" applyBorder="0" applyAlignment="0" applyProtection="0">
      <alignment vertical="top"/>
    </xf>
    <xf numFmtId="0" fontId="30" fillId="0" borderId="0"/>
    <xf numFmtId="0" fontId="33" fillId="0" borderId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0" fontId="27" fillId="20" borderId="84" applyNumberFormat="0" applyFont="0" applyAlignment="0" applyProtection="0"/>
    <xf numFmtId="9" fontId="32" fillId="0" borderId="0"/>
    <xf numFmtId="9" fontId="30" fillId="0" borderId="0" applyFont="0" applyFill="0" applyBorder="0" applyAlignment="0" applyProtection="0"/>
    <xf numFmtId="0" fontId="34" fillId="0" borderId="85">
      <alignment horizontal="left" vertical="center" wrapText="1" indent="1"/>
    </xf>
    <xf numFmtId="0" fontId="35" fillId="0" borderId="29">
      <alignment horizontal="left" vertical="center" wrapText="1"/>
    </xf>
    <xf numFmtId="0" fontId="19" fillId="0" borderId="0"/>
    <xf numFmtId="0" fontId="18" fillId="21" borderId="0">
      <alignment horizontal="left"/>
    </xf>
    <xf numFmtId="0" fontId="36" fillId="22" borderId="0"/>
    <xf numFmtId="0" fontId="31" fillId="0" borderId="0" applyProtection="0"/>
    <xf numFmtId="0" fontId="19" fillId="0" borderId="0"/>
    <xf numFmtId="0" fontId="37" fillId="0" borderId="0"/>
    <xf numFmtId="0" fontId="18" fillId="0" borderId="0"/>
    <xf numFmtId="168" fontId="9" fillId="0" borderId="29">
      <alignment horizontal="right" vertical="center"/>
    </xf>
    <xf numFmtId="173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0" fontId="31" fillId="0" borderId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9" fillId="0" borderId="86" applyNumberFormat="0" applyFill="0" applyAlignment="0" applyProtection="0"/>
    <xf numFmtId="0" fontId="40" fillId="29" borderId="87" applyNumberFormat="0" applyAlignment="0" applyProtection="0"/>
    <xf numFmtId="0" fontId="41" fillId="0" borderId="88" applyNumberFormat="0" applyFill="0" applyAlignment="0" applyProtection="0"/>
    <xf numFmtId="0" fontId="42" fillId="0" borderId="89" applyNumberFormat="0" applyFill="0" applyAlignment="0" applyProtection="0"/>
    <xf numFmtId="0" fontId="43" fillId="0" borderId="90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0" borderId="0" applyNumberFormat="0" applyBorder="0" applyAlignment="0" applyProtection="0"/>
    <xf numFmtId="0" fontId="46" fillId="0" borderId="91" applyNumberFormat="0" applyFill="0" applyAlignment="0" applyProtection="0"/>
    <xf numFmtId="0" fontId="47" fillId="31" borderId="0" applyNumberFormat="0" applyBorder="0" applyAlignment="0" applyProtection="0"/>
    <xf numFmtId="0" fontId="48" fillId="32" borderId="0" applyNumberFormat="0" applyBorder="0" applyAlignment="0" applyProtection="0"/>
    <xf numFmtId="0" fontId="49" fillId="0" borderId="0" applyNumberFormat="0" applyFill="0" applyBorder="0" applyAlignment="0" applyProtection="0"/>
    <xf numFmtId="0" fontId="50" fillId="33" borderId="92" applyNumberFormat="0" applyAlignment="0" applyProtection="0"/>
    <xf numFmtId="0" fontId="51" fillId="34" borderId="92" applyNumberFormat="0" applyAlignment="0" applyProtection="0"/>
    <xf numFmtId="0" fontId="52" fillId="34" borderId="93" applyNumberFormat="0" applyAlignment="0" applyProtection="0"/>
    <xf numFmtId="0" fontId="53" fillId="0" borderId="0" applyNumberFormat="0" applyFill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</cellStyleXfs>
  <cellXfs count="1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 applyFont="1" applyBorder="1"/>
    <xf numFmtId="0" fontId="3" fillId="0" borderId="0" xfId="1" applyFont="1" applyFill="1" applyBorder="1"/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8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164" fontId="7" fillId="0" borderId="13" xfId="0" applyNumberFormat="1" applyFont="1" applyBorder="1" applyAlignment="1" applyProtection="1">
      <alignment horizontal="right" vertical="center"/>
    </xf>
    <xf numFmtId="0" fontId="5" fillId="0" borderId="15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5" fillId="0" borderId="17" xfId="0" applyFont="1" applyBorder="1" applyAlignment="1" applyProtection="1">
      <alignment horizontal="left" vertical="center"/>
    </xf>
    <xf numFmtId="164" fontId="7" fillId="0" borderId="16" xfId="0" applyNumberFormat="1" applyFont="1" applyBorder="1" applyAlignment="1" applyProtection="1">
      <alignment horizontal="right" vertical="center"/>
    </xf>
    <xf numFmtId="164" fontId="7" fillId="0" borderId="0" xfId="0" applyNumberFormat="1" applyFont="1" applyBorder="1" applyAlignment="1" applyProtection="1">
      <alignment horizontal="right" vertical="center"/>
    </xf>
    <xf numFmtId="0" fontId="5" fillId="0" borderId="5" xfId="0" applyFont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left" vertical="top"/>
    </xf>
    <xf numFmtId="0" fontId="7" fillId="0" borderId="16" xfId="0" applyFont="1" applyBorder="1" applyAlignment="1" applyProtection="1">
      <alignment horizontal="left" vertical="top"/>
    </xf>
    <xf numFmtId="0" fontId="8" fillId="0" borderId="18" xfId="0" applyFont="1" applyFill="1" applyBorder="1" applyAlignment="1" applyProtection="1">
      <alignment horizontal="left" vertical="top"/>
    </xf>
    <xf numFmtId="0" fontId="5" fillId="0" borderId="19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horizontal="left" vertical="center"/>
    </xf>
    <xf numFmtId="0" fontId="7" fillId="0" borderId="18" xfId="0" applyFont="1" applyBorder="1" applyAlignment="1" applyProtection="1">
      <alignment horizontal="left" vertical="center"/>
    </xf>
    <xf numFmtId="164" fontId="7" fillId="0" borderId="19" xfId="0" applyNumberFormat="1" applyFont="1" applyBorder="1" applyAlignment="1" applyProtection="1">
      <alignment horizontal="right" vertical="center"/>
    </xf>
    <xf numFmtId="0" fontId="5" fillId="0" borderId="21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center"/>
    </xf>
    <xf numFmtId="0" fontId="7" fillId="0" borderId="22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horizontal="left" vertical="center"/>
    </xf>
    <xf numFmtId="164" fontId="7" fillId="0" borderId="24" xfId="0" applyNumberFormat="1" applyFont="1" applyBorder="1" applyAlignment="1" applyProtection="1">
      <alignment horizontal="right" vertical="center"/>
    </xf>
    <xf numFmtId="0" fontId="5" fillId="0" borderId="25" xfId="0" applyFont="1" applyBorder="1" applyAlignment="1" applyProtection="1">
      <alignment horizontal="left" vertical="center"/>
    </xf>
    <xf numFmtId="0" fontId="7" fillId="0" borderId="16" xfId="0" applyFont="1" applyFill="1" applyBorder="1" applyAlignment="1" applyProtection="1">
      <alignment horizontal="left" vertical="center" wrapText="1"/>
    </xf>
    <xf numFmtId="0" fontId="7" fillId="0" borderId="18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7" fillId="0" borderId="23" xfId="0" applyFont="1" applyFill="1" applyBorder="1" applyAlignment="1" applyProtection="1">
      <alignment horizontal="left" vertical="center"/>
    </xf>
    <xf numFmtId="0" fontId="5" fillId="0" borderId="24" xfId="0" applyFont="1" applyBorder="1" applyAlignment="1" applyProtection="1">
      <alignment horizontal="left" vertical="center"/>
    </xf>
    <xf numFmtId="164" fontId="7" fillId="0" borderId="26" xfId="0" applyNumberFormat="1" applyFont="1" applyBorder="1" applyAlignment="1" applyProtection="1">
      <alignment horizontal="right" vertical="center"/>
    </xf>
    <xf numFmtId="49" fontId="7" fillId="0" borderId="22" xfId="0" applyNumberFormat="1" applyFont="1" applyFill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top"/>
    </xf>
    <xf numFmtId="0" fontId="5" fillId="0" borderId="16" xfId="0" applyFont="1" applyBorder="1" applyAlignment="1" applyProtection="1">
      <alignment horizontal="left" vertical="center"/>
    </xf>
    <xf numFmtId="0" fontId="13" fillId="0" borderId="27" xfId="0" applyFont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horizontal="left" vertical="center"/>
    </xf>
    <xf numFmtId="164" fontId="5" fillId="0" borderId="28" xfId="0" applyNumberFormat="1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left" vertical="center"/>
    </xf>
    <xf numFmtId="165" fontId="14" fillId="0" borderId="29" xfId="0" applyNumberFormat="1" applyFont="1" applyBorder="1" applyAlignment="1" applyProtection="1">
      <alignment horizontal="right" vertical="center"/>
    </xf>
    <xf numFmtId="0" fontId="5" fillId="0" borderId="30" xfId="0" applyFont="1" applyBorder="1" applyAlignment="1" applyProtection="1">
      <alignment horizontal="left"/>
    </xf>
    <xf numFmtId="0" fontId="5" fillId="0" borderId="18" xfId="0" applyFont="1" applyBorder="1" applyAlignment="1" applyProtection="1">
      <alignment horizontal="left"/>
    </xf>
    <xf numFmtId="166" fontId="7" fillId="0" borderId="18" xfId="0" applyNumberFormat="1" applyFont="1" applyBorder="1" applyAlignment="1" applyProtection="1">
      <alignment horizontal="right" vertical="center"/>
    </xf>
    <xf numFmtId="165" fontId="7" fillId="0" borderId="23" xfId="0" applyNumberFormat="1" applyFont="1" applyBorder="1" applyAlignment="1" applyProtection="1">
      <alignment horizontal="right" vertical="center"/>
    </xf>
    <xf numFmtId="0" fontId="5" fillId="0" borderId="26" xfId="0" applyFont="1" applyBorder="1" applyAlignment="1" applyProtection="1">
      <alignment horizontal="left" vertical="center"/>
    </xf>
    <xf numFmtId="165" fontId="14" fillId="0" borderId="31" xfId="0" applyNumberFormat="1" applyFont="1" applyBorder="1" applyAlignment="1" applyProtection="1">
      <alignment horizontal="right" vertical="center"/>
    </xf>
    <xf numFmtId="0" fontId="12" fillId="0" borderId="32" xfId="0" applyFont="1" applyBorder="1" applyAlignment="1" applyProtection="1">
      <alignment horizontal="left" vertical="top"/>
    </xf>
    <xf numFmtId="0" fontId="5" fillId="0" borderId="13" xfId="0" applyFont="1" applyBorder="1" applyAlignment="1" applyProtection="1">
      <alignment horizontal="left" vertical="center"/>
    </xf>
    <xf numFmtId="0" fontId="5" fillId="0" borderId="14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left" vertical="center"/>
    </xf>
    <xf numFmtId="166" fontId="7" fillId="0" borderId="23" xfId="0" applyNumberFormat="1" applyFont="1" applyBorder="1" applyAlignment="1" applyProtection="1">
      <alignment horizontal="right" vertical="center"/>
    </xf>
    <xf numFmtId="165" fontId="14" fillId="0" borderId="33" xfId="0" applyNumberFormat="1" applyFont="1" applyBorder="1" applyAlignment="1" applyProtection="1">
      <alignment horizontal="right" vertical="center"/>
    </xf>
    <xf numFmtId="164" fontId="5" fillId="0" borderId="34" xfId="0" applyNumberFormat="1" applyFont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left" vertical="center"/>
    </xf>
    <xf numFmtId="0" fontId="5" fillId="0" borderId="36" xfId="0" applyFont="1" applyBorder="1" applyAlignment="1" applyProtection="1">
      <alignment horizontal="left" vertical="center"/>
    </xf>
    <xf numFmtId="165" fontId="15" fillId="0" borderId="29" xfId="0" applyNumberFormat="1" applyFont="1" applyBorder="1" applyAlignment="1" applyProtection="1">
      <alignment horizontal="right" vertical="center"/>
    </xf>
    <xf numFmtId="0" fontId="13" fillId="0" borderId="37" xfId="0" applyFont="1" applyBorder="1" applyAlignment="1" applyProtection="1">
      <alignment horizontal="left" vertical="center"/>
    </xf>
    <xf numFmtId="0" fontId="5" fillId="0" borderId="38" xfId="0" applyFont="1" applyBorder="1" applyAlignment="1" applyProtection="1">
      <alignment horizontal="left" vertical="center"/>
    </xf>
    <xf numFmtId="0" fontId="12" fillId="0" borderId="39" xfId="0" applyFont="1" applyBorder="1" applyAlignment="1" applyProtection="1">
      <alignment horizontal="left" vertical="center"/>
    </xf>
    <xf numFmtId="0" fontId="5" fillId="0" borderId="40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165" fontId="14" fillId="0" borderId="41" xfId="0" applyNumberFormat="1" applyFont="1" applyBorder="1" applyAlignment="1" applyProtection="1">
      <alignment horizontal="right" vertical="center"/>
    </xf>
    <xf numFmtId="0" fontId="5" fillId="0" borderId="42" xfId="0" applyFont="1" applyBorder="1" applyAlignment="1" applyProtection="1">
      <alignment horizontal="left"/>
    </xf>
    <xf numFmtId="0" fontId="5" fillId="0" borderId="43" xfId="0" applyFont="1" applyBorder="1" applyAlignment="1" applyProtection="1">
      <alignment horizontal="left" vertical="center"/>
    </xf>
    <xf numFmtId="0" fontId="5" fillId="0" borderId="44" xfId="0" applyFont="1" applyBorder="1" applyAlignment="1" applyProtection="1">
      <alignment horizontal="left" vertical="center"/>
    </xf>
    <xf numFmtId="0" fontId="5" fillId="0" borderId="45" xfId="0" applyFont="1" applyBorder="1" applyAlignment="1" applyProtection="1">
      <alignment horizontal="left"/>
    </xf>
    <xf numFmtId="164" fontId="5" fillId="0" borderId="46" xfId="0" applyNumberFormat="1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left" vertical="center"/>
    </xf>
    <xf numFmtId="0" fontId="5" fillId="0" borderId="48" xfId="0" applyFont="1" applyBorder="1" applyAlignment="1" applyProtection="1">
      <alignment horizontal="left" vertical="center"/>
    </xf>
    <xf numFmtId="0" fontId="5" fillId="0" borderId="49" xfId="0" applyFont="1" applyBorder="1" applyAlignment="1" applyProtection="1">
      <alignment horizontal="left" vertical="center"/>
    </xf>
    <xf numFmtId="165" fontId="14" fillId="0" borderId="50" xfId="0" applyNumberFormat="1" applyFont="1" applyBorder="1" applyAlignment="1" applyProtection="1">
      <alignment horizontal="right" vertical="center"/>
    </xf>
    <xf numFmtId="0" fontId="16" fillId="2" borderId="0" xfId="0" applyFont="1" applyFill="1" applyBorder="1" applyAlignment="1" applyProtection="1">
      <alignment horizontal="left"/>
    </xf>
    <xf numFmtId="0" fontId="11" fillId="2" borderId="0" xfId="0" applyFont="1" applyFill="1" applyBorder="1" applyAlignment="1" applyProtection="1">
      <alignment horizontal="left"/>
    </xf>
    <xf numFmtId="0" fontId="17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/>
    <xf numFmtId="0" fontId="18" fillId="2" borderId="0" xfId="0" applyFont="1" applyFill="1" applyBorder="1" applyAlignment="1" applyProtection="1">
      <alignment horizontal="left" vertical="center"/>
    </xf>
    <xf numFmtId="0" fontId="7" fillId="3" borderId="51" xfId="0" applyFont="1" applyFill="1" applyBorder="1" applyAlignment="1" applyProtection="1">
      <alignment horizontal="center" vertical="center" wrapText="1"/>
    </xf>
    <xf numFmtId="0" fontId="7" fillId="3" borderId="52" xfId="0" applyFont="1" applyFill="1" applyBorder="1" applyAlignment="1" applyProtection="1">
      <alignment horizontal="center" vertical="center" wrapText="1"/>
    </xf>
    <xf numFmtId="0" fontId="7" fillId="3" borderId="53" xfId="0" applyFont="1" applyFill="1" applyBorder="1" applyAlignment="1" applyProtection="1">
      <alignment horizontal="center" vertical="center" wrapText="1"/>
    </xf>
    <xf numFmtId="164" fontId="7" fillId="3" borderId="54" xfId="0" applyNumberFormat="1" applyFont="1" applyFill="1" applyBorder="1" applyAlignment="1" applyProtection="1">
      <alignment horizontal="center" vertical="center"/>
    </xf>
    <xf numFmtId="164" fontId="7" fillId="3" borderId="55" xfId="0" applyNumberFormat="1" applyFont="1" applyFill="1" applyBorder="1" applyAlignment="1" applyProtection="1">
      <alignment horizontal="center" vertical="center"/>
    </xf>
    <xf numFmtId="164" fontId="7" fillId="3" borderId="56" xfId="0" applyNumberFormat="1" applyFont="1" applyFill="1" applyBorder="1" applyAlignment="1" applyProtection="1">
      <alignment horizontal="center" vertical="center"/>
    </xf>
    <xf numFmtId="0" fontId="19" fillId="2" borderId="57" xfId="0" applyFont="1" applyFill="1" applyBorder="1" applyAlignment="1" applyProtection="1">
      <alignment horizontal="left"/>
    </xf>
    <xf numFmtId="0" fontId="19" fillId="2" borderId="58" xfId="0" applyFont="1" applyFill="1" applyBorder="1" applyAlignment="1" applyProtection="1">
      <alignment horizontal="left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5" fontId="12" fillId="0" borderId="0" xfId="0" applyNumberFormat="1" applyFont="1" applyBorder="1" applyAlignment="1" applyProtection="1">
      <alignment horizontal="right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 vertical="center"/>
    </xf>
    <xf numFmtId="5" fontId="20" fillId="0" borderId="0" xfId="0" applyNumberFormat="1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5" fontId="13" fillId="0" borderId="0" xfId="0" applyNumberFormat="1" applyFont="1" applyBorder="1" applyAlignment="1" applyProtection="1">
      <alignment horizontal="right" vertical="center"/>
    </xf>
    <xf numFmtId="5" fontId="2" fillId="0" borderId="0" xfId="0" applyNumberFormat="1" applyFont="1"/>
    <xf numFmtId="5" fontId="22" fillId="0" borderId="0" xfId="0" applyNumberFormat="1" applyFont="1"/>
    <xf numFmtId="0" fontId="23" fillId="0" borderId="0" xfId="2" applyFont="1" applyBorder="1"/>
    <xf numFmtId="167" fontId="23" fillId="0" borderId="0" xfId="2" applyNumberFormat="1" applyFont="1" applyBorder="1" applyAlignment="1">
      <alignment horizontal="center"/>
    </xf>
    <xf numFmtId="168" fontId="23" fillId="0" borderId="0" xfId="2" applyNumberFormat="1" applyFont="1" applyBorder="1"/>
    <xf numFmtId="0" fontId="23" fillId="4" borderId="59" xfId="3" applyFont="1" applyFill="1" applyBorder="1" applyAlignment="1">
      <alignment horizontal="center" vertical="center" wrapText="1"/>
    </xf>
    <xf numFmtId="0" fontId="23" fillId="4" borderId="60" xfId="3" applyFont="1" applyFill="1" applyBorder="1" applyAlignment="1">
      <alignment horizontal="center" vertical="center" wrapText="1"/>
    </xf>
    <xf numFmtId="0" fontId="23" fillId="5" borderId="60" xfId="3" applyFont="1" applyFill="1" applyBorder="1" applyAlignment="1">
      <alignment horizontal="center" vertical="center"/>
    </xf>
    <xf numFmtId="0" fontId="23" fillId="5" borderId="60" xfId="3" applyFont="1" applyFill="1" applyBorder="1" applyAlignment="1">
      <alignment horizontal="center" vertical="center" wrapText="1"/>
    </xf>
    <xf numFmtId="167" fontId="23" fillId="5" borderId="60" xfId="3" applyNumberFormat="1" applyFont="1" applyFill="1" applyBorder="1" applyAlignment="1">
      <alignment horizontal="center" vertical="center" wrapText="1"/>
    </xf>
    <xf numFmtId="168" fontId="23" fillId="5" borderId="60" xfId="3" applyNumberFormat="1" applyFont="1" applyFill="1" applyBorder="1" applyAlignment="1">
      <alignment horizontal="center" vertical="center" wrapText="1"/>
    </xf>
    <xf numFmtId="167" fontId="23" fillId="4" borderId="61" xfId="3" applyNumberFormat="1" applyFont="1" applyFill="1" applyBorder="1" applyAlignment="1">
      <alignment horizontal="center" vertical="center" wrapText="1"/>
    </xf>
    <xf numFmtId="0" fontId="23" fillId="0" borderId="62" xfId="2" applyFont="1" applyBorder="1" applyAlignment="1">
      <alignment horizontal="right" vertical="top" wrapText="1"/>
    </xf>
    <xf numFmtId="0" fontId="23" fillId="0" borderId="63" xfId="2" applyFont="1" applyBorder="1" applyAlignment="1">
      <alignment horizontal="center" vertical="top" wrapText="1"/>
    </xf>
    <xf numFmtId="0" fontId="23" fillId="0" borderId="63" xfId="2" applyFont="1" applyBorder="1" applyAlignment="1">
      <alignment vertical="top" wrapText="1"/>
    </xf>
    <xf numFmtId="167" fontId="23" fillId="0" borderId="63" xfId="2" applyNumberFormat="1" applyFont="1" applyBorder="1" applyAlignment="1">
      <alignment horizontal="center" vertical="top" wrapText="1"/>
    </xf>
    <xf numFmtId="168" fontId="23" fillId="0" borderId="63" xfId="2" applyNumberFormat="1" applyFont="1" applyBorder="1" applyAlignment="1">
      <alignment horizontal="center" vertical="top" wrapText="1"/>
    </xf>
    <xf numFmtId="167" fontId="23" fillId="0" borderId="64" xfId="2" applyNumberFormat="1" applyFont="1" applyBorder="1" applyAlignment="1">
      <alignment horizontal="center" vertical="top" wrapText="1"/>
    </xf>
    <xf numFmtId="0" fontId="24" fillId="6" borderId="65" xfId="2" applyFont="1" applyFill="1" applyBorder="1" applyAlignment="1">
      <alignment horizontal="center" vertical="top" wrapText="1"/>
    </xf>
    <xf numFmtId="0" fontId="25" fillId="6" borderId="66" xfId="1" applyFont="1" applyFill="1" applyBorder="1" applyAlignment="1">
      <alignment horizontal="center"/>
    </xf>
    <xf numFmtId="0" fontId="24" fillId="6" borderId="66" xfId="2" applyFont="1" applyFill="1" applyBorder="1" applyAlignment="1">
      <alignment horizontal="left" vertical="top" wrapText="1"/>
    </xf>
    <xf numFmtId="0" fontId="25" fillId="6" borderId="66" xfId="1" applyFont="1" applyFill="1" applyBorder="1"/>
    <xf numFmtId="168" fontId="24" fillId="6" borderId="66" xfId="1" applyNumberFormat="1" applyFont="1" applyFill="1" applyBorder="1"/>
    <xf numFmtId="167" fontId="25" fillId="6" borderId="69" xfId="4" applyNumberFormat="1" applyFont="1" applyFill="1" applyBorder="1" applyAlignment="1">
      <alignment horizontal="right" vertical="center"/>
    </xf>
    <xf numFmtId="49" fontId="23" fillId="0" borderId="70" xfId="2" applyNumberFormat="1" applyFont="1" applyBorder="1" applyAlignment="1">
      <alignment horizontal="center" vertical="center" wrapText="1"/>
    </xf>
    <xf numFmtId="49" fontId="23" fillId="0" borderId="71" xfId="2" applyNumberFormat="1" applyFont="1" applyBorder="1" applyAlignment="1">
      <alignment horizontal="center" vertical="center" wrapText="1"/>
    </xf>
    <xf numFmtId="0" fontId="23" fillId="0" borderId="72" xfId="2" applyFont="1" applyBorder="1" applyAlignment="1">
      <alignment horizontal="left" vertical="top" wrapText="1"/>
    </xf>
    <xf numFmtId="0" fontId="3" fillId="0" borderId="72" xfId="1" applyFont="1" applyBorder="1" applyAlignment="1">
      <alignment horizontal="center" vertical="center"/>
    </xf>
    <xf numFmtId="167" fontId="3" fillId="0" borderId="72" xfId="4" applyNumberFormat="1" applyFont="1" applyBorder="1" applyAlignment="1">
      <alignment vertical="center"/>
    </xf>
    <xf numFmtId="3" fontId="23" fillId="0" borderId="73" xfId="1" applyNumberFormat="1" applyFont="1" applyBorder="1" applyAlignment="1">
      <alignment vertical="center"/>
    </xf>
    <xf numFmtId="3" fontId="23" fillId="0" borderId="72" xfId="1" applyNumberFormat="1" applyFont="1" applyBorder="1" applyAlignment="1">
      <alignment vertical="center"/>
    </xf>
    <xf numFmtId="167" fontId="3" fillId="0" borderId="74" xfId="4" applyNumberFormat="1" applyFont="1" applyBorder="1" applyAlignment="1">
      <alignment vertical="center"/>
    </xf>
    <xf numFmtId="167" fontId="3" fillId="0" borderId="72" xfId="4" applyNumberFormat="1" applyFont="1" applyFill="1" applyBorder="1" applyAlignment="1">
      <alignment vertical="center"/>
    </xf>
    <xf numFmtId="0" fontId="23" fillId="0" borderId="75" xfId="2" applyFont="1" applyBorder="1" applyAlignment="1">
      <alignment horizontal="left" vertical="top" wrapText="1"/>
    </xf>
    <xf numFmtId="0" fontId="3" fillId="0" borderId="75" xfId="1" applyFont="1" applyBorder="1" applyAlignment="1">
      <alignment horizontal="center" vertical="center"/>
    </xf>
    <xf numFmtId="0" fontId="23" fillId="0" borderId="72" xfId="2" applyFont="1" applyFill="1" applyBorder="1" applyAlignment="1">
      <alignment horizontal="left" vertical="top" wrapText="1"/>
    </xf>
    <xf numFmtId="0" fontId="3" fillId="0" borderId="76" xfId="1" applyFont="1" applyBorder="1" applyAlignment="1">
      <alignment horizontal="center" vertical="center"/>
    </xf>
    <xf numFmtId="0" fontId="23" fillId="0" borderId="76" xfId="2" applyFont="1" applyFill="1" applyBorder="1" applyAlignment="1">
      <alignment horizontal="left" vertical="top" wrapText="1"/>
    </xf>
    <xf numFmtId="0" fontId="3" fillId="0" borderId="76" xfId="1" applyFont="1" applyFill="1" applyBorder="1" applyAlignment="1">
      <alignment horizontal="center" vertical="center"/>
    </xf>
    <xf numFmtId="3" fontId="23" fillId="0" borderId="72" xfId="1" applyNumberFormat="1" applyFont="1" applyFill="1" applyBorder="1" applyAlignment="1">
      <alignment vertical="center"/>
    </xf>
    <xf numFmtId="0" fontId="23" fillId="0" borderId="76" xfId="2" applyFont="1" applyBorder="1" applyAlignment="1">
      <alignment horizontal="left" vertical="top" wrapText="1"/>
    </xf>
    <xf numFmtId="3" fontId="23" fillId="0" borderId="77" xfId="1" applyNumberFormat="1" applyFont="1" applyFill="1" applyBorder="1" applyAlignment="1">
      <alignment vertical="center"/>
    </xf>
    <xf numFmtId="3" fontId="23" fillId="0" borderId="77" xfId="1" applyNumberFormat="1" applyFont="1" applyBorder="1" applyAlignment="1">
      <alignment vertical="center"/>
    </xf>
    <xf numFmtId="167" fontId="3" fillId="0" borderId="76" xfId="4" applyNumberFormat="1" applyFont="1" applyFill="1" applyBorder="1" applyAlignment="1">
      <alignment vertical="center"/>
    </xf>
    <xf numFmtId="167" fontId="3" fillId="0" borderId="76" xfId="4" applyNumberFormat="1" applyFont="1" applyBorder="1" applyAlignment="1">
      <alignment vertical="center"/>
    </xf>
    <xf numFmtId="4" fontId="23" fillId="0" borderId="78" xfId="1" applyNumberFormat="1" applyFont="1" applyFill="1" applyBorder="1" applyAlignment="1">
      <alignment vertical="center"/>
    </xf>
    <xf numFmtId="4" fontId="23" fillId="0" borderId="72" xfId="1" applyNumberFormat="1" applyFont="1" applyFill="1" applyBorder="1" applyAlignment="1">
      <alignment vertical="center"/>
    </xf>
    <xf numFmtId="167" fontId="3" fillId="0" borderId="74" xfId="4" applyNumberFormat="1" applyFont="1" applyFill="1" applyBorder="1" applyAlignment="1">
      <alignment vertical="center"/>
    </xf>
    <xf numFmtId="0" fontId="23" fillId="7" borderId="76" xfId="2" applyFont="1" applyFill="1" applyBorder="1" applyAlignment="1">
      <alignment horizontal="left" vertical="top" wrapText="1"/>
    </xf>
    <xf numFmtId="3" fontId="23" fillId="0" borderId="78" xfId="1" applyNumberFormat="1" applyFont="1" applyFill="1" applyBorder="1" applyAlignment="1">
      <alignment vertical="center"/>
    </xf>
    <xf numFmtId="3" fontId="23" fillId="0" borderId="78" xfId="1" applyNumberFormat="1" applyFont="1" applyBorder="1" applyAlignment="1">
      <alignment vertical="center"/>
    </xf>
    <xf numFmtId="0" fontId="23" fillId="0" borderId="79" xfId="2" applyFont="1" applyBorder="1" applyAlignment="1">
      <alignment horizontal="left" vertical="top" wrapText="1"/>
    </xf>
    <xf numFmtId="0" fontId="3" fillId="0" borderId="79" xfId="1" applyFont="1" applyBorder="1" applyAlignment="1">
      <alignment horizontal="center" vertical="center"/>
    </xf>
    <xf numFmtId="167" fontId="3" fillId="0" borderId="79" xfId="4" applyNumberFormat="1" applyFont="1" applyBorder="1" applyAlignment="1">
      <alignment vertical="center"/>
    </xf>
    <xf numFmtId="3" fontId="23" fillId="0" borderId="80" xfId="1" applyNumberFormat="1" applyFont="1" applyBorder="1" applyAlignment="1">
      <alignment vertical="center"/>
    </xf>
    <xf numFmtId="49" fontId="23" fillId="0" borderId="81" xfId="2" applyNumberFormat="1" applyFont="1" applyBorder="1" applyAlignment="1">
      <alignment horizontal="center" vertical="center" wrapText="1"/>
    </xf>
    <xf numFmtId="49" fontId="23" fillId="0" borderId="82" xfId="2" applyNumberFormat="1" applyFont="1" applyBorder="1" applyAlignment="1">
      <alignment horizontal="center" vertical="center" wrapText="1"/>
    </xf>
    <xf numFmtId="0" fontId="23" fillId="0" borderId="82" xfId="2" applyFont="1" applyBorder="1" applyAlignment="1">
      <alignment horizontal="left" vertical="top" wrapText="1"/>
    </xf>
    <xf numFmtId="0" fontId="3" fillId="0" borderId="82" xfId="1" applyFont="1" applyBorder="1" applyAlignment="1">
      <alignment horizontal="center" vertical="center"/>
    </xf>
    <xf numFmtId="167" fontId="3" fillId="0" borderId="82" xfId="4" applyNumberFormat="1" applyFont="1" applyBorder="1" applyAlignment="1">
      <alignment vertical="center"/>
    </xf>
    <xf numFmtId="3" fontId="23" fillId="0" borderId="82" xfId="1" applyNumberFormat="1" applyFont="1" applyBorder="1" applyAlignment="1">
      <alignment vertical="center"/>
    </xf>
    <xf numFmtId="167" fontId="3" fillId="0" borderId="83" xfId="4" applyNumberFormat="1" applyFont="1" applyBorder="1" applyAlignment="1">
      <alignment vertical="center"/>
    </xf>
    <xf numFmtId="49" fontId="23" fillId="0" borderId="0" xfId="2" applyNumberFormat="1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vertical="top" wrapText="1"/>
    </xf>
    <xf numFmtId="0" fontId="3" fillId="0" borderId="0" xfId="1" applyFont="1" applyBorder="1" applyAlignment="1">
      <alignment horizontal="center" vertical="center"/>
    </xf>
    <xf numFmtId="167" fontId="3" fillId="0" borderId="0" xfId="4" applyNumberFormat="1" applyFont="1" applyBorder="1" applyAlignment="1">
      <alignment vertical="center"/>
    </xf>
    <xf numFmtId="3" fontId="23" fillId="0" borderId="0" xfId="1" applyNumberFormat="1" applyFont="1" applyBorder="1" applyAlignment="1">
      <alignment vertical="center"/>
    </xf>
    <xf numFmtId="0" fontId="6" fillId="0" borderId="12" xfId="0" applyFont="1" applyFill="1" applyBorder="1" applyAlignment="1" applyProtection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7" fillId="0" borderId="12" xfId="0" applyFont="1" applyFill="1" applyBorder="1" applyAlignment="1" applyProtection="1">
      <alignment horizontal="left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168" fontId="24" fillId="6" borderId="67" xfId="1" applyNumberFormat="1" applyFont="1" applyFill="1" applyBorder="1" applyAlignment="1">
      <alignment horizontal="left"/>
    </xf>
    <xf numFmtId="168" fontId="24" fillId="6" borderId="68" xfId="1" applyNumberFormat="1" applyFont="1" applyFill="1" applyBorder="1" applyAlignment="1">
      <alignment horizontal="left"/>
    </xf>
  </cellXfs>
  <cellStyles count="321">
    <cellStyle name="20 % – Zvýraznění 1" xfId="281" builtinId="30" customBuiltin="1"/>
    <cellStyle name="20 % – Zvýraznění 2" xfId="282" builtinId="34" customBuiltin="1"/>
    <cellStyle name="20 % – Zvýraznění 3" xfId="283" builtinId="38" customBuiltin="1"/>
    <cellStyle name="20 % – Zvýraznění 4" xfId="284" builtinId="42" customBuiltin="1"/>
    <cellStyle name="20 % – Zvýraznění 5" xfId="285" builtinId="46" customBuiltin="1"/>
    <cellStyle name="20 % – Zvýraznění 6" xfId="286" builtinId="50" customBuiltin="1"/>
    <cellStyle name="20 % – Zvýraznění1 2" xfId="5" xr:uid="{00000000-0005-0000-0000-000005000000}"/>
    <cellStyle name="20 % – Zvýraznění1 2 2" xfId="6" xr:uid="{00000000-0005-0000-0000-000006000000}"/>
    <cellStyle name="20 % – Zvýraznění1 2 2 2" xfId="7" xr:uid="{00000000-0005-0000-0000-000007000000}"/>
    <cellStyle name="20 % – Zvýraznění1 2 3" xfId="8" xr:uid="{00000000-0005-0000-0000-000008000000}"/>
    <cellStyle name="20 % – Zvýraznění1 2 3 2" xfId="9" xr:uid="{00000000-0005-0000-0000-000009000000}"/>
    <cellStyle name="20 % – Zvýraznění1 2 4" xfId="10" xr:uid="{00000000-0005-0000-0000-00000A000000}"/>
    <cellStyle name="20 % – Zvýraznění1 2 4 2" xfId="11" xr:uid="{00000000-0005-0000-0000-00000B000000}"/>
    <cellStyle name="20 % – Zvýraznění1 2 5" xfId="12" xr:uid="{00000000-0005-0000-0000-00000C000000}"/>
    <cellStyle name="20 % – Zvýraznění1 3" xfId="13" xr:uid="{00000000-0005-0000-0000-00000D000000}"/>
    <cellStyle name="20 % – Zvýraznění1 3 2" xfId="14" xr:uid="{00000000-0005-0000-0000-00000E000000}"/>
    <cellStyle name="20 % – Zvýraznění1 4" xfId="15" xr:uid="{00000000-0005-0000-0000-00000F000000}"/>
    <cellStyle name="20 % – Zvýraznění1 4 2" xfId="16" xr:uid="{00000000-0005-0000-0000-000010000000}"/>
    <cellStyle name="20 % – Zvýraznění1 5" xfId="17" xr:uid="{00000000-0005-0000-0000-000011000000}"/>
    <cellStyle name="20 % – Zvýraznění1 5 2" xfId="18" xr:uid="{00000000-0005-0000-0000-000012000000}"/>
    <cellStyle name="20 % – Zvýraznění1 6" xfId="19" xr:uid="{00000000-0005-0000-0000-000013000000}"/>
    <cellStyle name="20 % – Zvýraznění2 2" xfId="20" xr:uid="{00000000-0005-0000-0000-000014000000}"/>
    <cellStyle name="20 % – Zvýraznění2 2 2" xfId="21" xr:uid="{00000000-0005-0000-0000-000015000000}"/>
    <cellStyle name="20 % – Zvýraznění2 2 2 2" xfId="22" xr:uid="{00000000-0005-0000-0000-000016000000}"/>
    <cellStyle name="20 % – Zvýraznění2 2 3" xfId="23" xr:uid="{00000000-0005-0000-0000-000017000000}"/>
    <cellStyle name="20 % – Zvýraznění2 2 3 2" xfId="24" xr:uid="{00000000-0005-0000-0000-000018000000}"/>
    <cellStyle name="20 % – Zvýraznění2 2 4" xfId="25" xr:uid="{00000000-0005-0000-0000-000019000000}"/>
    <cellStyle name="20 % – Zvýraznění2 2 4 2" xfId="26" xr:uid="{00000000-0005-0000-0000-00001A000000}"/>
    <cellStyle name="20 % – Zvýraznění2 2 5" xfId="27" xr:uid="{00000000-0005-0000-0000-00001B000000}"/>
    <cellStyle name="20 % – Zvýraznění2 3" xfId="28" xr:uid="{00000000-0005-0000-0000-00001C000000}"/>
    <cellStyle name="20 % – Zvýraznění2 3 2" xfId="29" xr:uid="{00000000-0005-0000-0000-00001D000000}"/>
    <cellStyle name="20 % – Zvýraznění2 4" xfId="30" xr:uid="{00000000-0005-0000-0000-00001E000000}"/>
    <cellStyle name="20 % – Zvýraznění2 4 2" xfId="31" xr:uid="{00000000-0005-0000-0000-00001F000000}"/>
    <cellStyle name="20 % – Zvýraznění2 5" xfId="32" xr:uid="{00000000-0005-0000-0000-000020000000}"/>
    <cellStyle name="20 % – Zvýraznění2 5 2" xfId="33" xr:uid="{00000000-0005-0000-0000-000021000000}"/>
    <cellStyle name="20 % – Zvýraznění2 6" xfId="34" xr:uid="{00000000-0005-0000-0000-000022000000}"/>
    <cellStyle name="20 % – Zvýraznění3 2" xfId="35" xr:uid="{00000000-0005-0000-0000-000023000000}"/>
    <cellStyle name="20 % – Zvýraznění3 2 2" xfId="36" xr:uid="{00000000-0005-0000-0000-000024000000}"/>
    <cellStyle name="20 % – Zvýraznění3 2 2 2" xfId="37" xr:uid="{00000000-0005-0000-0000-000025000000}"/>
    <cellStyle name="20 % – Zvýraznění3 2 3" xfId="38" xr:uid="{00000000-0005-0000-0000-000026000000}"/>
    <cellStyle name="20 % – Zvýraznění3 2 3 2" xfId="39" xr:uid="{00000000-0005-0000-0000-000027000000}"/>
    <cellStyle name="20 % – Zvýraznění3 2 4" xfId="40" xr:uid="{00000000-0005-0000-0000-000028000000}"/>
    <cellStyle name="20 % – Zvýraznění3 2 4 2" xfId="41" xr:uid="{00000000-0005-0000-0000-000029000000}"/>
    <cellStyle name="20 % – Zvýraznění3 2 5" xfId="42" xr:uid="{00000000-0005-0000-0000-00002A000000}"/>
    <cellStyle name="20 % – Zvýraznění3 3" xfId="43" xr:uid="{00000000-0005-0000-0000-00002B000000}"/>
    <cellStyle name="20 % – Zvýraznění3 3 2" xfId="44" xr:uid="{00000000-0005-0000-0000-00002C000000}"/>
    <cellStyle name="20 % – Zvýraznění3 4" xfId="45" xr:uid="{00000000-0005-0000-0000-00002D000000}"/>
    <cellStyle name="20 % – Zvýraznění3 4 2" xfId="46" xr:uid="{00000000-0005-0000-0000-00002E000000}"/>
    <cellStyle name="20 % – Zvýraznění3 5" xfId="47" xr:uid="{00000000-0005-0000-0000-00002F000000}"/>
    <cellStyle name="20 % – Zvýraznění3 5 2" xfId="48" xr:uid="{00000000-0005-0000-0000-000030000000}"/>
    <cellStyle name="20 % – Zvýraznění3 6" xfId="49" xr:uid="{00000000-0005-0000-0000-000031000000}"/>
    <cellStyle name="20 % – Zvýraznění4 2" xfId="50" xr:uid="{00000000-0005-0000-0000-000032000000}"/>
    <cellStyle name="20 % – Zvýraznění4 2 2" xfId="51" xr:uid="{00000000-0005-0000-0000-000033000000}"/>
    <cellStyle name="20 % – Zvýraznění4 2 2 2" xfId="52" xr:uid="{00000000-0005-0000-0000-000034000000}"/>
    <cellStyle name="20 % – Zvýraznění4 2 3" xfId="53" xr:uid="{00000000-0005-0000-0000-000035000000}"/>
    <cellStyle name="20 % – Zvýraznění4 2 3 2" xfId="54" xr:uid="{00000000-0005-0000-0000-000036000000}"/>
    <cellStyle name="20 % – Zvýraznění4 2 4" xfId="55" xr:uid="{00000000-0005-0000-0000-000037000000}"/>
    <cellStyle name="20 % – Zvýraznění4 2 4 2" xfId="56" xr:uid="{00000000-0005-0000-0000-000038000000}"/>
    <cellStyle name="20 % – Zvýraznění4 2 5" xfId="57" xr:uid="{00000000-0005-0000-0000-000039000000}"/>
    <cellStyle name="20 % – Zvýraznění4 3" xfId="58" xr:uid="{00000000-0005-0000-0000-00003A000000}"/>
    <cellStyle name="20 % – Zvýraznění4 3 2" xfId="59" xr:uid="{00000000-0005-0000-0000-00003B000000}"/>
    <cellStyle name="20 % – Zvýraznění4 4" xfId="60" xr:uid="{00000000-0005-0000-0000-00003C000000}"/>
    <cellStyle name="20 % – Zvýraznění4 4 2" xfId="61" xr:uid="{00000000-0005-0000-0000-00003D000000}"/>
    <cellStyle name="20 % – Zvýraznění4 5" xfId="62" xr:uid="{00000000-0005-0000-0000-00003E000000}"/>
    <cellStyle name="20 % – Zvýraznění4 5 2" xfId="63" xr:uid="{00000000-0005-0000-0000-00003F000000}"/>
    <cellStyle name="20 % – Zvýraznění4 6" xfId="64" xr:uid="{00000000-0005-0000-0000-000040000000}"/>
    <cellStyle name="20 % – Zvýraznění5 2" xfId="65" xr:uid="{00000000-0005-0000-0000-000041000000}"/>
    <cellStyle name="20 % – Zvýraznění5 2 2" xfId="66" xr:uid="{00000000-0005-0000-0000-000042000000}"/>
    <cellStyle name="20 % – Zvýraznění5 2 2 2" xfId="67" xr:uid="{00000000-0005-0000-0000-000043000000}"/>
    <cellStyle name="20 % – Zvýraznění5 2 3" xfId="68" xr:uid="{00000000-0005-0000-0000-000044000000}"/>
    <cellStyle name="20 % – Zvýraznění5 2 3 2" xfId="69" xr:uid="{00000000-0005-0000-0000-000045000000}"/>
    <cellStyle name="20 % – Zvýraznění5 2 4" xfId="70" xr:uid="{00000000-0005-0000-0000-000046000000}"/>
    <cellStyle name="20 % – Zvýraznění5 2 4 2" xfId="71" xr:uid="{00000000-0005-0000-0000-000047000000}"/>
    <cellStyle name="20 % – Zvýraznění5 2 5" xfId="72" xr:uid="{00000000-0005-0000-0000-000048000000}"/>
    <cellStyle name="20 % – Zvýraznění5 3" xfId="73" xr:uid="{00000000-0005-0000-0000-000049000000}"/>
    <cellStyle name="20 % – Zvýraznění5 3 2" xfId="74" xr:uid="{00000000-0005-0000-0000-00004A000000}"/>
    <cellStyle name="20 % – Zvýraznění5 4" xfId="75" xr:uid="{00000000-0005-0000-0000-00004B000000}"/>
    <cellStyle name="20 % – Zvýraznění5 4 2" xfId="76" xr:uid="{00000000-0005-0000-0000-00004C000000}"/>
    <cellStyle name="20 % – Zvýraznění5 5" xfId="77" xr:uid="{00000000-0005-0000-0000-00004D000000}"/>
    <cellStyle name="20 % – Zvýraznění5 5 2" xfId="78" xr:uid="{00000000-0005-0000-0000-00004E000000}"/>
    <cellStyle name="20 % – Zvýraznění5 6" xfId="79" xr:uid="{00000000-0005-0000-0000-00004F000000}"/>
    <cellStyle name="20 % – Zvýraznění6 2" xfId="80" xr:uid="{00000000-0005-0000-0000-000050000000}"/>
    <cellStyle name="20 % – Zvýraznění6 2 2" xfId="81" xr:uid="{00000000-0005-0000-0000-000051000000}"/>
    <cellStyle name="20 % – Zvýraznění6 2 2 2" xfId="82" xr:uid="{00000000-0005-0000-0000-000052000000}"/>
    <cellStyle name="20 % – Zvýraznění6 2 3" xfId="83" xr:uid="{00000000-0005-0000-0000-000053000000}"/>
    <cellStyle name="20 % – Zvýraznění6 2 3 2" xfId="84" xr:uid="{00000000-0005-0000-0000-000054000000}"/>
    <cellStyle name="20 % – Zvýraznění6 2 4" xfId="85" xr:uid="{00000000-0005-0000-0000-000055000000}"/>
    <cellStyle name="20 % – Zvýraznění6 2 4 2" xfId="86" xr:uid="{00000000-0005-0000-0000-000056000000}"/>
    <cellStyle name="20 % – Zvýraznění6 2 5" xfId="87" xr:uid="{00000000-0005-0000-0000-000057000000}"/>
    <cellStyle name="20 % – Zvýraznění6 3" xfId="88" xr:uid="{00000000-0005-0000-0000-000058000000}"/>
    <cellStyle name="20 % – Zvýraznění6 3 2" xfId="89" xr:uid="{00000000-0005-0000-0000-000059000000}"/>
    <cellStyle name="20 % – Zvýraznění6 4" xfId="90" xr:uid="{00000000-0005-0000-0000-00005A000000}"/>
    <cellStyle name="20 % – Zvýraznění6 4 2" xfId="91" xr:uid="{00000000-0005-0000-0000-00005B000000}"/>
    <cellStyle name="20 % – Zvýraznění6 5" xfId="92" xr:uid="{00000000-0005-0000-0000-00005C000000}"/>
    <cellStyle name="20 % – Zvýraznění6 5 2" xfId="93" xr:uid="{00000000-0005-0000-0000-00005D000000}"/>
    <cellStyle name="20 % – Zvýraznění6 6" xfId="94" xr:uid="{00000000-0005-0000-0000-00005E000000}"/>
    <cellStyle name="40 % – Zvýraznění 1" xfId="287" builtinId="31" customBuiltin="1"/>
    <cellStyle name="40 % – Zvýraznění 2" xfId="288" builtinId="35" customBuiltin="1"/>
    <cellStyle name="40 % – Zvýraznění 3" xfId="289" builtinId="39" customBuiltin="1"/>
    <cellStyle name="40 % – Zvýraznění 4" xfId="290" builtinId="43" customBuiltin="1"/>
    <cellStyle name="40 % – Zvýraznění 5" xfId="291" builtinId="47" customBuiltin="1"/>
    <cellStyle name="40 % – Zvýraznění 6" xfId="292" builtinId="51" customBuiltin="1"/>
    <cellStyle name="40 % – Zvýraznění1 2" xfId="95" xr:uid="{00000000-0005-0000-0000-00005F000000}"/>
    <cellStyle name="40 % – Zvýraznění1 2 2" xfId="96" xr:uid="{00000000-0005-0000-0000-000060000000}"/>
    <cellStyle name="40 % – Zvýraznění1 2 2 2" xfId="97" xr:uid="{00000000-0005-0000-0000-000061000000}"/>
    <cellStyle name="40 % – Zvýraznění1 2 3" xfId="98" xr:uid="{00000000-0005-0000-0000-000062000000}"/>
    <cellStyle name="40 % – Zvýraznění1 2 3 2" xfId="99" xr:uid="{00000000-0005-0000-0000-000063000000}"/>
    <cellStyle name="40 % – Zvýraznění1 2 4" xfId="100" xr:uid="{00000000-0005-0000-0000-000064000000}"/>
    <cellStyle name="40 % – Zvýraznění1 2 4 2" xfId="101" xr:uid="{00000000-0005-0000-0000-000065000000}"/>
    <cellStyle name="40 % – Zvýraznění1 2 5" xfId="102" xr:uid="{00000000-0005-0000-0000-000066000000}"/>
    <cellStyle name="40 % – Zvýraznění1 3" xfId="103" xr:uid="{00000000-0005-0000-0000-000067000000}"/>
    <cellStyle name="40 % – Zvýraznění1 3 2" xfId="104" xr:uid="{00000000-0005-0000-0000-000068000000}"/>
    <cellStyle name="40 % – Zvýraznění1 4" xfId="105" xr:uid="{00000000-0005-0000-0000-000069000000}"/>
    <cellStyle name="40 % – Zvýraznění1 4 2" xfId="106" xr:uid="{00000000-0005-0000-0000-00006A000000}"/>
    <cellStyle name="40 % – Zvýraznění1 5" xfId="107" xr:uid="{00000000-0005-0000-0000-00006B000000}"/>
    <cellStyle name="40 % – Zvýraznění1 5 2" xfId="108" xr:uid="{00000000-0005-0000-0000-00006C000000}"/>
    <cellStyle name="40 % – Zvýraznění1 6" xfId="109" xr:uid="{00000000-0005-0000-0000-00006D000000}"/>
    <cellStyle name="40 % – Zvýraznění2 2" xfId="110" xr:uid="{00000000-0005-0000-0000-00006E000000}"/>
    <cellStyle name="40 % – Zvýraznění2 2 2" xfId="111" xr:uid="{00000000-0005-0000-0000-00006F000000}"/>
    <cellStyle name="40 % – Zvýraznění2 2 2 2" xfId="112" xr:uid="{00000000-0005-0000-0000-000070000000}"/>
    <cellStyle name="40 % – Zvýraznění2 2 3" xfId="113" xr:uid="{00000000-0005-0000-0000-000071000000}"/>
    <cellStyle name="40 % – Zvýraznění2 2 3 2" xfId="114" xr:uid="{00000000-0005-0000-0000-000072000000}"/>
    <cellStyle name="40 % – Zvýraznění2 2 4" xfId="115" xr:uid="{00000000-0005-0000-0000-000073000000}"/>
    <cellStyle name="40 % – Zvýraznění2 2 4 2" xfId="116" xr:uid="{00000000-0005-0000-0000-000074000000}"/>
    <cellStyle name="40 % – Zvýraznění2 2 5" xfId="117" xr:uid="{00000000-0005-0000-0000-000075000000}"/>
    <cellStyle name="40 % – Zvýraznění2 3" xfId="118" xr:uid="{00000000-0005-0000-0000-000076000000}"/>
    <cellStyle name="40 % – Zvýraznění2 3 2" xfId="119" xr:uid="{00000000-0005-0000-0000-000077000000}"/>
    <cellStyle name="40 % – Zvýraznění2 4" xfId="120" xr:uid="{00000000-0005-0000-0000-000078000000}"/>
    <cellStyle name="40 % – Zvýraznění2 4 2" xfId="121" xr:uid="{00000000-0005-0000-0000-000079000000}"/>
    <cellStyle name="40 % – Zvýraznění2 5" xfId="122" xr:uid="{00000000-0005-0000-0000-00007A000000}"/>
    <cellStyle name="40 % – Zvýraznění2 5 2" xfId="123" xr:uid="{00000000-0005-0000-0000-00007B000000}"/>
    <cellStyle name="40 % – Zvýraznění2 6" xfId="124" xr:uid="{00000000-0005-0000-0000-00007C000000}"/>
    <cellStyle name="40 % – Zvýraznění3 2" xfId="125" xr:uid="{00000000-0005-0000-0000-00007D000000}"/>
    <cellStyle name="40 % – Zvýraznění3 2 2" xfId="126" xr:uid="{00000000-0005-0000-0000-00007E000000}"/>
    <cellStyle name="40 % – Zvýraznění3 2 2 2" xfId="127" xr:uid="{00000000-0005-0000-0000-00007F000000}"/>
    <cellStyle name="40 % – Zvýraznění3 2 3" xfId="128" xr:uid="{00000000-0005-0000-0000-000080000000}"/>
    <cellStyle name="40 % – Zvýraznění3 2 3 2" xfId="129" xr:uid="{00000000-0005-0000-0000-000081000000}"/>
    <cellStyle name="40 % – Zvýraznění3 2 4" xfId="130" xr:uid="{00000000-0005-0000-0000-000082000000}"/>
    <cellStyle name="40 % – Zvýraznění3 2 4 2" xfId="131" xr:uid="{00000000-0005-0000-0000-000083000000}"/>
    <cellStyle name="40 % – Zvýraznění3 2 5" xfId="132" xr:uid="{00000000-0005-0000-0000-000084000000}"/>
    <cellStyle name="40 % – Zvýraznění3 3" xfId="133" xr:uid="{00000000-0005-0000-0000-000085000000}"/>
    <cellStyle name="40 % – Zvýraznění3 3 2" xfId="134" xr:uid="{00000000-0005-0000-0000-000086000000}"/>
    <cellStyle name="40 % – Zvýraznění3 4" xfId="135" xr:uid="{00000000-0005-0000-0000-000087000000}"/>
    <cellStyle name="40 % – Zvýraznění3 4 2" xfId="136" xr:uid="{00000000-0005-0000-0000-000088000000}"/>
    <cellStyle name="40 % – Zvýraznění3 5" xfId="137" xr:uid="{00000000-0005-0000-0000-000089000000}"/>
    <cellStyle name="40 % – Zvýraznění3 5 2" xfId="138" xr:uid="{00000000-0005-0000-0000-00008A000000}"/>
    <cellStyle name="40 % – Zvýraznění3 6" xfId="139" xr:uid="{00000000-0005-0000-0000-00008B000000}"/>
    <cellStyle name="40 % – Zvýraznění4 2" xfId="140" xr:uid="{00000000-0005-0000-0000-00008C000000}"/>
    <cellStyle name="40 % – Zvýraznění4 2 2" xfId="141" xr:uid="{00000000-0005-0000-0000-00008D000000}"/>
    <cellStyle name="40 % – Zvýraznění4 2 2 2" xfId="142" xr:uid="{00000000-0005-0000-0000-00008E000000}"/>
    <cellStyle name="40 % – Zvýraznění4 2 3" xfId="143" xr:uid="{00000000-0005-0000-0000-00008F000000}"/>
    <cellStyle name="40 % – Zvýraznění4 2 3 2" xfId="144" xr:uid="{00000000-0005-0000-0000-000090000000}"/>
    <cellStyle name="40 % – Zvýraznění4 2 4" xfId="145" xr:uid="{00000000-0005-0000-0000-000091000000}"/>
    <cellStyle name="40 % – Zvýraznění4 2 4 2" xfId="146" xr:uid="{00000000-0005-0000-0000-000092000000}"/>
    <cellStyle name="40 % – Zvýraznění4 2 5" xfId="147" xr:uid="{00000000-0005-0000-0000-000093000000}"/>
    <cellStyle name="40 % – Zvýraznění4 3" xfId="148" xr:uid="{00000000-0005-0000-0000-000094000000}"/>
    <cellStyle name="40 % – Zvýraznění4 3 2" xfId="149" xr:uid="{00000000-0005-0000-0000-000095000000}"/>
    <cellStyle name="40 % – Zvýraznění4 4" xfId="150" xr:uid="{00000000-0005-0000-0000-000096000000}"/>
    <cellStyle name="40 % – Zvýraznění4 4 2" xfId="151" xr:uid="{00000000-0005-0000-0000-000097000000}"/>
    <cellStyle name="40 % – Zvýraznění4 5" xfId="152" xr:uid="{00000000-0005-0000-0000-000098000000}"/>
    <cellStyle name="40 % – Zvýraznění4 5 2" xfId="153" xr:uid="{00000000-0005-0000-0000-000099000000}"/>
    <cellStyle name="40 % – Zvýraznění4 6" xfId="154" xr:uid="{00000000-0005-0000-0000-00009A000000}"/>
    <cellStyle name="40 % – Zvýraznění5 2" xfId="155" xr:uid="{00000000-0005-0000-0000-00009B000000}"/>
    <cellStyle name="40 % – Zvýraznění5 2 2" xfId="156" xr:uid="{00000000-0005-0000-0000-00009C000000}"/>
    <cellStyle name="40 % – Zvýraznění5 2 2 2" xfId="157" xr:uid="{00000000-0005-0000-0000-00009D000000}"/>
    <cellStyle name="40 % – Zvýraznění5 2 3" xfId="158" xr:uid="{00000000-0005-0000-0000-00009E000000}"/>
    <cellStyle name="40 % – Zvýraznění5 2 3 2" xfId="159" xr:uid="{00000000-0005-0000-0000-00009F000000}"/>
    <cellStyle name="40 % – Zvýraznění5 2 4" xfId="160" xr:uid="{00000000-0005-0000-0000-0000A0000000}"/>
    <cellStyle name="40 % – Zvýraznění5 2 4 2" xfId="161" xr:uid="{00000000-0005-0000-0000-0000A1000000}"/>
    <cellStyle name="40 % – Zvýraznění5 2 5" xfId="162" xr:uid="{00000000-0005-0000-0000-0000A2000000}"/>
    <cellStyle name="40 % – Zvýraznění5 3" xfId="163" xr:uid="{00000000-0005-0000-0000-0000A3000000}"/>
    <cellStyle name="40 % – Zvýraznění5 3 2" xfId="164" xr:uid="{00000000-0005-0000-0000-0000A4000000}"/>
    <cellStyle name="40 % – Zvýraznění5 4" xfId="165" xr:uid="{00000000-0005-0000-0000-0000A5000000}"/>
    <cellStyle name="40 % – Zvýraznění5 4 2" xfId="166" xr:uid="{00000000-0005-0000-0000-0000A6000000}"/>
    <cellStyle name="40 % – Zvýraznění5 5" xfId="167" xr:uid="{00000000-0005-0000-0000-0000A7000000}"/>
    <cellStyle name="40 % – Zvýraznění5 5 2" xfId="168" xr:uid="{00000000-0005-0000-0000-0000A8000000}"/>
    <cellStyle name="40 % – Zvýraznění5 6" xfId="169" xr:uid="{00000000-0005-0000-0000-0000A9000000}"/>
    <cellStyle name="40 % – Zvýraznění6 2" xfId="170" xr:uid="{00000000-0005-0000-0000-0000AA000000}"/>
    <cellStyle name="40 % – Zvýraznění6 2 2" xfId="171" xr:uid="{00000000-0005-0000-0000-0000AB000000}"/>
    <cellStyle name="40 % – Zvýraznění6 2 2 2" xfId="172" xr:uid="{00000000-0005-0000-0000-0000AC000000}"/>
    <cellStyle name="40 % – Zvýraznění6 2 3" xfId="173" xr:uid="{00000000-0005-0000-0000-0000AD000000}"/>
    <cellStyle name="40 % – Zvýraznění6 2 3 2" xfId="174" xr:uid="{00000000-0005-0000-0000-0000AE000000}"/>
    <cellStyle name="40 % – Zvýraznění6 2 4" xfId="175" xr:uid="{00000000-0005-0000-0000-0000AF000000}"/>
    <cellStyle name="40 % – Zvýraznění6 2 4 2" xfId="176" xr:uid="{00000000-0005-0000-0000-0000B0000000}"/>
    <cellStyle name="40 % – Zvýraznění6 2 5" xfId="177" xr:uid="{00000000-0005-0000-0000-0000B1000000}"/>
    <cellStyle name="40 % – Zvýraznění6 3" xfId="178" xr:uid="{00000000-0005-0000-0000-0000B2000000}"/>
    <cellStyle name="40 % – Zvýraznění6 3 2" xfId="179" xr:uid="{00000000-0005-0000-0000-0000B3000000}"/>
    <cellStyle name="40 % – Zvýraznění6 4" xfId="180" xr:uid="{00000000-0005-0000-0000-0000B4000000}"/>
    <cellStyle name="40 % – Zvýraznění6 4 2" xfId="181" xr:uid="{00000000-0005-0000-0000-0000B5000000}"/>
    <cellStyle name="40 % – Zvýraznění6 5" xfId="182" xr:uid="{00000000-0005-0000-0000-0000B6000000}"/>
    <cellStyle name="40 % – Zvýraznění6 5 2" xfId="183" xr:uid="{00000000-0005-0000-0000-0000B7000000}"/>
    <cellStyle name="40 % – Zvýraznění6 6" xfId="184" xr:uid="{00000000-0005-0000-0000-0000B8000000}"/>
    <cellStyle name="60 % – Zvýraznění 1" xfId="293" builtinId="32" customBuiltin="1"/>
    <cellStyle name="60 % – Zvýraznění 2" xfId="294" builtinId="36" customBuiltin="1"/>
    <cellStyle name="60 % – Zvýraznění 3" xfId="295" builtinId="40" customBuiltin="1"/>
    <cellStyle name="60 % – Zvýraznění 4" xfId="296" builtinId="44" customBuiltin="1"/>
    <cellStyle name="60 % – Zvýraznění 5" xfId="297" builtinId="48" customBuiltin="1"/>
    <cellStyle name="60 % – Zvýraznění 6" xfId="298" builtinId="52" customBuiltin="1"/>
    <cellStyle name="Celkem" xfId="299" builtinId="25" customBuiltin="1"/>
    <cellStyle name="čárky 2" xfId="185" xr:uid="{00000000-0005-0000-0000-0000B9000000}"/>
    <cellStyle name="Dezimal [0]_Tabelle1" xfId="186" xr:uid="{00000000-0005-0000-0000-0000BA000000}"/>
    <cellStyle name="Dezimal_Tabelle1" xfId="187" xr:uid="{00000000-0005-0000-0000-0000BB000000}"/>
    <cellStyle name="Euro" xfId="188" xr:uid="{00000000-0005-0000-0000-0000BC000000}"/>
    <cellStyle name="Firma" xfId="189" xr:uid="{00000000-0005-0000-0000-0000BD000000}"/>
    <cellStyle name="Hlavní nadpis" xfId="190" xr:uid="{00000000-0005-0000-0000-0000BE000000}"/>
    <cellStyle name="Kontrolní buňka" xfId="300" builtinId="23" customBuiltin="1"/>
    <cellStyle name="Měna 2" xfId="191" xr:uid="{00000000-0005-0000-0000-0000BF000000}"/>
    <cellStyle name="měny 2" xfId="192" xr:uid="{00000000-0005-0000-0000-0000C0000000}"/>
    <cellStyle name="měny 2 2" xfId="193" xr:uid="{00000000-0005-0000-0000-0000C1000000}"/>
    <cellStyle name="měny 3" xfId="194" xr:uid="{00000000-0005-0000-0000-0000C2000000}"/>
    <cellStyle name="měny 3 2" xfId="195" xr:uid="{00000000-0005-0000-0000-0000C3000000}"/>
    <cellStyle name="měny 3 2 2" xfId="196" xr:uid="{00000000-0005-0000-0000-0000C4000000}"/>
    <cellStyle name="měny 3 3" xfId="197" xr:uid="{00000000-0005-0000-0000-0000C5000000}"/>
    <cellStyle name="měny 3 3 2" xfId="198" xr:uid="{00000000-0005-0000-0000-0000C6000000}"/>
    <cellStyle name="měny 3 4" xfId="199" xr:uid="{00000000-0005-0000-0000-0000C7000000}"/>
    <cellStyle name="měny 3 4 2" xfId="200" xr:uid="{00000000-0005-0000-0000-0000C8000000}"/>
    <cellStyle name="měny 3 5" xfId="201" xr:uid="{00000000-0005-0000-0000-0000C9000000}"/>
    <cellStyle name="měny 3 5 2" xfId="202" xr:uid="{00000000-0005-0000-0000-0000CA000000}"/>
    <cellStyle name="měny 4" xfId="203" xr:uid="{00000000-0005-0000-0000-0000CB000000}"/>
    <cellStyle name="měny 4 2" xfId="204" xr:uid="{00000000-0005-0000-0000-0000CC000000}"/>
    <cellStyle name="měny 4 2 2" xfId="205" xr:uid="{00000000-0005-0000-0000-0000CD000000}"/>
    <cellStyle name="měny 4 3" xfId="206" xr:uid="{00000000-0005-0000-0000-0000CE000000}"/>
    <cellStyle name="měny 4 3 2" xfId="207" xr:uid="{00000000-0005-0000-0000-0000CF000000}"/>
    <cellStyle name="měny 4 4" xfId="208" xr:uid="{00000000-0005-0000-0000-0000D0000000}"/>
    <cellStyle name="měny 4 4 2" xfId="209" xr:uid="{00000000-0005-0000-0000-0000D1000000}"/>
    <cellStyle name="měny 4 5" xfId="210" xr:uid="{00000000-0005-0000-0000-0000D2000000}"/>
    <cellStyle name="měny 5" xfId="211" xr:uid="{00000000-0005-0000-0000-0000D3000000}"/>
    <cellStyle name="Nadpis 1" xfId="301" builtinId="16" customBuiltin="1"/>
    <cellStyle name="Nadpis 2" xfId="302" builtinId="17" customBuiltin="1"/>
    <cellStyle name="Nadpis 3" xfId="303" builtinId="18" customBuiltin="1"/>
    <cellStyle name="Nadpis 4" xfId="304" builtinId="19" customBuiltin="1"/>
    <cellStyle name="Název" xfId="305" builtinId="15" customBuiltin="1"/>
    <cellStyle name="Neutrální" xfId="306" builtinId="28" customBuiltin="1"/>
    <cellStyle name="normálne 2" xfId="212" xr:uid="{00000000-0005-0000-0000-0000D4000000}"/>
    <cellStyle name="normálne 2 2" xfId="213" xr:uid="{00000000-0005-0000-0000-0000D5000000}"/>
    <cellStyle name="Normální" xfId="0" builtinId="0" customBuiltin="1"/>
    <cellStyle name="normální 2" xfId="214" xr:uid="{00000000-0005-0000-0000-0000D6000000}"/>
    <cellStyle name="normální 2 2" xfId="215" xr:uid="{00000000-0005-0000-0000-0000D7000000}"/>
    <cellStyle name="normální 2 2 2" xfId="216" xr:uid="{00000000-0005-0000-0000-0000D8000000}"/>
    <cellStyle name="normální 2 3" xfId="217" xr:uid="{00000000-0005-0000-0000-0000D9000000}"/>
    <cellStyle name="normální 2 3 2" xfId="218" xr:uid="{00000000-0005-0000-0000-0000DA000000}"/>
    <cellStyle name="normální 2 4" xfId="219" xr:uid="{00000000-0005-0000-0000-0000DB000000}"/>
    <cellStyle name="normální 2 4 2" xfId="220" xr:uid="{00000000-0005-0000-0000-0000DC000000}"/>
    <cellStyle name="normální 2 5" xfId="221" xr:uid="{00000000-0005-0000-0000-0000DD000000}"/>
    <cellStyle name="normální 3" xfId="222" xr:uid="{00000000-0005-0000-0000-0000DE000000}"/>
    <cellStyle name="normální 3 2" xfId="223" xr:uid="{00000000-0005-0000-0000-0000DF000000}"/>
    <cellStyle name="normální 3 3" xfId="224" xr:uid="{00000000-0005-0000-0000-0000E0000000}"/>
    <cellStyle name="normální 3 3 2" xfId="225" xr:uid="{00000000-0005-0000-0000-0000E1000000}"/>
    <cellStyle name="normální 3 3 2 2" xfId="226" xr:uid="{00000000-0005-0000-0000-0000E2000000}"/>
    <cellStyle name="normální 3 3 3" xfId="227" xr:uid="{00000000-0005-0000-0000-0000E3000000}"/>
    <cellStyle name="normální 3 3 3 2" xfId="228" xr:uid="{00000000-0005-0000-0000-0000E4000000}"/>
    <cellStyle name="normální 3 3 4" xfId="229" xr:uid="{00000000-0005-0000-0000-0000E5000000}"/>
    <cellStyle name="normální 3 3 4 2" xfId="230" xr:uid="{00000000-0005-0000-0000-0000E6000000}"/>
    <cellStyle name="normální 3 3 5" xfId="231" xr:uid="{00000000-0005-0000-0000-0000E7000000}"/>
    <cellStyle name="normální 3 4" xfId="232" xr:uid="{00000000-0005-0000-0000-0000E8000000}"/>
    <cellStyle name="normální 4" xfId="233" xr:uid="{00000000-0005-0000-0000-0000E9000000}"/>
    <cellStyle name="normální 4 2" xfId="234" xr:uid="{00000000-0005-0000-0000-0000EA000000}"/>
    <cellStyle name="normální 4 2 2" xfId="235" xr:uid="{00000000-0005-0000-0000-0000EB000000}"/>
    <cellStyle name="normální 4 3" xfId="236" xr:uid="{00000000-0005-0000-0000-0000EC000000}"/>
    <cellStyle name="normální 4 3 2" xfId="237" xr:uid="{00000000-0005-0000-0000-0000ED000000}"/>
    <cellStyle name="normální 4 4" xfId="238" xr:uid="{00000000-0005-0000-0000-0000EE000000}"/>
    <cellStyle name="normální 4 4 2" xfId="239" xr:uid="{00000000-0005-0000-0000-0000EF000000}"/>
    <cellStyle name="normální 4 5" xfId="240" xr:uid="{00000000-0005-0000-0000-0000F0000000}"/>
    <cellStyle name="normální 4 5 2" xfId="241" xr:uid="{00000000-0005-0000-0000-0000F1000000}"/>
    <cellStyle name="normální 4 6" xfId="242" xr:uid="{00000000-0005-0000-0000-0000F2000000}"/>
    <cellStyle name="normální 4 6 2" xfId="243" xr:uid="{00000000-0005-0000-0000-0000F3000000}"/>
    <cellStyle name="normální 4 7" xfId="244" xr:uid="{00000000-0005-0000-0000-0000F4000000}"/>
    <cellStyle name="normální 4 7 2" xfId="245" xr:uid="{00000000-0005-0000-0000-0000F5000000}"/>
    <cellStyle name="normální 4 8" xfId="246" xr:uid="{00000000-0005-0000-0000-0000F6000000}"/>
    <cellStyle name="normální 5" xfId="247" xr:uid="{00000000-0005-0000-0000-0000F7000000}"/>
    <cellStyle name="normální 6" xfId="248" xr:uid="{00000000-0005-0000-0000-0000F8000000}"/>
    <cellStyle name="normální_PŘELOŽKY VO" xfId="4" xr:uid="{00000000-0005-0000-0000-000004000000}"/>
    <cellStyle name="normální_Rozpočet investičních nákladů platí 16,+ specifikace" xfId="3" xr:uid="{00000000-0005-0000-0000-000003000000}"/>
    <cellStyle name="normální_ROZVODY VO (2)" xfId="1" xr:uid="{00000000-0005-0000-0000-000001000000}"/>
    <cellStyle name="normální_Zadávací podklad pro profese" xfId="2" xr:uid="{00000000-0005-0000-0000-000002000000}"/>
    <cellStyle name="Podnadpis" xfId="249" xr:uid="{00000000-0005-0000-0000-0000F9000000}"/>
    <cellStyle name="Poznámka 2" xfId="250" xr:uid="{00000000-0005-0000-0000-0000FA000000}"/>
    <cellStyle name="Poznámka 2 2" xfId="251" xr:uid="{00000000-0005-0000-0000-0000FB000000}"/>
    <cellStyle name="Poznámka 2 2 2" xfId="252" xr:uid="{00000000-0005-0000-0000-0000FC000000}"/>
    <cellStyle name="Poznámka 2 3" xfId="253" xr:uid="{00000000-0005-0000-0000-0000FD000000}"/>
    <cellStyle name="Poznámka 2 3 2" xfId="254" xr:uid="{00000000-0005-0000-0000-0000FE000000}"/>
    <cellStyle name="Poznámka 2 4" xfId="255" xr:uid="{00000000-0005-0000-0000-0000FF000000}"/>
    <cellStyle name="Poznámka 2 4 2" xfId="256" xr:uid="{00000000-0005-0000-0000-000000010000}"/>
    <cellStyle name="Poznámka 2 5" xfId="257" xr:uid="{00000000-0005-0000-0000-000001010000}"/>
    <cellStyle name="Poznámka 3" xfId="258" xr:uid="{00000000-0005-0000-0000-000002010000}"/>
    <cellStyle name="Poznámka 3 2" xfId="259" xr:uid="{00000000-0005-0000-0000-000003010000}"/>
    <cellStyle name="Poznámka 3 2 2" xfId="260" xr:uid="{00000000-0005-0000-0000-000004010000}"/>
    <cellStyle name="Poznámka 3 3" xfId="261" xr:uid="{00000000-0005-0000-0000-000005010000}"/>
    <cellStyle name="Poznámka 3 3 2" xfId="262" xr:uid="{00000000-0005-0000-0000-000006010000}"/>
    <cellStyle name="Poznámka 3 4" xfId="263" xr:uid="{00000000-0005-0000-0000-000007010000}"/>
    <cellStyle name="Poznámka 3 4 2" xfId="264" xr:uid="{00000000-0005-0000-0000-000008010000}"/>
    <cellStyle name="Poznámka 3 5" xfId="265" xr:uid="{00000000-0005-0000-0000-000009010000}"/>
    <cellStyle name="procent 2" xfId="266" xr:uid="{00000000-0005-0000-0000-00000A010000}"/>
    <cellStyle name="Procenta 2" xfId="267" xr:uid="{00000000-0005-0000-0000-00000B010000}"/>
    <cellStyle name="Propojená buňka" xfId="307" builtinId="24" customBuiltin="1"/>
    <cellStyle name="R_text" xfId="268" xr:uid="{00000000-0005-0000-0000-00000C010000}"/>
    <cellStyle name="R_type" xfId="269" xr:uid="{00000000-0005-0000-0000-00000D010000}"/>
    <cellStyle name="Správně" xfId="308" builtinId="26" customBuiltin="1"/>
    <cellStyle name="Standard_Tabelle1" xfId="270" xr:uid="{00000000-0005-0000-0000-00000E010000}"/>
    <cellStyle name="Stín+tučně" xfId="271" xr:uid="{00000000-0005-0000-0000-00000F010000}"/>
    <cellStyle name="Stín+tučně+velké písmo" xfId="272" xr:uid="{00000000-0005-0000-0000-000010010000}"/>
    <cellStyle name="Styl 1" xfId="273" xr:uid="{00000000-0005-0000-0000-000011010000}"/>
    <cellStyle name="Styl 1 2" xfId="274" xr:uid="{00000000-0005-0000-0000-000012010000}"/>
    <cellStyle name="Styl 1 3" xfId="275" xr:uid="{00000000-0005-0000-0000-000013010000}"/>
    <cellStyle name="Špatně" xfId="309" builtinId="27" customBuiltin="1"/>
    <cellStyle name="Text upozornění" xfId="310" builtinId="11" customBuiltin="1"/>
    <cellStyle name="Tučně" xfId="276" xr:uid="{00000000-0005-0000-0000-000014010000}"/>
    <cellStyle name="TYP ŘÁDKU_4(sloupceJ-L)" xfId="277" xr:uid="{00000000-0005-0000-0000-000015010000}"/>
    <cellStyle name="Vstup" xfId="311" builtinId="20" customBuiltin="1"/>
    <cellStyle name="Výpočet" xfId="312" builtinId="22" customBuiltin="1"/>
    <cellStyle name="Výstup" xfId="313" builtinId="21" customBuiltin="1"/>
    <cellStyle name="Vysvětlující text" xfId="314" builtinId="53" customBuiltin="1"/>
    <cellStyle name="Währung [0]_Tabelle1" xfId="278" xr:uid="{00000000-0005-0000-0000-000016010000}"/>
    <cellStyle name="Währung_Tabelle1" xfId="279" xr:uid="{00000000-0005-0000-0000-000017010000}"/>
    <cellStyle name="základní" xfId="280" xr:uid="{00000000-0005-0000-0000-000018010000}"/>
    <cellStyle name="Zvýraznění 1" xfId="315" builtinId="29" customBuiltin="1"/>
    <cellStyle name="Zvýraznění 2" xfId="316" builtinId="33" customBuiltin="1"/>
    <cellStyle name="Zvýraznění 3" xfId="317" builtinId="37" customBuiltin="1"/>
    <cellStyle name="Zvýraznění 4" xfId="318" builtinId="41" customBuiltin="1"/>
    <cellStyle name="Zvýraznění 5" xfId="319" builtinId="45" customBuiltin="1"/>
    <cellStyle name="Zvýraznění 6" xfId="32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4"/>
  <sheetViews>
    <sheetView zoomScaleNormal="100" workbookViewId="0"/>
  </sheetViews>
  <sheetFormatPr defaultRowHeight="13.5" x14ac:dyDescent="0.3"/>
  <cols>
    <col min="1" max="1" width="2.33203125" customWidth="1"/>
    <col min="2" max="2" width="1.6640625" customWidth="1"/>
    <col min="3" max="3" width="2.5" customWidth="1"/>
    <col min="4" max="4" width="6.1640625" customWidth="1"/>
    <col min="5" max="5" width="12" customWidth="1"/>
    <col min="6" max="6" width="0.5" customWidth="1"/>
    <col min="7" max="8" width="2.5" customWidth="1"/>
    <col min="9" max="9" width="8.6640625" customWidth="1"/>
    <col min="10" max="10" width="12" customWidth="1"/>
    <col min="11" max="11" width="0.6640625" customWidth="1"/>
    <col min="12" max="12" width="2.33203125" customWidth="1"/>
    <col min="13" max="13" width="2.6640625" customWidth="1"/>
    <col min="14" max="14" width="2" customWidth="1"/>
    <col min="15" max="15" width="12.6640625" customWidth="1"/>
    <col min="16" max="16" width="2.6640625" customWidth="1"/>
    <col min="17" max="17" width="2" customWidth="1"/>
    <col min="18" max="18" width="15.33203125" customWidth="1"/>
  </cols>
  <sheetData>
    <row r="1" spans="1:18" ht="16.5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7"/>
    </row>
    <row r="2" spans="1:18" ht="22.5" x14ac:dyDescent="0.3">
      <c r="A2" s="8"/>
      <c r="B2" s="9"/>
      <c r="C2" s="9"/>
      <c r="D2" s="9"/>
      <c r="E2" s="9"/>
      <c r="F2" s="9"/>
      <c r="G2" s="10" t="s">
        <v>0</v>
      </c>
      <c r="H2" s="9"/>
      <c r="I2" s="9"/>
      <c r="J2" s="9"/>
      <c r="K2" s="9"/>
      <c r="L2" s="9"/>
      <c r="M2" s="9"/>
      <c r="N2" s="9"/>
      <c r="O2" s="9"/>
      <c r="P2" s="9"/>
      <c r="Q2" s="9"/>
      <c r="R2" s="11"/>
    </row>
    <row r="3" spans="1:18" ht="16.5" x14ac:dyDescent="0.3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</row>
    <row r="4" spans="1:18" x14ac:dyDescent="0.3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7"/>
    </row>
    <row r="5" spans="1:18" ht="35.25" customHeight="1" x14ac:dyDescent="0.3">
      <c r="A5" s="18"/>
      <c r="B5" s="19" t="s">
        <v>1</v>
      </c>
      <c r="C5" s="19"/>
      <c r="D5" s="19"/>
      <c r="E5" s="186" t="s">
        <v>2</v>
      </c>
      <c r="F5" s="187"/>
      <c r="G5" s="187"/>
      <c r="H5" s="187"/>
      <c r="I5" s="187"/>
      <c r="J5" s="188"/>
      <c r="K5" s="19"/>
      <c r="L5" s="19"/>
      <c r="M5" s="19"/>
      <c r="N5" s="19"/>
      <c r="O5" s="19"/>
      <c r="P5" s="20"/>
      <c r="Q5" s="21"/>
      <c r="R5" s="22"/>
    </row>
    <row r="6" spans="1:18" x14ac:dyDescent="0.3">
      <c r="A6" s="18"/>
      <c r="B6" s="19"/>
      <c r="C6" s="19"/>
      <c r="D6" s="19"/>
      <c r="E6" s="23"/>
      <c r="F6" s="19"/>
      <c r="G6" s="19"/>
      <c r="H6" s="19"/>
      <c r="I6" s="19"/>
      <c r="J6" s="24"/>
      <c r="K6" s="19"/>
      <c r="L6" s="19"/>
      <c r="M6" s="19"/>
      <c r="N6" s="19"/>
      <c r="O6" s="19"/>
      <c r="P6" s="25"/>
      <c r="Q6" s="26"/>
      <c r="R6" s="27"/>
    </row>
    <row r="7" spans="1:18" x14ac:dyDescent="0.3">
      <c r="A7" s="18"/>
      <c r="B7" s="19"/>
      <c r="C7" s="19"/>
      <c r="D7" s="19"/>
      <c r="E7" s="23"/>
      <c r="F7" s="19"/>
      <c r="G7" s="19"/>
      <c r="H7" s="19"/>
      <c r="I7" s="19"/>
      <c r="J7" s="24"/>
      <c r="K7" s="19"/>
      <c r="L7" s="19"/>
      <c r="M7" s="19"/>
      <c r="N7" s="19"/>
      <c r="O7" s="19"/>
      <c r="P7" s="25"/>
      <c r="Q7" s="26"/>
      <c r="R7" s="27"/>
    </row>
    <row r="8" spans="1:18" x14ac:dyDescent="0.3">
      <c r="A8" s="18"/>
      <c r="B8" s="19" t="s">
        <v>3</v>
      </c>
      <c r="C8" s="19"/>
      <c r="D8" s="19"/>
      <c r="E8" s="28" t="s">
        <v>4</v>
      </c>
      <c r="F8" s="19"/>
      <c r="G8" s="19"/>
      <c r="H8" s="19"/>
      <c r="I8" s="19"/>
      <c r="J8" s="24"/>
      <c r="K8" s="19"/>
      <c r="L8" s="19"/>
      <c r="M8" s="19"/>
      <c r="N8" s="19"/>
      <c r="O8" s="19"/>
      <c r="P8" s="23"/>
      <c r="Q8" s="26"/>
      <c r="R8" s="27"/>
    </row>
    <row r="9" spans="1:18" x14ac:dyDescent="0.3">
      <c r="A9" s="18"/>
      <c r="B9" s="19"/>
      <c r="C9" s="19"/>
      <c r="D9" s="19"/>
      <c r="E9" s="29" t="s">
        <v>5</v>
      </c>
      <c r="F9" s="19"/>
      <c r="G9" s="19"/>
      <c r="H9" s="19"/>
      <c r="I9" s="19"/>
      <c r="J9" s="24"/>
      <c r="K9" s="19"/>
      <c r="L9" s="19"/>
      <c r="M9" s="19"/>
      <c r="N9" s="19"/>
      <c r="O9" s="19"/>
      <c r="P9" s="25"/>
      <c r="Q9" s="26"/>
      <c r="R9" s="27"/>
    </row>
    <row r="10" spans="1:18" x14ac:dyDescent="0.3">
      <c r="A10" s="18"/>
      <c r="B10" s="19"/>
      <c r="C10" s="19"/>
      <c r="D10" s="19"/>
      <c r="E10" s="29"/>
      <c r="F10" s="19"/>
      <c r="G10" s="19"/>
      <c r="H10" s="19"/>
      <c r="I10" s="19"/>
      <c r="J10" s="24"/>
      <c r="K10" s="19"/>
      <c r="L10" s="19"/>
      <c r="M10" s="19"/>
      <c r="N10" s="19"/>
      <c r="O10" s="19"/>
      <c r="P10" s="25"/>
      <c r="Q10" s="26"/>
      <c r="R10" s="27"/>
    </row>
    <row r="11" spans="1:18" x14ac:dyDescent="0.3">
      <c r="A11" s="18"/>
      <c r="B11" s="19" t="s">
        <v>6</v>
      </c>
      <c r="C11" s="19"/>
      <c r="D11" s="19"/>
      <c r="E11" s="30" t="s">
        <v>7</v>
      </c>
      <c r="F11" s="31"/>
      <c r="G11" s="31"/>
      <c r="H11" s="31"/>
      <c r="I11" s="31"/>
      <c r="J11" s="32"/>
      <c r="K11" s="19"/>
      <c r="L11" s="19"/>
      <c r="M11" s="19"/>
      <c r="N11" s="19"/>
      <c r="O11" s="19"/>
      <c r="P11" s="33"/>
      <c r="Q11" s="34"/>
      <c r="R11" s="35"/>
    </row>
    <row r="12" spans="1:18" x14ac:dyDescent="0.3">
      <c r="A12" s="18"/>
      <c r="B12" s="19"/>
      <c r="C12" s="19"/>
      <c r="D12" s="19"/>
      <c r="E12" s="36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26"/>
      <c r="Q12" s="26"/>
      <c r="R12" s="27"/>
    </row>
    <row r="13" spans="1:18" x14ac:dyDescent="0.3">
      <c r="A13" s="18"/>
      <c r="B13" s="19"/>
      <c r="C13" s="19"/>
      <c r="D13" s="19"/>
      <c r="E13" s="36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6"/>
      <c r="Q13" s="26"/>
      <c r="R13" s="27"/>
    </row>
    <row r="14" spans="1:18" x14ac:dyDescent="0.3">
      <c r="A14" s="18"/>
      <c r="B14" s="19"/>
      <c r="C14" s="19"/>
      <c r="D14" s="19"/>
      <c r="E14" s="36" t="s">
        <v>5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6"/>
      <c r="Q14" s="26"/>
      <c r="R14" s="27"/>
    </row>
    <row r="15" spans="1:18" x14ac:dyDescent="0.3">
      <c r="A15" s="18"/>
      <c r="B15" s="19"/>
      <c r="C15" s="19"/>
      <c r="D15" s="19"/>
      <c r="E15" s="36" t="s">
        <v>5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6"/>
      <c r="Q15" s="26"/>
      <c r="R15" s="27"/>
    </row>
    <row r="16" spans="1:18" x14ac:dyDescent="0.3">
      <c r="A16" s="18"/>
      <c r="B16" s="19"/>
      <c r="C16" s="19"/>
      <c r="D16" s="19"/>
      <c r="E16" s="36" t="s">
        <v>5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6"/>
      <c r="Q16" s="26"/>
      <c r="R16" s="27"/>
    </row>
    <row r="17" spans="1:18" x14ac:dyDescent="0.3">
      <c r="A17" s="18"/>
      <c r="B17" s="19"/>
      <c r="C17" s="19"/>
      <c r="D17" s="19"/>
      <c r="E17" s="36" t="s">
        <v>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6"/>
      <c r="Q17" s="26"/>
      <c r="R17" s="27"/>
    </row>
    <row r="18" spans="1:18" x14ac:dyDescent="0.3">
      <c r="A18" s="18"/>
      <c r="B18" s="19"/>
      <c r="C18" s="19"/>
      <c r="D18" s="19"/>
      <c r="E18" s="36" t="s">
        <v>5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6"/>
      <c r="Q18" s="26"/>
      <c r="R18" s="27"/>
    </row>
    <row r="19" spans="1:18" x14ac:dyDescent="0.3">
      <c r="A19" s="18"/>
      <c r="B19" s="37" t="s">
        <v>8</v>
      </c>
      <c r="C19" s="19"/>
      <c r="D19" s="19"/>
      <c r="E19" s="37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27"/>
    </row>
    <row r="20" spans="1:18" ht="46.5" customHeight="1" x14ac:dyDescent="0.3">
      <c r="A20" s="18"/>
      <c r="B20" s="19" t="s">
        <v>9</v>
      </c>
      <c r="C20" s="19"/>
      <c r="D20" s="19"/>
      <c r="E20" s="189" t="s">
        <v>10</v>
      </c>
      <c r="F20" s="190"/>
      <c r="G20" s="190"/>
      <c r="H20" s="190"/>
      <c r="I20" s="190"/>
      <c r="J20" s="191"/>
      <c r="K20" s="19"/>
      <c r="L20" s="19"/>
      <c r="M20" s="19"/>
      <c r="N20" s="19"/>
      <c r="O20" s="38"/>
      <c r="P20" s="39"/>
      <c r="Q20" s="40"/>
      <c r="R20" s="41"/>
    </row>
    <row r="21" spans="1:18" ht="31.5" x14ac:dyDescent="0.3">
      <c r="A21" s="18"/>
      <c r="B21" s="19" t="s">
        <v>11</v>
      </c>
      <c r="C21" s="19"/>
      <c r="D21" s="19"/>
      <c r="E21" s="42" t="s">
        <v>12</v>
      </c>
      <c r="F21" s="19"/>
      <c r="G21" s="19"/>
      <c r="H21" s="19"/>
      <c r="I21" s="19"/>
      <c r="J21" s="24"/>
      <c r="K21" s="19"/>
      <c r="L21" s="19"/>
      <c r="M21" s="19"/>
      <c r="N21" s="19"/>
      <c r="O21" s="38"/>
      <c r="P21" s="39"/>
      <c r="Q21" s="40"/>
      <c r="R21" s="41"/>
    </row>
    <row r="22" spans="1:18" x14ac:dyDescent="0.3">
      <c r="A22" s="18"/>
      <c r="B22" s="19"/>
      <c r="C22" s="19"/>
      <c r="D22" s="19"/>
      <c r="E22" s="43"/>
      <c r="F22" s="31"/>
      <c r="G22" s="31"/>
      <c r="H22" s="31"/>
      <c r="I22" s="31"/>
      <c r="J22" s="32"/>
      <c r="K22" s="19"/>
      <c r="L22" s="19"/>
      <c r="M22" s="19"/>
      <c r="N22" s="19"/>
      <c r="O22" s="38"/>
      <c r="P22" s="39"/>
      <c r="Q22" s="40"/>
      <c r="R22" s="41"/>
    </row>
    <row r="23" spans="1:18" x14ac:dyDescent="0.3">
      <c r="A23" s="18"/>
      <c r="B23" s="19"/>
      <c r="C23" s="19"/>
      <c r="D23" s="19"/>
      <c r="E23" s="44"/>
      <c r="F23" s="19"/>
      <c r="G23" s="19" t="s">
        <v>13</v>
      </c>
      <c r="H23" s="19"/>
      <c r="I23" s="19"/>
      <c r="J23" s="19"/>
      <c r="K23" s="19"/>
      <c r="L23" s="19"/>
      <c r="M23" s="19"/>
      <c r="N23" s="19"/>
      <c r="O23" s="44" t="s">
        <v>14</v>
      </c>
      <c r="P23" s="26"/>
      <c r="Q23" s="26"/>
      <c r="R23" s="45"/>
    </row>
    <row r="24" spans="1:18" x14ac:dyDescent="0.3">
      <c r="A24" s="18"/>
      <c r="B24" s="19"/>
      <c r="C24" s="19"/>
      <c r="D24" s="19"/>
      <c r="E24" s="38"/>
      <c r="F24" s="19"/>
      <c r="G24" s="46" t="s">
        <v>15</v>
      </c>
      <c r="H24" s="47"/>
      <c r="I24" s="48"/>
      <c r="J24" s="19"/>
      <c r="K24" s="19"/>
      <c r="L24" s="19"/>
      <c r="M24" s="19"/>
      <c r="N24" s="19"/>
      <c r="O24" s="49" t="s">
        <v>16</v>
      </c>
      <c r="P24" s="26"/>
      <c r="Q24" s="26"/>
      <c r="R24" s="50"/>
    </row>
    <row r="25" spans="1:18" x14ac:dyDescent="0.3">
      <c r="A25" s="51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3"/>
    </row>
    <row r="26" spans="1:18" ht="15.75" x14ac:dyDescent="0.3">
      <c r="A26" s="54" t="s">
        <v>11</v>
      </c>
      <c r="B26" s="19"/>
      <c r="C26" s="19"/>
      <c r="D26" s="19"/>
      <c r="E26" s="19"/>
      <c r="F26" s="24"/>
      <c r="G26" s="55"/>
      <c r="H26" s="19"/>
      <c r="I26" s="19"/>
      <c r="J26" s="19"/>
      <c r="K26" s="19"/>
      <c r="L26" s="56"/>
      <c r="M26" s="32"/>
      <c r="N26" s="57" t="s">
        <v>17</v>
      </c>
      <c r="O26" s="31"/>
      <c r="P26" s="31"/>
      <c r="Q26" s="31"/>
      <c r="R26" s="27"/>
    </row>
    <row r="27" spans="1:18" x14ac:dyDescent="0.3">
      <c r="A27" s="18"/>
      <c r="B27" s="19"/>
      <c r="C27" s="19"/>
      <c r="D27" s="19"/>
      <c r="E27" s="19"/>
      <c r="F27" s="24"/>
      <c r="G27" s="55"/>
      <c r="H27" s="19"/>
      <c r="I27" s="19"/>
      <c r="J27" s="19"/>
      <c r="K27" s="19"/>
      <c r="L27" s="58">
        <v>23</v>
      </c>
      <c r="M27" s="59" t="s">
        <v>18</v>
      </c>
      <c r="N27" s="47"/>
      <c r="O27" s="47"/>
      <c r="P27" s="47"/>
      <c r="Q27" s="47"/>
      <c r="R27" s="60">
        <f>rekap!C27</f>
        <v>502137.46500000003</v>
      </c>
    </row>
    <row r="28" spans="1:18" x14ac:dyDescent="0.3">
      <c r="A28" s="61" t="s">
        <v>19</v>
      </c>
      <c r="B28" s="31"/>
      <c r="C28" s="31"/>
      <c r="D28" s="31"/>
      <c r="E28" s="31"/>
      <c r="F28" s="32"/>
      <c r="G28" s="62" t="s">
        <v>20</v>
      </c>
      <c r="H28" s="31"/>
      <c r="I28" s="31"/>
      <c r="J28" s="31"/>
      <c r="K28" s="31"/>
      <c r="L28" s="58">
        <v>24</v>
      </c>
      <c r="M28" s="63">
        <v>15</v>
      </c>
      <c r="N28" s="32" t="s">
        <v>21</v>
      </c>
      <c r="O28" s="64">
        <v>0</v>
      </c>
      <c r="P28" s="47" t="s">
        <v>22</v>
      </c>
      <c r="Q28" s="65"/>
      <c r="R28" s="66">
        <f>0.15*O28</f>
        <v>0</v>
      </c>
    </row>
    <row r="29" spans="1:18" x14ac:dyDescent="0.3">
      <c r="A29" s="67" t="s">
        <v>9</v>
      </c>
      <c r="B29" s="68"/>
      <c r="C29" s="68"/>
      <c r="D29" s="68"/>
      <c r="E29" s="68"/>
      <c r="F29" s="69"/>
      <c r="G29" s="70"/>
      <c r="H29" s="68"/>
      <c r="I29" s="68"/>
      <c r="J29" s="68"/>
      <c r="K29" s="68"/>
      <c r="L29" s="58">
        <v>25</v>
      </c>
      <c r="M29" s="71">
        <v>21</v>
      </c>
      <c r="N29" s="65" t="s">
        <v>21</v>
      </c>
      <c r="O29" s="64">
        <f>R27</f>
        <v>502137.46500000003</v>
      </c>
      <c r="P29" s="47" t="s">
        <v>22</v>
      </c>
      <c r="Q29" s="65"/>
      <c r="R29" s="72">
        <f>0.21*O29</f>
        <v>105448.86765</v>
      </c>
    </row>
    <row r="30" spans="1:18" x14ac:dyDescent="0.3">
      <c r="A30" s="18"/>
      <c r="B30" s="19"/>
      <c r="C30" s="19"/>
      <c r="D30" s="19"/>
      <c r="E30" s="19"/>
      <c r="F30" s="24"/>
      <c r="G30" s="55"/>
      <c r="H30" s="19"/>
      <c r="I30" s="19"/>
      <c r="J30" s="19"/>
      <c r="K30" s="19"/>
      <c r="L30" s="73">
        <v>26</v>
      </c>
      <c r="M30" s="74" t="s">
        <v>23</v>
      </c>
      <c r="N30" s="75"/>
      <c r="O30" s="75"/>
      <c r="P30" s="75"/>
      <c r="Q30" s="75"/>
      <c r="R30" s="76">
        <f>R27+R28+R29</f>
        <v>607586.33265</v>
      </c>
    </row>
    <row r="31" spans="1:18" ht="15.75" x14ac:dyDescent="0.3">
      <c r="A31" s="61" t="s">
        <v>19</v>
      </c>
      <c r="B31" s="31"/>
      <c r="C31" s="31"/>
      <c r="D31" s="31"/>
      <c r="E31" s="31"/>
      <c r="F31" s="32"/>
      <c r="G31" s="62" t="s">
        <v>20</v>
      </c>
      <c r="H31" s="31"/>
      <c r="I31" s="31"/>
      <c r="J31" s="31"/>
      <c r="K31" s="31"/>
      <c r="L31" s="77" t="s">
        <v>24</v>
      </c>
      <c r="M31" s="78"/>
      <c r="N31" s="79" t="s">
        <v>25</v>
      </c>
      <c r="O31" s="80"/>
      <c r="P31" s="80"/>
      <c r="Q31" s="80"/>
      <c r="R31" s="81"/>
    </row>
    <row r="32" spans="1:18" x14ac:dyDescent="0.3">
      <c r="A32" s="67" t="s">
        <v>26</v>
      </c>
      <c r="B32" s="68"/>
      <c r="C32" s="68"/>
      <c r="D32" s="68"/>
      <c r="E32" s="68"/>
      <c r="F32" s="69"/>
      <c r="G32" s="70"/>
      <c r="H32" s="68"/>
      <c r="I32" s="68"/>
      <c r="J32" s="68"/>
      <c r="K32" s="68"/>
      <c r="L32" s="58">
        <v>27</v>
      </c>
      <c r="M32" s="59" t="s">
        <v>27</v>
      </c>
      <c r="N32" s="47"/>
      <c r="O32" s="47"/>
      <c r="P32" s="47"/>
      <c r="Q32" s="65"/>
      <c r="R32" s="82">
        <v>0</v>
      </c>
    </row>
    <row r="33" spans="1:18" x14ac:dyDescent="0.3">
      <c r="A33" s="18"/>
      <c r="B33" s="19"/>
      <c r="C33" s="19"/>
      <c r="D33" s="19"/>
      <c r="E33" s="19"/>
      <c r="F33" s="24"/>
      <c r="G33" s="55"/>
      <c r="H33" s="19"/>
      <c r="I33" s="19"/>
      <c r="J33" s="19"/>
      <c r="K33" s="19"/>
      <c r="L33" s="58">
        <v>28</v>
      </c>
      <c r="M33" s="59" t="s">
        <v>28</v>
      </c>
      <c r="N33" s="47"/>
      <c r="O33" s="47"/>
      <c r="P33" s="47"/>
      <c r="Q33" s="65"/>
      <c r="R33" s="82">
        <v>0</v>
      </c>
    </row>
    <row r="34" spans="1:18" x14ac:dyDescent="0.3">
      <c r="A34" s="83" t="s">
        <v>19</v>
      </c>
      <c r="B34" s="84"/>
      <c r="C34" s="84"/>
      <c r="D34" s="84"/>
      <c r="E34" s="84"/>
      <c r="F34" s="85"/>
      <c r="G34" s="86" t="s">
        <v>20</v>
      </c>
      <c r="H34" s="84"/>
      <c r="I34" s="84"/>
      <c r="J34" s="84"/>
      <c r="K34" s="84"/>
      <c r="L34" s="87">
        <v>29</v>
      </c>
      <c r="M34" s="88" t="s">
        <v>29</v>
      </c>
      <c r="N34" s="89"/>
      <c r="O34" s="89"/>
      <c r="P34" s="89"/>
      <c r="Q34" s="90"/>
      <c r="R34" s="91">
        <v>0</v>
      </c>
    </row>
  </sheetData>
  <mergeCells count="2">
    <mergeCell ref="E5:J5"/>
    <mergeCell ref="E20:J20"/>
  </mergeCells>
  <pageMargins left="0.70833330000000005" right="0.70833330000000005" top="0.78749999999999998" bottom="0.78749999999999998" header="0.3152778" footer="0.3152778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8"/>
  <sheetViews>
    <sheetView view="pageBreakPreview" zoomScale="60" zoomScaleNormal="100" workbookViewId="0">
      <selection activeCell="G27" sqref="G27"/>
    </sheetView>
  </sheetViews>
  <sheetFormatPr defaultRowHeight="13.5" x14ac:dyDescent="0.3"/>
  <cols>
    <col min="1" max="1" width="10.5" customWidth="1"/>
    <col min="2" max="2" width="49" customWidth="1"/>
    <col min="3" max="3" width="17.6640625" bestFit="1" customWidth="1"/>
    <col min="4" max="4" width="12" bestFit="1" customWidth="1"/>
  </cols>
  <sheetData>
    <row r="1" spans="1:4" ht="18.75" x14ac:dyDescent="0.3">
      <c r="A1" s="92" t="s">
        <v>30</v>
      </c>
      <c r="B1" s="93"/>
      <c r="C1" s="93"/>
    </row>
    <row r="2" spans="1:4" x14ac:dyDescent="0.3">
      <c r="A2" s="94" t="s">
        <v>31</v>
      </c>
      <c r="B2" s="95" t="str">
        <f>Krycí!E5</f>
        <v>CENTRUM AKTIVNÍCH SENIORŮ</v>
      </c>
      <c r="C2" s="96"/>
    </row>
    <row r="3" spans="1:4" x14ac:dyDescent="0.3">
      <c r="A3" s="94" t="s">
        <v>32</v>
      </c>
      <c r="B3" s="97" t="str">
        <f>Krycí!E8</f>
        <v>SO 03 Centrum aktivních seniorů</v>
      </c>
      <c r="C3" s="98"/>
    </row>
    <row r="4" spans="1:4" x14ac:dyDescent="0.3">
      <c r="A4" s="94" t="s">
        <v>33</v>
      </c>
      <c r="B4" s="95"/>
      <c r="C4" s="98"/>
    </row>
    <row r="5" spans="1:4" x14ac:dyDescent="0.3">
      <c r="A5" s="94" t="s">
        <v>34</v>
      </c>
      <c r="B5" s="97" t="str">
        <f>Krycí!E11</f>
        <v>D-03.10 Elektrická požární signalizace  - EPS</v>
      </c>
      <c r="C5" s="98"/>
    </row>
    <row r="6" spans="1:4" x14ac:dyDescent="0.3">
      <c r="A6" s="95" t="s">
        <v>35</v>
      </c>
      <c r="B6" s="95"/>
      <c r="C6" s="98"/>
    </row>
    <row r="7" spans="1:4" x14ac:dyDescent="0.3">
      <c r="A7" s="95"/>
      <c r="B7" s="95"/>
      <c r="C7" s="98"/>
    </row>
    <row r="8" spans="1:4" ht="52.5" x14ac:dyDescent="0.3">
      <c r="A8" s="95" t="s">
        <v>36</v>
      </c>
      <c r="B8" s="99" t="str">
        <f>Krycí!E20</f>
        <v xml:space="preserve">Statutární město Frýdek-Místek, 
Radniční 1148, 738 01 Frýdek-Místek
</v>
      </c>
      <c r="C8" s="98"/>
    </row>
    <row r="9" spans="1:4" x14ac:dyDescent="0.3">
      <c r="A9" s="95" t="s">
        <v>37</v>
      </c>
      <c r="B9" s="95" t="str">
        <f>Krycí!E21</f>
        <v>elektro-projekce s.r.o. Ostrava</v>
      </c>
      <c r="C9" s="98"/>
    </row>
    <row r="10" spans="1:4" x14ac:dyDescent="0.3">
      <c r="A10" s="95" t="s">
        <v>38</v>
      </c>
      <c r="B10" s="100" t="str">
        <f>Krycí!O24</f>
        <v>11/2017</v>
      </c>
      <c r="C10" s="98"/>
    </row>
    <row r="11" spans="1:4" x14ac:dyDescent="0.3">
      <c r="A11" s="101" t="s">
        <v>8</v>
      </c>
      <c r="B11" s="101"/>
      <c r="C11" s="98"/>
    </row>
    <row r="12" spans="1:4" x14ac:dyDescent="0.3">
      <c r="A12" s="93"/>
      <c r="B12" s="93"/>
      <c r="C12" s="93"/>
    </row>
    <row r="13" spans="1:4" x14ac:dyDescent="0.3">
      <c r="A13" s="102" t="s">
        <v>39</v>
      </c>
      <c r="B13" s="103" t="s">
        <v>40</v>
      </c>
      <c r="C13" s="104" t="s">
        <v>41</v>
      </c>
    </row>
    <row r="14" spans="1:4" x14ac:dyDescent="0.3">
      <c r="A14" s="105">
        <v>1</v>
      </c>
      <c r="B14" s="106">
        <v>2</v>
      </c>
      <c r="C14" s="107">
        <v>3</v>
      </c>
    </row>
    <row r="15" spans="1:4" ht="14.25" x14ac:dyDescent="0.3">
      <c r="A15" s="108"/>
      <c r="B15" s="109"/>
      <c r="C15" s="109"/>
    </row>
    <row r="16" spans="1:4" s="1" customFormat="1" ht="12.75" x14ac:dyDescent="0.2">
      <c r="A16" s="110" t="str">
        <f>EPS!A3</f>
        <v>A</v>
      </c>
      <c r="B16" s="111" t="str">
        <f>EPS!C3</f>
        <v>EPS - Elektrická požární signalizace</v>
      </c>
      <c r="C16" s="112">
        <f>EPS!K3</f>
        <v>502137.46500000003</v>
      </c>
      <c r="D16" s="112"/>
    </row>
    <row r="17" spans="1:4" s="1" customFormat="1" ht="12.75" x14ac:dyDescent="0.2">
      <c r="A17" s="110"/>
      <c r="B17" s="111"/>
      <c r="C17" s="112"/>
      <c r="D17" s="112"/>
    </row>
    <row r="18" spans="1:4" s="1" customFormat="1" ht="12.75" x14ac:dyDescent="0.2">
      <c r="A18" s="110"/>
      <c r="B18" s="111"/>
      <c r="C18" s="112"/>
      <c r="D18" s="112"/>
    </row>
    <row r="19" spans="1:4" s="1" customFormat="1" ht="12.75" x14ac:dyDescent="0.2">
      <c r="A19" s="110"/>
      <c r="B19" s="111"/>
      <c r="C19" s="112"/>
      <c r="D19" s="112"/>
    </row>
    <row r="20" spans="1:4" s="1" customFormat="1" ht="12.75" x14ac:dyDescent="0.2">
      <c r="A20" s="110"/>
      <c r="B20" s="111"/>
      <c r="C20" s="112"/>
      <c r="D20" s="112"/>
    </row>
    <row r="21" spans="1:4" s="1" customFormat="1" ht="12.75" x14ac:dyDescent="0.2">
      <c r="A21" s="110"/>
      <c r="B21" s="111"/>
      <c r="C21" s="112"/>
      <c r="D21" s="112"/>
    </row>
    <row r="22" spans="1:4" s="1" customFormat="1" ht="12.75" x14ac:dyDescent="0.2">
      <c r="A22" s="110"/>
      <c r="B22" s="111"/>
      <c r="C22" s="112"/>
    </row>
    <row r="23" spans="1:4" s="1" customFormat="1" ht="12.75" x14ac:dyDescent="0.2">
      <c r="A23" s="110"/>
      <c r="B23" s="111"/>
      <c r="C23" s="112"/>
    </row>
    <row r="24" spans="1:4" s="1" customFormat="1" ht="12.75" x14ac:dyDescent="0.2">
      <c r="A24" s="110"/>
      <c r="B24" s="111"/>
      <c r="C24" s="112"/>
    </row>
    <row r="25" spans="1:4" s="1" customFormat="1" ht="12.75" x14ac:dyDescent="0.2">
      <c r="A25" s="110"/>
      <c r="B25" s="111"/>
      <c r="C25" s="112"/>
    </row>
    <row r="26" spans="1:4" x14ac:dyDescent="0.3">
      <c r="A26" s="113"/>
      <c r="B26" s="114"/>
      <c r="C26" s="115"/>
    </row>
    <row r="27" spans="1:4" s="2" customFormat="1" ht="15.75" x14ac:dyDescent="0.25">
      <c r="A27" s="116"/>
      <c r="B27" s="117" t="s">
        <v>42</v>
      </c>
      <c r="C27" s="118">
        <f>SUM(C16:C26)</f>
        <v>502137.46500000003</v>
      </c>
      <c r="D27" s="119"/>
    </row>
    <row r="28" spans="1:4" ht="16.5" x14ac:dyDescent="0.3">
      <c r="C28" s="120"/>
    </row>
  </sheetData>
  <pageMargins left="0.78749999999999998" right="0.23611109999999999" top="0.74791660000000004" bottom="0.74791660000000004" header="0.3152778" footer="0.3152778"/>
  <pageSetup paperSize="9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4"/>
  <sheetViews>
    <sheetView tabSelected="1" view="pageBreakPreview" zoomScaleNormal="100" zoomScaleSheetLayoutView="100" workbookViewId="0">
      <pane ySplit="1" topLeftCell="A2" activePane="bottomLeft" state="frozen"/>
      <selection pane="bottomLeft" activeCell="I68" sqref="I68"/>
    </sheetView>
  </sheetViews>
  <sheetFormatPr defaultColWidth="9.1640625" defaultRowHeight="15.75" x14ac:dyDescent="0.25"/>
  <cols>
    <col min="1" max="1" width="7.6640625" style="121" customWidth="1"/>
    <col min="2" max="2" width="8.5" style="121" customWidth="1"/>
    <col min="3" max="3" width="76" style="121" customWidth="1"/>
    <col min="4" max="4" width="8" style="121" customWidth="1"/>
    <col min="5" max="5" width="13.83203125" style="122" customWidth="1"/>
    <col min="6" max="6" width="8.83203125" style="123" customWidth="1"/>
    <col min="7" max="9" width="8.33203125" style="123" customWidth="1"/>
    <col min="10" max="10" width="9.5" style="123" hidden="1" customWidth="1"/>
    <col min="11" max="11" width="13.6640625" style="122" customWidth="1"/>
    <col min="12" max="16384" width="9.1640625" style="121"/>
  </cols>
  <sheetData>
    <row r="1" spans="1:11" ht="47.25" customHeight="1" thickTop="1" thickBot="1" x14ac:dyDescent="0.3">
      <c r="A1" s="124" t="s">
        <v>43</v>
      </c>
      <c r="B1" s="125" t="s">
        <v>44</v>
      </c>
      <c r="C1" s="126" t="s">
        <v>45</v>
      </c>
      <c r="D1" s="127" t="s">
        <v>46</v>
      </c>
      <c r="E1" s="128" t="s">
        <v>47</v>
      </c>
      <c r="F1" s="129" t="s">
        <v>48</v>
      </c>
      <c r="G1" s="129" t="s">
        <v>49</v>
      </c>
      <c r="H1" s="129" t="s">
        <v>50</v>
      </c>
      <c r="I1" s="129" t="s">
        <v>51</v>
      </c>
      <c r="J1" s="129" t="s">
        <v>52</v>
      </c>
      <c r="K1" s="130" t="s">
        <v>53</v>
      </c>
    </row>
    <row r="2" spans="1:11" ht="18.600000000000001" customHeight="1" thickTop="1" thickBot="1" x14ac:dyDescent="0.3">
      <c r="A2" s="131"/>
      <c r="B2" s="132"/>
      <c r="C2" s="133"/>
      <c r="D2" s="132"/>
      <c r="E2" s="134"/>
      <c r="F2" s="135"/>
      <c r="G2" s="135"/>
      <c r="H2" s="135"/>
      <c r="I2" s="135"/>
      <c r="J2" s="135"/>
      <c r="K2" s="136"/>
    </row>
    <row r="3" spans="1:11" s="3" customFormat="1" ht="16.5" thickBot="1" x14ac:dyDescent="0.3">
      <c r="A3" s="137" t="s">
        <v>54</v>
      </c>
      <c r="B3" s="138"/>
      <c r="C3" s="139" t="s">
        <v>55</v>
      </c>
      <c r="D3" s="140"/>
      <c r="E3" s="140"/>
      <c r="F3" s="141"/>
      <c r="G3" s="141"/>
      <c r="H3" s="192" t="s">
        <v>56</v>
      </c>
      <c r="I3" s="193"/>
      <c r="J3" s="193"/>
      <c r="K3" s="142">
        <f>SUM(K4:K73)</f>
        <v>502137.46500000003</v>
      </c>
    </row>
    <row r="4" spans="1:11" s="3" customFormat="1" ht="47.25" x14ac:dyDescent="0.25">
      <c r="A4" s="143" t="s">
        <v>57</v>
      </c>
      <c r="B4" s="144" t="s">
        <v>57</v>
      </c>
      <c r="C4" s="145" t="s">
        <v>58</v>
      </c>
      <c r="D4" s="146" t="s">
        <v>59</v>
      </c>
      <c r="E4" s="147">
        <v>22361.09</v>
      </c>
      <c r="F4" s="148">
        <f>G4+H4+I4</f>
        <v>1</v>
      </c>
      <c r="G4" s="148">
        <v>1</v>
      </c>
      <c r="H4" s="148">
        <v>0</v>
      </c>
      <c r="I4" s="149">
        <v>0</v>
      </c>
      <c r="J4" s="149"/>
      <c r="K4" s="150">
        <f t="shared" ref="K4:K56" si="0">F4*E4</f>
        <v>22361.09</v>
      </c>
    </row>
    <row r="5" spans="1:11" s="3" customFormat="1" x14ac:dyDescent="0.25">
      <c r="A5" s="143" t="s">
        <v>60</v>
      </c>
      <c r="B5" s="144" t="s">
        <v>60</v>
      </c>
      <c r="C5" s="145" t="s">
        <v>61</v>
      </c>
      <c r="D5" s="146" t="s">
        <v>59</v>
      </c>
      <c r="E5" s="151">
        <v>2469</v>
      </c>
      <c r="F5" s="149">
        <f>G5+H5+I5</f>
        <v>1</v>
      </c>
      <c r="G5" s="149">
        <v>1</v>
      </c>
      <c r="H5" s="149">
        <v>0</v>
      </c>
      <c r="I5" s="149"/>
      <c r="J5" s="149"/>
      <c r="K5" s="150">
        <f t="shared" si="0"/>
        <v>2469</v>
      </c>
    </row>
    <row r="6" spans="1:11" s="3" customFormat="1" ht="31.5" x14ac:dyDescent="0.25">
      <c r="A6" s="143" t="s">
        <v>62</v>
      </c>
      <c r="B6" s="144" t="s">
        <v>62</v>
      </c>
      <c r="C6" s="145" t="s">
        <v>63</v>
      </c>
      <c r="D6" s="146" t="s">
        <v>59</v>
      </c>
      <c r="E6" s="147">
        <v>21799.69</v>
      </c>
      <c r="F6" s="149">
        <f t="shared" ref="F6:F33" si="1">G6+H6+I6</f>
        <v>1</v>
      </c>
      <c r="G6" s="149">
        <v>1</v>
      </c>
      <c r="H6" s="149">
        <v>0</v>
      </c>
      <c r="I6" s="149">
        <v>0</v>
      </c>
      <c r="J6" s="149"/>
      <c r="K6" s="150">
        <f t="shared" si="0"/>
        <v>21799.69</v>
      </c>
    </row>
    <row r="7" spans="1:11" s="3" customFormat="1" ht="47.25" x14ac:dyDescent="0.25">
      <c r="A7" s="143" t="s">
        <v>64</v>
      </c>
      <c r="B7" s="144" t="s">
        <v>64</v>
      </c>
      <c r="C7" s="145" t="s">
        <v>65</v>
      </c>
      <c r="D7" s="146" t="s">
        <v>59</v>
      </c>
      <c r="E7" s="147">
        <v>4622.51</v>
      </c>
      <c r="F7" s="149">
        <f t="shared" si="1"/>
        <v>2</v>
      </c>
      <c r="G7" s="149">
        <v>2</v>
      </c>
      <c r="H7" s="149">
        <v>0</v>
      </c>
      <c r="I7" s="149">
        <v>0</v>
      </c>
      <c r="J7" s="149"/>
      <c r="K7" s="150">
        <f t="shared" si="0"/>
        <v>9245.02</v>
      </c>
    </row>
    <row r="8" spans="1:11" s="3" customFormat="1" ht="31.5" x14ac:dyDescent="0.25">
      <c r="A8" s="143" t="s">
        <v>66</v>
      </c>
      <c r="B8" s="144" t="s">
        <v>66</v>
      </c>
      <c r="C8" s="145" t="s">
        <v>67</v>
      </c>
      <c r="D8" s="146" t="s">
        <v>59</v>
      </c>
      <c r="E8" s="147">
        <v>4678.3599999999997</v>
      </c>
      <c r="F8" s="149">
        <f t="shared" si="1"/>
        <v>1</v>
      </c>
      <c r="G8" s="149">
        <v>1</v>
      </c>
      <c r="H8" s="149">
        <v>0</v>
      </c>
      <c r="I8" s="149">
        <v>0</v>
      </c>
      <c r="J8" s="149"/>
      <c r="K8" s="150">
        <f t="shared" si="0"/>
        <v>4678.3599999999997</v>
      </c>
    </row>
    <row r="9" spans="1:11" s="3" customFormat="1" x14ac:dyDescent="0.25">
      <c r="A9" s="143" t="s">
        <v>68</v>
      </c>
      <c r="B9" s="144" t="s">
        <v>68</v>
      </c>
      <c r="C9" s="145" t="s">
        <v>69</v>
      </c>
      <c r="D9" s="146" t="s">
        <v>59</v>
      </c>
      <c r="E9" s="147">
        <v>1258.99</v>
      </c>
      <c r="F9" s="149">
        <f t="shared" si="1"/>
        <v>2</v>
      </c>
      <c r="G9" s="149">
        <v>2</v>
      </c>
      <c r="H9" s="149">
        <v>0</v>
      </c>
      <c r="I9" s="149">
        <v>0</v>
      </c>
      <c r="J9" s="149"/>
      <c r="K9" s="150">
        <f t="shared" si="0"/>
        <v>2517.98</v>
      </c>
    </row>
    <row r="10" spans="1:11" s="3" customFormat="1" x14ac:dyDescent="0.25">
      <c r="A10" s="143" t="s">
        <v>70</v>
      </c>
      <c r="B10" s="144" t="s">
        <v>70</v>
      </c>
      <c r="C10" s="145" t="s">
        <v>71</v>
      </c>
      <c r="D10" s="146" t="s">
        <v>59</v>
      </c>
      <c r="E10" s="147">
        <v>127.37</v>
      </c>
      <c r="F10" s="149">
        <f t="shared" si="1"/>
        <v>1</v>
      </c>
      <c r="G10" s="149">
        <v>1</v>
      </c>
      <c r="H10" s="149">
        <v>0</v>
      </c>
      <c r="I10" s="149">
        <v>0</v>
      </c>
      <c r="J10" s="149"/>
      <c r="K10" s="150">
        <f t="shared" si="0"/>
        <v>127.37</v>
      </c>
    </row>
    <row r="11" spans="1:11" s="3" customFormat="1" ht="15.75" customHeight="1" x14ac:dyDescent="0.25">
      <c r="A11" s="143" t="s">
        <v>72</v>
      </c>
      <c r="B11" s="144" t="s">
        <v>72</v>
      </c>
      <c r="C11" s="152" t="s">
        <v>73</v>
      </c>
      <c r="D11" s="153" t="s">
        <v>74</v>
      </c>
      <c r="E11" s="147">
        <v>22033.85</v>
      </c>
      <c r="F11" s="149">
        <f t="shared" si="1"/>
        <v>1</v>
      </c>
      <c r="G11" s="149">
        <v>0</v>
      </c>
      <c r="H11" s="149">
        <v>1</v>
      </c>
      <c r="I11" s="149">
        <v>0</v>
      </c>
      <c r="J11" s="149"/>
      <c r="K11" s="150">
        <f t="shared" si="0"/>
        <v>22033.85</v>
      </c>
    </row>
    <row r="12" spans="1:11" s="3" customFormat="1" ht="15.75" customHeight="1" x14ac:dyDescent="0.25">
      <c r="A12" s="143" t="s">
        <v>75</v>
      </c>
      <c r="B12" s="144" t="s">
        <v>75</v>
      </c>
      <c r="C12" s="154" t="s">
        <v>76</v>
      </c>
      <c r="D12" s="155" t="s">
        <v>59</v>
      </c>
      <c r="E12" s="147">
        <v>8750.25</v>
      </c>
      <c r="F12" s="149">
        <f t="shared" si="1"/>
        <v>1</v>
      </c>
      <c r="G12" s="149">
        <v>1</v>
      </c>
      <c r="H12" s="149">
        <v>0</v>
      </c>
      <c r="I12" s="149">
        <v>0</v>
      </c>
      <c r="J12" s="149"/>
      <c r="K12" s="150">
        <f t="shared" si="0"/>
        <v>8750.25</v>
      </c>
    </row>
    <row r="13" spans="1:11" s="3" customFormat="1" x14ac:dyDescent="0.25">
      <c r="A13" s="143" t="s">
        <v>77</v>
      </c>
      <c r="B13" s="144" t="s">
        <v>77</v>
      </c>
      <c r="C13" s="154" t="s">
        <v>78</v>
      </c>
      <c r="D13" s="155" t="s">
        <v>59</v>
      </c>
      <c r="E13" s="147">
        <v>21927.06</v>
      </c>
      <c r="F13" s="149">
        <f t="shared" si="1"/>
        <v>1</v>
      </c>
      <c r="G13" s="149">
        <v>1</v>
      </c>
      <c r="H13" s="149">
        <v>0</v>
      </c>
      <c r="I13" s="149">
        <v>0</v>
      </c>
      <c r="J13" s="149"/>
      <c r="K13" s="150">
        <f t="shared" si="0"/>
        <v>21927.06</v>
      </c>
    </row>
    <row r="14" spans="1:11" s="3" customFormat="1" x14ac:dyDescent="0.25">
      <c r="A14" s="143" t="s">
        <v>79</v>
      </c>
      <c r="B14" s="144" t="s">
        <v>79</v>
      </c>
      <c r="C14" s="156" t="s">
        <v>80</v>
      </c>
      <c r="D14" s="157" t="s">
        <v>59</v>
      </c>
      <c r="E14" s="147">
        <v>1447.71</v>
      </c>
      <c r="F14" s="149">
        <f t="shared" si="1"/>
        <v>40</v>
      </c>
      <c r="G14" s="158">
        <v>16</v>
      </c>
      <c r="H14" s="158">
        <v>10</v>
      </c>
      <c r="I14" s="149">
        <v>14</v>
      </c>
      <c r="J14" s="149"/>
      <c r="K14" s="150">
        <f t="shared" si="0"/>
        <v>57908.4</v>
      </c>
    </row>
    <row r="15" spans="1:11" s="3" customFormat="1" x14ac:dyDescent="0.25">
      <c r="A15" s="143" t="s">
        <v>81</v>
      </c>
      <c r="B15" s="144" t="s">
        <v>81</v>
      </c>
      <c r="C15" s="156" t="s">
        <v>82</v>
      </c>
      <c r="D15" s="157" t="s">
        <v>59</v>
      </c>
      <c r="E15" s="147">
        <v>3600.62</v>
      </c>
      <c r="F15" s="149">
        <f t="shared" si="1"/>
        <v>3</v>
      </c>
      <c r="G15" s="158">
        <v>2</v>
      </c>
      <c r="H15" s="158">
        <v>0</v>
      </c>
      <c r="I15" s="149">
        <v>1</v>
      </c>
      <c r="J15" s="149"/>
      <c r="K15" s="150">
        <f t="shared" si="0"/>
        <v>10801.86</v>
      </c>
    </row>
    <row r="16" spans="1:11" s="3" customFormat="1" x14ac:dyDescent="0.25">
      <c r="A16" s="143" t="s">
        <v>83</v>
      </c>
      <c r="B16" s="144" t="s">
        <v>83</v>
      </c>
      <c r="C16" s="159" t="s">
        <v>84</v>
      </c>
      <c r="D16" s="155" t="s">
        <v>59</v>
      </c>
      <c r="E16" s="147">
        <v>2816.81</v>
      </c>
      <c r="F16" s="149">
        <f t="shared" si="1"/>
        <v>1</v>
      </c>
      <c r="G16" s="160">
        <v>1</v>
      </c>
      <c r="H16" s="160">
        <v>0</v>
      </c>
      <c r="I16" s="161">
        <v>0</v>
      </c>
      <c r="J16" s="161"/>
      <c r="K16" s="150">
        <f t="shared" si="0"/>
        <v>2816.81</v>
      </c>
    </row>
    <row r="17" spans="1:11" s="3" customFormat="1" x14ac:dyDescent="0.25">
      <c r="A17" s="143" t="s">
        <v>85</v>
      </c>
      <c r="B17" s="144" t="s">
        <v>85</v>
      </c>
      <c r="C17" s="156" t="s">
        <v>86</v>
      </c>
      <c r="D17" s="157" t="s">
        <v>59</v>
      </c>
      <c r="E17" s="147">
        <v>147.94</v>
      </c>
      <c r="F17" s="149">
        <f t="shared" si="1"/>
        <v>44</v>
      </c>
      <c r="G17" s="160">
        <f>G15+G14+G16</f>
        <v>19</v>
      </c>
      <c r="H17" s="160">
        <f t="shared" ref="H17:I17" si="2">H15+H14+H16</f>
        <v>10</v>
      </c>
      <c r="I17" s="160">
        <f t="shared" si="2"/>
        <v>15</v>
      </c>
      <c r="J17" s="161"/>
      <c r="K17" s="150">
        <f t="shared" si="0"/>
        <v>6509.36</v>
      </c>
    </row>
    <row r="18" spans="1:11" s="3" customFormat="1" x14ac:dyDescent="0.25">
      <c r="A18" s="143" t="s">
        <v>87</v>
      </c>
      <c r="B18" s="144" t="s">
        <v>87</v>
      </c>
      <c r="C18" s="156" t="s">
        <v>88</v>
      </c>
      <c r="D18" s="157" t="s">
        <v>59</v>
      </c>
      <c r="E18" s="147">
        <v>265.52</v>
      </c>
      <c r="F18" s="149">
        <f t="shared" si="1"/>
        <v>11</v>
      </c>
      <c r="G18" s="161">
        <v>7</v>
      </c>
      <c r="H18" s="161">
        <v>2</v>
      </c>
      <c r="I18" s="161">
        <v>2</v>
      </c>
      <c r="J18" s="161"/>
      <c r="K18" s="150">
        <f t="shared" si="0"/>
        <v>2920.72</v>
      </c>
    </row>
    <row r="19" spans="1:11" s="3" customFormat="1" x14ac:dyDescent="0.25">
      <c r="A19" s="143" t="s">
        <v>89</v>
      </c>
      <c r="B19" s="144" t="s">
        <v>89</v>
      </c>
      <c r="C19" s="156" t="s">
        <v>90</v>
      </c>
      <c r="D19" s="157" t="s">
        <v>59</v>
      </c>
      <c r="E19" s="147">
        <v>1584.27</v>
      </c>
      <c r="F19" s="149">
        <f t="shared" si="1"/>
        <v>11</v>
      </c>
      <c r="G19" s="149">
        <f>G18</f>
        <v>7</v>
      </c>
      <c r="H19" s="149">
        <f t="shared" ref="H19:I19" si="3">H18</f>
        <v>2</v>
      </c>
      <c r="I19" s="149">
        <f t="shared" si="3"/>
        <v>2</v>
      </c>
      <c r="J19" s="149"/>
      <c r="K19" s="150">
        <f t="shared" si="0"/>
        <v>17426.97</v>
      </c>
    </row>
    <row r="20" spans="1:11" s="3" customFormat="1" ht="34.5" customHeight="1" x14ac:dyDescent="0.25">
      <c r="A20" s="143" t="s">
        <v>91</v>
      </c>
      <c r="B20" s="144" t="s">
        <v>91</v>
      </c>
      <c r="C20" s="159" t="s">
        <v>92</v>
      </c>
      <c r="D20" s="155" t="s">
        <v>59</v>
      </c>
      <c r="E20" s="147">
        <v>1858.61</v>
      </c>
      <c r="F20" s="149">
        <f t="shared" si="1"/>
        <v>1</v>
      </c>
      <c r="G20" s="149">
        <v>1</v>
      </c>
      <c r="H20" s="149">
        <v>0</v>
      </c>
      <c r="I20" s="149">
        <v>0</v>
      </c>
      <c r="J20" s="161"/>
      <c r="K20" s="150">
        <f t="shared" si="0"/>
        <v>1858.61</v>
      </c>
    </row>
    <row r="21" spans="1:11" s="4" customFormat="1" x14ac:dyDescent="0.25">
      <c r="A21" s="143" t="s">
        <v>93</v>
      </c>
      <c r="B21" s="144" t="s">
        <v>93</v>
      </c>
      <c r="C21" s="156" t="s">
        <v>94</v>
      </c>
      <c r="D21" s="157" t="s">
        <v>59</v>
      </c>
      <c r="E21" s="147">
        <v>382.11</v>
      </c>
      <c r="F21" s="149">
        <f t="shared" si="1"/>
        <v>2</v>
      </c>
      <c r="G21" s="149">
        <v>1</v>
      </c>
      <c r="H21" s="149">
        <v>0</v>
      </c>
      <c r="I21" s="149">
        <v>1</v>
      </c>
      <c r="J21" s="149"/>
      <c r="K21" s="150">
        <f t="shared" si="0"/>
        <v>764.22</v>
      </c>
    </row>
    <row r="22" spans="1:11" s="4" customFormat="1" x14ac:dyDescent="0.25">
      <c r="A22" s="143" t="s">
        <v>95</v>
      </c>
      <c r="B22" s="144" t="s">
        <v>95</v>
      </c>
      <c r="C22" s="156" t="s">
        <v>96</v>
      </c>
      <c r="D22" s="157" t="s">
        <v>59</v>
      </c>
      <c r="E22" s="147">
        <v>950.37</v>
      </c>
      <c r="F22" s="149">
        <f t="shared" si="1"/>
        <v>6</v>
      </c>
      <c r="G22" s="160">
        <f>G21*3</f>
        <v>3</v>
      </c>
      <c r="H22" s="160">
        <f>H21*3</f>
        <v>0</v>
      </c>
      <c r="I22" s="160">
        <v>3</v>
      </c>
      <c r="J22" s="160"/>
      <c r="K22" s="150">
        <f t="shared" si="0"/>
        <v>5702.22</v>
      </c>
    </row>
    <row r="23" spans="1:11" s="4" customFormat="1" x14ac:dyDescent="0.25">
      <c r="A23" s="143" t="s">
        <v>97</v>
      </c>
      <c r="B23" s="144" t="s">
        <v>97</v>
      </c>
      <c r="C23" s="156" t="s">
        <v>98</v>
      </c>
      <c r="D23" s="157" t="s">
        <v>59</v>
      </c>
      <c r="E23" s="147">
        <v>313.52</v>
      </c>
      <c r="F23" s="149">
        <f t="shared" si="1"/>
        <v>18</v>
      </c>
      <c r="G23" s="160">
        <f>G22*3</f>
        <v>9</v>
      </c>
      <c r="H23" s="160">
        <f t="shared" ref="H23:I23" si="4">H22*3</f>
        <v>0</v>
      </c>
      <c r="I23" s="160">
        <f t="shared" si="4"/>
        <v>9</v>
      </c>
      <c r="J23" s="160"/>
      <c r="K23" s="150">
        <f t="shared" si="0"/>
        <v>5643.36</v>
      </c>
    </row>
    <row r="24" spans="1:11" s="4" customFormat="1" ht="31.5" x14ac:dyDescent="0.25">
      <c r="A24" s="143" t="s">
        <v>99</v>
      </c>
      <c r="B24" s="144" t="s">
        <v>99</v>
      </c>
      <c r="C24" s="156" t="s">
        <v>100</v>
      </c>
      <c r="D24" s="157" t="s">
        <v>59</v>
      </c>
      <c r="E24" s="147">
        <v>863.17</v>
      </c>
      <c r="F24" s="149">
        <f t="shared" si="1"/>
        <v>18</v>
      </c>
      <c r="G24" s="160">
        <v>9</v>
      </c>
      <c r="H24" s="160">
        <v>4</v>
      </c>
      <c r="I24" s="160">
        <v>5</v>
      </c>
      <c r="J24" s="160"/>
      <c r="K24" s="150">
        <f t="shared" si="0"/>
        <v>15537.06</v>
      </c>
    </row>
    <row r="25" spans="1:11" s="4" customFormat="1" x14ac:dyDescent="0.25">
      <c r="A25" s="143" t="s">
        <v>101</v>
      </c>
      <c r="B25" s="144" t="s">
        <v>101</v>
      </c>
      <c r="C25" s="156" t="s">
        <v>102</v>
      </c>
      <c r="D25" s="157" t="s">
        <v>59</v>
      </c>
      <c r="E25" s="147">
        <v>381.13</v>
      </c>
      <c r="F25" s="149">
        <f t="shared" si="1"/>
        <v>3</v>
      </c>
      <c r="G25" s="160">
        <v>1</v>
      </c>
      <c r="H25" s="160">
        <v>1</v>
      </c>
      <c r="I25" s="160">
        <v>1</v>
      </c>
      <c r="J25" s="160"/>
      <c r="K25" s="150">
        <f t="shared" si="0"/>
        <v>1143.3899999999999</v>
      </c>
    </row>
    <row r="26" spans="1:11" s="4" customFormat="1" x14ac:dyDescent="0.25">
      <c r="A26" s="143" t="s">
        <v>103</v>
      </c>
      <c r="B26" s="144" t="s">
        <v>103</v>
      </c>
      <c r="C26" s="156" t="s">
        <v>104</v>
      </c>
      <c r="D26" s="157" t="s">
        <v>59</v>
      </c>
      <c r="E26" s="147">
        <v>278.25</v>
      </c>
      <c r="F26" s="149">
        <f t="shared" si="1"/>
        <v>3</v>
      </c>
      <c r="G26" s="160">
        <v>0</v>
      </c>
      <c r="H26" s="160">
        <v>1</v>
      </c>
      <c r="I26" s="160">
        <v>2</v>
      </c>
      <c r="J26" s="160"/>
      <c r="K26" s="150">
        <f t="shared" si="0"/>
        <v>834.75</v>
      </c>
    </row>
    <row r="27" spans="1:11" s="4" customFormat="1" x14ac:dyDescent="0.25">
      <c r="A27" s="143" t="s">
        <v>105</v>
      </c>
      <c r="B27" s="144" t="s">
        <v>105</v>
      </c>
      <c r="C27" s="156" t="s">
        <v>106</v>
      </c>
      <c r="D27" s="157" t="s">
        <v>59</v>
      </c>
      <c r="E27" s="147">
        <v>3525.18</v>
      </c>
      <c r="F27" s="149">
        <f t="shared" si="1"/>
        <v>4</v>
      </c>
      <c r="G27" s="149">
        <v>3</v>
      </c>
      <c r="H27" s="149">
        <v>0</v>
      </c>
      <c r="I27" s="149">
        <v>1</v>
      </c>
      <c r="J27" s="149"/>
      <c r="K27" s="150">
        <f t="shared" si="0"/>
        <v>14100.72</v>
      </c>
    </row>
    <row r="28" spans="1:11" s="4" customFormat="1" x14ac:dyDescent="0.25">
      <c r="A28" s="143" t="s">
        <v>107</v>
      </c>
      <c r="B28" s="144" t="s">
        <v>107</v>
      </c>
      <c r="C28" s="156" t="s">
        <v>108</v>
      </c>
      <c r="D28" s="157" t="s">
        <v>59</v>
      </c>
      <c r="E28" s="147">
        <v>5292.67</v>
      </c>
      <c r="F28" s="149">
        <f t="shared" si="1"/>
        <v>1</v>
      </c>
      <c r="G28" s="149">
        <v>0</v>
      </c>
      <c r="H28" s="149">
        <v>0</v>
      </c>
      <c r="I28" s="149">
        <v>1</v>
      </c>
      <c r="J28" s="149"/>
      <c r="K28" s="150">
        <f t="shared" si="0"/>
        <v>5292.67</v>
      </c>
    </row>
    <row r="29" spans="1:11" s="4" customFormat="1" x14ac:dyDescent="0.25">
      <c r="A29" s="143" t="s">
        <v>109</v>
      </c>
      <c r="B29" s="144" t="s">
        <v>109</v>
      </c>
      <c r="C29" s="156" t="s">
        <v>110</v>
      </c>
      <c r="D29" s="157" t="s">
        <v>59</v>
      </c>
      <c r="E29" s="147">
        <v>440.89</v>
      </c>
      <c r="F29" s="149">
        <f t="shared" si="1"/>
        <v>1</v>
      </c>
      <c r="G29" s="160">
        <v>0</v>
      </c>
      <c r="H29" s="160">
        <v>0</v>
      </c>
      <c r="I29" s="160">
        <v>1</v>
      </c>
      <c r="J29" s="160"/>
      <c r="K29" s="150">
        <f t="shared" si="0"/>
        <v>440.89</v>
      </c>
    </row>
    <row r="30" spans="1:11" s="4" customFormat="1" ht="31.5" x14ac:dyDescent="0.25">
      <c r="A30" s="143" t="s">
        <v>111</v>
      </c>
      <c r="B30" s="144" t="s">
        <v>111</v>
      </c>
      <c r="C30" s="156" t="s">
        <v>112</v>
      </c>
      <c r="D30" s="157" t="s">
        <v>59</v>
      </c>
      <c r="E30" s="147">
        <v>307.64999999999998</v>
      </c>
      <c r="F30" s="149">
        <f t="shared" si="1"/>
        <v>5</v>
      </c>
      <c r="G30" s="149">
        <f>G27+G28</f>
        <v>3</v>
      </c>
      <c r="H30" s="149">
        <f>H27+H28</f>
        <v>0</v>
      </c>
      <c r="I30" s="149">
        <f>I27+I28</f>
        <v>2</v>
      </c>
      <c r="J30" s="149">
        <f>J27+J28</f>
        <v>0</v>
      </c>
      <c r="K30" s="150">
        <f t="shared" si="0"/>
        <v>1538.25</v>
      </c>
    </row>
    <row r="31" spans="1:11" s="3" customFormat="1" ht="15.75" customHeight="1" x14ac:dyDescent="0.25">
      <c r="A31" s="143" t="s">
        <v>113</v>
      </c>
      <c r="B31" s="144" t="s">
        <v>113</v>
      </c>
      <c r="C31" s="159" t="s">
        <v>114</v>
      </c>
      <c r="D31" s="155" t="s">
        <v>59</v>
      </c>
      <c r="E31" s="147">
        <v>117.57</v>
      </c>
      <c r="F31" s="149">
        <f t="shared" si="1"/>
        <v>61</v>
      </c>
      <c r="G31" s="161">
        <f>G4+G15+G19+G27+G28+G14+G16</f>
        <v>30</v>
      </c>
      <c r="H31" s="161">
        <f t="shared" ref="H31:I31" si="5">H4+H15+H19+H27+H28+H14+H16</f>
        <v>12</v>
      </c>
      <c r="I31" s="161">
        <f t="shared" si="5"/>
        <v>19</v>
      </c>
      <c r="J31" s="161"/>
      <c r="K31" s="150">
        <f t="shared" si="0"/>
        <v>7171.7699999999995</v>
      </c>
    </row>
    <row r="32" spans="1:11" s="3" customFormat="1" ht="33" customHeight="1" x14ac:dyDescent="0.25">
      <c r="A32" s="143" t="s">
        <v>115</v>
      </c>
      <c r="B32" s="144" t="s">
        <v>115</v>
      </c>
      <c r="C32" s="159" t="s">
        <v>116</v>
      </c>
      <c r="D32" s="155" t="s">
        <v>59</v>
      </c>
      <c r="E32" s="162">
        <v>10959.61</v>
      </c>
      <c r="F32" s="149">
        <f t="shared" si="1"/>
        <v>1</v>
      </c>
      <c r="G32" s="149">
        <v>1</v>
      </c>
      <c r="H32" s="149">
        <v>0</v>
      </c>
      <c r="I32" s="149">
        <v>0</v>
      </c>
      <c r="J32" s="149"/>
      <c r="K32" s="150">
        <f t="shared" si="0"/>
        <v>10959.61</v>
      </c>
    </row>
    <row r="33" spans="1:11" s="3" customFormat="1" ht="14.85" customHeight="1" x14ac:dyDescent="0.25">
      <c r="A33" s="143" t="s">
        <v>117</v>
      </c>
      <c r="B33" s="144" t="s">
        <v>117</v>
      </c>
      <c r="C33" s="156" t="s">
        <v>118</v>
      </c>
      <c r="D33" s="155" t="s">
        <v>59</v>
      </c>
      <c r="E33" s="163">
        <v>1782.19</v>
      </c>
      <c r="F33" s="149">
        <f t="shared" si="1"/>
        <v>2</v>
      </c>
      <c r="G33" s="149">
        <v>2</v>
      </c>
      <c r="H33" s="149">
        <v>0</v>
      </c>
      <c r="I33" s="149">
        <v>0</v>
      </c>
      <c r="J33" s="149"/>
      <c r="K33" s="150">
        <f t="shared" si="0"/>
        <v>3564.38</v>
      </c>
    </row>
    <row r="34" spans="1:11" s="4" customFormat="1" x14ac:dyDescent="0.25">
      <c r="A34" s="143" t="s">
        <v>119</v>
      </c>
      <c r="B34" s="144" t="s">
        <v>119</v>
      </c>
      <c r="C34" s="156" t="s">
        <v>120</v>
      </c>
      <c r="D34" s="157" t="s">
        <v>121</v>
      </c>
      <c r="E34" s="162">
        <v>930.77</v>
      </c>
      <c r="F34" s="164">
        <f>G34+H34+I34</f>
        <v>0.5</v>
      </c>
      <c r="G34" s="165">
        <v>0.3</v>
      </c>
      <c r="H34" s="165">
        <v>0.1</v>
      </c>
      <c r="I34" s="165">
        <v>0.1</v>
      </c>
      <c r="J34" s="165">
        <v>0.1</v>
      </c>
      <c r="K34" s="166">
        <f t="shared" si="0"/>
        <v>465.38499999999999</v>
      </c>
    </row>
    <row r="35" spans="1:11" s="3" customFormat="1" x14ac:dyDescent="0.25">
      <c r="A35" s="143" t="s">
        <v>122</v>
      </c>
      <c r="B35" s="144" t="s">
        <v>122</v>
      </c>
      <c r="C35" s="167"/>
      <c r="D35" s="155"/>
      <c r="E35" s="163"/>
      <c r="F35" s="149"/>
      <c r="G35" s="149"/>
      <c r="H35" s="149"/>
      <c r="I35" s="149"/>
      <c r="J35" s="149"/>
      <c r="K35" s="150">
        <f t="shared" si="0"/>
        <v>0</v>
      </c>
    </row>
    <row r="36" spans="1:11" s="3" customFormat="1" ht="51" customHeight="1" x14ac:dyDescent="0.25">
      <c r="A36" s="143" t="s">
        <v>123</v>
      </c>
      <c r="B36" s="144" t="s">
        <v>123</v>
      </c>
      <c r="C36" s="159" t="s">
        <v>124</v>
      </c>
      <c r="D36" s="155" t="s">
        <v>125</v>
      </c>
      <c r="E36" s="163">
        <v>36.25</v>
      </c>
      <c r="F36" s="149">
        <f t="shared" ref="F36:F66" si="6">G36+H36+I36</f>
        <v>40</v>
      </c>
      <c r="G36" s="149">
        <v>40</v>
      </c>
      <c r="H36" s="149">
        <v>0</v>
      </c>
      <c r="I36" s="149">
        <v>0</v>
      </c>
      <c r="J36" s="149"/>
      <c r="K36" s="150">
        <f>F36*E36</f>
        <v>1450</v>
      </c>
    </row>
    <row r="37" spans="1:11" s="3" customFormat="1" ht="63" x14ac:dyDescent="0.25">
      <c r="A37" s="143" t="s">
        <v>126</v>
      </c>
      <c r="B37" s="144" t="s">
        <v>126</v>
      </c>
      <c r="C37" s="159" t="s">
        <v>127</v>
      </c>
      <c r="D37" s="155" t="s">
        <v>125</v>
      </c>
      <c r="E37" s="163">
        <v>23.51</v>
      </c>
      <c r="F37" s="149">
        <f t="shared" si="6"/>
        <v>180</v>
      </c>
      <c r="G37" s="158">
        <v>110</v>
      </c>
      <c r="H37" s="149">
        <v>10</v>
      </c>
      <c r="I37" s="149">
        <v>60</v>
      </c>
      <c r="J37" s="149"/>
      <c r="K37" s="150">
        <f t="shared" si="0"/>
        <v>4231.8</v>
      </c>
    </row>
    <row r="38" spans="1:11" s="3" customFormat="1" ht="63" x14ac:dyDescent="0.25">
      <c r="A38" s="143" t="s">
        <v>128</v>
      </c>
      <c r="B38" s="144" t="s">
        <v>128</v>
      </c>
      <c r="C38" s="159" t="s">
        <v>129</v>
      </c>
      <c r="D38" s="155" t="s">
        <v>125</v>
      </c>
      <c r="E38" s="163">
        <v>14.7</v>
      </c>
      <c r="F38" s="149">
        <v>160</v>
      </c>
      <c r="G38" s="149">
        <v>160</v>
      </c>
      <c r="H38" s="149">
        <v>70</v>
      </c>
      <c r="I38" s="149">
        <v>110</v>
      </c>
      <c r="J38" s="149"/>
      <c r="K38" s="150">
        <f t="shared" si="0"/>
        <v>2352</v>
      </c>
    </row>
    <row r="39" spans="1:11" s="3" customFormat="1" ht="63" x14ac:dyDescent="0.25">
      <c r="A39" s="143" t="s">
        <v>130</v>
      </c>
      <c r="B39" s="144" t="s">
        <v>130</v>
      </c>
      <c r="C39" s="156" t="s">
        <v>131</v>
      </c>
      <c r="D39" s="155" t="s">
        <v>125</v>
      </c>
      <c r="E39" s="163">
        <v>8.82</v>
      </c>
      <c r="F39" s="149">
        <f t="shared" ref="F39" si="7">G39+H39+I39</f>
        <v>610</v>
      </c>
      <c r="G39" s="158">
        <v>280</v>
      </c>
      <c r="H39" s="158">
        <v>160</v>
      </c>
      <c r="I39" s="158">
        <v>170</v>
      </c>
      <c r="J39" s="149"/>
      <c r="K39" s="150">
        <f t="shared" si="0"/>
        <v>5380.2</v>
      </c>
    </row>
    <row r="40" spans="1:11" s="3" customFormat="1" ht="63" x14ac:dyDescent="0.25">
      <c r="A40" s="143" t="s">
        <v>132</v>
      </c>
      <c r="B40" s="144" t="s">
        <v>132</v>
      </c>
      <c r="C40" s="159" t="s">
        <v>133</v>
      </c>
      <c r="D40" s="155" t="s">
        <v>125</v>
      </c>
      <c r="E40" s="163">
        <v>40.17</v>
      </c>
      <c r="F40" s="149">
        <f t="shared" si="6"/>
        <v>40</v>
      </c>
      <c r="G40" s="158">
        <v>40</v>
      </c>
      <c r="H40" s="158">
        <v>0</v>
      </c>
      <c r="I40" s="158">
        <v>0</v>
      </c>
      <c r="J40" s="158"/>
      <c r="K40" s="150">
        <f t="shared" si="0"/>
        <v>1606.8000000000002</v>
      </c>
    </row>
    <row r="41" spans="1:11" s="3" customFormat="1" ht="63" x14ac:dyDescent="0.25">
      <c r="A41" s="143" t="s">
        <v>134</v>
      </c>
      <c r="B41" s="144" t="s">
        <v>134</v>
      </c>
      <c r="C41" s="159" t="s">
        <v>135</v>
      </c>
      <c r="D41" s="155" t="s">
        <v>125</v>
      </c>
      <c r="E41" s="163">
        <v>87.2</v>
      </c>
      <c r="F41" s="149">
        <f t="shared" si="6"/>
        <v>40</v>
      </c>
      <c r="G41" s="158">
        <v>40</v>
      </c>
      <c r="H41" s="158">
        <v>0</v>
      </c>
      <c r="I41" s="158">
        <v>0</v>
      </c>
      <c r="J41" s="158"/>
      <c r="K41" s="150">
        <f t="shared" si="0"/>
        <v>3488</v>
      </c>
    </row>
    <row r="42" spans="1:11" s="3" customFormat="1" ht="31.5" x14ac:dyDescent="0.25">
      <c r="A42" s="143" t="s">
        <v>136</v>
      </c>
      <c r="B42" s="144" t="s">
        <v>136</v>
      </c>
      <c r="C42" s="156" t="s">
        <v>137</v>
      </c>
      <c r="D42" s="155" t="s">
        <v>59</v>
      </c>
      <c r="E42" s="163">
        <v>9.8000000000000007</v>
      </c>
      <c r="F42" s="149">
        <f t="shared" si="6"/>
        <v>2112</v>
      </c>
      <c r="G42" s="168">
        <f>(G37+G36+G38+G40+G41)/10*33</f>
        <v>1287</v>
      </c>
      <c r="H42" s="168">
        <f t="shared" ref="H42:J42" si="8">(H37+H36+H38+H40+H41)/10*33</f>
        <v>264</v>
      </c>
      <c r="I42" s="168">
        <f t="shared" si="8"/>
        <v>561</v>
      </c>
      <c r="J42" s="168">
        <f t="shared" si="8"/>
        <v>0</v>
      </c>
      <c r="K42" s="150">
        <f t="shared" si="0"/>
        <v>20697.600000000002</v>
      </c>
    </row>
    <row r="43" spans="1:11" s="3" customFormat="1" x14ac:dyDescent="0.25">
      <c r="A43" s="143" t="s">
        <v>138</v>
      </c>
      <c r="B43" s="144" t="s">
        <v>138</v>
      </c>
      <c r="C43" s="159" t="s">
        <v>139</v>
      </c>
      <c r="D43" s="155" t="s">
        <v>125</v>
      </c>
      <c r="E43" s="163">
        <v>14.7</v>
      </c>
      <c r="F43" s="149">
        <f t="shared" si="6"/>
        <v>690</v>
      </c>
      <c r="G43" s="168">
        <f>G39+G40+G41</f>
        <v>360</v>
      </c>
      <c r="H43" s="168">
        <f>H39+H40+H41</f>
        <v>160</v>
      </c>
      <c r="I43" s="168">
        <f>I39+I40+I41</f>
        <v>170</v>
      </c>
      <c r="J43" s="168">
        <f>J39+J40+J41</f>
        <v>0</v>
      </c>
      <c r="K43" s="150">
        <f t="shared" si="0"/>
        <v>10143</v>
      </c>
    </row>
    <row r="44" spans="1:11" s="3" customFormat="1" x14ac:dyDescent="0.25">
      <c r="A44" s="143" t="s">
        <v>140</v>
      </c>
      <c r="B44" s="144" t="s">
        <v>140</v>
      </c>
      <c r="C44" s="159"/>
      <c r="D44" s="155"/>
      <c r="E44" s="162"/>
      <c r="F44" s="149">
        <v>0</v>
      </c>
      <c r="G44" s="149"/>
      <c r="H44" s="149"/>
      <c r="I44" s="149"/>
      <c r="J44" s="149"/>
      <c r="K44" s="150">
        <f t="shared" si="0"/>
        <v>0</v>
      </c>
    </row>
    <row r="45" spans="1:11" s="3" customFormat="1" x14ac:dyDescent="0.25">
      <c r="A45" s="143" t="s">
        <v>141</v>
      </c>
      <c r="B45" s="144" t="s">
        <v>141</v>
      </c>
      <c r="C45" s="159" t="s">
        <v>142</v>
      </c>
      <c r="D45" s="155" t="s">
        <v>59</v>
      </c>
      <c r="E45" s="163">
        <v>342.92</v>
      </c>
      <c r="F45" s="149">
        <f t="shared" si="6"/>
        <v>81</v>
      </c>
      <c r="G45" s="168">
        <f>G14+G18+G20+G21+G24+G27+G28+G15+G16</f>
        <v>40</v>
      </c>
      <c r="H45" s="168">
        <f t="shared" ref="H45:I45" si="9">H14+H18+H20+H21+H24+H27+H28+H15+H16</f>
        <v>16</v>
      </c>
      <c r="I45" s="168">
        <f t="shared" si="9"/>
        <v>25</v>
      </c>
      <c r="J45" s="149"/>
      <c r="K45" s="150">
        <f t="shared" si="0"/>
        <v>27776.52</v>
      </c>
    </row>
    <row r="46" spans="1:11" s="3" customFormat="1" x14ac:dyDescent="0.25">
      <c r="A46" s="143" t="s">
        <v>143</v>
      </c>
      <c r="B46" s="144" t="s">
        <v>143</v>
      </c>
      <c r="C46" s="159" t="s">
        <v>144</v>
      </c>
      <c r="D46" s="155" t="s">
        <v>59</v>
      </c>
      <c r="E46" s="163">
        <v>4058.17</v>
      </c>
      <c r="F46" s="149">
        <f t="shared" si="6"/>
        <v>1</v>
      </c>
      <c r="G46" s="169">
        <v>1</v>
      </c>
      <c r="H46" s="161">
        <v>0</v>
      </c>
      <c r="I46" s="161">
        <v>0</v>
      </c>
      <c r="J46" s="161"/>
      <c r="K46" s="150">
        <f t="shared" si="0"/>
        <v>4058.17</v>
      </c>
    </row>
    <row r="47" spans="1:11" s="3" customFormat="1" x14ac:dyDescent="0.25">
      <c r="A47" s="143" t="s">
        <v>145</v>
      </c>
      <c r="B47" s="144" t="s">
        <v>145</v>
      </c>
      <c r="C47" s="159" t="s">
        <v>146</v>
      </c>
      <c r="D47" s="155" t="s">
        <v>59</v>
      </c>
      <c r="E47" s="163">
        <v>1253.1099999999999</v>
      </c>
      <c r="F47" s="149">
        <f t="shared" si="6"/>
        <v>1</v>
      </c>
      <c r="G47" s="169">
        <v>1</v>
      </c>
      <c r="H47" s="161">
        <v>0</v>
      </c>
      <c r="I47" s="161">
        <v>0</v>
      </c>
      <c r="J47" s="161"/>
      <c r="K47" s="150">
        <f>F47*E47</f>
        <v>1253.1099999999999</v>
      </c>
    </row>
    <row r="48" spans="1:11" s="3" customFormat="1" x14ac:dyDescent="0.25">
      <c r="A48" s="143" t="s">
        <v>147</v>
      </c>
      <c r="B48" s="144" t="s">
        <v>147</v>
      </c>
      <c r="C48" s="159" t="s">
        <v>148</v>
      </c>
      <c r="D48" s="155" t="s">
        <v>59</v>
      </c>
      <c r="E48" s="163">
        <v>1253.1099999999999</v>
      </c>
      <c r="F48" s="149">
        <f t="shared" si="6"/>
        <v>1</v>
      </c>
      <c r="G48" s="169">
        <v>1</v>
      </c>
      <c r="H48" s="161">
        <v>0</v>
      </c>
      <c r="I48" s="161">
        <v>0</v>
      </c>
      <c r="J48" s="161"/>
      <c r="K48" s="150">
        <f t="shared" si="0"/>
        <v>1253.1099999999999</v>
      </c>
    </row>
    <row r="49" spans="1:11" s="3" customFormat="1" x14ac:dyDescent="0.25">
      <c r="A49" s="143" t="s">
        <v>149</v>
      </c>
      <c r="B49" s="144" t="s">
        <v>149</v>
      </c>
      <c r="C49" s="159" t="s">
        <v>150</v>
      </c>
      <c r="D49" s="155" t="s">
        <v>59</v>
      </c>
      <c r="E49" s="163">
        <v>16254.24</v>
      </c>
      <c r="F49" s="149">
        <f t="shared" si="6"/>
        <v>1</v>
      </c>
      <c r="G49" s="169">
        <v>0</v>
      </c>
      <c r="H49" s="161">
        <v>0</v>
      </c>
      <c r="I49" s="161">
        <v>1</v>
      </c>
      <c r="J49" s="161"/>
      <c r="K49" s="150">
        <f t="shared" si="0"/>
        <v>16254.24</v>
      </c>
    </row>
    <row r="50" spans="1:11" s="3" customFormat="1" x14ac:dyDescent="0.25">
      <c r="A50" s="143" t="s">
        <v>151</v>
      </c>
      <c r="B50" s="144" t="s">
        <v>151</v>
      </c>
      <c r="C50" s="159" t="s">
        <v>152</v>
      </c>
      <c r="D50" s="155" t="s">
        <v>59</v>
      </c>
      <c r="E50" s="163">
        <v>636.84</v>
      </c>
      <c r="F50" s="149">
        <f t="shared" si="6"/>
        <v>1</v>
      </c>
      <c r="G50" s="169">
        <v>1</v>
      </c>
      <c r="H50" s="161">
        <v>0</v>
      </c>
      <c r="I50" s="161">
        <v>0</v>
      </c>
      <c r="J50" s="161"/>
      <c r="K50" s="150">
        <f t="shared" si="0"/>
        <v>636.84</v>
      </c>
    </row>
    <row r="51" spans="1:11" s="3" customFormat="1" x14ac:dyDescent="0.25">
      <c r="A51" s="143" t="s">
        <v>153</v>
      </c>
      <c r="B51" s="144" t="s">
        <v>153</v>
      </c>
      <c r="C51" s="159" t="s">
        <v>154</v>
      </c>
      <c r="D51" s="155" t="s">
        <v>59</v>
      </c>
      <c r="E51" s="163">
        <v>538.87</v>
      </c>
      <c r="F51" s="149">
        <f t="shared" si="6"/>
        <v>1</v>
      </c>
      <c r="G51" s="169">
        <f>G32</f>
        <v>1</v>
      </c>
      <c r="H51" s="169">
        <f>H32</f>
        <v>0</v>
      </c>
      <c r="I51" s="169">
        <f>I32</f>
        <v>0</v>
      </c>
      <c r="J51" s="169">
        <f>J32</f>
        <v>0</v>
      </c>
      <c r="K51" s="150">
        <f t="shared" si="0"/>
        <v>538.87</v>
      </c>
    </row>
    <row r="52" spans="1:11" s="3" customFormat="1" x14ac:dyDescent="0.25">
      <c r="A52" s="143" t="s">
        <v>155</v>
      </c>
      <c r="B52" s="144" t="s">
        <v>155</v>
      </c>
      <c r="C52" s="159" t="s">
        <v>156</v>
      </c>
      <c r="D52" s="155" t="s">
        <v>59</v>
      </c>
      <c r="E52" s="163">
        <v>97.98</v>
      </c>
      <c r="F52" s="149">
        <f t="shared" si="6"/>
        <v>4</v>
      </c>
      <c r="G52" s="169">
        <f>(G51*2)+2</f>
        <v>4</v>
      </c>
      <c r="H52" s="169">
        <f t="shared" ref="H52:I52" si="10">H51*2</f>
        <v>0</v>
      </c>
      <c r="I52" s="169">
        <f t="shared" si="10"/>
        <v>0</v>
      </c>
      <c r="J52" s="161"/>
      <c r="K52" s="150">
        <f t="shared" si="0"/>
        <v>391.92</v>
      </c>
    </row>
    <row r="53" spans="1:11" s="3" customFormat="1" ht="31.5" x14ac:dyDescent="0.25">
      <c r="A53" s="143" t="s">
        <v>157</v>
      </c>
      <c r="B53" s="144" t="s">
        <v>157</v>
      </c>
      <c r="C53" s="159" t="s">
        <v>158</v>
      </c>
      <c r="D53" s="155" t="s">
        <v>59</v>
      </c>
      <c r="E53" s="163">
        <v>40.17</v>
      </c>
      <c r="F53" s="149">
        <f t="shared" si="6"/>
        <v>44</v>
      </c>
      <c r="G53" s="169">
        <f>G14+G15+G16</f>
        <v>19</v>
      </c>
      <c r="H53" s="169">
        <f t="shared" ref="H53:I53" si="11">H14+H15+H16</f>
        <v>10</v>
      </c>
      <c r="I53" s="169">
        <f t="shared" si="11"/>
        <v>15</v>
      </c>
      <c r="J53" s="169" t="e">
        <f>J14+#REF!+J15+#REF!+J16+#REF!+#REF!</f>
        <v>#REF!</v>
      </c>
      <c r="K53" s="150">
        <f t="shared" si="0"/>
        <v>1767.48</v>
      </c>
    </row>
    <row r="54" spans="1:11" s="3" customFormat="1" ht="31.5" x14ac:dyDescent="0.25">
      <c r="A54" s="143" t="s">
        <v>159</v>
      </c>
      <c r="B54" s="144" t="s">
        <v>159</v>
      </c>
      <c r="C54" s="159" t="s">
        <v>160</v>
      </c>
      <c r="D54" s="155" t="s">
        <v>59</v>
      </c>
      <c r="E54" s="163">
        <v>148.91999999999999</v>
      </c>
      <c r="F54" s="149">
        <f t="shared" si="6"/>
        <v>11</v>
      </c>
      <c r="G54" s="169">
        <f>G19</f>
        <v>7</v>
      </c>
      <c r="H54" s="169">
        <f>H19</f>
        <v>2</v>
      </c>
      <c r="I54" s="169">
        <f>I19</f>
        <v>2</v>
      </c>
      <c r="J54" s="161"/>
      <c r="K54" s="150">
        <f t="shared" si="0"/>
        <v>1638.12</v>
      </c>
    </row>
    <row r="55" spans="1:11" s="3" customFormat="1" x14ac:dyDescent="0.25">
      <c r="A55" s="143" t="s">
        <v>161</v>
      </c>
      <c r="B55" s="144" t="s">
        <v>161</v>
      </c>
      <c r="C55" s="159" t="s">
        <v>162</v>
      </c>
      <c r="D55" s="155" t="s">
        <v>59</v>
      </c>
      <c r="E55" s="163">
        <v>112.67</v>
      </c>
      <c r="F55" s="149">
        <f t="shared" si="6"/>
        <v>44</v>
      </c>
      <c r="G55" s="169">
        <f>G17</f>
        <v>19</v>
      </c>
      <c r="H55" s="169">
        <f>H17</f>
        <v>10</v>
      </c>
      <c r="I55" s="169">
        <f>I17</f>
        <v>15</v>
      </c>
      <c r="J55" s="169">
        <f>J17</f>
        <v>0</v>
      </c>
      <c r="K55" s="150">
        <f t="shared" si="0"/>
        <v>4957.4800000000005</v>
      </c>
    </row>
    <row r="56" spans="1:11" s="3" customFormat="1" x14ac:dyDescent="0.25">
      <c r="A56" s="143" t="s">
        <v>163</v>
      </c>
      <c r="B56" s="144" t="s">
        <v>163</v>
      </c>
      <c r="C56" s="159" t="s">
        <v>164</v>
      </c>
      <c r="D56" s="155" t="s">
        <v>59</v>
      </c>
      <c r="E56" s="163">
        <v>456.57</v>
      </c>
      <c r="F56" s="149">
        <f t="shared" si="6"/>
        <v>4</v>
      </c>
      <c r="G56" s="169">
        <f t="shared" ref="G56:I57" si="12">G27</f>
        <v>3</v>
      </c>
      <c r="H56" s="169">
        <f t="shared" si="12"/>
        <v>0</v>
      </c>
      <c r="I56" s="169">
        <f t="shared" si="12"/>
        <v>1</v>
      </c>
      <c r="J56" s="161"/>
      <c r="K56" s="150">
        <f t="shared" si="0"/>
        <v>1826.28</v>
      </c>
    </row>
    <row r="57" spans="1:11" s="3" customFormat="1" x14ac:dyDescent="0.25">
      <c r="A57" s="143" t="s">
        <v>165</v>
      </c>
      <c r="B57" s="144" t="s">
        <v>165</v>
      </c>
      <c r="C57" s="159" t="s">
        <v>166</v>
      </c>
      <c r="D57" s="155" t="s">
        <v>59</v>
      </c>
      <c r="E57" s="163">
        <v>456.57</v>
      </c>
      <c r="F57" s="149">
        <f t="shared" si="6"/>
        <v>1</v>
      </c>
      <c r="G57" s="169">
        <f t="shared" si="12"/>
        <v>0</v>
      </c>
      <c r="H57" s="169">
        <f t="shared" si="12"/>
        <v>0</v>
      </c>
      <c r="I57" s="169">
        <f t="shared" si="12"/>
        <v>1</v>
      </c>
      <c r="J57" s="161"/>
      <c r="K57" s="150">
        <f t="shared" ref="K57:K72" si="13">F57*E57</f>
        <v>456.57</v>
      </c>
    </row>
    <row r="58" spans="1:11" s="3" customFormat="1" x14ac:dyDescent="0.25">
      <c r="A58" s="143" t="s">
        <v>167</v>
      </c>
      <c r="B58" s="144" t="s">
        <v>167</v>
      </c>
      <c r="C58" s="159" t="s">
        <v>168</v>
      </c>
      <c r="D58" s="155" t="s">
        <v>59</v>
      </c>
      <c r="E58" s="163">
        <v>372.31</v>
      </c>
      <c r="F58" s="149">
        <f t="shared" si="6"/>
        <v>5</v>
      </c>
      <c r="G58" s="169">
        <f>G30</f>
        <v>3</v>
      </c>
      <c r="H58" s="169">
        <f t="shared" ref="H58:I58" si="14">H30</f>
        <v>0</v>
      </c>
      <c r="I58" s="169">
        <f t="shared" si="14"/>
        <v>2</v>
      </c>
      <c r="J58" s="161"/>
      <c r="K58" s="150">
        <f t="shared" si="13"/>
        <v>1861.55</v>
      </c>
    </row>
    <row r="59" spans="1:11" s="3" customFormat="1" x14ac:dyDescent="0.25">
      <c r="A59" s="143" t="s">
        <v>169</v>
      </c>
      <c r="B59" s="144" t="s">
        <v>169</v>
      </c>
      <c r="C59" s="156" t="s">
        <v>170</v>
      </c>
      <c r="D59" s="157" t="s">
        <v>59</v>
      </c>
      <c r="E59" s="163">
        <v>338.02</v>
      </c>
      <c r="F59" s="149">
        <f t="shared" si="6"/>
        <v>3</v>
      </c>
      <c r="G59" s="169">
        <f>G26</f>
        <v>0</v>
      </c>
      <c r="H59" s="169">
        <f>H26</f>
        <v>1</v>
      </c>
      <c r="I59" s="169">
        <f>I26</f>
        <v>2</v>
      </c>
      <c r="J59" s="161"/>
      <c r="K59" s="150">
        <f t="shared" si="13"/>
        <v>1014.06</v>
      </c>
    </row>
    <row r="60" spans="1:11" s="3" customFormat="1" ht="31.5" x14ac:dyDescent="0.25">
      <c r="A60" s="143" t="s">
        <v>171</v>
      </c>
      <c r="B60" s="144" t="s">
        <v>171</v>
      </c>
      <c r="C60" s="159" t="s">
        <v>172</v>
      </c>
      <c r="D60" s="155" t="s">
        <v>59</v>
      </c>
      <c r="E60" s="163">
        <v>440.89</v>
      </c>
      <c r="F60" s="149">
        <f t="shared" si="6"/>
        <v>2</v>
      </c>
      <c r="G60" s="169">
        <f>G21</f>
        <v>1</v>
      </c>
      <c r="H60" s="169">
        <f>H21</f>
        <v>0</v>
      </c>
      <c r="I60" s="169">
        <f>I21</f>
        <v>1</v>
      </c>
      <c r="J60" s="161"/>
      <c r="K60" s="150">
        <f t="shared" si="13"/>
        <v>881.78</v>
      </c>
    </row>
    <row r="61" spans="1:11" s="3" customFormat="1" x14ac:dyDescent="0.25">
      <c r="A61" s="143" t="s">
        <v>173</v>
      </c>
      <c r="B61" s="144" t="s">
        <v>173</v>
      </c>
      <c r="C61" s="159" t="s">
        <v>174</v>
      </c>
      <c r="D61" s="155" t="s">
        <v>59</v>
      </c>
      <c r="E61" s="163">
        <v>338.02</v>
      </c>
      <c r="F61" s="149">
        <f t="shared" si="6"/>
        <v>19</v>
      </c>
      <c r="G61" s="168">
        <f>G24+G20</f>
        <v>10</v>
      </c>
      <c r="H61" s="168">
        <f>H24+H20</f>
        <v>4</v>
      </c>
      <c r="I61" s="168">
        <f>I24+I20</f>
        <v>5</v>
      </c>
      <c r="J61" s="161"/>
      <c r="K61" s="150">
        <f t="shared" si="13"/>
        <v>6422.3799999999992</v>
      </c>
    </row>
    <row r="62" spans="1:11" s="4" customFormat="1" ht="15.75" customHeight="1" x14ac:dyDescent="0.25">
      <c r="A62" s="143" t="s">
        <v>175</v>
      </c>
      <c r="B62" s="144" t="s">
        <v>175</v>
      </c>
      <c r="C62" s="156" t="s">
        <v>176</v>
      </c>
      <c r="D62" s="157" t="s">
        <v>125</v>
      </c>
      <c r="E62" s="163">
        <v>10.78</v>
      </c>
      <c r="F62" s="149">
        <f t="shared" si="6"/>
        <v>690</v>
      </c>
      <c r="G62" s="168">
        <f>G39+G40+G41</f>
        <v>360</v>
      </c>
      <c r="H62" s="168">
        <f>H39+H40+H41</f>
        <v>160</v>
      </c>
      <c r="I62" s="168">
        <f>I39+I40+I41</f>
        <v>170</v>
      </c>
      <c r="J62" s="160"/>
      <c r="K62" s="166">
        <f t="shared" si="13"/>
        <v>7438.2</v>
      </c>
    </row>
    <row r="63" spans="1:11" s="3" customFormat="1" x14ac:dyDescent="0.25">
      <c r="A63" s="143" t="s">
        <v>177</v>
      </c>
      <c r="B63" s="144" t="s">
        <v>177</v>
      </c>
      <c r="C63" s="156" t="s">
        <v>178</v>
      </c>
      <c r="D63" s="157" t="s">
        <v>125</v>
      </c>
      <c r="E63" s="163">
        <v>14.7</v>
      </c>
      <c r="F63" s="149">
        <f t="shared" si="6"/>
        <v>1250</v>
      </c>
      <c r="G63" s="168">
        <f>G36+G37+G38+G39+G40+G41</f>
        <v>670</v>
      </c>
      <c r="H63" s="168">
        <f t="shared" ref="H63:I63" si="15">H36+H37+H38+H39+H40+H41</f>
        <v>240</v>
      </c>
      <c r="I63" s="168">
        <f t="shared" si="15"/>
        <v>340</v>
      </c>
      <c r="J63" s="168" t="e">
        <f>#REF!+J36+J37+#REF!+J38+#REF!+J39+J40+J41+#REF!</f>
        <v>#REF!</v>
      </c>
      <c r="K63" s="166">
        <f t="shared" si="13"/>
        <v>18375</v>
      </c>
    </row>
    <row r="64" spans="1:11" s="4" customFormat="1" ht="31.5" x14ac:dyDescent="0.25">
      <c r="A64" s="143" t="s">
        <v>179</v>
      </c>
      <c r="B64" s="144" t="s">
        <v>179</v>
      </c>
      <c r="C64" s="156" t="s">
        <v>180</v>
      </c>
      <c r="D64" s="157" t="s">
        <v>59</v>
      </c>
      <c r="E64" s="163">
        <v>96.02</v>
      </c>
      <c r="F64" s="149">
        <f t="shared" si="6"/>
        <v>55</v>
      </c>
      <c r="G64" s="168">
        <v>27</v>
      </c>
      <c r="H64" s="168">
        <v>14</v>
      </c>
      <c r="I64" s="160">
        <v>14</v>
      </c>
      <c r="J64" s="160"/>
      <c r="K64" s="166">
        <f t="shared" si="13"/>
        <v>5281.0999999999995</v>
      </c>
    </row>
    <row r="65" spans="1:11" s="4" customFormat="1" x14ac:dyDescent="0.25">
      <c r="A65" s="143" t="s">
        <v>181</v>
      </c>
      <c r="B65" s="144" t="s">
        <v>181</v>
      </c>
      <c r="C65" s="156" t="s">
        <v>182</v>
      </c>
      <c r="D65" s="157" t="s">
        <v>59</v>
      </c>
      <c r="E65" s="163">
        <v>244.94</v>
      </c>
      <c r="F65" s="149">
        <f t="shared" si="6"/>
        <v>11</v>
      </c>
      <c r="G65" s="169">
        <v>8</v>
      </c>
      <c r="H65" s="169">
        <v>1</v>
      </c>
      <c r="I65" s="158">
        <v>2</v>
      </c>
      <c r="J65" s="158"/>
      <c r="K65" s="166">
        <f t="shared" si="13"/>
        <v>2694.34</v>
      </c>
    </row>
    <row r="66" spans="1:11" s="3" customFormat="1" x14ac:dyDescent="0.25">
      <c r="A66" s="143" t="s">
        <v>183</v>
      </c>
      <c r="B66" s="144" t="s">
        <v>183</v>
      </c>
      <c r="C66" s="159" t="s">
        <v>184</v>
      </c>
      <c r="D66" s="155" t="s">
        <v>185</v>
      </c>
      <c r="E66" s="163">
        <v>372.31</v>
      </c>
      <c r="F66" s="149">
        <f t="shared" si="6"/>
        <v>24</v>
      </c>
      <c r="G66" s="169">
        <v>24</v>
      </c>
      <c r="H66" s="149">
        <v>0</v>
      </c>
      <c r="I66" s="149">
        <v>0</v>
      </c>
      <c r="J66" s="149"/>
      <c r="K66" s="150">
        <f t="shared" si="13"/>
        <v>8935.44</v>
      </c>
    </row>
    <row r="67" spans="1:11" s="3" customFormat="1" x14ac:dyDescent="0.25">
      <c r="A67" s="143" t="s">
        <v>186</v>
      </c>
      <c r="B67" s="144" t="s">
        <v>186</v>
      </c>
      <c r="C67" s="159" t="s">
        <v>187</v>
      </c>
      <c r="D67" s="155" t="s">
        <v>74</v>
      </c>
      <c r="E67" s="163">
        <v>5849.26</v>
      </c>
      <c r="F67" s="149">
        <v>1</v>
      </c>
      <c r="G67" s="169">
        <v>0</v>
      </c>
      <c r="H67" s="149">
        <v>0</v>
      </c>
      <c r="I67" s="149">
        <v>0</v>
      </c>
      <c r="J67" s="149"/>
      <c r="K67" s="150">
        <f t="shared" si="13"/>
        <v>5849.26</v>
      </c>
    </row>
    <row r="68" spans="1:11" s="3" customFormat="1" x14ac:dyDescent="0.25">
      <c r="A68" s="143" t="s">
        <v>188</v>
      </c>
      <c r="B68" s="144" t="s">
        <v>188</v>
      </c>
      <c r="C68" s="159" t="s">
        <v>189</v>
      </c>
      <c r="D68" s="155" t="s">
        <v>74</v>
      </c>
      <c r="E68" s="163">
        <v>4889.01</v>
      </c>
      <c r="F68" s="149">
        <v>1</v>
      </c>
      <c r="G68" s="169">
        <v>0</v>
      </c>
      <c r="H68" s="149">
        <v>0</v>
      </c>
      <c r="I68" s="149">
        <v>0</v>
      </c>
      <c r="J68" s="149"/>
      <c r="K68" s="150">
        <f t="shared" si="13"/>
        <v>4889.01</v>
      </c>
    </row>
    <row r="69" spans="1:11" s="3" customFormat="1" x14ac:dyDescent="0.25">
      <c r="A69" s="143" t="s">
        <v>190</v>
      </c>
      <c r="B69" s="144" t="s">
        <v>190</v>
      </c>
      <c r="C69" s="159" t="s">
        <v>191</v>
      </c>
      <c r="D69" s="155" t="s">
        <v>74</v>
      </c>
      <c r="E69" s="163">
        <v>16166.06</v>
      </c>
      <c r="F69" s="149">
        <v>1</v>
      </c>
      <c r="G69" s="169">
        <v>0</v>
      </c>
      <c r="H69" s="149">
        <v>0</v>
      </c>
      <c r="I69" s="149">
        <v>0</v>
      </c>
      <c r="J69" s="149"/>
      <c r="K69" s="150">
        <f t="shared" si="13"/>
        <v>16166.06</v>
      </c>
    </row>
    <row r="70" spans="1:11" s="3" customFormat="1" x14ac:dyDescent="0.25">
      <c r="A70" s="143" t="s">
        <v>192</v>
      </c>
      <c r="B70" s="144" t="s">
        <v>192</v>
      </c>
      <c r="C70" s="159" t="s">
        <v>193</v>
      </c>
      <c r="D70" s="155" t="s">
        <v>74</v>
      </c>
      <c r="E70" s="163">
        <v>244.94</v>
      </c>
      <c r="F70" s="149">
        <f>G70+H70+I70</f>
        <v>3</v>
      </c>
      <c r="G70" s="169">
        <v>1</v>
      </c>
      <c r="H70" s="161">
        <v>1</v>
      </c>
      <c r="I70" s="161">
        <v>1</v>
      </c>
      <c r="J70" s="161"/>
      <c r="K70" s="150">
        <f t="shared" si="13"/>
        <v>734.81999999999994</v>
      </c>
    </row>
    <row r="71" spans="1:11" s="3" customFormat="1" x14ac:dyDescent="0.25">
      <c r="A71" s="143" t="s">
        <v>194</v>
      </c>
      <c r="B71" s="144" t="s">
        <v>194</v>
      </c>
      <c r="C71" s="159" t="s">
        <v>195</v>
      </c>
      <c r="D71" s="155" t="s">
        <v>74</v>
      </c>
      <c r="E71" s="163">
        <v>6933.77</v>
      </c>
      <c r="F71" s="169">
        <v>1</v>
      </c>
      <c r="G71" s="169">
        <v>0</v>
      </c>
      <c r="H71" s="149">
        <v>0</v>
      </c>
      <c r="I71" s="149">
        <v>0</v>
      </c>
      <c r="J71" s="149"/>
      <c r="K71" s="150">
        <f t="shared" si="13"/>
        <v>6933.77</v>
      </c>
    </row>
    <row r="72" spans="1:11" s="3" customFormat="1" x14ac:dyDescent="0.25">
      <c r="A72" s="143" t="s">
        <v>196</v>
      </c>
      <c r="B72" s="144" t="s">
        <v>196</v>
      </c>
      <c r="C72" s="170" t="s">
        <v>197</v>
      </c>
      <c r="D72" s="171" t="s">
        <v>74</v>
      </c>
      <c r="E72" s="172">
        <v>13191.51</v>
      </c>
      <c r="F72" s="173">
        <v>1</v>
      </c>
      <c r="G72" s="173">
        <v>0</v>
      </c>
      <c r="H72" s="149">
        <v>0</v>
      </c>
      <c r="I72" s="149">
        <v>0</v>
      </c>
      <c r="J72" s="149"/>
      <c r="K72" s="150">
        <f t="shared" si="13"/>
        <v>13191.51</v>
      </c>
    </row>
    <row r="73" spans="1:11" s="3" customFormat="1" ht="16.5" thickBot="1" x14ac:dyDescent="0.3">
      <c r="A73" s="174"/>
      <c r="B73" s="175"/>
      <c r="C73" s="176"/>
      <c r="D73" s="177"/>
      <c r="E73" s="178"/>
      <c r="F73" s="179"/>
      <c r="G73" s="179"/>
      <c r="H73" s="179"/>
      <c r="I73" s="179"/>
      <c r="J73" s="179"/>
      <c r="K73" s="180"/>
    </row>
    <row r="74" spans="1:11" s="3" customFormat="1" x14ac:dyDescent="0.25">
      <c r="A74" s="181"/>
      <c r="B74" s="181"/>
      <c r="C74" s="182"/>
      <c r="D74" s="183"/>
      <c r="E74" s="184"/>
      <c r="F74" s="185"/>
      <c r="G74" s="185"/>
      <c r="H74" s="185"/>
      <c r="I74" s="185"/>
      <c r="J74" s="185"/>
      <c r="K74" s="184"/>
    </row>
  </sheetData>
  <mergeCells count="1">
    <mergeCell ref="H3:J3"/>
  </mergeCells>
  <pageMargins left="0.78749999999999998" right="0.78749999999999998" top="0.98402780000000001" bottom="0.98402780000000001" header="0.51180550000000002" footer="0.51180550000000002"/>
  <pageSetup paperSize="9" scale="69" fitToHeight="0" orientation="portrait" r:id="rId1"/>
  <headerFooter alignWithMargins="0">
    <oddHeader>&amp;L&amp;10Centrum aktivních seniorů
SO 03
&amp;C&amp;"Times New Roman,Obyčejné"&amp;10D-03.10 EPS &amp;"Times New Roman CE,Obyčejné"&amp;12
&amp;R&amp;"Times New Roman,Obyčejné"&amp;10 11/2017
DPS</oddHeader>
    <oddFooter>&amp;Rstrana &amp;P</oddFooter>
  </headerFooter>
  <rowBreaks count="1" manualBreakCount="1">
    <brk id="4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</vt:lpstr>
      <vt:lpstr>rekap</vt:lpstr>
      <vt:lpstr>EPS</vt:lpstr>
      <vt:lpstr>EPS!Názvy_tisku</vt:lpstr>
      <vt:lpstr>EPS!Oblast_tisku</vt:lpstr>
      <vt:lpstr>rekap!Oblast_tisku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Běžný Franta Uživatel</cp:lastModifiedBy>
  <cp:lastPrinted>2018-04-05T11:39:11Z</cp:lastPrinted>
  <dcterms:created xsi:type="dcterms:W3CDTF">2008-02-11T16:11:06Z</dcterms:created>
  <dcterms:modified xsi:type="dcterms:W3CDTF">2018-04-05T11:39:26Z</dcterms:modified>
</cp:coreProperties>
</file>