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800" windowHeight="11625" activeTab="1"/>
  </bookViews>
  <sheets>
    <sheet name="Rekapitulace" sheetId="1" r:id="rId1"/>
    <sheet name="000_001" sheetId="2" r:id="rId2"/>
    <sheet name="000_002" sheetId="3" r:id="rId3"/>
    <sheet name="SO 112_001" sheetId="4" r:id="rId4"/>
    <sheet name="SO 112_002" sheetId="5" r:id="rId5"/>
    <sheet name="SO 115_001" sheetId="6" r:id="rId6"/>
    <sheet name="SO 115_002" sheetId="7" r:id="rId7"/>
    <sheet name="SO 203_001" sheetId="8" r:id="rId8"/>
    <sheet name="SO 203_002" sheetId="9" r:id="rId9"/>
    <sheet name="SO 206_001" sheetId="10" r:id="rId10"/>
    <sheet name="SO 206_002" sheetId="11" r:id="rId11"/>
    <sheet name="SO 431_001" sheetId="14" r:id="rId12"/>
    <sheet name="SO 431_002" sheetId="15" r:id="rId13"/>
    <sheet name="SO 433_001" sheetId="16" r:id="rId14"/>
    <sheet name="SO 433_002" sheetId="17" r:id="rId15"/>
    <sheet name="SO 455_001" sheetId="18" r:id="rId16"/>
    <sheet name="SO 455_002" sheetId="19" r:id="rId17"/>
  </sheets>
  <calcPr calcId="145621"/>
</workbook>
</file>

<file path=xl/calcChain.xml><?xml version="1.0" encoding="utf-8"?>
<calcChain xmlns="http://schemas.openxmlformats.org/spreadsheetml/2006/main">
  <c r="I10" i="2" l="1"/>
  <c r="I14" i="2"/>
  <c r="O14" i="2"/>
  <c r="I18" i="2"/>
  <c r="O18" i="2"/>
  <c r="I22" i="2"/>
  <c r="O22" i="2"/>
  <c r="I26" i="2"/>
  <c r="O26" i="2"/>
  <c r="I30" i="2"/>
  <c r="O30" i="2"/>
  <c r="I10" i="3"/>
  <c r="I14" i="3"/>
  <c r="O14" i="3"/>
  <c r="I18" i="3"/>
  <c r="O18" i="3"/>
  <c r="I22" i="3"/>
  <c r="O22" i="3"/>
  <c r="I26" i="3"/>
  <c r="O26" i="3"/>
  <c r="I30" i="3"/>
  <c r="O30" i="3"/>
  <c r="I34" i="3"/>
  <c r="O34" i="3"/>
  <c r="I38" i="3"/>
  <c r="O38" i="3"/>
  <c r="I42" i="3"/>
  <c r="O42" i="3"/>
  <c r="I46" i="3"/>
  <c r="O46" i="3"/>
  <c r="I50" i="3"/>
  <c r="O50" i="3"/>
  <c r="I54" i="3"/>
  <c r="O54" i="3"/>
  <c r="I58" i="3"/>
  <c r="O58" i="3"/>
  <c r="I62" i="3"/>
  <c r="O62" i="3"/>
  <c r="I10" i="4"/>
  <c r="I14" i="4"/>
  <c r="O14" i="4"/>
  <c r="I18" i="4"/>
  <c r="O18" i="4"/>
  <c r="I22" i="4"/>
  <c r="O22" i="4"/>
  <c r="I26" i="4"/>
  <c r="O26" i="4"/>
  <c r="I30" i="4"/>
  <c r="O30" i="4"/>
  <c r="I34" i="4"/>
  <c r="O34" i="4"/>
  <c r="I38" i="4"/>
  <c r="O38" i="4"/>
  <c r="I42" i="4"/>
  <c r="O42" i="4"/>
  <c r="I46" i="4"/>
  <c r="O46" i="4"/>
  <c r="I50" i="4"/>
  <c r="O50" i="4"/>
  <c r="I54" i="4"/>
  <c r="O54" i="4"/>
  <c r="I58" i="4"/>
  <c r="O58" i="4"/>
  <c r="I62" i="4"/>
  <c r="I63" i="4"/>
  <c r="O63" i="4"/>
  <c r="I67" i="4"/>
  <c r="O67" i="4"/>
  <c r="I71" i="4"/>
  <c r="O71" i="4"/>
  <c r="I76" i="4"/>
  <c r="I80" i="4"/>
  <c r="O80" i="4"/>
  <c r="I84" i="4"/>
  <c r="I85" i="4"/>
  <c r="O85" i="4"/>
  <c r="I89" i="4"/>
  <c r="O89" i="4"/>
  <c r="I93" i="4"/>
  <c r="O93" i="4"/>
  <c r="I97" i="4"/>
  <c r="O97" i="4"/>
  <c r="I101" i="4"/>
  <c r="O101" i="4"/>
  <c r="I105" i="4"/>
  <c r="O105" i="4"/>
  <c r="I109" i="4"/>
  <c r="O109" i="4"/>
  <c r="I113" i="4"/>
  <c r="O113" i="4"/>
  <c r="I117" i="4"/>
  <c r="O117" i="4"/>
  <c r="I121" i="4"/>
  <c r="O121" i="4"/>
  <c r="I125" i="4"/>
  <c r="O125" i="4"/>
  <c r="I129" i="4"/>
  <c r="O129" i="4"/>
  <c r="I133" i="4"/>
  <c r="O133" i="4"/>
  <c r="I138" i="4"/>
  <c r="I142" i="4"/>
  <c r="O142" i="4"/>
  <c r="I146" i="4"/>
  <c r="O146" i="4"/>
  <c r="I150" i="4"/>
  <c r="I151" i="4"/>
  <c r="O151" i="4"/>
  <c r="I155" i="4"/>
  <c r="O155" i="4"/>
  <c r="I159" i="4"/>
  <c r="O159" i="4"/>
  <c r="I163" i="4"/>
  <c r="O163" i="4"/>
  <c r="I167" i="4"/>
  <c r="O167" i="4"/>
  <c r="I171" i="4"/>
  <c r="O171" i="4"/>
  <c r="I175" i="4"/>
  <c r="O175" i="4"/>
  <c r="I179" i="4"/>
  <c r="O179" i="4"/>
  <c r="I9" i="5"/>
  <c r="I10" i="5"/>
  <c r="O10" i="5"/>
  <c r="I15" i="5"/>
  <c r="I19" i="5"/>
  <c r="O19" i="5"/>
  <c r="I23" i="5"/>
  <c r="O23" i="5"/>
  <c r="I27" i="5"/>
  <c r="O27" i="5"/>
  <c r="I31" i="5"/>
  <c r="O31" i="5"/>
  <c r="I35" i="5"/>
  <c r="O35" i="5"/>
  <c r="I39" i="5"/>
  <c r="O39" i="5"/>
  <c r="I43" i="5"/>
  <c r="O43" i="5"/>
  <c r="I47" i="5"/>
  <c r="O47" i="5"/>
  <c r="I51" i="5"/>
  <c r="O51" i="5"/>
  <c r="I55" i="5"/>
  <c r="O55" i="5"/>
  <c r="I59" i="5"/>
  <c r="O59" i="5"/>
  <c r="I63" i="5"/>
  <c r="O63" i="5"/>
  <c r="I67" i="5"/>
  <c r="O67" i="5"/>
  <c r="I71" i="5"/>
  <c r="O71" i="5"/>
  <c r="I75" i="5"/>
  <c r="O75" i="5"/>
  <c r="I79" i="5"/>
  <c r="I80" i="5"/>
  <c r="O80" i="5"/>
  <c r="I84" i="5"/>
  <c r="O84" i="5"/>
  <c r="I88" i="5"/>
  <c r="O88" i="5"/>
  <c r="I92" i="5"/>
  <c r="O92" i="5"/>
  <c r="I97" i="5"/>
  <c r="I101" i="5"/>
  <c r="I102" i="5"/>
  <c r="O102" i="5"/>
  <c r="I106" i="5"/>
  <c r="O106" i="5"/>
  <c r="I110" i="5"/>
  <c r="O110" i="5"/>
  <c r="I114" i="5"/>
  <c r="O114" i="5"/>
  <c r="I118" i="5"/>
  <c r="O118" i="5"/>
  <c r="I122" i="5"/>
  <c r="O122" i="5"/>
  <c r="I126" i="5"/>
  <c r="O126" i="5"/>
  <c r="I130" i="5"/>
  <c r="O130" i="5"/>
  <c r="I134" i="5"/>
  <c r="O134" i="5"/>
  <c r="I138" i="5"/>
  <c r="O138" i="5"/>
  <c r="I142" i="5"/>
  <c r="O142" i="5"/>
  <c r="I146" i="5"/>
  <c r="O146" i="5"/>
  <c r="I151" i="5"/>
  <c r="I155" i="5"/>
  <c r="I156" i="5"/>
  <c r="O156" i="5"/>
  <c r="I160" i="5"/>
  <c r="O160" i="5"/>
  <c r="I164" i="5"/>
  <c r="O164" i="5"/>
  <c r="I168" i="5"/>
  <c r="O168" i="5"/>
  <c r="I172" i="5"/>
  <c r="O172" i="5"/>
  <c r="I176" i="5"/>
  <c r="O176" i="5"/>
  <c r="I180" i="5"/>
  <c r="O180" i="5"/>
  <c r="I184" i="5"/>
  <c r="O184" i="5"/>
  <c r="I188" i="5"/>
  <c r="O188" i="5"/>
  <c r="I192" i="5"/>
  <c r="O192" i="5"/>
  <c r="I196" i="5"/>
  <c r="O196" i="5"/>
  <c r="I200" i="5"/>
  <c r="O200" i="5"/>
  <c r="I204" i="5"/>
  <c r="O204" i="5"/>
  <c r="I9" i="6"/>
  <c r="I10" i="6"/>
  <c r="O10" i="6"/>
  <c r="I14" i="6"/>
  <c r="O14" i="6"/>
  <c r="I18" i="6"/>
  <c r="O18" i="6"/>
  <c r="I22" i="6"/>
  <c r="O22" i="6"/>
  <c r="I26" i="6"/>
  <c r="O26" i="6"/>
  <c r="I30" i="6"/>
  <c r="O30" i="6"/>
  <c r="I34" i="6"/>
  <c r="O34" i="6"/>
  <c r="I38" i="6"/>
  <c r="O38" i="6"/>
  <c r="I42" i="6"/>
  <c r="O42" i="6"/>
  <c r="I46" i="6"/>
  <c r="O46" i="6"/>
  <c r="I50" i="6"/>
  <c r="O50" i="6"/>
  <c r="I55" i="6"/>
  <c r="I59" i="6"/>
  <c r="O59" i="6"/>
  <c r="I63" i="6"/>
  <c r="O63" i="6"/>
  <c r="I67" i="6"/>
  <c r="I68" i="6"/>
  <c r="O68" i="6"/>
  <c r="I72" i="6"/>
  <c r="O72" i="6"/>
  <c r="I76" i="6"/>
  <c r="O76" i="6"/>
  <c r="I80" i="6"/>
  <c r="O80" i="6"/>
  <c r="I84" i="6"/>
  <c r="O84" i="6"/>
  <c r="I88" i="6"/>
  <c r="O88" i="6"/>
  <c r="I92" i="6"/>
  <c r="O92" i="6"/>
  <c r="I96" i="6"/>
  <c r="O96" i="6"/>
  <c r="I100" i="6"/>
  <c r="O100" i="6"/>
  <c r="I105" i="6"/>
  <c r="I109" i="6"/>
  <c r="O109" i="6"/>
  <c r="I113" i="6"/>
  <c r="O113" i="6"/>
  <c r="I117" i="6"/>
  <c r="O117" i="6"/>
  <c r="I10" i="7"/>
  <c r="I14" i="7"/>
  <c r="I15" i="7"/>
  <c r="O15" i="7"/>
  <c r="I19" i="7"/>
  <c r="O19" i="7"/>
  <c r="I23" i="7"/>
  <c r="O23" i="7"/>
  <c r="I27" i="7"/>
  <c r="O27" i="7"/>
  <c r="I31" i="7"/>
  <c r="O31" i="7"/>
  <c r="I35" i="7"/>
  <c r="O35" i="7"/>
  <c r="I39" i="7"/>
  <c r="O39" i="7"/>
  <c r="I43" i="7"/>
  <c r="O43" i="7"/>
  <c r="I47" i="7"/>
  <c r="O47" i="7"/>
  <c r="I51" i="7"/>
  <c r="O51" i="7"/>
  <c r="I55" i="7"/>
  <c r="O55" i="7"/>
  <c r="I59" i="7"/>
  <c r="O59" i="7"/>
  <c r="I63" i="7"/>
  <c r="O63" i="7"/>
  <c r="I67" i="7"/>
  <c r="O67" i="7"/>
  <c r="I71" i="7"/>
  <c r="O71" i="7"/>
  <c r="I75" i="7"/>
  <c r="O75" i="7"/>
  <c r="I80" i="7"/>
  <c r="I84" i="7"/>
  <c r="O84" i="7"/>
  <c r="I88" i="7"/>
  <c r="O88" i="7"/>
  <c r="I92" i="7"/>
  <c r="O92" i="7"/>
  <c r="I96" i="7"/>
  <c r="I97" i="7"/>
  <c r="O97" i="7"/>
  <c r="I102" i="7"/>
  <c r="I106" i="7"/>
  <c r="O106" i="7"/>
  <c r="I110" i="7"/>
  <c r="O110" i="7"/>
  <c r="I114" i="7"/>
  <c r="O114" i="7"/>
  <c r="I118" i="7"/>
  <c r="O118" i="7"/>
  <c r="I122" i="7"/>
  <c r="O122" i="7"/>
  <c r="I126" i="7"/>
  <c r="O126" i="7"/>
  <c r="I130" i="7"/>
  <c r="O130" i="7"/>
  <c r="I134" i="7"/>
  <c r="O134" i="7"/>
  <c r="I138" i="7"/>
  <c r="I139" i="7"/>
  <c r="O139" i="7"/>
  <c r="I143" i="7"/>
  <c r="O143" i="7"/>
  <c r="I147" i="7"/>
  <c r="O147" i="7"/>
  <c r="I152" i="7"/>
  <c r="I156" i="7"/>
  <c r="O156" i="7"/>
  <c r="I160" i="7"/>
  <c r="O160" i="7"/>
  <c r="I164" i="7"/>
  <c r="O164" i="7"/>
  <c r="I10" i="8"/>
  <c r="I14" i="8"/>
  <c r="O14" i="8"/>
  <c r="I18" i="8"/>
  <c r="O18" i="8"/>
  <c r="I22" i="8"/>
  <c r="O22" i="8"/>
  <c r="I26" i="8"/>
  <c r="O26" i="8"/>
  <c r="I30" i="8"/>
  <c r="I31" i="8"/>
  <c r="O31" i="8"/>
  <c r="I35" i="8"/>
  <c r="O35" i="8"/>
  <c r="I39" i="8"/>
  <c r="O39" i="8"/>
  <c r="I43" i="8"/>
  <c r="O43" i="8"/>
  <c r="I47" i="8"/>
  <c r="O47" i="8"/>
  <c r="I51" i="8"/>
  <c r="O51" i="8"/>
  <c r="I55" i="8"/>
  <c r="O55" i="8"/>
  <c r="I59" i="8"/>
  <c r="O59" i="8"/>
  <c r="I64" i="8"/>
  <c r="I68" i="8"/>
  <c r="O68" i="8"/>
  <c r="I72" i="8"/>
  <c r="O72" i="8"/>
  <c r="I76" i="8"/>
  <c r="O76" i="8"/>
  <c r="I80" i="8"/>
  <c r="O80" i="8"/>
  <c r="I84" i="8"/>
  <c r="O84" i="8"/>
  <c r="I88" i="8"/>
  <c r="O88" i="8"/>
  <c r="I92" i="8"/>
  <c r="O92" i="8"/>
  <c r="I96" i="8"/>
  <c r="O96" i="8"/>
  <c r="I100" i="8"/>
  <c r="I101" i="8"/>
  <c r="O101" i="8"/>
  <c r="I105" i="8"/>
  <c r="O105" i="8"/>
  <c r="I109" i="8"/>
  <c r="O109" i="8"/>
  <c r="I113" i="8"/>
  <c r="O113" i="8"/>
  <c r="I117" i="8"/>
  <c r="O117" i="8"/>
  <c r="I121" i="8"/>
  <c r="O121" i="8"/>
  <c r="I125" i="8"/>
  <c r="O125" i="8"/>
  <c r="I129" i="8"/>
  <c r="O129" i="8"/>
  <c r="I133" i="8"/>
  <c r="O133" i="8"/>
  <c r="I137" i="8"/>
  <c r="O137" i="8"/>
  <c r="I141" i="8"/>
  <c r="O141" i="8"/>
  <c r="I145" i="8"/>
  <c r="O145" i="8"/>
  <c r="I149" i="8"/>
  <c r="O149" i="8"/>
  <c r="I153" i="8"/>
  <c r="O153" i="8"/>
  <c r="I158" i="8"/>
  <c r="I162" i="8"/>
  <c r="O162" i="8"/>
  <c r="I166" i="8"/>
  <c r="O166" i="8"/>
  <c r="I170" i="8"/>
  <c r="O170" i="8"/>
  <c r="I174" i="8"/>
  <c r="O174" i="8"/>
  <c r="I178" i="8"/>
  <c r="I179" i="8"/>
  <c r="O179" i="8"/>
  <c r="I183" i="8"/>
  <c r="O183" i="8"/>
  <c r="I187" i="8"/>
  <c r="O187" i="8"/>
  <c r="I191" i="8"/>
  <c r="O191" i="8"/>
  <c r="I195" i="8"/>
  <c r="O195" i="8"/>
  <c r="I199" i="8"/>
  <c r="O199" i="8"/>
  <c r="I203" i="8"/>
  <c r="O203" i="8"/>
  <c r="I207" i="8"/>
  <c r="O207" i="8"/>
  <c r="I212" i="8"/>
  <c r="I216" i="8"/>
  <c r="O216" i="8"/>
  <c r="I220" i="8"/>
  <c r="O220" i="8"/>
  <c r="I224" i="8"/>
  <c r="O224" i="8"/>
  <c r="I228" i="8"/>
  <c r="O228" i="8"/>
  <c r="I232" i="8"/>
  <c r="O232" i="8"/>
  <c r="I236" i="8"/>
  <c r="O236" i="8"/>
  <c r="I240" i="8"/>
  <c r="O240" i="8"/>
  <c r="I244" i="8"/>
  <c r="O244" i="8"/>
  <c r="I249" i="8"/>
  <c r="I248" i="8"/>
  <c r="I253" i="8"/>
  <c r="O253" i="8"/>
  <c r="I257" i="8"/>
  <c r="O257" i="8"/>
  <c r="I261" i="8"/>
  <c r="O261" i="8"/>
  <c r="I265" i="8"/>
  <c r="O265" i="8"/>
  <c r="I269" i="8"/>
  <c r="O269" i="8"/>
  <c r="I273" i="8"/>
  <c r="O273" i="8"/>
  <c r="I277" i="8"/>
  <c r="O277" i="8"/>
  <c r="I281" i="8"/>
  <c r="O281" i="8"/>
  <c r="I285" i="8"/>
  <c r="O285" i="8"/>
  <c r="I289" i="8"/>
  <c r="O289" i="8"/>
  <c r="I293" i="8"/>
  <c r="O293" i="8"/>
  <c r="I10" i="9"/>
  <c r="I9" i="9"/>
  <c r="I14" i="9"/>
  <c r="I15" i="9"/>
  <c r="O15" i="9"/>
  <c r="I19" i="9"/>
  <c r="O19" i="9"/>
  <c r="I23" i="9"/>
  <c r="O23" i="9"/>
  <c r="I27" i="9"/>
  <c r="O27" i="9"/>
  <c r="I31" i="9"/>
  <c r="O31" i="9"/>
  <c r="I35" i="9"/>
  <c r="O35" i="9"/>
  <c r="I39" i="9"/>
  <c r="O39" i="9"/>
  <c r="I43" i="9"/>
  <c r="O43" i="9"/>
  <c r="I47" i="9"/>
  <c r="O47" i="9"/>
  <c r="I51" i="9"/>
  <c r="O51" i="9"/>
  <c r="I56" i="9"/>
  <c r="I55" i="9"/>
  <c r="I60" i="9"/>
  <c r="O60" i="9"/>
  <c r="I64" i="9"/>
  <c r="O64" i="9"/>
  <c r="I68" i="9"/>
  <c r="I69" i="9"/>
  <c r="O69" i="9"/>
  <c r="I73" i="9"/>
  <c r="O73" i="9"/>
  <c r="I77" i="9"/>
  <c r="O77" i="9"/>
  <c r="I81" i="9"/>
  <c r="O81" i="9"/>
  <c r="I86" i="9"/>
  <c r="I85" i="9"/>
  <c r="I90" i="9"/>
  <c r="O90" i="9"/>
  <c r="I94" i="9"/>
  <c r="O94" i="9"/>
  <c r="I98" i="9"/>
  <c r="I99" i="9"/>
  <c r="O99" i="9"/>
  <c r="I104" i="9"/>
  <c r="I103" i="9"/>
  <c r="I108" i="9"/>
  <c r="O108" i="9"/>
  <c r="I112" i="9"/>
  <c r="O112" i="9"/>
  <c r="I116" i="9"/>
  <c r="O116" i="9"/>
  <c r="I120" i="9"/>
  <c r="O120" i="9"/>
  <c r="I124" i="9"/>
  <c r="O124" i="9"/>
  <c r="I128" i="9"/>
  <c r="O128" i="9"/>
  <c r="I132" i="9"/>
  <c r="O132" i="9"/>
  <c r="I136" i="9"/>
  <c r="O136" i="9"/>
  <c r="I10" i="10"/>
  <c r="I9" i="10"/>
  <c r="I14" i="10"/>
  <c r="O14" i="10"/>
  <c r="I18" i="10"/>
  <c r="O18" i="10"/>
  <c r="I22" i="10"/>
  <c r="I23" i="10"/>
  <c r="O23" i="10"/>
  <c r="I27" i="10"/>
  <c r="O27" i="10"/>
  <c r="I31" i="10"/>
  <c r="O31" i="10"/>
  <c r="I35" i="10"/>
  <c r="O35" i="10"/>
  <c r="I39" i="10"/>
  <c r="O39" i="10"/>
  <c r="I43" i="10"/>
  <c r="O43" i="10"/>
  <c r="I48" i="10"/>
  <c r="I47" i="10"/>
  <c r="I52" i="10"/>
  <c r="O52" i="10"/>
  <c r="I56" i="10"/>
  <c r="O56" i="10"/>
  <c r="I60" i="10"/>
  <c r="O60" i="10"/>
  <c r="I64" i="10"/>
  <c r="O64" i="10"/>
  <c r="I68" i="10"/>
  <c r="O68" i="10"/>
  <c r="I72" i="10"/>
  <c r="O72" i="10"/>
  <c r="I76" i="10"/>
  <c r="I77" i="10"/>
  <c r="O77" i="10"/>
  <c r="I81" i="10"/>
  <c r="O81" i="10"/>
  <c r="I85" i="10"/>
  <c r="O85" i="10"/>
  <c r="I89" i="10"/>
  <c r="O89" i="10"/>
  <c r="I93" i="10"/>
  <c r="O93" i="10"/>
  <c r="I97" i="10"/>
  <c r="O97" i="10"/>
  <c r="I101" i="10"/>
  <c r="O101" i="10"/>
  <c r="I105" i="10"/>
  <c r="O105" i="10"/>
  <c r="I109" i="10"/>
  <c r="O109" i="10"/>
  <c r="I113" i="10"/>
  <c r="O113" i="10"/>
  <c r="I117" i="10"/>
  <c r="O117" i="10"/>
  <c r="I121" i="10"/>
  <c r="O121" i="10"/>
  <c r="I125" i="10"/>
  <c r="O125" i="10"/>
  <c r="I130" i="10"/>
  <c r="I129" i="10"/>
  <c r="I134" i="10"/>
  <c r="O134" i="10"/>
  <c r="I138" i="10"/>
  <c r="O138" i="10"/>
  <c r="I142" i="10"/>
  <c r="O142" i="10"/>
  <c r="I146" i="10"/>
  <c r="I147" i="10"/>
  <c r="O147" i="10"/>
  <c r="I151" i="10"/>
  <c r="O151" i="10"/>
  <c r="I155" i="10"/>
  <c r="O155" i="10"/>
  <c r="I159" i="10"/>
  <c r="O159" i="10"/>
  <c r="I163" i="10"/>
  <c r="O163" i="10"/>
  <c r="I167" i="10"/>
  <c r="O167" i="10"/>
  <c r="I171" i="10"/>
  <c r="O171" i="10"/>
  <c r="I175" i="10"/>
  <c r="O175" i="10"/>
  <c r="I180" i="10"/>
  <c r="I179" i="10"/>
  <c r="I184" i="10"/>
  <c r="O184" i="10"/>
  <c r="I188" i="10"/>
  <c r="O188" i="10"/>
  <c r="I192" i="10"/>
  <c r="O192" i="10"/>
  <c r="I196" i="10"/>
  <c r="I197" i="10"/>
  <c r="O197" i="10"/>
  <c r="I201" i="10"/>
  <c r="O201" i="10"/>
  <c r="I205" i="10"/>
  <c r="O205" i="10"/>
  <c r="I209" i="10"/>
  <c r="O209" i="10"/>
  <c r="I213" i="10"/>
  <c r="O213" i="10"/>
  <c r="I217" i="10"/>
  <c r="O217" i="10"/>
  <c r="I221" i="10"/>
  <c r="O221" i="10"/>
  <c r="I225" i="10"/>
  <c r="O225" i="10"/>
  <c r="I229" i="10"/>
  <c r="O229" i="10"/>
  <c r="I233" i="10"/>
  <c r="O233" i="10"/>
  <c r="I237" i="10"/>
  <c r="O237" i="10"/>
  <c r="I9" i="11"/>
  <c r="I10" i="11"/>
  <c r="O10" i="11"/>
  <c r="I14" i="11"/>
  <c r="O14" i="11"/>
  <c r="I18" i="11"/>
  <c r="O18" i="11"/>
  <c r="I22" i="11"/>
  <c r="O22" i="11"/>
  <c r="I26" i="11"/>
  <c r="O26" i="11"/>
  <c r="I31" i="11"/>
  <c r="I30" i="11"/>
  <c r="I35" i="11"/>
  <c r="O35" i="11"/>
  <c r="I39" i="11"/>
  <c r="O39" i="11"/>
  <c r="I43" i="11"/>
  <c r="I44" i="11"/>
  <c r="O44" i="11"/>
  <c r="I48" i="11"/>
  <c r="O48" i="11"/>
  <c r="I53" i="11"/>
  <c r="I52" i="11"/>
  <c r="I57" i="11"/>
  <c r="I58" i="11"/>
  <c r="O58" i="11"/>
  <c r="I62" i="11"/>
  <c r="O62" i="11"/>
  <c r="I66" i="11"/>
  <c r="O66" i="11"/>
  <c r="I70" i="11"/>
  <c r="O70" i="11"/>
  <c r="I74" i="11"/>
  <c r="O74" i="11"/>
  <c r="I78" i="11"/>
  <c r="O78" i="11"/>
  <c r="I82" i="11"/>
  <c r="O82" i="11"/>
  <c r="I86" i="11"/>
  <c r="O86" i="11"/>
  <c r="I9" i="14"/>
  <c r="I10" i="14"/>
  <c r="O10" i="14"/>
  <c r="I14" i="14"/>
  <c r="O14" i="14"/>
  <c r="I18" i="14"/>
  <c r="O18" i="14"/>
  <c r="I22" i="14"/>
  <c r="O22" i="14"/>
  <c r="I26" i="14"/>
  <c r="O26" i="14"/>
  <c r="I30" i="14"/>
  <c r="O30" i="14"/>
  <c r="I34" i="14"/>
  <c r="O34" i="14"/>
  <c r="I38" i="14"/>
  <c r="O38" i="14"/>
  <c r="I43" i="14"/>
  <c r="I42" i="14"/>
  <c r="I47" i="14"/>
  <c r="I48" i="14"/>
  <c r="O48" i="14"/>
  <c r="I52" i="14"/>
  <c r="O52" i="14"/>
  <c r="I56" i="14"/>
  <c r="O56" i="14"/>
  <c r="I60" i="14"/>
  <c r="O60" i="14"/>
  <c r="I64" i="14"/>
  <c r="O64" i="14"/>
  <c r="I68" i="14"/>
  <c r="O68" i="14"/>
  <c r="I72" i="14"/>
  <c r="O72" i="14"/>
  <c r="I76" i="14"/>
  <c r="O76" i="14"/>
  <c r="I80" i="14"/>
  <c r="O80" i="14"/>
  <c r="I84" i="14"/>
  <c r="O84" i="14"/>
  <c r="I88" i="14"/>
  <c r="O88" i="14"/>
  <c r="I92" i="14"/>
  <c r="O92" i="14"/>
  <c r="I96" i="14"/>
  <c r="O96" i="14"/>
  <c r="I100" i="14"/>
  <c r="O100" i="14"/>
  <c r="I104" i="14"/>
  <c r="O104" i="14"/>
  <c r="I108" i="14"/>
  <c r="O108" i="14"/>
  <c r="I112" i="14"/>
  <c r="O112" i="14"/>
  <c r="I116" i="14"/>
  <c r="O116" i="14"/>
  <c r="I120" i="14"/>
  <c r="O120" i="14"/>
  <c r="I124" i="14"/>
  <c r="O124" i="14"/>
  <c r="I128" i="14"/>
  <c r="O128" i="14"/>
  <c r="I132" i="14"/>
  <c r="O132" i="14"/>
  <c r="I136" i="14"/>
  <c r="O136" i="14"/>
  <c r="I140" i="14"/>
  <c r="O140" i="14"/>
  <c r="I145" i="14"/>
  <c r="I144" i="14"/>
  <c r="I149" i="14"/>
  <c r="O149" i="14"/>
  <c r="I153" i="14"/>
  <c r="O153" i="14"/>
  <c r="I10" i="15"/>
  <c r="I9" i="15"/>
  <c r="I3" i="15"/>
  <c r="C21" i="1"/>
  <c r="I14" i="15"/>
  <c r="O14" i="15"/>
  <c r="I10" i="16"/>
  <c r="I9" i="16"/>
  <c r="I14" i="16"/>
  <c r="O14" i="16"/>
  <c r="I18" i="16"/>
  <c r="O18" i="16"/>
  <c r="I22" i="16"/>
  <c r="O22" i="16"/>
  <c r="I26" i="16"/>
  <c r="O26" i="16"/>
  <c r="I30" i="16"/>
  <c r="O30" i="16"/>
  <c r="I34" i="16"/>
  <c r="O34" i="16"/>
  <c r="I38" i="16"/>
  <c r="I39" i="16"/>
  <c r="O39" i="16"/>
  <c r="I44" i="16"/>
  <c r="I43" i="16"/>
  <c r="I48" i="16"/>
  <c r="O48" i="16"/>
  <c r="I52" i="16"/>
  <c r="O52" i="16"/>
  <c r="I56" i="16"/>
  <c r="O56" i="16"/>
  <c r="I60" i="16"/>
  <c r="O60" i="16"/>
  <c r="I64" i="16"/>
  <c r="O64" i="16"/>
  <c r="I68" i="16"/>
  <c r="O68" i="16"/>
  <c r="I72" i="16"/>
  <c r="O72" i="16"/>
  <c r="I76" i="16"/>
  <c r="O76" i="16"/>
  <c r="I80" i="16"/>
  <c r="O80" i="16"/>
  <c r="I84" i="16"/>
  <c r="O84" i="16"/>
  <c r="I88" i="16"/>
  <c r="O88" i="16"/>
  <c r="I92" i="16"/>
  <c r="O92" i="16"/>
  <c r="I96" i="16"/>
  <c r="O96" i="16"/>
  <c r="I100" i="16"/>
  <c r="O100" i="16"/>
  <c r="I104" i="16"/>
  <c r="O104" i="16"/>
  <c r="I108" i="16"/>
  <c r="O108" i="16"/>
  <c r="I112" i="16"/>
  <c r="O112" i="16"/>
  <c r="I116" i="16"/>
  <c r="O116" i="16"/>
  <c r="I120" i="16"/>
  <c r="O120" i="16"/>
  <c r="I124" i="16"/>
  <c r="O124" i="16"/>
  <c r="I128" i="16"/>
  <c r="O128" i="16"/>
  <c r="I132" i="16"/>
  <c r="O132" i="16"/>
  <c r="I136" i="16"/>
  <c r="O136" i="16"/>
  <c r="I140" i="16"/>
  <c r="O140" i="16"/>
  <c r="I144" i="16"/>
  <c r="O144" i="16"/>
  <c r="I148" i="16"/>
  <c r="O148" i="16"/>
  <c r="I152" i="16"/>
  <c r="O152" i="16"/>
  <c r="I156" i="16"/>
  <c r="O156" i="16"/>
  <c r="I160" i="16"/>
  <c r="O160" i="16"/>
  <c r="I164" i="16"/>
  <c r="O164" i="16"/>
  <c r="I168" i="16"/>
  <c r="I169" i="16"/>
  <c r="O169" i="16"/>
  <c r="I173" i="16"/>
  <c r="O173" i="16"/>
  <c r="I177" i="16"/>
  <c r="O177" i="16"/>
  <c r="I9" i="17"/>
  <c r="I3" i="17"/>
  <c r="C23" i="1"/>
  <c r="E23" i="1" s="1"/>
  <c r="I10" i="17"/>
  <c r="O10" i="17"/>
  <c r="D23" i="1"/>
  <c r="I14" i="17"/>
  <c r="O14" i="17"/>
  <c r="I9" i="18"/>
  <c r="I10" i="18"/>
  <c r="O10" i="18"/>
  <c r="I14" i="18"/>
  <c r="O14" i="18"/>
  <c r="I18" i="18"/>
  <c r="O18" i="18"/>
  <c r="I22" i="18"/>
  <c r="O22" i="18"/>
  <c r="I26" i="18"/>
  <c r="O26" i="18"/>
  <c r="I30" i="18"/>
  <c r="O30" i="18"/>
  <c r="I35" i="18"/>
  <c r="I34" i="18"/>
  <c r="I39" i="18"/>
  <c r="O39" i="18"/>
  <c r="I43" i="18"/>
  <c r="I44" i="18"/>
  <c r="O44" i="18"/>
  <c r="I48" i="18"/>
  <c r="O48" i="18"/>
  <c r="I52" i="18"/>
  <c r="O52" i="18"/>
  <c r="I56" i="18"/>
  <c r="O56" i="18"/>
  <c r="I60" i="18"/>
  <c r="O60" i="18"/>
  <c r="I64" i="18"/>
  <c r="O64" i="18"/>
  <c r="I68" i="18"/>
  <c r="O68" i="18"/>
  <c r="I72" i="18"/>
  <c r="O72" i="18"/>
  <c r="I76" i="18"/>
  <c r="O76" i="18"/>
  <c r="I81" i="18"/>
  <c r="I80" i="18"/>
  <c r="I85" i="18"/>
  <c r="O85" i="18"/>
  <c r="I89" i="18"/>
  <c r="O89" i="18"/>
  <c r="I93" i="18"/>
  <c r="O93" i="18"/>
  <c r="I97" i="18"/>
  <c r="I98" i="18"/>
  <c r="O98" i="18"/>
  <c r="I102" i="18"/>
  <c r="O102" i="18"/>
  <c r="I9" i="19"/>
  <c r="I3" i="19"/>
  <c r="C25" i="1"/>
  <c r="I10" i="19"/>
  <c r="O10" i="19"/>
  <c r="D25" i="1"/>
  <c r="I14" i="19"/>
  <c r="O14" i="19"/>
  <c r="I3" i="16"/>
  <c r="C22" i="1"/>
  <c r="E22" i="1" s="1"/>
  <c r="I3" i="14"/>
  <c r="C20" i="1"/>
  <c r="I3" i="9"/>
  <c r="C17" i="1"/>
  <c r="I3" i="18"/>
  <c r="C24" i="1"/>
  <c r="I3" i="11"/>
  <c r="C19" i="1"/>
  <c r="I3" i="10"/>
  <c r="C18" i="1"/>
  <c r="I151" i="7"/>
  <c r="O152" i="7"/>
  <c r="I101" i="7"/>
  <c r="O102" i="7"/>
  <c r="I104" i="6"/>
  <c r="O105" i="6"/>
  <c r="I54" i="6"/>
  <c r="O55" i="6"/>
  <c r="I14" i="5"/>
  <c r="O15" i="5"/>
  <c r="I75" i="4"/>
  <c r="O76" i="4"/>
  <c r="I9" i="4"/>
  <c r="O10" i="4"/>
  <c r="O81" i="18"/>
  <c r="O35" i="18"/>
  <c r="D24" i="1"/>
  <c r="E24" i="1" s="1"/>
  <c r="O44" i="16"/>
  <c r="O10" i="16"/>
  <c r="D22" i="1"/>
  <c r="O10" i="15"/>
  <c r="D21" i="1"/>
  <c r="E21" i="1" s="1"/>
  <c r="O145" i="14"/>
  <c r="O43" i="14"/>
  <c r="D20" i="1"/>
  <c r="O53" i="11"/>
  <c r="O31" i="11"/>
  <c r="D19" i="1"/>
  <c r="O180" i="10"/>
  <c r="O130" i="10"/>
  <c r="O48" i="10"/>
  <c r="O10" i="10"/>
  <c r="D18" i="1"/>
  <c r="O104" i="9"/>
  <c r="O86" i="9"/>
  <c r="O56" i="9"/>
  <c r="O10" i="9"/>
  <c r="D17" i="1"/>
  <c r="O249" i="8"/>
  <c r="I211" i="8"/>
  <c r="O212" i="8"/>
  <c r="I157" i="8"/>
  <c r="O158" i="8"/>
  <c r="I63" i="8"/>
  <c r="O64" i="8"/>
  <c r="I9" i="8"/>
  <c r="I3" i="8"/>
  <c r="C16" i="1"/>
  <c r="O10" i="8"/>
  <c r="D16" i="1"/>
  <c r="E16" i="1" s="1"/>
  <c r="I79" i="7"/>
  <c r="O80" i="7"/>
  <c r="I9" i="7"/>
  <c r="I3" i="7"/>
  <c r="C15" i="1"/>
  <c r="O10" i="7"/>
  <c r="D15" i="1"/>
  <c r="E15" i="1" s="1"/>
  <c r="D14" i="1"/>
  <c r="E14" i="1" s="1"/>
  <c r="I3" i="6"/>
  <c r="C14" i="1"/>
  <c r="I150" i="5"/>
  <c r="O151" i="5"/>
  <c r="I96" i="5"/>
  <c r="I3" i="5"/>
  <c r="C13" i="1"/>
  <c r="E13" i="1" s="1"/>
  <c r="O97" i="5"/>
  <c r="D13" i="1"/>
  <c r="I9" i="2"/>
  <c r="I3" i="2"/>
  <c r="C10" i="1"/>
  <c r="E10" i="1" s="1"/>
  <c r="O10" i="2"/>
  <c r="D10" i="1"/>
  <c r="I137" i="4"/>
  <c r="O138" i="4"/>
  <c r="I9" i="3"/>
  <c r="I3" i="3"/>
  <c r="C11" i="1"/>
  <c r="O10" i="3"/>
  <c r="D11" i="1"/>
  <c r="I3" i="4"/>
  <c r="C12" i="1"/>
  <c r="D12" i="1"/>
  <c r="E19" i="1"/>
  <c r="E20" i="1"/>
  <c r="E12" i="1" l="1"/>
  <c r="E18" i="1"/>
  <c r="E11" i="1"/>
  <c r="C7" i="1" s="1"/>
  <c r="E25" i="1"/>
  <c r="E17" i="1"/>
  <c r="C6" i="1"/>
</calcChain>
</file>

<file path=xl/sharedStrings.xml><?xml version="1.0" encoding="utf-8"?>
<sst xmlns="http://schemas.openxmlformats.org/spreadsheetml/2006/main" count="6895" uniqueCount="1427">
  <si>
    <t>Firma: Dopravoprojekt Ostrava</t>
  </si>
  <si>
    <t>Soupis objektů s DPH</t>
  </si>
  <si>
    <t>Stavba: 170148 - D 48 Frýdek-Místek, obchvat - mimoúrovňová křížení místních komunikací</t>
  </si>
  <si>
    <t>Varianta:  - D 48 Frýdek-Místek, obchvat - mimoúrovňová křížení místních komunikací</t>
  </si>
  <si>
    <t>Odbytová cena:</t>
  </si>
  <si>
    <t>OC+DPH:</t>
  </si>
  <si>
    <t>Objekt</t>
  </si>
  <si>
    <t>Popis</t>
  </si>
  <si>
    <t>OC</t>
  </si>
  <si>
    <t>DPH</t>
  </si>
  <si>
    <t>OC+DPH</t>
  </si>
  <si>
    <t>ASPE10</t>
  </si>
  <si>
    <t>S</t>
  </si>
  <si>
    <t>Příloha k formuláři pro ocenění nabídky</t>
  </si>
  <si>
    <t>Stavba:</t>
  </si>
  <si>
    <t>170148</t>
  </si>
  <si>
    <t>D 48 Frýdek-Místek, obchvat - mimoúrovňová křížení místních komunikací</t>
  </si>
  <si>
    <t>O</t>
  </si>
  <si>
    <t>Objekt:</t>
  </si>
  <si>
    <t>000</t>
  </si>
  <si>
    <t>Vedlejší a ostatní náklady</t>
  </si>
  <si>
    <t>O1</t>
  </si>
  <si>
    <t>Rozpočet:</t>
  </si>
  <si>
    <t>0,00</t>
  </si>
  <si>
    <t>15,00</t>
  </si>
  <si>
    <t>21,00</t>
  </si>
  <si>
    <t>3</t>
  </si>
  <si>
    <t>2</t>
  </si>
  <si>
    <t>001</t>
  </si>
  <si>
    <t>Uznatelné náklady</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</si>
  <si>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</si>
  <si>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</si>
  <si>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</si>
  <si>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</si>
  <si>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</si>
  <si>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</si>
  <si>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</si>
  <si>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</si>
  <si>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</si>
  <si>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</si>
  <si>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</si>
  <si>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</si>
  <si>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</si>
  <si>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</si>
  <si>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</si>
  <si>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</si>
  <si>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</si>
  <si>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</si>
  <si>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</si>
  <si>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</si>
  <si>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02811</t>
  </si>
  <si>
    <t/>
  </si>
  <si>
    <t>PRŮZKUMNÉ PRÁCE GEOTECHNICKÉ NA POVRCHU</t>
  </si>
  <si>
    <t>KPL</t>
  </si>
  <si>
    <t>PP</t>
  </si>
  <si>
    <t>Doplňkový geologický průzkum pro objeky SO 203 a SO 206, včetně vyhodnocení, včetně závěrečné zprávy. 
Délka vrtů pro SO 203 
op1 - 16,0 m 
p2 - 22,0 m 
p3 - 25,0 m 
op4 - 17,0 m 
Délka vrtů pro SO 206 
op1 - 14,0 m 
p2 - 19,0 m 
op3 - 13,0 m</t>
  </si>
  <si>
    <t>VV</t>
  </si>
  <si>
    <t>1=1,0000 [A]</t>
  </si>
  <si>
    <t>TS</t>
  </si>
  <si>
    <t>zahrnuje veškeré náklady spojené s objednatelem požadovanými pracemi</t>
  </si>
  <si>
    <t>02910</t>
  </si>
  <si>
    <t>a</t>
  </si>
  <si>
    <t>OSTATNÍ POŽADAVKY - ZEMĚMĚŘIČSKÁ MĚŘENÍ</t>
  </si>
  <si>
    <t>zaměření skutečného provedení stavby s podkladem katastr. mapy</t>
  </si>
  <si>
    <t>02943</t>
  </si>
  <si>
    <t>OSTATNÍ POŽADAVKY - VYPRACOVÁNÍ RDS</t>
  </si>
  <si>
    <t>KS</t>
  </si>
  <si>
    <t>vypracování realizační dokumentace RDS včetně dozoru zpracovatele na stavbě</t>
  </si>
  <si>
    <t>02945</t>
  </si>
  <si>
    <t>OSTAT POŽADAVKY - GEOMETRICKÝ PLÁN</t>
  </si>
  <si>
    <t>- vyhotovení geometrického plánu po stavbě k oddělení stavebních objektů</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</si>
  <si>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</si>
  <si>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b</t>
  </si>
  <si>
    <t>- vyhotovení GP věcných břemen inž.sítí 
- zákres sítí technické infrastuktury do věcných břemen katastrální mapy</t>
  </si>
  <si>
    <t>02992R</t>
  </si>
  <si>
    <t>OSTATNÍ POŽADAVKY - PAMĚTNÍ DESKA</t>
  </si>
  <si>
    <t>KUS</t>
  </si>
  <si>
    <t>Pamětní deska, 
vč. zabudování do vybraného objaktu mostu nebo na určené místo. 
Konečná podoba bude odsouhlasna investorem.</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</si>
  <si>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</si>
  <si>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002</t>
  </si>
  <si>
    <t>Neuznatelné náklady</t>
  </si>
  <si>
    <t>02510</t>
  </si>
  <si>
    <t>ZKOUŠENÍ MATERIÁLŮ ZKUŠEBNOU ZHOTOVITELE</t>
  </si>
  <si>
    <t>dle TKP a ZTKP,</t>
  </si>
  <si>
    <t>zahrnuje veškeré náklady spojené s objednatelem požadovanými zkouškami</t>
  </si>
  <si>
    <t>02520</t>
  </si>
  <si>
    <t>ZKOUŠENÍ MATERIÁLŮ NEZÁVISLOU ZKUŠEBNOU</t>
  </si>
  <si>
    <t>dle TKP a ZTKP</t>
  </si>
  <si>
    <t>02610</t>
  </si>
  <si>
    <t>ZKOUŠENÍ KONSTRUKCÍ A PRACÍ ZKUŠEBNOU ZHOTOVITELE</t>
  </si>
  <si>
    <t>KČ</t>
  </si>
  <si>
    <t>02620</t>
  </si>
  <si>
    <t>ZKOUŠENÍ KONSTRUKCÍ A PRACÍ NEZÁVISLOU ZKUŠEBNOU</t>
  </si>
  <si>
    <t>geodetické práce v průběhu stavby, vytyčení trati kabelového vedení</t>
  </si>
  <si>
    <t>02911</t>
  </si>
  <si>
    <t>OSTATNÍ POŽADAVKY - GEODETICKÉ ZAMĚŘENÍ</t>
  </si>
  <si>
    <t>HM</t>
  </si>
  <si>
    <t>geodetické zaměření skutečného provedení kabelové trasy,doměření kabelů po pokládce včetně chrániček, dokumetace skutečného provedení stavby</t>
  </si>
  <si>
    <t>7</t>
  </si>
  <si>
    <t>02912</t>
  </si>
  <si>
    <t>OSTATNÍ POŽADAVKY - VYTYČOVACÍ BOD MIKROSÍTĚ</t>
  </si>
  <si>
    <t>zřízení bodů vytyčovací mikrosítě</t>
  </si>
  <si>
    <t>SO203 4=4,0000 [A] 
SO206 3 =3,0000 [B] 
Celkem: A+B=7,0000 [C]</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</si>
  <si>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</si>
  <si>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8</t>
  </si>
  <si>
    <t>02940</t>
  </si>
  <si>
    <t>OSTATNÍ POŽADAVKY - VYPRACOVÁNÍ DOKUMENTACE</t>
  </si>
  <si>
    <t>plán údržby pro jednotlivé mosty</t>
  </si>
  <si>
    <t>029412</t>
  </si>
  <si>
    <t>OSTATNÍ POŽADAVKY - VYPRACOVÁNÍ MOSTNÍHO LISTU</t>
  </si>
  <si>
    <t>SO203 1=1,0000 [A] 
SO206 1=1,0000 [B] 
Celkem: A+B=2,0000 [C]</t>
  </si>
  <si>
    <t>02944</t>
  </si>
  <si>
    <t>OSTAT POŽADAVKY - DOKUMENTACE SKUTEČ PROVEDENÍ V DIGIT FORMĚ</t>
  </si>
  <si>
    <t>11</t>
  </si>
  <si>
    <t>02950</t>
  </si>
  <si>
    <t>OSTATNÍ POŽADAVKY - POSUDKY, KONTROLY, REVIZNÍ ZPRÁVY</t>
  </si>
  <si>
    <t>1) na základě podmínky stavebního povolení bude prováděno během výstavby 
měření prachu (PM10 a PM2,5) 2xročně v denní i noční době u nejbližší bytové 
zástavby na 5 místech (přesná poloha bude upřesněna až během realizace) 
2) na základě podmínky stavebního povolení bude prováděno během výstavby 
měření intenzity hluku 2xročně v denní i noční době v blízkosti bytové zástavby na 
5 místech (přesná poloha bude upřesněna až během realizace)</t>
  </si>
  <si>
    <t>12</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</si>
  <si>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</si>
  <si>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</si>
  <si>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</si>
  <si>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13</t>
  </si>
  <si>
    <t>02960</t>
  </si>
  <si>
    <t>OSTATNÍ POŽADAVKY - ODBORNÝ DOZOR</t>
  </si>
  <si>
    <t>technický dozor pracovníků při zemních pracech v blízkosti kabelů a trubek, kontrola uložení nových sítí, HZS -  na práce související s výstavbou, avšak neobsažené v ceníku, Průzkum realizovatelnosti připojení  (obhlídka, popis řešení, fotodokumentace, zákres,   popis rozdělení prací)</t>
  </si>
  <si>
    <t>zahrnuje veškeré náklady spojené s objednatelem požadovaným dozorem</t>
  </si>
  <si>
    <t>14</t>
  </si>
  <si>
    <t>02991</t>
  </si>
  <si>
    <t>OSTATNÍ POŽADAVKY - INFORMAČNÍ TABULE</t>
  </si>
  <si>
    <t>- Identifikační tabule stavby se základními údaji o díle</t>
  </si>
  <si>
    <t>SO 112</t>
  </si>
  <si>
    <t>PŘELOŽKA MÍSTNÍ KOMUNIKACE II</t>
  </si>
  <si>
    <t>Zemní práce</t>
  </si>
  <si>
    <t>11130</t>
  </si>
  <si>
    <t>SEJMUTÍ DRNU</t>
  </si>
  <si>
    <t>M2</t>
  </si>
  <si>
    <t>skrytí drnové vrstvy v tl. 0.10 m - zatravněné plochy    
včetně odvozu, uložení a poplatku za skládku</t>
  </si>
  <si>
    <t>plochy planimetrovány ze situace v autocadu 
568*1,2=681,6000 [A]</t>
  </si>
  <si>
    <t>včetně vodorovné dopravy  a uložení na skládku</t>
  </si>
  <si>
    <t>11328</t>
  </si>
  <si>
    <t>ODSTRANĚNÍ PŘÍKOPŮ A RIGOLŮ Z PŘÍKOPOVÝCH TVÁRNIC</t>
  </si>
  <si>
    <t>odstranění stávajících příkopových žlabů   
vč. odvozu, uložení a poplatku za skládku</t>
  </si>
  <si>
    <t>délky odečteny ze situací v autocadu  
40*0,6=24,0000 [A]</t>
  </si>
  <si>
    <t>Položka zahrnuje odstranění tvárnic včetně podkladu,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</si>
  <si>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</si>
  <si>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</si>
  <si>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M3</t>
  </si>
  <si>
    <t>vybourání nestmelených podkladních vozovkových vrstev 
odvoz přebytku na skládku vč.uložení a poplatku, v případě zpětného použití odvoz  a  uložení na meziskládku</t>
  </si>
  <si>
    <t>plochy planimetrovány ze situace v autocadu  
předpokládaná tloušťka 200mm 
1077*0,2=215,4000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</si>
  <si>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</si>
  <si>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11354</t>
  </si>
  <si>
    <t>ODSTRANĚNÍ OBRUB Z KRAJNÍKŮ</t>
  </si>
  <si>
    <t>M</t>
  </si>
  <si>
    <t>stávající kamenné krajníky ulice Nad Přehradou    
včetně odvozu a uložení na skládku a poplatku za skládku</t>
  </si>
  <si>
    <t>délka odečtena ze situace v autocadu 
342=342,0000 [A]</t>
  </si>
  <si>
    <t>11372</t>
  </si>
  <si>
    <t>FRÉZOVÁNÍ ZPEVNĚNÝCH PLOCH ASFALTOVÝCH</t>
  </si>
  <si>
    <t>odfrézování asfaltového krytu    
včetně odvozu a uložení na skládku a poplatku za skládku</t>
  </si>
  <si>
    <t>plocha planimetrována ze situace v autocadu  
předpoklad frézování tl 100mm 
1077*0,1=107,7000 [A]</t>
  </si>
  <si>
    <t>12110</t>
  </si>
  <si>
    <t>SEJMUTÍ ORNICE NEBO LESNÍ PŮDY</t>
  </si>
  <si>
    <t>- odstranění ornice v předpokládané tl. 0,2m 
 vč. odvozu a  uložení na mezideponii (polohu meziskládky si určí zhotovitel sám) 
- zpětné využití pro stavbu</t>
  </si>
  <si>
    <t>plochy planimetrovány ze situace v autocadu  
předpoklad tl 200mm  
322*0,2=64,4000 [A]</t>
  </si>
  <si>
    <t>položka zahrnuje sejmutí ornice bez ohledu na tloušťku vrstvy a její vodorovnou dopravu 
nezahrnuje uložení na trvalou skládku</t>
  </si>
  <si>
    <t>12373</t>
  </si>
  <si>
    <t>ODKOP PRO SPOD STAVBU SILNIC A ŽELEZNIC TŘ. I</t>
  </si>
  <si>
    <t>výkopy, v případě zpětného použití odvoz a uložení na meziskládku odvoz  přebytku na skládku, vč.uložení a poplatku</t>
  </si>
  <si>
    <t>kubatury stanoveny planimetrováním z příčných řezů 
51,1=51,1000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</si>
  <si>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</si>
  <si>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</si>
  <si>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</si>
  <si>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výkop pro drenážní trativody   
v případě zpětného použití odvoz a uložení na mezideponii   
odvoz přebytku na skládku, vč. uložení a poplatku za skládku</t>
  </si>
  <si>
    <t>plochy odečteny ze situace 
34*0,2=6,8000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</si>
  <si>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</si>
  <si>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17110Par</t>
  </si>
  <si>
    <t>ULOŽENÍ SYPANINY DO NÁSYPŮ SE ZHUTNĚNÍM</t>
  </si>
  <si>
    <t>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</si>
  <si>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objem stanoven planimetrováním z příčných řezů  
1087,75=1 087,7500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</si>
  <si>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</si>
  <si>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17130Par</t>
  </si>
  <si>
    <t>ULOŽENÍ SYPANINY DO NÁSYPŮ V AKTIVNÍ ZÓNĚ SE ZHUTNĚNÍM</t>
  </si>
  <si>
    <t>AZ v tl. 0.50 m  
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</si>
  <si>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objem stanoven planimetrováním z příčných řezů  
520,30=520,3000 [A]</t>
  </si>
  <si>
    <t>17310Par</t>
  </si>
  <si>
    <t>ZEMNÍ KRAJNICE A DOSYPÁVKY SE ZHUTNĚNÍM</t>
  </si>
  <si>
    <t>zhutněná dosypávka krajnice  
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</si>
  <si>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délky krajnic odečteny ze situací v autocadu a vynásobeny plochou v řezu dle typu krajnice: 
0,26*70+0,79*71=74,2900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</si>
  <si>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</si>
  <si>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</si>
  <si>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</si>
  <si>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kompletní provedení pláně, požadavky a výsledné parametry dle ČSN 736133</t>
  </si>
  <si>
    <t>stanoveno planimetrováním z příčných řezů 
1154=1 154,0000 [A]</t>
  </si>
  <si>
    <t>položka zahrnuje úpravu pláně včetně vyrovnání výškových rozdílů. Míru zhutnění určuje projekt.</t>
  </si>
  <si>
    <t>18220</t>
  </si>
  <si>
    <t>ROZPROSTŘENÍ ORNICE VE SVAHU</t>
  </si>
  <si>
    <t>rozprostření kult.vrstev III.-V. tř. v tl. 0.15 m, včetně natěžení a přemístění z mezideponií(bez udání vzdálenosti)</t>
  </si>
  <si>
    <t>plochy stanoveny planimetrováním z příčných řezů: 
478*0,15=71,7000 [A]</t>
  </si>
  <si>
    <t>položka zahrnuje: 
nutné přemístění ornice z dočasných skládek vzdálených do 50m 
rozprostření ornice v předepsané tloušťce ve svahu přes 1:5</t>
  </si>
  <si>
    <t>Základy</t>
  </si>
  <si>
    <t>21264</t>
  </si>
  <si>
    <t>TRATIVODY KOMPLET Z TRUB Z PLAST HMOT DN DO 200MM</t>
  </si>
  <si>
    <t>Podélná drenáž. Drenážní perforovaná trubka DN 160 SN8. Lože z kameniva tl. 0,1m, výplň drceným kamenivem.   
Zaústění do drenážních šachet nebo vpusti (vč. vyvrtání a utěsnění otvoru v šachtě).</t>
  </si>
  <si>
    <t>délky odečteny ze situace: 
36=36,0000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</si>
  <si>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</si>
  <si>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15</t>
  </si>
  <si>
    <t>21459Par</t>
  </si>
  <si>
    <t>SANACE PODLOŽÍ NÁSYPU</t>
  </si>
  <si>
    <t>Dle ČSN, TP, ZTKP   
Požadavky a výsledné parametry dle ČSN 73 6133.   
Kompletní provedení v potřebné tloušťce vč. případného nákupu a dodávky potřebných materiálů, vč. všech souvisejících prací (např. natěžení, dopravy, odseparování, uložení, hutnění, vykopání odvozu a uložení na skládku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</si>
  <si>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plochy stanoveny planimetrováním z příčných řezů 
1724=1 724,0000 [A]</t>
  </si>
  <si>
    <t>položka zahrnuje zahrnuje dodávku kameniva předepsané frakce, včetně mimostaveništní a vnitrostaveništní dopravy, rozprostření se zhutněním</t>
  </si>
  <si>
    <t>16</t>
  </si>
  <si>
    <t>21461Par</t>
  </si>
  <si>
    <t>ÚPRAVA AKTIVNÍ ZÓNY V ZÁŘEZU</t>
  </si>
  <si>
    <t>sanace podloží v aktivní zóně zážezu  
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</si>
  <si>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plochy stanoveny planimetrováním z příčných řezů 
44=44,0000 [A]</t>
  </si>
  <si>
    <t>Vodorovné konstrukce</t>
  </si>
  <si>
    <t>17</t>
  </si>
  <si>
    <t>45157</t>
  </si>
  <si>
    <t>PODKLADNÍ A VÝPLŇOVÉ VRSTVY Z KAMENIVA TĚŽENÉHO</t>
  </si>
  <si>
    <t>štěrkopískové lože pod dlažbu z lomového kamene (ŠPB 0/16 GN ČSN EN 13 285)</t>
  </si>
  <si>
    <t>plochy stanoveny planimetrováním ze situace 
1,2*0,1=0,1200 [A]</t>
  </si>
  <si>
    <t>položka zahrnuje dodávku předepsaného kameniva, mimostaveništní a vnitrostaveništní dopravu a jeho uložení 
není-li v zadávací dokumentaci uvedeno jinak, jedná se o nakupovaný materiál</t>
  </si>
  <si>
    <t>18</t>
  </si>
  <si>
    <t>465512</t>
  </si>
  <si>
    <t>DLAŽBY Z LOMOVÉHO KAMENE NA MC</t>
  </si>
  <si>
    <t>dlažba z lomového kamene tl. 0,20m do betonového lože tl. 0,10m C25/30 XF3   
při vyústění potrubí DN200 z vpustí   
vč. spárování cementovou maltou s odolností proti chloridům XF2</t>
  </si>
  <si>
    <t>plochy stanoveny planimetrováním ze situace 
1,2*0,2=0,2400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</si>
  <si>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</si>
  <si>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</si>
  <si>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19</t>
  </si>
  <si>
    <t>56313</t>
  </si>
  <si>
    <t>VOZOVKOVÉ VRSTVY Z MECHANICKY ZPEVNĚNÉHO KAMENIVA TL. DO 150MM</t>
  </si>
  <si>
    <t>MZK tl. 150mm</t>
  </si>
  <si>
    <t>plochy stanoveny planimetrováním ze situací a dle vzorových řezů  
716=716,0000 [A]</t>
  </si>
  <si>
    <t>- dodání kameniva předepsané kvality a zrnitosti 
- rozprostření a zhutnění vrstvy v předepsané tloušťce 
- zřízení vrstvy bez rozlišení šířky, pokládání vrstvy po etapách 
- nezahrnuje postřiky, nátěry</t>
  </si>
  <si>
    <t>20</t>
  </si>
  <si>
    <t>56333</t>
  </si>
  <si>
    <t>VOZOVKOVÉ VRSTVY ZE ŠTĚRKODRTI TL. DO 150MM</t>
  </si>
  <si>
    <t>odvodňovací vrstva v krajnici, podkladni vrstva chodníku</t>
  </si>
  <si>
    <t>plochy planimetrovány ze situace v autocadu 
488=488,0000 [A]</t>
  </si>
  <si>
    <t>21</t>
  </si>
  <si>
    <t>56334</t>
  </si>
  <si>
    <t>VOZOVKOVÉ VRSTVY ZE ŠTĚRKODRTI TL. DO 200MM</t>
  </si>
  <si>
    <t>ŠD tl. min. 150mm (průměrná tl. 160mm) - vozovka</t>
  </si>
  <si>
    <t>plochy planimetrovány ze situace v autocadu  
735=735,0000 [A]</t>
  </si>
  <si>
    <t>22</t>
  </si>
  <si>
    <t>56963</t>
  </si>
  <si>
    <t>ZPEVNĚNÍ KRAJNIC Z RECYKLOVANÉHO MATERIÁLU TL DO 150MM</t>
  </si>
  <si>
    <t>recyklát z asfaltových vrstev, alternativně lze použít ŠD 0/32</t>
  </si>
  <si>
    <t>plochy planimetrovány ze situace v autocadu  
168=168,0000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</si>
  <si>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</si>
  <si>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23</t>
  </si>
  <si>
    <t>572123</t>
  </si>
  <si>
    <t>INFILTRAČNÍ POSTŘIK Z EMULZE DO 1,0KG/M2</t>
  </si>
  <si>
    <t>PI, E 0,8kg/m2</t>
  </si>
  <si>
    <t>plochy planimetrovány ze situace v autocadu  
639=639,0000 [A]</t>
  </si>
  <si>
    <t>- dodání všech předepsaných materiálů pro postřiky v předepsaném množství 
- provedení dle předepsaného technologického předpisu 
- zřízení vrstvy bez rozlišení šířky, pokládání vrstvy po etapách 
- úpravu napojení, ukončení</t>
  </si>
  <si>
    <t>24</t>
  </si>
  <si>
    <t>572213</t>
  </si>
  <si>
    <t>SPOJOVACÍ POSTŘIK Z EMULZE DO 0,5KG/M2</t>
  </si>
  <si>
    <t>PS, EP 0,35kg/m2</t>
  </si>
  <si>
    <t>25</t>
  </si>
  <si>
    <t>574A33</t>
  </si>
  <si>
    <t>ASFALTOVÝ BETON PRO OBRUSNÉ VRSTVY ACO 11 TL. 40MM</t>
  </si>
  <si>
    <t>ACO 11 tl. 40mm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</si>
  <si>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</si>
  <si>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26</t>
  </si>
  <si>
    <t>574E76</t>
  </si>
  <si>
    <t>ASFALTOVÝ BETON PRO PODKLADNÍ VRSTVY ACP 16+, 16S TL. 80MM</t>
  </si>
  <si>
    <t>ACP 16+ tl 80mm</t>
  </si>
  <si>
    <t>27</t>
  </si>
  <si>
    <t>57621</t>
  </si>
  <si>
    <t>POSYP KAMENIVEM DRCENÝM 5KG/M2</t>
  </si>
  <si>
    <t>posyp drceným kamenivem frakce 2/4, 3,0kg/m2   
na infiltrační postřik</t>
  </si>
  <si>
    <t>- dodání kameniva předepsané kvality a zrnitosti 
- posyp předepsaným množstvím</t>
  </si>
  <si>
    <t>28</t>
  </si>
  <si>
    <t>582611</t>
  </si>
  <si>
    <t>KRYTY Z BETON DLAŽDIC SE ZÁMKEM ŠEDÝCH TL 60MM DO LOŽE Z KAM</t>
  </si>
  <si>
    <t>dlažba chodníku do lože z HDK 4/8 tl. 30mm</t>
  </si>
  <si>
    <t>plochy planimetrovány ze situace v autocadu  
152=152,0000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</si>
  <si>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</si>
  <si>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29</t>
  </si>
  <si>
    <t>582614</t>
  </si>
  <si>
    <t>KRYTY Z BETON DLAŽDIC SE ZÁMKEM BAREV TL 60MM DO LOŽE Z KAM</t>
  </si>
  <si>
    <t>dlažba červená s hmatovou úpravou - signální a varovné pásy do lože z HDK 4/8 tl. 30mm</t>
  </si>
  <si>
    <t>plochy planimetrovány ze situace v autocadu  
4=4,0000 [A]</t>
  </si>
  <si>
    <t>30</t>
  </si>
  <si>
    <t>587206</t>
  </si>
  <si>
    <t>PŘEDLÁŽDĚNÍ KRYTU Z BETONOVÝCH DLAŽDIC SE ZÁMKEM</t>
  </si>
  <si>
    <t>předláždění části chodníku v místě napojení na objekt SO113 související stavby</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</si>
  <si>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</si>
  <si>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31</t>
  </si>
  <si>
    <t>58910</t>
  </si>
  <si>
    <t>VÝPLŇ SPAR ASFALTEM</t>
  </si>
  <si>
    <t>zalití styčných spar vozovky</t>
  </si>
  <si>
    <t>položka zahrnuje: 
- dodávku předepsaného materiálu 
- vyčištění a výplň spar tímto materiálem</t>
  </si>
  <si>
    <t>Potrubí</t>
  </si>
  <si>
    <t>32</t>
  </si>
  <si>
    <t>87434</t>
  </si>
  <si>
    <t>POTRUBÍ Z TRUB PLASTOVÝCH ODPADNÍCH DN DO 200MM</t>
  </si>
  <si>
    <t>Vyústění potrubí z vpustí do příkopy</t>
  </si>
  <si>
    <t>délka změřena ze situace v autocadu  
12=12,0000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</si>
  <si>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</si>
  <si>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33</t>
  </si>
  <si>
    <t>89536</t>
  </si>
  <si>
    <t>DRENÁŽNÍ VÝUSŤ Z PROST BETONU</t>
  </si>
  <si>
    <t>výústní objekt trubky DN200 z vpustí (obetonování vyústní trubky ve svahu)   
včetně zemních prací</t>
  </si>
  <si>
    <t>počet určen ze situace 
2=2,0000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</si>
  <si>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</si>
  <si>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34</t>
  </si>
  <si>
    <t>89712</t>
  </si>
  <si>
    <t>VPUSŤ KANALIZAČNÍ ULIČNÍ KOMPLETNÍ Z BETONOVÝCH DÍLCŮ</t>
  </si>
  <si>
    <t>počet určen ze situace 
3=3,0000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</si>
  <si>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</si>
  <si>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Ostatní konstrukce a práce</t>
  </si>
  <si>
    <t>35</t>
  </si>
  <si>
    <t>9113B1</t>
  </si>
  <si>
    <t>SVODIDLO OCEL SILNIČ JEDNOSTR, ÚROVEŇ ZADRŽ H1 -DODÁVKA A MONTÁŽ</t>
  </si>
  <si>
    <t>jednostranné ocelové svodidlo H1 
kompletní dle schválených technických podmínek, vč. náběhů (2ks dlouhý) a všech napojení</t>
  </si>
  <si>
    <t>délka odečtena ze situace: 
2*12=24,0000 [A] 
dlouhý výškový náběh: 
2*9=18,0000 [B] 
Celkem: A+B=42,0000 [C]</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</si>
  <si>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</si>
  <si>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36</t>
  </si>
  <si>
    <t>91238</t>
  </si>
  <si>
    <t>SMĚROVÉ SLOUPKY Z PLAST HMOT - NÁSTAVCE NA SVODIDLA VČETNĚ ODRAZNÉHO PÁSKU</t>
  </si>
  <si>
    <t>počet odečten ze situace: 
4=4,0000 [A]</t>
  </si>
  <si>
    <t>položka zahrnuje: 
- dodání a osazení sloupku včetně nutných zemních prací 
- vnitrostaveništní a mimostaveništní doprava 
- odrazky plastové nebo z retroreflexní fólie</t>
  </si>
  <si>
    <t>37</t>
  </si>
  <si>
    <t>917211</t>
  </si>
  <si>
    <t>ZÁHONOVÉ OBRUBY Z BETONOVÝCH OBRUBNÍKŮ ŠÍŘ 50MM</t>
  </si>
  <si>
    <t>betonový obrubník 50/250/1000 pro oddělení chodníku od okolního terénu</t>
  </si>
  <si>
    <t>délka odečtena ze situace: 
80=80,0000 [A]</t>
  </si>
  <si>
    <t>Položka zahrnuje: 
dodání a pokládku betonových obrubníků o rozměrech předepsaných zadávací dokumentací 
betonové lože i boční betonovou opěrku.</t>
  </si>
  <si>
    <t>38</t>
  </si>
  <si>
    <t>917224</t>
  </si>
  <si>
    <t>SILNIČNÍ A CHODNÍKOVÉ OBRUBY Z BETONOVÝCH OBRUBNÍKŮ ŠÍŘ 150MM</t>
  </si>
  <si>
    <t>silniční obrubník š. 150mm pro oddělení chodníku od vozovky</t>
  </si>
  <si>
    <t>délka odečtena ze situace: 
150=150,0000 [A]</t>
  </si>
  <si>
    <t>39</t>
  </si>
  <si>
    <t>91772</t>
  </si>
  <si>
    <t>OBRUBA Z DLAŽEBNÍCH KOSTEK DROBNÝCH</t>
  </si>
  <si>
    <t>dvouřádek podél silničního obrubníku</t>
  </si>
  <si>
    <t>délka odečtena ze situace: 
150*2=300,0000 [A]</t>
  </si>
  <si>
    <t>Položka zahrnuje: 
dodání a pokládku jedné řady dlažebních kostek o rozměrech předepsaných zadávací dokumentací 
betonové lože i boční betonovou opěrku.</t>
  </si>
  <si>
    <t>40</t>
  </si>
  <si>
    <t>919112</t>
  </si>
  <si>
    <t>ŘEZÁNÍ ASFALTOVÉHO KRYTU VOZOVEK TL DO 100MM</t>
  </si>
  <si>
    <t>řezání stávajícího krytu v místě napojení nové a původní vozovky</t>
  </si>
  <si>
    <t>délka odečtena ze situace: 
39=39,0000 [A]</t>
  </si>
  <si>
    <t>položka zahrnuje řezání vozovkové vrstvy v předepsané tloušťce, včetně spotřeby vody</t>
  </si>
  <si>
    <t>41</t>
  </si>
  <si>
    <t>935212</t>
  </si>
  <si>
    <t>PŘÍKOPOVÉ ŽLABY Z BETON TVÁRNIC ŠÍŘ DO 600MM DO BETONU TL 100MM</t>
  </si>
  <si>
    <t>PŘÍKOPOVÉ ŽLABY Z BETON TVÁRNIC ŠÍŘ DO 600MM DO BETONU TL 100MM 
příkopová tvárnice šířky 0.6 m, beton C30/37 XF4   
do betonového lože C20/25nXF3 tl. 0.1 m   
spáry utěsnit cementovou maltou M25 XF4</t>
  </si>
  <si>
    <t>délka odečtena ze situace: 
36+28=64,0000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</si>
  <si>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</si>
  <si>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42</t>
  </si>
  <si>
    <t>96688</t>
  </si>
  <si>
    <t>VYBOURÁNÍ KANALIZAČ ŠACHET KOMPLETNÍCH</t>
  </si>
  <si>
    <t>Odstranění stávající drenážní šachtice, vč. odvozu a poplatku z askládku</t>
  </si>
  <si>
    <t>Odečteno ze situace: 
1=1,0000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</si>
  <si>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</si>
  <si>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027111R</t>
  </si>
  <si>
    <t>DOPRAVNÍ OPATŘENÍ</t>
  </si>
  <si>
    <t>Veškeré přechodné svislé i vodorovné dopravní značení, dopravní zařízení, jejich dodávku, montáž, demontáž, pronájem, pravidelnou kontrolu, údržbu, servis, přemisťování, přeznačování a manipulaci s nimi a zajištění inženýrské činnosti pro projednání DIO.   
Definitivní řešení dopravního opatření si zajistí zhotovitel stavby včetně detailního projednání a patřičných rozhodnutí s ohledem na skutečnou dopravní situaci a skutečné omezení dopravy v daných časových horizontech.   
(viz. část A06 Organizace výstavby, kde jsou vykresleny jednotlivé schémata uspořádání provizorního značení dle jednotlivých etap výstavby)</t>
  </si>
  <si>
    <t>zahrnuje veškeré náklady spojené s objednatelem požadovanými zařízeními</t>
  </si>
  <si>
    <t>plochy planimetrovány ze situace v autocadu 
15.8*1,2=18,9600 [A]</t>
  </si>
  <si>
    <t>plochy planimetrovány ze situace v autocadu  
předpokládaná tloušťka 200mm 
930*0,2=186,0000 [A]</t>
  </si>
  <si>
    <t>délka odečtena ze situace v autocadu 
54=54,0000 [A]</t>
  </si>
  <si>
    <t>plochy planimetrovány ze situace v autocadu  
předpoklad frézování tl 100mm 
930*0,1=93,0000 [A]</t>
  </si>
  <si>
    <t>kubatury stanoveny planimetrováním z příčných řezů 
2=2,0000 [A]</t>
  </si>
  <si>
    <t>13173</t>
  </si>
  <si>
    <t>HLOUBENÍ JAM ZAPAŽ I NEPAŽ TŘ. I</t>
  </si>
  <si>
    <t>vč. odvozu na skládku, vč.uložení a poplatku   
pro bet. základy a betonové patky pro oplocení</t>
  </si>
  <si>
    <t>betonové patky 600x600x300 mm:  
4*0,6*0,6*0,3=0,4320 [A] 
vrtané bet. základy prům. 300 mm, hloubka 800 mm:  
0,071*0,8*7=0,3976 [B] 
Celkem: A+B=0,8296 [C]</t>
  </si>
  <si>
    <t>ryha pod pletivem pro separ. geotextilii a zásyp ŠD 16/32 mm, tl. 150 mm   
v případě zpětného použití odvoz a uložení na meziskládku      
odvoz přebytku na skládku, vč.uložení a poplatku</t>
  </si>
  <si>
    <t>šířka rýhy 800 mm, hloubka 150 mm:  
0,8*0,15*20=2,4000 [A]</t>
  </si>
  <si>
    <t>objem stanoven planimetrováním z příčných řezů 
50=50,0000 [A]</t>
  </si>
  <si>
    <t>objem stanoven planimetrováním z příčných řezů 
57=57,0000 [A]</t>
  </si>
  <si>
    <t>délky krajnic odečteny ze situace v autocadu a vynásobeny plochou v řezu dle typu krajnice: 
0,26*21+0,79*28=27,5800 [A]</t>
  </si>
  <si>
    <t>17481</t>
  </si>
  <si>
    <t>ZÁSYP JAM A RÝH Z NAKUPOVANÝCH MATERIÁLŮ</t>
  </si>
  <si>
    <t>zásyp pod pletivem, ŠD 16/32, tl. 150 mm</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</si>
  <si>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</si>
  <si>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stanoveno planimetrováním z příčných řezů 
933=933,0000 [A]</t>
  </si>
  <si>
    <t>stanoveno planimetrováním z příčných řezů 
88*0,15+640*0,15=109,2000 [A]</t>
  </si>
  <si>
    <t>18230</t>
  </si>
  <si>
    <t>ROZPROSTŘENÍ ORNICE V ROVINĚ</t>
  </si>
  <si>
    <t>rozprostření kult.vrstev III.-V. tř. v tl. 0.25 m, včetně natěžení a přemístění z mezideponií(bez udání vzdálenosti)</t>
  </si>
  <si>
    <t>plocha odečtena ze situace v autocadu 
41*0,25=10,2500 [A]</t>
  </si>
  <si>
    <t>položka zahrnuje: 
nutné přemístění ornice z dočasných skládek vzdálených do 50m 
rozprostření ornice v předepsané tloušťce v rovině a ve svahu do 1:5</t>
  </si>
  <si>
    <t>18242</t>
  </si>
  <si>
    <t>ZALOŽENÍ TRÁVNÍKU HYDROOSEVEM NA ORNICI</t>
  </si>
  <si>
    <t>voda, osivo, hnojivo, stabilizátor povrchu půdy, mulčovací materiál, 1. posekání, vč. ošetření trávníku 3x - popř. do doby předání stavby (kosení trávy se shrabáním a odvozem na skládku, příp. dosev nevzešlých míst)</t>
  </si>
  <si>
    <t>plochy stanoveny planimetrováním ze situace 
88+640+41+478=1 247,0000 [A]</t>
  </si>
  <si>
    <t>Zahrnuje dodání předepsané travní směsi, hydroosev na ornici, zalévání, první pokosení, to vše bez ohledu na sklon terénu</t>
  </si>
  <si>
    <t>18351</t>
  </si>
  <si>
    <t>CHEMICKÉ ODPLEVELENÍ</t>
  </si>
  <si>
    <t>celoplošný postřik a chemická likvidace nežádoucích rostlin nebo jejích částí k zabránění jejich dalšímu růstu</t>
  </si>
  <si>
    <t>viz. pol.č. 18242 
1247=1 247,0000 [A]</t>
  </si>
  <si>
    <t>položka zahrnuje celoplošný postřik a chemickou likvidace nežádoucích rostlin nebo jejích částí a zabránění jejich dalšímu růstu na urovnaném volném terénu</t>
  </si>
  <si>
    <t>21361R</t>
  </si>
  <si>
    <t>SEPARAČNÍ VRSTVY Z GEOTEXTILIE</t>
  </si>
  <si>
    <t>pás separační nepropustné textilie pod pletivem v souladu s PPK - PLO</t>
  </si>
  <si>
    <t>šířka 800 mm  
0,8*20=16,0000 [A]</t>
  </si>
  <si>
    <t>Položka zahrnuje: 
- dodávku předepsané geotextilie (včetně nutných přesahů) pro drenážní vrstvu, včetně mimostaveništní a vnitrostaveništní dopravy 
- provedení drenážní vrstvy předepsaných rozměrů a předepsaného tvaru</t>
  </si>
  <si>
    <t>plochy stanoveny planimetrováním z příčných řezů 
200=200,0000 [A]</t>
  </si>
  <si>
    <t>plochy stanoveny planimetrováním z příčných řezů 
567=567,0000 [A]</t>
  </si>
  <si>
    <t>272313</t>
  </si>
  <si>
    <t>ZÁKLADY Z PROSTÉHO BETONU DO C16/20 (B20)</t>
  </si>
  <si>
    <t>vrtané bet. základy a betonové patky, beton C16/20 XF0</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</si>
  <si>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</si>
  <si>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Svislé konstrukce</t>
  </si>
  <si>
    <t>33894A</t>
  </si>
  <si>
    <t>SLOUPKY OHRADNÍ A PLOTOVÉ KOVOVÉ KOTVENÉ DO PATEK NEBO BERANĚNÉ</t>
  </si>
  <si>
    <t>T</t>
  </si>
  <si>
    <t>svislé sloupky DN 60 (4,217 kg/m´ ) a vzpěry DN 48 (2,805 kg/m´)   
trubkový pozinkovaný sloupek vč. víček na sloupky, délka sloupku 2,6m 
trubková pozinkovaná vzpěra vč. úchytu na sloupek, délka vzpěry 2,6m</t>
  </si>
  <si>
    <t>sloupky: 2,6*7*4,217=76,7494 [A] 
vzpěry: 2,6*4*2,805=29,1720 [B] 
Celkem: A+B=105,9214 [C]</t>
  </si>
  <si>
    <t>- dodání a osazení předepsaného sloupku včetně PKO 
- případnou betonovou patku z předepsané třídy betonu 
- nutné zemní práce</t>
  </si>
  <si>
    <t>plochy stanoveny planimetrováním ze situace a dle vzorových řezů  
868=868,0000 [A]</t>
  </si>
  <si>
    <t>plochy odměřeny ze situace v autocadu 
156=156,0000 [A]</t>
  </si>
  <si>
    <t>plochy planimetrovány ze situace v autocadu  
899=899,0000 [A]</t>
  </si>
  <si>
    <t>plochy odečteny ze situace v autocadu  
43=43,0000 [A]</t>
  </si>
  <si>
    <t>plochy planimetrovány ze situace v autocadu  
782=782,0000 [A]</t>
  </si>
  <si>
    <t>plochy planimetrovány ze situace v autocadu  
62=62,0000 [A]</t>
  </si>
  <si>
    <t>Přidružená stavební výroba</t>
  </si>
  <si>
    <t>767911</t>
  </si>
  <si>
    <t>OPLOCENÍ Z DRÁTĚNÉHO PLETIVA POZINKOVANÉHO STANDARDNÍHO</t>
  </si>
  <si>
    <t>pletivo v soualdu s PPK - PLO   
včetně napínacích drátů a vázacího drátu</t>
  </si>
  <si>
    <t>délka odečtena ze situace a vzorových řezů 
2*20=40,0000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</si>
  <si>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</si>
  <si>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914121</t>
  </si>
  <si>
    <t>DOPRAVNÍ ZNAČKY ZÁKLADNÍ VELIKOSTI OCELOVÉ FÓLIE TŘ 1 - DODÁVKA A MONTÁŽ</t>
  </si>
  <si>
    <t>P2 - 3x, P4- 3x, IP10a - 2x</t>
  </si>
  <si>
    <t>Počet odečten ze situace: 
3+3+2=8,0000 [A]</t>
  </si>
  <si>
    <t>položka zahrnuje: 
- dodávku a montáž značek v požadovaném provedení</t>
  </si>
  <si>
    <t>914123</t>
  </si>
  <si>
    <t>DOPRAVNÍ ZNAČKY ZÁKLADNÍ VELIKOSTI OCELOVÉ FÓLIE TŘ 1 - DEMONTÁŽ</t>
  </si>
  <si>
    <t>včetně odvozu na skládku a poplatku za skládku</t>
  </si>
  <si>
    <t>Počet odečten ze situace: 
7=7,0000 [A]</t>
  </si>
  <si>
    <t>Položka zahrnuje odstranění, demontáž a odklizení materiálu s odvozem na předepsané místo</t>
  </si>
  <si>
    <t>914913</t>
  </si>
  <si>
    <t>SLOUPKY A STOJKY DZ Z OCEL TRUBEK ZABETON DEMONTÁŽ</t>
  </si>
  <si>
    <t>viz.pol.č. 914123 
7=7,0000 [A]</t>
  </si>
  <si>
    <t>914921</t>
  </si>
  <si>
    <t>SLOUPKY A STOJKY DOPRAVNÍCH ZNAČEK Z OCEL TRUBEK DO PATKY - DODÁVKA A MONTÁŽ</t>
  </si>
  <si>
    <t>viz. pol. č. 914121 
8=8,0000 [A]</t>
  </si>
  <si>
    <t>položka zahrnuje: 
- sloupky a upevňovací zařízení včetně jejich osazení (betonová patka, zemní práce)</t>
  </si>
  <si>
    <t>914A21</t>
  </si>
  <si>
    <t>EV ČÍSLO MOSTU OCEL S FÓLIÍ TŘ.1 DODÁVKA A MONTÁŽ</t>
  </si>
  <si>
    <t>most SO203: 2=2,0000 [A]</t>
  </si>
  <si>
    <t>915111</t>
  </si>
  <si>
    <t>VODOROVNÉ DOPRAVNÍ ZNAČENÍ BARVOU HLADKÉ - DODÁVKA A POKLÁDKA</t>
  </si>
  <si>
    <t>V4/0,25; V1a-0.125, V2b-1,5/1,5/0,125, V2b-1,5/1,5/0,25</t>
  </si>
  <si>
    <t>délka odečtena ze situace: 
V4/0,25: 
0,25*110=27,5000 [A] 
V1a-0.125: 
0,125*13=1,6250 [B] 
V2b-1,5/1,5/0,125 
0,125*17*0,5=1,0625 [C] 
V2b-1,5/1,5/0,25 
0,25*71*0,5=8,8750 [D] 
Celkem: A+B+C+D=39,0625 [E]</t>
  </si>
  <si>
    <t>položka zahrnuje: 
- dodání a pokládku nátěrového materiálu (měří se pouze natíraná plocha) 
- předznačení a reflexní úpravu</t>
  </si>
  <si>
    <t>915231</t>
  </si>
  <si>
    <t>VODOR DOPRAV ZNAČ PLASTEM PROFIL ZVUČÍCÍ - DOD A POKLÁDKA</t>
  </si>
  <si>
    <t>V4/0,25; V1a-0.125, V2b-1,5/1,5/0,125, V2b-1,5/1,5/0,25,</t>
  </si>
  <si>
    <t>délka odečtena ze situace: 
V4/0,25: 
0,25*110=27,5000 [A] 
V1a-0.125: 
0,125*13=1,6250 [B] 
V2b-1,5/1,5/0,125 
0,125*17*0,5=1,0625 [C] 
V2b-1,5/1,5/0,25 
0,25*71*0,5=8,8750 [D] 
V4/0,25: 
0,25*355=88,7500 [F] 
V1a/0,125: 
176*0,125=22,0000 [G] 
V4/0,25: 
Celkem: A+B+C+D+F+G=149,8125 [H]</t>
  </si>
  <si>
    <t>43</t>
  </si>
  <si>
    <t>délka odečtena ze situace: 
28=28,0000 [A]</t>
  </si>
  <si>
    <t>44</t>
  </si>
  <si>
    <t>délka odečtena ze situace: 
38=38,0000 [A]</t>
  </si>
  <si>
    <t>45</t>
  </si>
  <si>
    <t>délka odečtena ze situace: 
38*2=76,0000 [A]</t>
  </si>
  <si>
    <t>46</t>
  </si>
  <si>
    <t>délka odečtena ze situace: 
32=32,0000 [A]</t>
  </si>
  <si>
    <t>47</t>
  </si>
  <si>
    <t>96615</t>
  </si>
  <si>
    <t>BOURÁNÍ KONSTRUKCÍ Z PROSTÉHO BETONU</t>
  </si>
  <si>
    <t>vybourání základových patek sloupku oplocení 
- vč. odvozu a poplatku za skládku</t>
  </si>
  <si>
    <t>betonové patky 600x600x300 mm:  
2*0,6*0,6*0,3=0,2160 [A] 
bet. základy prům. 300 mm, hloubka 800 mm:  
0,071*0,8*10=0,5680 [B] 
Celkem: A+B=0,7840 [C]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</si>
  <si>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</si>
  <si>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48</t>
  </si>
  <si>
    <t>966842</t>
  </si>
  <si>
    <t>ODSTRANĚNÍ OPLOCENÍ Z DRÁT PLETIVA</t>
  </si>
  <si>
    <t>- vč. odvozu a poplatku za skládku</t>
  </si>
  <si>
    <t>délka odečtena ze situace: 
31=31,0000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</si>
  <si>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</si>
  <si>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SO 115</t>
  </si>
  <si>
    <t>PŘELOŽKA MÍSTNÍ KOMUNIKACE V, ČÁST II.</t>
  </si>
  <si>
    <t>plochy planimetrovány ze situace v autocadu 
102*1,2=122,4000 [A]</t>
  </si>
  <si>
    <t>plochy planimetrovány ze situace v autocadu  
předpokládaná tloušťka 200mm 
119*0,2=23,8000 [A]</t>
  </si>
  <si>
    <t>plocha planimetrována ze situace v autocadu  
předpoklad frézování tl 100mm 
119*0,1=11,9000 [A]</t>
  </si>
  <si>
    <t>plochy planimetrovány ze situace v autocadu  
předpoklad tl 200mm  
1399*0,2=279,8000 [A]</t>
  </si>
  <si>
    <t>kubatury stanoveny planimetrováním z příčných řezů 
71=71,0000 [A]</t>
  </si>
  <si>
    <t>plochy odečteny ze situace 
58*0,28=16,2400 [A]</t>
  </si>
  <si>
    <t>objem stanoven planimetrováním z příčných řezů  
1470=1 470,0000 [A]</t>
  </si>
  <si>
    <t>objem stanoven planimetrováním z příčných řezů  
411=411,0000 [A]</t>
  </si>
  <si>
    <t>délky krajnic odečteny ze situací v autocadu a vynásobeny plochou v řezu dle typu krajnice: 
0,05*131+0,07*133=15,8600 [A]</t>
  </si>
  <si>
    <t>stanoveno planimetrováním z příčných řezů 
1099=1 099,0000 [A]</t>
  </si>
  <si>
    <t>plochy stanoveny planimetrováním z příčných řezů: 
792*0,15=118,8000 [A]</t>
  </si>
  <si>
    <t>Podélná drenáž. bez drenážní trubky. výplň drceným kamenivem.</t>
  </si>
  <si>
    <t>délky odečteny ze situace: 
58=58,0000 [A]</t>
  </si>
  <si>
    <t>plochy stanoveny planimetrováním z příčných řezů 
1545=1 545,0000 [A]</t>
  </si>
  <si>
    <t>plochy stanoveny planimetrováním z příčných řezů 
227=227,0000 [A]</t>
  </si>
  <si>
    <t>plochy stanoveny planimetrováním ze situací a dle vzorových řezů  
657=657,0000 [A]</t>
  </si>
  <si>
    <t>odvodňovací vrstva v krajnici, ŠD tl. min. 150mm vozovka</t>
  </si>
  <si>
    <t>plochy planimetrovány ze situace v autocadu 
137+538=675,0000 [A]</t>
  </si>
  <si>
    <t>plochy planimetrovány ze situace v autocadu  
172=172,0000 [A]</t>
  </si>
  <si>
    <t>plochy planimetrovány ze situace v autocadu  
558=558,0000 [A]</t>
  </si>
  <si>
    <t>plochy planimetrovány ze situace v autocadu  
538=538,0000 [A]</t>
  </si>
  <si>
    <t>jednostranné ocelové svodidlo H1 
kompletní dle schválených technických podmínek, vč. náběhů (4ks dlouhý) a všech napojení</t>
  </si>
  <si>
    <t>délka odečtena ze situace: 
4*28=112,0000 [A] 
dlouhý výškový náběh: 
4*9=36,0000 [B] 
Celkem: A+B=148,0000 [C]</t>
  </si>
  <si>
    <t>91228</t>
  </si>
  <si>
    <t>SMĚROVÉ SLOUPKY Z PLAST HMOT VČETNĚ ODRAZNÉHO PÁSKU</t>
  </si>
  <si>
    <t>viz podélný profil a situace  
bílé: 6=6,0000 [B] 
červené: 4=4,0000 [A] 
Celkem: B+A=10,0000 [C]</t>
  </si>
  <si>
    <t>počet odečten ze situace: 
12=12,0000 [A]</t>
  </si>
  <si>
    <t>délka odečtena ze situace: 
6=6,0000 [A]</t>
  </si>
  <si>
    <t>plochy planimetrovány ze situace v autocadu 
88*1,2=105,6000 [A]</t>
  </si>
  <si>
    <t>plochy planimetrovány ze situace v autocadu  
předpokládaná tloušťka 200mm 
103*0,2=20,6000 [A]</t>
  </si>
  <si>
    <t>plochy planimetrovány ze situace v autocadu  
předpoklad frézování tl 100mm 
103*0,1=10,3000 [A]</t>
  </si>
  <si>
    <t>565*0,2=113,0000 [A]</t>
  </si>
  <si>
    <t>kubatury stanoveny planimetrováním z příčných řezů 
79=79,0000 [A]</t>
  </si>
  <si>
    <t>betonové patky 600x600x300 mm:  
8*0,6*0,6*0,3=0,8640 [A] 
vrtané bet. základy prům. 300 mm, hloubka 800 mm:  
0,071*0,8*16=0,9088 [B] 
betonové patky 1000x500x500 mm: 
1*0,5*0,5*2=0,5000 [C] 
Celkem: A+B+C=2,2728 [D]</t>
  </si>
  <si>
    <t>ryha pod pletivem pro separ. geotextilii a zásyp ŠD 16/32 mm, tl. 150 mm , výkop pro drenážní trativody   
v případě zpětného použití odvoz a uložení na meziskládku      
odvoz přebytku na skládku, vč.uložení a poplatku</t>
  </si>
  <si>
    <t>šířka rýhy 800 mm, hloubka 150 mm:  
0,8*0,15*18=2,1600 [A] 
rýha pro drenáž: 
0,28*42=11,7600 [B] 
Celkem: A+B=13,9200 [C]</t>
  </si>
  <si>
    <t>objem stanoven planimetrováním z příčných řezů 
103=103,0000 [A]</t>
  </si>
  <si>
    <t>objem stanoven planimetrováním z příčných řezů 
216=216,0000 [A]</t>
  </si>
  <si>
    <t>délky krajnic odečteny ze situace v autocadu a vynásobeny plochou v řezu dle typu krajnice: 
0,06*159=9,5400 [A]</t>
  </si>
  <si>
    <t>šířka rýhy 800 mm, hloubka 150 mm:  
0,8*0,15*18=2,1600 [A]</t>
  </si>
  <si>
    <t>stanoveno planimetrováním z příčných řezů 
563=563,0000 [A]</t>
  </si>
  <si>
    <t>stanoveno planimetrováním z příčných řezů 
293*0,15=43,9500 [A]</t>
  </si>
  <si>
    <t>plocha odečtena ze situace v autocadu 
65*0,15=9,7500 [A]</t>
  </si>
  <si>
    <t>plochy stanoveny planimetrováním ze situace 
65+293+792=1 150,0000 [A]</t>
  </si>
  <si>
    <t>viz. pol.č. 18242 
1150=1 150,0000 [A]</t>
  </si>
  <si>
    <t>šířka 800 mm  
0,8*18=14,4000 [A]</t>
  </si>
  <si>
    <t>plochy stanoveny planimetrováním z příčných řezů 
512=512,0000 [A]</t>
  </si>
  <si>
    <t>plochy stanoveny planimetrováním z příčných řezů 
767=767,0000 [A]</t>
  </si>
  <si>
    <t>svislé sloupky</t>
  </si>
  <si>
    <t>sloupky: 2,6*7*4,217=76,7494 [A] 
vzpěry: 2,6*4*2,805=29,1720 [B] 
sloupky brána: 2,65*2*15=79,5000 [C] 
Celkem: A+B+C=185,4214 [D]</t>
  </si>
  <si>
    <t>plochy stanoveny planimetrováním ze situace a dle vzorových řezů  
527=527,0000 [A]</t>
  </si>
  <si>
    <t>plochy odměřeny ze situace v autocadu 
80+599=679,0000 [A]</t>
  </si>
  <si>
    <t>plochy odečteny ze situace v autocadu  
120=120,0000 [A]</t>
  </si>
  <si>
    <t>plochy planimetrovány ze situace v autocadu  
457=457,0000 [A]</t>
  </si>
  <si>
    <t>plochy planimetrovány ze situace v autocadu  
431=431,0000 [A]</t>
  </si>
  <si>
    <t>délka odečtena ze situace a vzorových řezů 
2*18=36,0000 [A] 
47*1,6=75,2000 [B] 
Celkem: A+B=111,2000 [C]</t>
  </si>
  <si>
    <t>76796</t>
  </si>
  <si>
    <t>VRATA A VRÁTKA</t>
  </si>
  <si>
    <t>osazení brány včetně kování se zámkem a zarážky vratových křídel 
vrátka š.1,0m vč rámu a závěsů</t>
  </si>
  <si>
    <t>brána: 4.2*1.7=7,1400 [A] 
vrátka:1*2,3=2,3000 [B] 
Celkem: A+B=9,4400 [C]</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</si>
  <si>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 
- součástí položky je  případně i ostnatý drát, uvažovaná plocha se pak vypočítává po horní hranu drátu.</t>
  </si>
  <si>
    <t>78312</t>
  </si>
  <si>
    <t>PROTIKOROZ OCHRANA OCEL KONSTR NÁTĚREM VÍCEVRST</t>
  </si>
  <si>
    <t>vrata   
1 x nátěr základní   
2 x syntetický lak</t>
  </si>
  <si>
    <t>(4.2*1.7*2)*3=42,8400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</si>
  <si>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</si>
  <si>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most SO206: 2=2,0000 [A]</t>
  </si>
  <si>
    <t>délka odečtena ze situace: 
3=3,0000 [A]</t>
  </si>
  <si>
    <t>betonové patky 600x600x300 mm:  
2*0,6*0,6*0,3=0,2160 [A] 
bet. základy prům. 300 mm, hloubka 800 mm:  
0,071*0,8*7=0,3976 [B] 
Celkem: A+B=0,6136 [C]</t>
  </si>
  <si>
    <t>délka odečtena ze situace: 
21=21,0000 [A]</t>
  </si>
  <si>
    <t>SO 203</t>
  </si>
  <si>
    <t>Most na MK přes komunikaci R48 v km 0,440</t>
  </si>
  <si>
    <t>Uznatelné Náklady</t>
  </si>
  <si>
    <t>xa</t>
  </si>
  <si>
    <t>úprava figury silinice I/48 pro napojení mostu SO 203, včetně příp. uložení na skládku a poplatků za skládku</t>
  </si>
  <si>
    <t>u op1...284=284,0000 [A] 
u op4...1042=1 042,0000 [B] 
Celkem: A+B=1 326,0000 [C] 
z přehledných výkresů</t>
  </si>
  <si>
    <t>xb</t>
  </si>
  <si>
    <t>včetně příp. uložení na skládku a poplatků za skládku</t>
  </si>
  <si>
    <t>op1...17,191*14,1=242,3931 [A] 
p2.....20,794*8,7=180,9078 [B] 
p3.....22,751*8,7=197,9337 [C] 
op4...30,622*15,8=483,8276 [D] 
Celkem: A+B+C+D=1 105,0622 [E] 
z přehledných výkresů</t>
  </si>
  <si>
    <t>17180</t>
  </si>
  <si>
    <t>ULOŽENÍ SYPANINY DO NÁSYPŮ Z NAKUPOVANÝCH MATERIÁLŮ</t>
  </si>
  <si>
    <t>násyp za opěrou hutněný na Id=min0,85-0,9 nebo 100% PS, materiál a požadavky dle  ČSN 73 62 44, max. tl. vrstvy 300 mm. Kompletní provedení včetně nákupu a dodávky potřebných materiálů, včetně všech souvisejících prací (např. 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t>
  </si>
  <si>
    <t>2,293*7,7+0,652*7,7=22,6765 [A] 
z tvaru spodní stavby</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</si>
  <si>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</si>
  <si>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</si>
  <si>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</si>
  <si>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zpětné zásypy výkopů zeminou vhodnou do zásypů z hutněním, mimo přechodovou oblast položky 17481. Parametry zeminy musí splňovat požadavky dle TKP 4 .</t>
  </si>
  <si>
    <t>OP1...242,396-40,011*1,000-31,447*0,261-48,180*0,15-2,528*7,7=167,4847 [A] 
P2....180,904-4,500*4,500*1,500-1,650*1,650/4*3,142*0,191-4,9*4,9*0,15=146,5190 [B] 
P3....197,933-4,500*4,500*1,500-1,650*1,650/4*3,142*0,576-4,9*4,9*0,15=162,7247 [C] 
OP4...483,827-39,100*1,000-31,806*1,339/2-47,221*0,15-8,427*7,7=351,4618 [D] 
Celkem: A+B+C+D=828,1902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</si>
  <si>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</si>
  <si>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základů vhodnou zeminou se zhutněním. Kompletní provedení včetně nákupu a dodávky potřebných materiálů, včetně všech souvisejících prací (např. 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t>
  </si>
  <si>
    <t>2,528*7,7+8,427*7,7=84,3535 [A] 
z tvaru spodní stavby</t>
  </si>
  <si>
    <t>21331</t>
  </si>
  <si>
    <t>DRENÁŽNÍ VRSTVY Z BETONU MEZEROVITÉHO (DRENÁŽNÍHO)</t>
  </si>
  <si>
    <t>drenážní beton kolem drenáže ...(0,3*0,3-3,142*0,075*0,075)*(11,348+11,358)=1,6422 [A] 
z tvaru spodní stavby</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</si>
  <si>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</si>
  <si>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</si>
  <si>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</si>
  <si>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odvodnění izolace mostovky, odvodnění před závěry</t>
  </si>
  <si>
    <t>podélná....0,045*0,15*(93,55+0,95)=0,6379 [A] 
příčná....0,045*0,075*(7,2+7,95)=0,0511 [B] 
v místě odvodňovačů....13*0,045*(0,6*0,1+2*0,55*0,05+0,5*0,05)=0,0819 [C] 
v místě trubiček....15*0,045*(0,6*0,4)=0,1620 [D] 
Celkem: A+B+C+D=0,9329 [E] 
z výkresu odvodnění, tvaru nosné konstrukce a tvaru spodní stavby</t>
  </si>
  <si>
    <t>224324</t>
  </si>
  <si>
    <t>PILOTY ZE ŽELEZOBETONU C25/30</t>
  </si>
  <si>
    <t>Beton C25/30 XA1, pr. 1200, vč. přebetování, včetně šablon pro vrtání a jejich odstranění</t>
  </si>
  <si>
    <t>op1...7*3,142*0,6*0,6*11=87,0962 [A] 
p2.....4*3,142*0,6*0,6*11=49,7693 [B] 
p3.....4*3,142*0,6*0,6*11=49,7693 [C] 
op4...7*3,142*0,6*0,6*11=87,0962 [D] 
Celkem: A+B+C+D=273,7310 [E]</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</si>
  <si>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</si>
  <si>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224365</t>
  </si>
  <si>
    <t>VÝZTUŽ PILOT Z OCELI 10505, B500B</t>
  </si>
  <si>
    <t>B 500 B</t>
  </si>
  <si>
    <t>22*0,586=12,8920 [A] 
z tvaru a výztuže pilot</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</si>
  <si>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</si>
  <si>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264242</t>
  </si>
  <si>
    <t>x</t>
  </si>
  <si>
    <t>VRTY PRO PILOTY TŘ. II D DO 1200MM</t>
  </si>
  <si>
    <t>pr. 1200 mm, vč. odvozu vyvrtané zeminy z vrtů na skládku a poplatku za skládku</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</si>
  <si>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</si>
  <si>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272324</t>
  </si>
  <si>
    <t>ZÁKLADY ZE ŽELEZOBETONU DO C25/30 (B30)</t>
  </si>
  <si>
    <t>beton C25/30 XF2, základ OP1, OP4, vč. izolačních nátěrů 1xALP + 2xALN</t>
  </si>
  <si>
    <t>OP1...40,011*1,000+31,447*0,150=44,7281 [A] 
OP4...39,100*1,000+31,806*0,150=43,8709 [B] 
Celkem: A+B=88,5990 [C] 
Z tvaru spodní stavby</t>
  </si>
  <si>
    <t>272325</t>
  </si>
  <si>
    <t>ZÁKLADY ZE ŽELEZOBETONU DO C30/37 (B37)</t>
  </si>
  <si>
    <t>beton C30/37 XF3, základ P2, P3, vč. izolačních nátěrů 1xALP + 2xALN</t>
  </si>
  <si>
    <t>P2....4,500*4,500*1,500+1,650*1,650/4*3,142*0,150=30,6958 [A] 
P3....4,500*4,500*1,500+1,650*1,650/4*3,142*0,150=30,6958 [B] 
Celkem: A+B=61,3916 [C] 
z tvaru pilířů</t>
  </si>
  <si>
    <t>28999</t>
  </si>
  <si>
    <t>OPLÁŠTĚNÍ (ZPEVNĚNÍ) Z FÓLIE</t>
  </si>
  <si>
    <t>PE těsnící fólie za rubem opěry</t>
  </si>
  <si>
    <t>7,7*(2,4+2,6)=38,5000 [A] 
z tvaru spodní stavby</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</si>
  <si>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</si>
  <si>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31717</t>
  </si>
  <si>
    <t>KOVOVÉ KONSTRUKCE PRO KOTVENÍ ŘÍMSY</t>
  </si>
  <si>
    <t>KG</t>
  </si>
  <si>
    <t>vč. povrchové ochrany, lepidla a vlepení kotev</t>
  </si>
  <si>
    <t>z1 ... 6,5kg/ks*(108+110)=1 417,0000 [A] 
z2 ... 6,0kg/ks*107=642,0000 [B] 
Celkem: A+B=2 059,0000 [C] 
z tvaru říms</t>
  </si>
  <si>
    <t>Položka zahrnuje dodávku (výrobu) kotevního prvku předepsaného tvaru a jeho osazení do předepsané polohy včetně nezbytných prací (vrty, zálivky apod.)</t>
  </si>
  <si>
    <t>317325</t>
  </si>
  <si>
    <t>ŘÍMSY ZE ŽELEZOBETONU DO C30/37 (B37)</t>
  </si>
  <si>
    <t>Beton C30/37 XF4, vč. úpravy pracovních a dilatačních spar</t>
  </si>
  <si>
    <t>Levá římsa ... (107,773-0,15-0,25)*(0,26*2,25+0,75*0,25)=82,9456 [A] 
Pravá římsa ... (110,693-0,15-0,25)*(0,26*0,45+0,75*0,35)=41,8562 [B] 
Celkem: A+B=124,8018 [C] 
z tvaru říms</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</si>
  <si>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</si>
  <si>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</si>
  <si>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</si>
  <si>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ocel B 500B</t>
  </si>
  <si>
    <t>17,240=17,2400 [A] 
z výztuže říms</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</si>
  <si>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</si>
  <si>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</si>
  <si>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 (B37)</t>
  </si>
  <si>
    <t>dřík, úložný práh a křídla C30/37 XF2, včetně vyhotovení letopočtu na levých opěrách.</t>
  </si>
  <si>
    <t>OP1...(2,75*1,021+0,6*0,05)*9,5+1,392*2,2+8,438*0,55+15,340*1,25+0,438*7,025=56,9139 [A] 
OP4...(2,75*1,869+0,6*0,05)*9,5+1,477*2,2+14,659*1,25+16,361*0,55+0,439*5,85=82,2525 [B] 
Celkem: A+B=139,1664 [C] 
z tvaru spodní stavby</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</si>
  <si>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</si>
  <si>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Závěrné zídky, úložné bloky C30/37 XF4</t>
  </si>
  <si>
    <t>OP1zz...7,3*1,392=10,1616 [A] 
OP4zz...7,3*1,477=10,7821 [B] 
UB...4*0,75*0,75*0,3=0,6750 [C] 
Celkem: A+B+C=21,6187 [D] 
z tvaru spodní stavby</t>
  </si>
  <si>
    <t>333365</t>
  </si>
  <si>
    <t>VÝZTUŽ MOSTNÍCH OPĚR A KŘÍDEL Z OCELI 10505, B500B</t>
  </si>
  <si>
    <t>výztuž základů, dříků, úložných prahů a křídel opěr B 500B z položek 272324, 333325.a, 333325.b</t>
  </si>
  <si>
    <t>13,947+17,516=31,4630 [A] 
z výztuže opěr</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</si>
  <si>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</si>
  <si>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334326</t>
  </si>
  <si>
    <t>MOSTNÍ PILÍŘE A STATIVA ZE ŽELEZOVÉHO BETONU DO C40/50 (B50)</t>
  </si>
  <si>
    <t>Dříky pilířů C35/45 XF4, vč. izolačních nátěrů 1xALP + 2xALN</t>
  </si>
  <si>
    <t>P2 ...4,676*3,142*1,65*1,65/4=9,9997 [A] 
P3 ...7,930*3,142*1,65*1,65/4=16,9585 [B] 
Celkem: A+B=26,9582 [C] 
z tvaru pilířů</t>
  </si>
  <si>
    <t>Hlavice pilířů a úložné bloky beton C35/45 XF4</t>
  </si>
  <si>
    <t>P2 ...1,000*3,142*1,65*1,65/4+0,1*1,02*1,02=2,2426 [A] 
P3 ...1,000*3,142*1,65*1,65/4+0,1*1,02*1,02=2,2426 [B] 
Celkem: A+B=4,4852 [C] 
z tvaru pilířů</t>
  </si>
  <si>
    <t>334365</t>
  </si>
  <si>
    <t>VÝZTUŽ MOSTNÍCH PILÍŘŮ A STATIV Z OCELI 10505, B500B</t>
  </si>
  <si>
    <t>B 500 B - výztuž základů, dříků i hlavic pilířů B 500B z položek 272325, 334326.a a 334326.b</t>
  </si>
  <si>
    <t>7,792+8,213=16,0050 [A] 
z výztuže pilířů</t>
  </si>
  <si>
    <t>420314</t>
  </si>
  <si>
    <t>PŘECHOD DESKY MOSTNÍCH OPĚR Z PROST BETONU DO C25/30 (B30)</t>
  </si>
  <si>
    <t>Přechodový klín C25/30 XF1</t>
  </si>
  <si>
    <t>OP1...(0,2+0,6)/2*2,0*7,6=6,0800 [A] 
OP2...(0,2+0,6)/2*2,0*7,6=6,0800 [B] 
Celkem: A+B=12,1600 [C] 
z tvaru opěr</t>
  </si>
  <si>
    <t>422336</t>
  </si>
  <si>
    <t>MOSTNÍ NOSNÉ TRÁM KONSTR Z PŘEDPJ BET DO C40/50 (B50)</t>
  </si>
  <si>
    <t>beton C35/45 XF2, vč. úpravy dilatačních a pracovních spar, vč. podpůrné a stabilizující konstrukce pro betonáž</t>
  </si>
  <si>
    <t>most...9,377*92,970=871,7797 [A] 
KP1....14,179*1,550=21,9775 [B] 
KP4....14,179*1,550=21,9775 [C] 
Celkem: A+B+C=915,7347 [D] 
z tvaru nosné konstrukce</t>
  </si>
  <si>
    <t>422365</t>
  </si>
  <si>
    <t>VÝZTUŽ MOSTNÍ TRÁMOVÉ KONSTRUKCE Z OCELI 10505, B500B</t>
  </si>
  <si>
    <t>ocel B500 B</t>
  </si>
  <si>
    <t>187,272=187,2720 [A] 
z výkresu výztuž nosné konstrukce</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</si>
  <si>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</si>
  <si>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422373</t>
  </si>
  <si>
    <t>VÝZTUŽ MOST NOSNÉ TRÁM KONSTR PŘEDP Z LAN PRO VNITŘ PŘEDPJ</t>
  </si>
  <si>
    <t>Předpínací výztuž Y1860-S7 - 15,7 - 1680/1860, vč. kotev, vč. kabelových kanálků</t>
  </si>
  <si>
    <t>7,85*0,000150*(22*(788,8+788,8+197,4)+15*394,0)=52,9404 [A] 
z předpětí nosné konstrukce</t>
  </si>
  <si>
    <t>- dodání předpínací výztuže, kotev, spojek a dalšího potřebného materiálu  v požadované kvalitě pro zavedení  předpětí,  včetně  nutného  prodloužení  pro  zakotvení,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včetně dodání injektážní hmoty dle projektu a obetonování kotev,  
- ochrana výztuže do doby jejího zabetonování,  nebo zainjektování, 
- vodivé  propojení  výztuže, která je součástí ochrany konstrukce  proti vlivům bludných proudů, vyvedení do měřících skříní nebo míst., osazení měřících skříní nebo míst pro měření bludných proudů  
- povrchovou antikorozní úpravu výztuže,  
- separaci výztuže,</t>
  </si>
  <si>
    <t>42853</t>
  </si>
  <si>
    <t>MOSTNÍ LOŽISKA HRNCOVÁ PRO ZATÍŽ DO 5,0MN</t>
  </si>
  <si>
    <t>ložiska na OP1 a OP4, včetně uložení do polymermalty</t>
  </si>
  <si>
    <t>podélně posuvná ... 2=2,0000 [A] 
všesměrně posuvná ... 2=2,0000 [B] 
Celkem: A+B=4,0000 [C] 
z výkresu ložisek</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</si>
  <si>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</si>
  <si>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42854</t>
  </si>
  <si>
    <t>MOSTNÍ LOŽISKA HRNCOVÁ PRO ZATÍŽ PŘES 5,0MN</t>
  </si>
  <si>
    <t>ložiska na P2 a P3, včetně vyhotovení spodní kruhové desky na míru, vč. uložení do polymermalty</t>
  </si>
  <si>
    <t>pevné ložisko na P2 ... 1=1,0000 [A] 
všesměrné ložisko na P3 ... 1=1,0000 [B] 
Celkem: A+B=2,0000 [C]</t>
  </si>
  <si>
    <t>434125</t>
  </si>
  <si>
    <t>SCHODIŠŤOVÉ STUPNĚ, Z DÍLCŮ ŽELEZOBETON DO C30/37 (B37)</t>
  </si>
  <si>
    <t>ŽB beton C30/37 XF4, vč. úpravy spár a spojů</t>
  </si>
  <si>
    <t>op1..13*0,75*0,2*0,55=1,0725 [A] 
op4..21*0,75*0,2*0,55=1,7325 [B] 
Celkem: A+B=2,8050 [C] 
Z tvaru opěr a úprav pod mostem</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</si>
  <si>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</si>
  <si>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451312</t>
  </si>
  <si>
    <t>PODKLADNÍ A VÝPLŇOVÉ VRSTVY Z PROSTÉHO BETONU C12/15</t>
  </si>
  <si>
    <t>beton C12/15 X0, pod základy opěr a podpěr a pod drenáží rubu opěr</t>
  </si>
  <si>
    <t>pod základy: 
OP1...0,15*48,180=7,2270 [A] 
P2......0,15*4,9*4,9=3,6015 [B] 
P3......0,15*4,9*4,9=3,6015 [C] 
OP4...0,15*48,180=7,2270 [D] 
pod drenáží 
OP1...0,3*17,615=5,2845 [E] 
OP4...0,3*20,370=6,1110 [F] 
Celkem: A+B+C+D+E+F=33,0525 [G]</t>
  </si>
  <si>
    <t>451314</t>
  </si>
  <si>
    <t>PODKLADNÍ A VÝPLŇOVÉ VRSTVY Z PROSTÉHO BETONU C25/30</t>
  </si>
  <si>
    <t>beton C25/30n XF3, lože tl. 100 mm pod schodištěm</t>
  </si>
  <si>
    <t>pod schodišti   (1,34+2,138)*1,381=4,8031 [A]</t>
  </si>
  <si>
    <t>štěrkopískový podsyp pod kamennou dlažbu tl. 100 mm</t>
  </si>
  <si>
    <t>z pol. 465512...100,237/2=50,1185 [A] 
pod schodišti...0,1*1,688*(5,848+9,215)=2,5426 [B] 
Celkem: A+B=52,6611 [C]</t>
  </si>
  <si>
    <t>45852</t>
  </si>
  <si>
    <t>VÝPLŇ ZA OPĚRAMI A ZDMI Z KAMENIVA DRCENÉHO</t>
  </si>
  <si>
    <t>přechodový klín za opěrami, ŠP hutněný na Id=0,9, po vrstvách tl.0,3 m, vč. nákupu, vč. dovozu</t>
  </si>
  <si>
    <t>3,925*7,7+5,764*7,7=74,6053 [A] 
z tvaru spodní stavby</t>
  </si>
  <si>
    <t>461314</t>
  </si>
  <si>
    <t>PATKY Z PROSTÉHO BETONU C25/30</t>
  </si>
  <si>
    <t>beton C25/30n XF3, patky pro stabilizaci dlažby</t>
  </si>
  <si>
    <t>u p2 .... 0,5*0,8*19,9=7,9600 [A] 
u p3 .... 0,5*0,8*15,5=6,2000 [B] 
z úprav pod mostem</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</si>
  <si>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</si>
  <si>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46452</t>
  </si>
  <si>
    <t>POHOZ DNA A SVAHŮ Z KAMENIVA DRCENÉHO</t>
  </si>
  <si>
    <t>zpevnění povrchu pod mostem válcovaným štěrkem tl. 200 mm, kompletní dodávka, vč. nákupu, vč. dovozu, včetně úpravy</t>
  </si>
  <si>
    <t>u op1....0,2*154,774=30,9548 [A] 
u op4....0,2*1,01*92,833=18,7523 [B] 
Celkem: A+B=49,7071 [C] 
z úprav pod mostem</t>
  </si>
  <si>
    <t>kámen v tl. 200 mm, vč. spárování hmotou s odolností XF4, vč. podkladního lože C20/25n XF3 tl. 100 mm</t>
  </si>
  <si>
    <t>u OP1....3,314+1,2*4,379+17,529+1,2*3,802+2,767=33,4272 [A] 
u P2.......1,123*163,709=183,8452 [B] 
u P3.......1,156*(39,925+177,018)=250,7861 [C] 
u OP4....2,86+1,2*8,561+10,302+1,2*5,874+2,641=33,1250 [D] 
Celkem: 0,2*(A+B+C+D)=100,2367 [E] 
z úprav pod mostem</t>
  </si>
  <si>
    <t>572211</t>
  </si>
  <si>
    <t>SPOJOVACÍ POSTŘIK Z ASFALTU DO 0,5KG/M2</t>
  </si>
  <si>
    <t>1 x 0,35 kg/m2</t>
  </si>
  <si>
    <t>7,7*96,592=743,7584 [A] 
z přehledných výkresů</t>
  </si>
  <si>
    <t>572751</t>
  </si>
  <si>
    <t>DVOUVRSTVÝ ASFALTOVÝ NÁTĚR DO 2,5KG/M2</t>
  </si>
  <si>
    <t>vodonepropustný nátěr Asfaltovou suspenzí</t>
  </si>
  <si>
    <t>7,7*96,592=743,7584 [A] 
z výkresů detailů</t>
  </si>
  <si>
    <t>- dodání všech předepsaných materiálů pro nátěry v předepsaném množství 
- provedení dle předepsaného technologického předpisu 
- zřízení vrstvy bez rozlišení šířky, pokládání vrstvy po etapách 
- úpravu napojení, ukončení</t>
  </si>
  <si>
    <t>574A04</t>
  </si>
  <si>
    <t>ASFALTOVÝ BETON PRO OBRUSNÉ VRSTVY ACO 11+, 11S</t>
  </si>
  <si>
    <t>ACO 11+ v tl. 50 mm</t>
  </si>
  <si>
    <t>0,05*96,592*7,7=37,1879 [A] 
z přehledných výkresů</t>
  </si>
  <si>
    <t>575C03</t>
  </si>
  <si>
    <t>LITÝ ASFALT MA IV (OCHRANA MOSTNÍ IZOLACE) 11</t>
  </si>
  <si>
    <t>MA 11 IV tl. vrstvy 45 mm</t>
  </si>
  <si>
    <t>0,045*7,7*96,592=33,4691 [A] 
z přehledných výkresů</t>
  </si>
  <si>
    <t>57641</t>
  </si>
  <si>
    <t>POSYP KAMENIVEM OBALOVANÝM 5KG/M2</t>
  </si>
  <si>
    <t>posyp předobal. drtí fr. 4/8, 2-4 kg/m2 na povrchu MA</t>
  </si>
  <si>
    <t>7,7*96,592=743,7584 [A] 
viz položka 575C03</t>
  </si>
  <si>
    <t>- dodání obalovaného kameniva předepsané kvality a zrnitosti 
- posyp předepsaným množstvím</t>
  </si>
  <si>
    <t>711112</t>
  </si>
  <si>
    <t>IZOLACE BĚŽNÝCH KONSTRUKCÍ PROTI ZEMNÍ VLHKOSTI ASFALTOVÝMI PÁSY</t>
  </si>
  <si>
    <t>natavovaný asfaltový izolační pás rubu opěr, kopletní dodávka vč. případ. kotvení izolace</t>
  </si>
  <si>
    <t>op1 .... 8,52+0,55*3,557+33,697+1,05*10,4+19,505+2,15*5,987=87,4704 [A] 
op4 ....17,062+2,15*4,901+41,431+1,05*10,4+16,699+0,55*5,451=99,6472 [B] 
p2 a p3 ...2*(0,266+0,05+0,05+0,15)*3,142*1,65=5,3502 [C] 
Celkem: A+B+C=192,4678 [D] 
z tvaru spodní stavb</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</si>
  <si>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</si>
  <si>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711422</t>
  </si>
  <si>
    <t>IZOLACE MOSTOVEK POD VOZOVKOU ASFALTOVÝMI PÁSY</t>
  </si>
  <si>
    <t>kompletní dodávka izolačního souvrství dle požadavků investora na nosné konstrukci pod vozovkou</t>
  </si>
  <si>
    <t>743,752=743,7520 [A] 
z tvaru NK</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</si>
  <si>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</si>
  <si>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711432</t>
  </si>
  <si>
    <t>IZOLACE MOSTOVEK POD ŘÍMSOU ASFALTOVÝMI PÁSY</t>
  </si>
  <si>
    <t>kompletní dodávka izolačního souvrství dle požadavků investora na nosné konstrukci pod římsami</t>
  </si>
  <si>
    <t>210,869+44,527=255,3960 [A] 
z tvaru NK</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</si>
  <si>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</si>
  <si>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711502</t>
  </si>
  <si>
    <t>OCHRANA IZOLACE NA POVRCHU ASFALTOVÝMI PÁSY</t>
  </si>
  <si>
    <t>ochrana izolace pod římsou</t>
  </si>
  <si>
    <t>234,482+69,213=303,6950 [A] 
z tvaru nosné konstrukce</t>
  </si>
  <si>
    <t>položka zahrnuje: 
- dodání  předepsaného ochranného materiálu 
- zřízení ochrany izolace</t>
  </si>
  <si>
    <t>711519</t>
  </si>
  <si>
    <t>OCHRANA IZOLACE PODZEMNÍCH OBJEKTŮ TEXTILIÍ</t>
  </si>
  <si>
    <t>600g/m2, tl. 6 mm</t>
  </si>
  <si>
    <t>op1...8,521+33,697+19,505+10,005+30,098+4,442*0,55+1,6*1,0+1,955*3,8+1,25*3,947+1,6*1,0+0,808=120,6399 [A] 
op4...17,062+41,431+16,699+22,106+19,087+6,566*1,25+1*1,6+0,688+6,277*0,55+1,6*1+5,1*1,955=141,9034 [B] 
p2 a p3...2*(0,266+0,05+0,05+0,15)*3,142*1,65=5,3502 [C] 
2xochrana PE folie...2*7,7*(2,4+2,6)=77,0000 [D] 
základy a část dříků P2 a P3...2*4*4,5*1,5+2*(4,5*4,5-3,142*1,65*1,65/4)+2*3,142*1,65*(0,4+1,3)=107,8496 [E] 
Celkem: A+B+C+D+E=452,7431 [F]</t>
  </si>
  <si>
    <t>78382</t>
  </si>
  <si>
    <t>NÁTĚRY BETON KONSTR TYP S2 (OS-B)</t>
  </si>
  <si>
    <t>ochranný nátěr na krajích nosné konstrukce</t>
  </si>
  <si>
    <t>nátěr na konzolkách NK ... 0,53*(93,056+99,081-4*1,55)+0,73*4*1,55=103,0726 [A] 
nátěr na koncových příčnících ... 2*11,579+2*12,39*0,28=30,0964 [B] 
Celkem: A+B=133,1690 [C] 
z tvaru NK</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</si>
  <si>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</si>
  <si>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do výšky 3,5 m (antigrafiti)</t>
  </si>
  <si>
    <t>op1...7,4+1,036*10,4+4,471*9,5+14,307+0,9*6,602=80,8977 [A] 
p2...3,142*1,65*3,5=18,1450 [B] 
p3...3,142*1,65*3,5=18,1450 [C] 
op4...9,033+0,9*5,047+0,995*10,4+5,129*9,5+10,188=82,8368 [D] 
Celkem: A+B+C+D=200,0245 [E]</t>
  </si>
  <si>
    <t>49</t>
  </si>
  <si>
    <t>78383</t>
  </si>
  <si>
    <t>NÁTĚRY BETON KONSTR TYP S4 (OS-C)</t>
  </si>
  <si>
    <t>ochanný nátěr říms</t>
  </si>
  <si>
    <t>(0,15+0,16)*(107,773+110,693)=67,7245 [A] 
z tvaru říms</t>
  </si>
  <si>
    <t>50</t>
  </si>
  <si>
    <t>86314</t>
  </si>
  <si>
    <t>POTRUBÍ Z TRUB OCELOVÝCH DN DO 40MM</t>
  </si>
  <si>
    <t>Hliníkový drenážní profil 30x20 mm, se zářezy šířky 2 mm á 100 mm, kompletní dodávka</t>
  </si>
  <si>
    <t>7,2+7,95=15,1500 [A] 
z tvaru nosné konstrukce a odvodnění</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</si>
  <si>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 opláštění dle dokumentace a nutné opravy opláštění při jeho poškození  
nezahrnuje tlakovou zkoušku ani proplacha dezinfekci</t>
  </si>
  <si>
    <t>51</t>
  </si>
  <si>
    <t>87433</t>
  </si>
  <si>
    <t>POTRUBÍ Z TRUB PLASTOVÝCH ODPADNÍCH DN DO 150MM</t>
  </si>
  <si>
    <t>šedý polypropylén DN 150, potrubí od odvodňovačů, vč. kotvení, ketevních přípravků, vč. pružného kompenzátoru (1ks)</t>
  </si>
  <si>
    <t>69,150+24,53=93,6800 [A] 
z výkresu odvodnění</t>
  </si>
  <si>
    <t>52</t>
  </si>
  <si>
    <t>šedý polypropylén DN 200, svislé svody, vč. kotvení, ketevních přípravků, vč. kotlíku umožňující dilataci (1ks)</t>
  </si>
  <si>
    <t>2,9+6,2+2,3+0,5=11,9000 [A] 
z výkresu odvodnění</t>
  </si>
  <si>
    <t>53</t>
  </si>
  <si>
    <t>875332</t>
  </si>
  <si>
    <t>POTRUBÍ DREN Z TRUB PLAST DN DO 150MM DĚROVANÝCH</t>
  </si>
  <si>
    <t>drenáž za opěrou DN 150 mm</t>
  </si>
  <si>
    <t>11,348+11,358=22,7060 [A] 
z tvaru spodní stavby</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</si>
  <si>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</si>
  <si>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54</t>
  </si>
  <si>
    <t>87627</t>
  </si>
  <si>
    <t>CHRÁNIČKY Z TRUB PLASTOVÝCH DN DO 100MM</t>
  </si>
  <si>
    <t>rezervní chránička v levé římse 75/61</t>
  </si>
  <si>
    <t>107,773+2*5,0=117,7730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</si>
  <si>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</si>
  <si>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55</t>
  </si>
  <si>
    <t>87633</t>
  </si>
  <si>
    <t>CHRÁNIČKY Z TRUB PLASTOVÝCH DN DO 150MM</t>
  </si>
  <si>
    <t>chránička v pravé římse 110/94</t>
  </si>
  <si>
    <t>110,693+2*5,0=120,6930 [A] 
z tvaru říms</t>
  </si>
  <si>
    <t>56</t>
  </si>
  <si>
    <t>87634</t>
  </si>
  <si>
    <t>CHRÁNIČKY Z TRUB PLASTOVÝCH DN DO 200MM</t>
  </si>
  <si>
    <t>pr.180 mm, pro prostup drenáže opěrou</t>
  </si>
  <si>
    <t>2*2,75=5,5000 [A] 
z tvaru spodní stavby</t>
  </si>
  <si>
    <t>57</t>
  </si>
  <si>
    <t>87645</t>
  </si>
  <si>
    <t>CHRÁNIČKY Z TRUB PLASTOVÝCH DN DO 300MM</t>
  </si>
  <si>
    <t>pr.225 mm, pro prostup podélných svodů opěrou 4 a koncovým příčníkem 4</t>
  </si>
  <si>
    <t>0,6+1,55=2,1500 [A] 
z výkesu odvodnění</t>
  </si>
  <si>
    <t>58</t>
  </si>
  <si>
    <t>87727</t>
  </si>
  <si>
    <t>CHRÁNIČKY PŮLENÉ Z TRUB PLAST DN DO 100MM</t>
  </si>
  <si>
    <t>1/2 tr.PE pr.90x5,1 pro odvodnění úl. prahu, vč. koncových žlabovek</t>
  </si>
  <si>
    <t>2*9,5=19,0000 [A] 
z tvaru spodní stavby</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</si>
  <si>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</si>
  <si>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59</t>
  </si>
  <si>
    <t>9112B1</t>
  </si>
  <si>
    <t>ZÁBRADLÍ MOSTNÍ SE SVISLOU VÝPLNÍ - DODÁVKA A MONTÁŽ</t>
  </si>
  <si>
    <t>vč. patních desek, vč. podlití patních desek, vč. kotvení a kotvících přípravků, vč. povrchové úpravy dle TKP 19B, vč. dopravy a montáže, včetně elektroizolačních dilatačních přechodů s ohledem na možný výskyt bludných proudů</t>
  </si>
  <si>
    <t>zábradlí vlevo ... 106,309=106,3090 [A] 
z přílohy schéma zábradlí</t>
  </si>
  <si>
    <t>položka zahrnuje: 
dodání zábradlí včetně předepsané povrchové úpravy 
kotvení sloupků, t.j. kotevní desky, šrouby z nerez oceli, vrty a zálivku, pokud zadávací dokumentace nestanoví jinak 
případné nivelační hmoty pod kotevní desky</t>
  </si>
  <si>
    <t>60</t>
  </si>
  <si>
    <t>9117C1</t>
  </si>
  <si>
    <t>SVOD OCEL ZÁBRADEL ÚROVEŇ ZADRŽ H2 - DODÁVKA A MONTÁŽ</t>
  </si>
  <si>
    <t>kompletní dodávka, vč. kotvení, včetně kotvících přípravků</t>
  </si>
  <si>
    <t>113,700=113,7000 [A] 
z přílohy schéma zábradlí</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</si>
  <si>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</si>
  <si>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61</t>
  </si>
  <si>
    <t>91355</t>
  </si>
  <si>
    <t>EVIDENČNÍ ČÍSLO MOSTU</t>
  </si>
  <si>
    <t>označení mostu</t>
  </si>
  <si>
    <t>2=2,0000 [A]</t>
  </si>
  <si>
    <t>položka zahrnuje štítek s evidenčním číslem mostu, sloupek dopravní značky včetně osazení a nutných zemních prací a zabetonování</t>
  </si>
  <si>
    <t>62</t>
  </si>
  <si>
    <t>917223</t>
  </si>
  <si>
    <t>SILNIČNÍ A CHODNÍKOVÉ OBRUBY Z BETONOVÝCH OBRUBNÍKŮ ŠÍŘ 100MM</t>
  </si>
  <si>
    <t>šířka obrubníku 100 mm, lemování dlažby a schodiště, vč. osazení do betonového lože, vč. úpravy spar těsněním mezi dlažbou a obrubou</t>
  </si>
  <si>
    <t>u op1 a P2 ...4,027+1,1*27,624+1,2*(4,151-1,5)+11,8+21,005+19,374+1,1*41,939+4,212=140,1185 [A] 
u P3 a op4 ...1,1*3,779+1,1*34,364+1,2*(7,246-1,5)+3,908+11,8+13,735+11,801+1,1*3,826+1,1*27,492+4,171=128,7173 [B] 
Celkem: A+B=268,8358 [C] 
z úprav pod mostem</t>
  </si>
  <si>
    <t>63</t>
  </si>
  <si>
    <t>93131</t>
  </si>
  <si>
    <t>TĚSNĚNÍ DILATAČ SPAR ASF ZÁLIVKOU</t>
  </si>
  <si>
    <t>těsnění dilatačních spar asfaltovou zálivkou nebo tmelem, podél mostních závěrů a obrub</t>
  </si>
  <si>
    <t>podél obrub 0,002*(107,773+106,175)=0,4279 [A] 
podél dilatačních závěrů 4*0,002*11,0=0,0880 [B] 
Celkem: A+B=0,5159 [C] 
z přehledných výkresů a detailů</t>
  </si>
  <si>
    <t>položka zahrnuje dodávku a osazení předepsaného materiálu, očištění ploch spáry před úpravou, očištění okolí spáry po úpravě 
nezahrnuje těsnící profil</t>
  </si>
  <si>
    <t>64</t>
  </si>
  <si>
    <t>93152</t>
  </si>
  <si>
    <t>MOSTNÍ ZÁVĚRY POVRCHOVÉ POSUN DO 100MM</t>
  </si>
  <si>
    <t>pro OP1 celkový posun do 80 mm, provést v tichém provedení</t>
  </si>
  <si>
    <t>op1 11,0=11,0000 [A] 
z výkresu mostních závěrů</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</si>
  <si>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</si>
  <si>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65</t>
  </si>
  <si>
    <t>93153</t>
  </si>
  <si>
    <t>MOSTNÍ ZÁVĚRY POVRCHOVÉ POSUN DO 160MM</t>
  </si>
  <si>
    <t>pro OP4 celkový posun do 160 mm, závěr provést v tichém provedení</t>
  </si>
  <si>
    <t>op4 11,0=11,0000 [A] 
z výkresu mostních závěrů</t>
  </si>
  <si>
    <t>66</t>
  </si>
  <si>
    <t>kompletní dodávka</t>
  </si>
  <si>
    <t>1,05*4,8+1,2*4,6=10,5600 [A] 
z úprav pod mostem</t>
  </si>
  <si>
    <t>67</t>
  </si>
  <si>
    <t>93639</t>
  </si>
  <si>
    <t>ZAÚSTĚNÍ SKLUZŮ (VČET DLAŽBY Z LOM KAMENE)</t>
  </si>
  <si>
    <t>kompletní dodávka vývařiště 2300/1600, vč úprav vtoku a výtoku, vč. napojení tvarovek</t>
  </si>
  <si>
    <t>2=2,0000 [A] 
z úprav pod mostem</t>
  </si>
  <si>
    <t>Položka zahrnuje veškerý materiál, výrobky a polotovary, včetně mimostaveništní a vnitrostaveništní dopravy (rovněž přesuny), včetně naložení a složení,případně s uložením.</t>
  </si>
  <si>
    <t>68</t>
  </si>
  <si>
    <t>936533</t>
  </si>
  <si>
    <t>MOSTNÍ ODVODŇOVACÍ SOUPRAVA 500/500</t>
  </si>
  <si>
    <t>500/500 mm s perforovaným překrytím vtoku (krycí plech nebo pletivo z korozivzdorné oceli 150x150 mm), vč. svislého napojovacího potrubí DN 150, vč. osazení a těsnící zálivky</t>
  </si>
  <si>
    <t>13=13,0000 [A] 
z podkladu pro odvodnění</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</si>
  <si>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</si>
  <si>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69</t>
  </si>
  <si>
    <t>936541</t>
  </si>
  <si>
    <t>MOSTNÍ ODVODŇOVACÍ TRUBKA (POVRCHŮ IZOLACE) Z NEREZ OCELI</t>
  </si>
  <si>
    <t>vč. překrytí vtoku, vč. zabetonované chráničky PE nebo PVC</t>
  </si>
  <si>
    <t>15=15,0000 [A] 
z podkladu pro odvodnění</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</si>
  <si>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</si>
  <si>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70</t>
  </si>
  <si>
    <t>93656</t>
  </si>
  <si>
    <t>NIVELAČNÍ ZNAČKA NA KONSTRUKCI</t>
  </si>
  <si>
    <t>na spodní stavbě....4*1+4*2=12,0000 [A] 
na nk a římsách......9*4=36,0000 [B] 
Celkem: A+B=48,0000 [C]</t>
  </si>
  <si>
    <t>výkop pro patky 
v případě zpětného použití odvoz a uložení na meziskládku 
odvoz přebytku na skládku, vč.uložení a poplatku</t>
  </si>
  <si>
    <t>2,3*5,0*5,5*2=126,5000 [A]</t>
  </si>
  <si>
    <t>21152</t>
  </si>
  <si>
    <t>SANAČNÍ ŽEBRA Z KAMENIVA DRCENÉHO</t>
  </si>
  <si>
    <t>obnova po výkopu trativodního svahového žebra š. 1,0 m po 10 m (4ks u OP4) 
výplň ŠD fr. 32/125 (VL2 221.03) včetně nákupu materiálu</t>
  </si>
  <si>
    <t>1,8*1,0*(7,2+8,5+14,5+20,5)=91,2600 [A] 
z přehledných výkresů</t>
  </si>
  <si>
    <t>21197</t>
  </si>
  <si>
    <t>OPLÁŠTĚNÍ ODVODŇOVACÍCH ŽEBER Z GEOTEXTILIE</t>
  </si>
  <si>
    <t>opláštění trativodních sanačních žeber, fixační geotextílie v souladu s TP 97 
t. při zatížení 2kPa... 2,5 mm, plošná hmotnost 190 g/m2, propustnost 0.0037 m/s 
odolnost vůči proražení max. 17 mm, pevnost v tahu podélná 12 kN/m</t>
  </si>
  <si>
    <t>(2,0+2,0+1,0)*(7,2+8,5+14,5+20,5)=253,5000 [A] 
z přehledných výkresů</t>
  </si>
  <si>
    <t>položka zahrnuje dodávku předepsané geotextilie, mimostaveništní a vnitrostaveništní dopravu a její uložení včetně potřebných přesahů (nezapočítávají se do výměry)</t>
  </si>
  <si>
    <t>21263</t>
  </si>
  <si>
    <t>TRATIVODY KOMPLET Z TRUB Z PLAST HMOT DN DO 150MM</t>
  </si>
  <si>
    <t>odvodnění rubu u patek - trativod PE DN 150 vč. vyústění po max. 8 m</t>
  </si>
  <si>
    <t>trativod: 4,1*2=8,2000 [A] 
vyústění: 8*1=8,0000 [B] 
Celkem: A+B=16,2000 [C]</t>
  </si>
  <si>
    <t>21361</t>
  </si>
  <si>
    <t>R</t>
  </si>
  <si>
    <t>DRENÁŽNÍ VRSTVY Z GEOTEXTILIE</t>
  </si>
  <si>
    <t>pás separační nepropustné textilie pod recyklátem podél PHS v šířce 2,50 m</t>
  </si>
  <si>
    <t>u op1...2,5*4,0*3=30,0000 [A] 
u op4...2,5*4,0*10+2,5*1,952=104,8800 [B] 
Celkem: A+B=134,8800 [C]</t>
  </si>
  <si>
    <t>dřík pilot PHS prof. 700 mm z betonu C 25/30 – XA1, délky 5,25 m</t>
  </si>
  <si>
    <t>u op1...3*0,39*5,25=6,1425 [A] 
u op4...9*0,39*5,25=18,4275 [B] 
Celkem: A+B=24,5700 [C]</t>
  </si>
  <si>
    <t>224325</t>
  </si>
  <si>
    <t>PILOTY ZE ŽELEZOBETONU C30/37</t>
  </si>
  <si>
    <t>hlava pilot PHS prof. 700 mm z betonu C 30/37 – XF4, délky 0,75 m 
do ocel výpažnice včetně úpravy zakončení piloty</t>
  </si>
  <si>
    <t>u op1...3*0,39*0,75=0,8775 [A] 
u op4...9*0,39*0,75=2,6325 [B] 
Celkem: A+B=3,5100 [C]</t>
  </si>
  <si>
    <t>výztuž pilot PHS  
ocel B500B, 204 kg/pilota</t>
  </si>
  <si>
    <t>(3+9)*0,204=2,4480 [A]</t>
  </si>
  <si>
    <t>264139</t>
  </si>
  <si>
    <t>VRTY PRO PILOTY TŘ I D DO 700MM</t>
  </si>
  <si>
    <t>vrty pro piloty PHS 
v případě zpětného použití odvoz a uložení na meziskládku  
odvoz přebytku na skládku, vč.uložení a poplatku</t>
  </si>
  <si>
    <t>(3+9)*6,0=72,0000 [A]</t>
  </si>
  <si>
    <t>základové patky beton C30/37 XF4, včetně nátěrů proti zemní vlhkosti</t>
  </si>
  <si>
    <t>((3*3,98*0,7)+(3,98*1,5*1,3))*2=32,2380 [A]</t>
  </si>
  <si>
    <t>272365</t>
  </si>
  <si>
    <t>VÝZTUŽ ZÁKLADŮ Z OCELI 10505, B500B</t>
  </si>
  <si>
    <t>ocel B500B 2126,8 kg/patka</t>
  </si>
  <si>
    <t>2*2126,8/1000=4,2536 [A]</t>
  </si>
  <si>
    <t>33717</t>
  </si>
  <si>
    <t>SLOUPKY PROTIHLUK STĚN Z DÍLCŮ KOVOVÝCH</t>
  </si>
  <si>
    <t>sloupky PHS HEB 280 u OP4, výšky 6 x 5,80 m; 3 x 5,85 m; 1 x 5,90 m; 2 x 6,00 m , u OP1 výšky 4,80 m + 4,30 m + 3,35 m 
včetně vrchního krytu sloupku, včetně kotvení</t>
  </si>
  <si>
    <t>u op1...(4,8+4,3+3,35)*103/1000=1,2823 [A] 
u op4...(6*5,8+3*5,85+1*5,9+2*6,0)*103/1000=7,2358 [B] 
Celkem: A+B=8,5181 [C]</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</si>
  <si>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veškeré druhy protikorozní ochrany a nátěry konstrukcí,  
- zvláštní spojovací prostředky, rozebíratelnost konstrukce,  
- ochranná opatření před účinky bludných proudů  
- ochranu před přepětím.</t>
  </si>
  <si>
    <t>34712</t>
  </si>
  <si>
    <t>STĚNY PROTIHLUKOVÉ Z DÍLCŮ ŽELEZOBETONOVÝCH</t>
  </si>
  <si>
    <t>soklové panely PHS výšky 0,5 m z betonu C30/37 XF4</t>
  </si>
  <si>
    <t>u op1...0,5*4,0*3=6,0000 [A] 
u op4...0,5*4,0*10+0,5*1,952=20,9760 [B] 
Celkem: A+B=26,9760 [C]</t>
  </si>
  <si>
    <t>34715</t>
  </si>
  <si>
    <t>STĚNY PROTIHLUKOVÉ Z DÍLCŮ Z PLAST HMOT</t>
  </si>
  <si>
    <t>panely PHS z druhotných materiálů výšky 4,50 m, 3,50 m, 3,00 m a 2,00 m 
vč. probarvení povrchu dle požadavku investora</t>
  </si>
  <si>
    <t>u op1...4,0*3*(3,50+3,00+2,00)=102,0000 [A] 
u op4...4,0*10*4,50+1,952*4,50=188,7840 [B] 
Celkem: A+B=290,7840 [C]</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</si>
  <si>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t>
  </si>
  <si>
    <t>45131</t>
  </si>
  <si>
    <t>PODKL A VÝPLŇ VRSTVY Z PROST BET</t>
  </si>
  <si>
    <t>podkladní beton pod bet. svodidla C30/37 XF4 tl. 0,2 m 
příčné spáry těsněny pružným tmelem po 4 m</t>
  </si>
  <si>
    <t>0,2*1,5*(46+42)=26,4000 [A] 
z půdorysu</t>
  </si>
  <si>
    <t>dobetonování výškového rozdílu mezi pilotami PHS  
beton C30/37 XF4</t>
  </si>
  <si>
    <t>(0,2*0,07*12)+(1,9*0,07*2)=0,4340 [A]</t>
  </si>
  <si>
    <t>podkladní beton pod patky C12/15 X0, tl. 100 mm</t>
  </si>
  <si>
    <t>((3,45*3,98*0,1)+(3,98*0,3*0,345))*2=3,5701 [A]</t>
  </si>
  <si>
    <t>45152</t>
  </si>
  <si>
    <t>PODKLADNÍ A VÝPLŇOVÉ VRSTVY Z KAMENIVA DRCENÉHO</t>
  </si>
  <si>
    <t>štěrkový polštář pod bet. patky tl. 200 mm Požadavky a výsledné parametry dle ČSN 736133, ČSN 721006. Kompletní provedení včetně nákupu a dodávky potřebných materiálů, včetně všech souvisejících prací (např. natěžení, dopravy, uložení, hutnění atp.). Zhotovitel navrhne a ocení pro něj nejvhodnější technologii tak, aby byly splněny definované požadavky. Prokázání vhodnosti bude doloženo splněním definovaných požadovaných parametrů v souladu s TKP a ZTKP. Veškeré práce a použitý materiál musí být odsouhlasem TDI.</t>
  </si>
  <si>
    <t>4,1*3,98*0,2*2=6,5272 [A]</t>
  </si>
  <si>
    <t>711117</t>
  </si>
  <si>
    <t>IZOLACE BĚŽNÝCH KONSTRUKCÍ PROTI ZEMNÍ VLHKOSTI Z PE FÓLIÍ</t>
  </si>
  <si>
    <t>těsnění fólie u patek</t>
  </si>
  <si>
    <t>1,2*2=2,4000 [A]</t>
  </si>
  <si>
    <t>711509</t>
  </si>
  <si>
    <t>OCHRANA IZOLACE NA POVRCHU TEXTILIÍ</t>
  </si>
  <si>
    <t>geotextilie 600 g/m2, ochrana izolace základových patek</t>
  </si>
  <si>
    <t>((2,6*3,98*2)*2)*2=82,7840 [A]</t>
  </si>
  <si>
    <t>protikorozní ochrana sloupků PHS dle TKP</t>
  </si>
  <si>
    <t>u op1...(4,8+4,3+3,35)*1,62=20,1690 [A] 
u op4...(6*5,8+3*5,85+1*5,9+2*6,0)*1,62=113,8050 [B] 
Celkem: A+B=133,9740 [C]</t>
  </si>
  <si>
    <t>9113A3</t>
  </si>
  <si>
    <t>SVODIDLO OCEL SILNIČ JEDNOSTR, ÚROVEŇ ZADRŽ N1, N2 - DEMONTÁŽ S PŘESUNEM</t>
  </si>
  <si>
    <t>demontáž jednostranných ocelových svodidel pod mostem, úroveň zadržení N2, včetně odvozu</t>
  </si>
  <si>
    <t>46+42=88,0000 [A] 
z půdorysu</t>
  </si>
  <si>
    <t>položka zahrnuje: 
- demontáž a odstranění zařízení 
- jeho odvoz na předepsané místo</t>
  </si>
  <si>
    <t>911FC1</t>
  </si>
  <si>
    <t>SVODIDLO BETON, ÚROVEŇ ZADRŽ H2 VÝŠ 1,2M - DODÁVKA A MONTÁŽ</t>
  </si>
  <si>
    <t>jednostranné bet. svodidlo, úroveň zadržení H2, 
kompletní dodávka dle schválených technických podmínek, vč. náběhů a všech napojení a přechodů na ocel svodidla</t>
  </si>
  <si>
    <t>položka zahrnuje: 
- kompletní dodávku všech dílů betonového svodidla včetně spojovacích prvků 
- osazení svodidla 
- přechod na jiný typ svodidla nebo přes mostní závěr 
nezahrnuje odrazky nebo retroreflexní fólie 
nezahrnuje podkladní vrstvu</t>
  </si>
  <si>
    <t>93311</t>
  </si>
  <si>
    <t>ZATĚŽOVACÍ ZKOUŠKA MOSTU STATICKÁ 1. POLE DO 300M2</t>
  </si>
  <si>
    <t>statická zatěžovací zkouška ve 2. poli (2 zatěžovací stavy)</t>
  </si>
  <si>
    <t>- podklady a dokumentaci zkoušky  
- výrobní dokumentace potřebných zařízení  
- stavební práce spojené s přípravou a provedením zkoušky (zřízení a odstranění)  
- veškerá zkušební zařízení vč. opotřebení a nájmu  
- výpomoce při vlastní zkoušce  
- dodání zatěžovacích prostředků a hmot, manipulaci s nimi a jejich opotřebení a nájem  
- přeprava zatěžovacích prostředků a hmot na stavbu a zpět, včetně zajížďky k váze a vážních poplatků  
- provedení vlastní zkoušky a její vyhodnocení, včetně všech měření a dalších potřebných činností</t>
  </si>
  <si>
    <t>93316</t>
  </si>
  <si>
    <t>ZATĚŽOVACÍ ZKOUŠKA MOSTU STATICKÁ 2. A DALŠÍ POLE DO 500M2</t>
  </si>
  <si>
    <t>933331</t>
  </si>
  <si>
    <t>ZKOUŠKA INTEGRITY ULTRAZVUKEM V TRUBKÁCH PILOT SYSTÉMOVÝCH</t>
  </si>
  <si>
    <t>zkouška integrity pilot transparentní metodou (ultrazvuk), 
na každé podpěře 1 pilota, 
vč. dodávky a montáže ocelových trubek vč. injektáže</t>
  </si>
  <si>
    <t>3=3,0000 [A]</t>
  </si>
  <si>
    <t>Položka zahrnuje kompletní dodávku se všemi pomocnými a doplňujícími pracemi a součástmi;  
- veškeré potřebné mechanismy;  
- podklady a dokumentaci zkoušky;  
- případné stavební práce spojené s přípravou a provedením zkoušky;  
- veškerá zkušební a měřící zařízení vč. opotřebení a nájmu;  
- výpomoce při vlastní zkoušce;  
- provedení vlastní zkoušky a její vyhodnocení, včetně všech měření a dalších potřebných činností;  
-  dodávka a montáž měřících trubek.</t>
  </si>
  <si>
    <t>933333</t>
  </si>
  <si>
    <t>ZKOUŠKA INTEGRITY ULTRAZVUKEM ODRAZ METOD PIT PILOT SYSTÉMOVÝCH</t>
  </si>
  <si>
    <t>zkouška integrity pilot akustickou metodou, všechny piloty</t>
  </si>
  <si>
    <t>3*4=12,0000 [A]</t>
  </si>
  <si>
    <t>Položka obsahuje podklady a dokumentaci zkoušky;  
- případné stavební práce spojené s přípravou a provedením zkoušky;  
- veškerá zkušební a měřící zařízení vč. opotřebení a nájmu;  
- výpomoce při vlastní zkoušce;  
- provedení vlastní zkoušky a její vyhodnocení.</t>
  </si>
  <si>
    <t>93650</t>
  </si>
  <si>
    <t>DROBNÉ DOPLŇK KONSTR KOVOVÉ</t>
  </si>
  <si>
    <t>kotevní přípravek pro osazení sloupu V.O. kompletní dodávka, vč. PKO</t>
  </si>
  <si>
    <t>3*50kg/ks=150,0000 [A] 
z půdorysu a výkresu detailů</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</si>
  <si>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</si>
  <si>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966168</t>
  </si>
  <si>
    <t>BOURÁNÍ KONSTRUKCÍ ZE ŽELEZOBETONU S ODVOZEM DO 20KM</t>
  </si>
  <si>
    <t>odbourání hlav pilot PHS prof. 700 mm v míste kolize s opěrou 4, předpoklad 3 x dl. 3,0 m, v místě posunu zářezu předpoklad 3 x dl. 1,0 m 
odbourání 3 ks horní části žb patek plošného založení PHS pod VN.</t>
  </si>
  <si>
    <t>hlavy pilot...3*(0,39*3,0)+3*(0,39+1,0)=7,6800 [A] 
horní část žb patky...3*(1,5*4,0)=18,0000 [B] 
Celkem: A+B=25,6800 [C]</t>
  </si>
  <si>
    <t>96663</t>
  </si>
  <si>
    <t>ODSTRANĚNÍ PROTIHLUKOVÝCH STĚN Z DÍLCŮ PLASTOVÝCH</t>
  </si>
  <si>
    <t>Demontáž 12 polí PHS celkové délky 48 m u opěry 4 
výplň z panelů z druhotných materiálů: výšky 5,0 m na délku 48,0 m 
vč. 6 ks sloupků HEB 280 dl. 5,80 m, 3 ks sloupků HEB 280 dl. 5,85 m, 1 ks slouku HEB 280 dl. 5,90 m, 2 ks sloupků HEB 280 dl. 6,0 m 
vč. 12 ks soklových panelů 4,0 x 0,5 m 
Demontáž 3 polí PHS celkové délky 12 m u opěry 1 
výplň z panelů z druhotných materiálů: výšky 4,0 m+3,5 m+2,5 m na délku 12,0 m 
vč. 3 ks sloupků HEB 280 dl. 4,80 m+4,30 m+3,35 m 
vč. 3 ks soklových panelů 4,0 x 0,5 m</t>
  </si>
  <si>
    <t>u op4...12*4*5,0=240,0000 [A] 
u op1...4*(4,0+3,5+2,5)=40,0000 [B] 
Celkem: A+B=280,0000 [C]</t>
  </si>
  <si>
    <t>položka zahrnuje: 
- demontáž konstrukce do použitelných součástí a odstranění nepoužitelných 
- odvoz použitelných částí do skladu a suti na skládku (nezahrnuje poplatek za skládku) 
- odstranění sloupků bez ohledu na materiál 
nezahrnuje odstranění základových konstrukcí</t>
  </si>
  <si>
    <t>SO 206</t>
  </si>
  <si>
    <t>Most na přeložce MK v km 1,416</t>
  </si>
  <si>
    <t>113769</t>
  </si>
  <si>
    <t>FRÉZOVÁNÍ DRÁŽKY PRŮŘEZU PŘES 1200MM2 V ASFALTOVÉ VOZOVCE</t>
  </si>
  <si>
    <t>řezaná spára 15 x 95 mm ve vozovce</t>
  </si>
  <si>
    <t>opěra 1 5,018=5,0180 [A] 
opěra 3 4,000=4,0000 [B] 
Celkem: A+B=9,0180 [C]</t>
  </si>
  <si>
    <t>Položka zahrnuje veškerou manipulaci s vybouranou sutí a s vybouranými hmotami vč. uložení na skládku.</t>
  </si>
  <si>
    <t>výkop pro opěru OP1 14,397*(6,956+2*0,6+2*1,0)=146,2159 [A] 
výkop pro pilíř P2 8,94*(6,0+2*1,075)=72,8610 [B] 
výkop pro opěru OP3 2,416*(5,95+2*0,6+2*1,0)=22,1064 [C] 
výkop pro dlažbu pod mostem 0,4*(17,485*7,875+43,781+11,116*7,550)=106,1605 [D] 
 Celkem: A+B+C+D=347,3438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</si>
  <si>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</si>
  <si>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17511</t>
  </si>
  <si>
    <t>OBSYP POTRUBÍ A OBJEKTŮ SE ZHUTNĚNÍM</t>
  </si>
  <si>
    <t>zásypy opěr, podpěr, zemní tělesa na opěrách vyjma přechodové oblasti  
včetně nákupu a dovozu</t>
  </si>
  <si>
    <t>zásyp opěry OP1 1,263*(6,956+2*0,6+2*1,0)=12,8270 [A] 
zásyp základu pilíře P2 (2,242+2,469)*(6,0+2*1,075)=38,3947 [B] 
zásyp opěry OP3 1,321*(5,95+2*0,6+2*1,0)=12,0872 [C] 
Celkem: A+B+C=63,3089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</si>
  <si>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</si>
  <si>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drenážní polymerbeton v úžlabí š. 150 mm 
příčné žebra v místě odv. trubiček 400/500 mm 
obetonování talíře odbodňovače k rámu odvodňovače</t>
  </si>
  <si>
    <t>13,429*0,045=0,6043 [A]</t>
  </si>
  <si>
    <t>Položka zahrnuje:  
- dodávku předepsaného materiálu pro drenážní vrstvu, včetně mimostaveništní a vnitrostaveništní dopravy  
- provedení drenážní vrstvy předepsaných rozměrů a předepsaného tvaru</t>
  </si>
  <si>
    <t>ŽB piloty prof. 900 mm dl. 10,0 m 
C 25/30 XA1</t>
  </si>
  <si>
    <t>opěra 1 4*3,1416*0,9*0,9/4*10,000=25,4470 [A] 
pilíř 2 4*3,1416*0,9*0,9/4*10,000=25,4470 [B] 
opěra 3 4*3,1416*0,9*0,9/4*10,000=25,4470 [C] 
Celkem: A+B+C=76,3410 [D]</t>
  </si>
  <si>
    <t>VÝZTUŽ PILOT Z OCELI 10505</t>
  </si>
  <si>
    <t>piloty prof. 900 mm</t>
  </si>
  <si>
    <t>5,698=5,6980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</si>
  <si>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</si>
  <si>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264141</t>
  </si>
  <si>
    <t>VRTY PRO PILOTY TŘ. I D DO 1000MM</t>
  </si>
  <si>
    <t>D 0,90 m včetně odvozu zeminy z vrtů na skládku a poplatku za skládku</t>
  </si>
  <si>
    <t>3*4*10,0=120,0000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</si>
  <si>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t>
  </si>
  <si>
    <t>základ středního pilíře po pracovní spáru 
C30/37 XA1</t>
  </si>
  <si>
    <t>2,26*6+0,065*1,76=13,6744 [A]</t>
  </si>
  <si>
    <t>VÝZTUŽ ZÁKLADŮ Z OCELI 10505</t>
  </si>
  <si>
    <t>výztuž základu středního pilíře 
Ocel B500B</t>
  </si>
  <si>
    <t>2802,5*0,001=2,8025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</si>
  <si>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</si>
  <si>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kotva římsy hmotnosti 6.20 kg/ks</t>
  </si>
  <si>
    <t>levá římsa 2*88*6,20=1 091,2000 [A] 
pravá římsa 90*6,20=558,0000 [B] 
Celkem: A+B=1 649,2000 [C]</t>
  </si>
  <si>
    <t>C 30/37 XF4</t>
  </si>
  <si>
    <t>levá římsa 0,473*88,205+2*0,2*1,75*0,55=42,1060 [A] 
pravá římsa 0,338*89,23+2*0,2*0,8*0,65=30,3677 [B] 
Celkem: A+B=72,4737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</si>
  <si>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</si>
  <si>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VÝZTUŽ ŘÍMS Z OCELI 10505</t>
  </si>
  <si>
    <t>ocel B500B</t>
  </si>
  <si>
    <t>levá římsa 7,252=7,2520 [A] 
pravá římsa 3,767=3,7670 [B] 
Celkem: A+B=11,0190 [C]</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</si>
  <si>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</si>
  <si>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333326</t>
  </si>
  <si>
    <t>MOSTNÍ OPĚRY A KŘÍDLA ZE ŽELEZOVÉHO BETONU DO C40/50 (B50)</t>
  </si>
  <si>
    <t>C35/45 XF2</t>
  </si>
  <si>
    <t>stěna opěry 1 4,693*6,659=31,2507 [A] 
deska přechodu opěry 1 5,021*6,194=31,1001 [B] 
křídlo 1L 9,507*0,4=3,8028 [C] 
křídlo 1P 9,624*0,45=4,3308 [D] 
Celkem opěra 1: A+B+C+D=70,4844 [I] 
stěna opěry 3 4,699*5,95=27,9591 [E] 
deska přechodu opěry 3 5,000*5,1=25,5000 [F] 
křídlo 3L 9,524*0,4=3,8096 [G] 
křídlo 3P 11,721*0,45=5,2745 [H] 
Celkem opěra 3: E+F+G+H=62,5432 [J] 
Celkem: A+B+C+D+E+F+G+H=133,0276 [K]</t>
  </si>
  <si>
    <t>VÝZTUŽ MOSTNÍCH OPĚR A KŘÍDEL Z OCELI 10505</t>
  </si>
  <si>
    <t>B500B</t>
  </si>
  <si>
    <t>24269,8*0,001=24,2698 [A]</t>
  </si>
  <si>
    <t>334325</t>
  </si>
  <si>
    <t>MOSTNÍ PILÍŘE A STATIVA ZE ŽELEZOVÉHO BETONU DO C30/37 (B37)</t>
  </si>
  <si>
    <t>dřík středního pilíře C30/37 XF4 
vč. izolačního nátěru proti zemní vlhkosti ve skladbě 1xALP + 2xALN</t>
  </si>
  <si>
    <t>11,756*0,7=8,2292 [A]</t>
  </si>
  <si>
    <t>VÝZTUŽ MOSTNÍCH PILÍŘŮ A STATIV Z OCELI 10505</t>
  </si>
  <si>
    <t>výztuž dříku středního pilíře 
Ocel B500B</t>
  </si>
  <si>
    <t>1686,6*0,001=1,6866 [A]</t>
  </si>
  <si>
    <t>5,018*78,8+2,331*0,25=396,0011 [A]</t>
  </si>
  <si>
    <t>VÝZTUŽ MOSTNÍ TRÁMOVÉ KONSTRUKCE Z OCELI 10505</t>
  </si>
  <si>
    <t>72247,0*0,001=72,2470 [A]</t>
  </si>
  <si>
    <t>42237</t>
  </si>
  <si>
    <t>VÝZTUŽ MOSTNÍ NOSNÉ TRÁMOVÉ KONSTR PŘEDPÍNACÍ</t>
  </si>
  <si>
    <t>včetně kotev, kanálků a injektáže 
8 kabelů z 22 lan 150 mm2</t>
  </si>
  <si>
    <t>18,321=18,3210 [A]</t>
  </si>
  <si>
    <t>-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t>
  </si>
  <si>
    <t>SCHODIŠŤ STUPNĚ Z DÍLCŮ ŽELEZOBETON DO C30/37 (B37)</t>
  </si>
  <si>
    <t>obslužné schodiště u opěr 
prefabrikované stupně 500 x180 dl. 800 mm 
C30/37 XF4  slabě vyztužený beton</t>
  </si>
  <si>
    <t>Opěra 1 13*(0,5*0,18*0,8)=0,9360 [A] 
Opěra 3 (9+8)*(0,5*0,18*0,8)=1,2240 [B] 
Celkem: A+B=2,1600 [C]</t>
  </si>
  <si>
    <t>podkladní beton tl. 150 mm pod základem pilíře, pod opěrami, pod deskou přechodu 
C 12/15 X0</t>
  </si>
  <si>
    <t>opěra 1 10,443*0,15=1,5664 [A] 
pilíř 2 10,710*0,15=1,6065 [B] 
opěra 3 9,374*0,15=1,4061 [C] 
deska přechodu 1 20,919*0,15=3,1378 [D] 
deska přechodu 3 17,239*0,15=2,5859 [E] 
Celkem: A+B+C+D+E=10,3027 [F]</t>
  </si>
  <si>
    <t>Betonové lože pod oslužnými schodišti C20/25n XF3</t>
  </si>
  <si>
    <t>Opěra 1 1,36*1,40=1,9040 [A] 
Opěra 3 1,96*1,40=2,7440 [B] 
Celkem: A+B=4,6480 [C]</t>
  </si>
  <si>
    <t>ŠP podsyp tl. 100 mm pod kamennou dlažbou a pod obslužnými schodišti</t>
  </si>
  <si>
    <t>kamenná dlažba 309*0,1=30,9000 [A] 
obslužné schodiště OP 1 5,0*1,6*0,1=0,8000 [B] 
obslužné schodiště OP 3 7,0*1,6*0,1=1,1200 [C] 
Celkem: A+B+C=32,8200 [D]</t>
  </si>
  <si>
    <t>45160</t>
  </si>
  <si>
    <t>PODKL A VÝPLŇ VRSTVY Z MEZEROVITÉHO BETONU</t>
  </si>
  <si>
    <t>podbetonování chodníkové římsy na desce přechodu za opěrami mezerovitým betonem</t>
  </si>
  <si>
    <t>opěra 1 0,602*1,537=0,9253 [A] 
opěra 3 0,566*1,517=0,8586 [B] 
Celkem: A+B=1,7839 [C]</t>
  </si>
  <si>
    <t>Položka zahrnuje dodávku mezerovitého betonu a jeho uložení se zhutněním, včetně mimostaveništní a vnitrostaveništní dopravy (rovněž přesuny)</t>
  </si>
  <si>
    <t>457323</t>
  </si>
  <si>
    <t>VYROVNÁVACÍ A SPÁD ŽELEZOBETON DO C16/20 (B20)</t>
  </si>
  <si>
    <t>ochranný beton izolace desky přechodu tl. 100 mm 
C16/20</t>
  </si>
  <si>
    <t>opěra1 0,1*2,248*6,287=1,4133 [A] 
opěra 3 0,1*2,243*5,100=1,1439 [B] 
Celkem: A+B=2,5572 [C]</t>
  </si>
  <si>
    <t>457368</t>
  </si>
  <si>
    <t>VÝZTUŽ VYROV A SPÁD BETONU ZE SVAŘ SÍTÍ</t>
  </si>
  <si>
    <t>vyztužení ochranného betonu izolace desky přechodu 
svařované sítě 6 mm 100x100 mm (4,44 kg/m2 + 10% na přesahy)</t>
  </si>
  <si>
    <t>opěra 1 0,00444*14,116*1,1=0,0689 [A] 
opěra 3 0,00444*11,379*1,1=0,0556 [B] 
Celkem: A+B=0,1245 [C]</t>
  </si>
  <si>
    <t>položka zahrnuje:  
- dodání výztuže ze svařovaných sítí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</si>
  <si>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458523</t>
  </si>
  <si>
    <t>VÝPLŇ ZA OPĚRAMI A ZDMI Z KAMENIVA DRCENÉHO, INDEX ZHUTNĚNÍ ID DO 0,9</t>
  </si>
  <si>
    <t>zásyp za opěrou ŠD 32/65 mm 
v šířce 0,5 m za lícem křídel</t>
  </si>
  <si>
    <t>OP1 11,233*(6,956+2*0,5)=89,3697 [A] 
OP3 10,315*(5,95+2*0,5)=71,6893 [B] 
Celkem: A+B=161,0590 [C]</t>
  </si>
  <si>
    <t>položka zahrnuje:  
- dodávku drceného kameniva předepsané frakce a zásyp s předepsaným zhutněním včetně mimostaveništní a vnitrostaveništní dopravy</t>
  </si>
  <si>
    <t>přechodový klín  ŠD 0/32 mm 
v šířce 0,5 m za lícem křídel</t>
  </si>
  <si>
    <t>OP1 2,334*(6,956+2*0,5)=18,5693 [A] 
OP3 9,676*(5,95+2*0,5)=67,2482 [B] 
Celkem: A+B=85,8175 [C]</t>
  </si>
  <si>
    <t>lomový kámen tl. 200 mm 
do betonu C20/25n XF3 tl. 100 mm 
celk tl. 300 mm</t>
  </si>
  <si>
    <t>309*0,3=92,7000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</si>
  <si>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</si>
  <si>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339,293=339,2930 [A]</t>
  </si>
  <si>
    <t>ACO 11+ tl. 50 mm</t>
  </si>
  <si>
    <t>339,293*0,05=16,9647 [A]</t>
  </si>
  <si>
    <t>MA 11 IV tl. 45 mm</t>
  </si>
  <si>
    <t>325,864*0,045=14,6639 [A]</t>
  </si>
  <si>
    <t>576413</t>
  </si>
  <si>
    <t>POSYP KAMENIVEM OBALOVANÝM 4KG/M2</t>
  </si>
  <si>
    <t>posyp předobalenou drtí frakce 4/8, 2-4 kg/m2 na povrchu MA 11 IV</t>
  </si>
  <si>
    <t>325,864=325,8640 [A]</t>
  </si>
  <si>
    <t>711132</t>
  </si>
  <si>
    <t>IZOLACE BĚŽNÝCH KONSTRUKCÍ PROTI VOLNĚ STÉKAJÍCÍ VODĚ ASFALTOVÝMI PÁSY</t>
  </si>
  <si>
    <t>NAIP 
rub opěr 
horní povrch a rub křídel opěry</t>
  </si>
  <si>
    <t>rub opěry 1 1,925*5,892=11,3421 [A] 
horní povrch a rub křídla 1L 2,031*0,40+0,766+3,710=5,2884 [B] 
horní povrch a rub křídla 1P 2,084*0,45+0,786+3,755=5,4788 [C] 
rub opěry 3 1,923*5,100=9,8073 [D] 
horní povrch a rub křídla 3L 2,085*0,4+0,736+3,752=5,3220 [E] 
horní povrch a rub křídla 3P 3,258*0,45+6,561=8,0271 [F] 
Celkem: A+B+C+D+E+F=45,2657 [G]</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</si>
  <si>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</si>
  <si>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NAIP vč. 2x kotevního impregnačního nátěru</t>
  </si>
  <si>
    <t>361,768=361,7680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</si>
  <si>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t>
  </si>
  <si>
    <t>levá římsa 125,326=125,3260 [A] 
pravá římsa 37,575=37,5750 [B] 
Celkem: A+B=162,9010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</si>
  <si>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</si>
  <si>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ochrana iz. pod římsami na NK: NAIP + Al vložka 
přesah 150 mm za hranu obruby</t>
  </si>
  <si>
    <t>levá římsa 137,858=137,8580 [A] 
pravá římsa 50,100=50,1000 [B] 
Celkem: A+B=187,9580 [C]</t>
  </si>
  <si>
    <t>položka zahrnuje:  
- dodání  předepsaného ochranného materiálu  
- zřízení ochrany izolace</t>
  </si>
  <si>
    <t>geotextilie</t>
  </si>
  <si>
    <t>rub opěry 1 1,925*5,892=11,3421 [A] 
rub křídla 1L 0,766+3,710=4,4760 [B] 
rub křídla 1P 0,786+3,755=4,5410 [C] 
rub opěry 3 1,923*5,100=9,8073 [D] 
rub křídla 3L 0,736+3,752=4,4880 [E] 
rub křídla 3P 6,561=6,5610 [F] 
líc opěry 1 0,9*6,495+6,578*1,214=13,8312 [G] 
líc a boky křídla 1L 8,361+5,65*0,4=10,6210 [H] 
líc a boky křídla 1P 8,009+5,582*0,45=10,5209 [I] 
líc opěry 3 0,9*5,100+1,238*5,95=11,9561 [J] 
líc a boky křídla 3L 9,127+5,636*0,4=11,3814 [K] 
líc a boky křídla 3P 8,332+6,197*0,45=11,1207 [L] 
základ pilíře P2 32,948=32,9480 [M] 
Celkem: A+B+C+D+E+F+G+H+I+J+K+L+M=143,5947 [N]</t>
  </si>
  <si>
    <t>konec konzoly NK</t>
  </si>
  <si>
    <t>levá konzola NK (0,230+0,150+0,030+0,015+0,100)*78,824=41,3826 [A] 
pravá konzola NK (0,230+0,150+0,030+0,015+0,100)*78,800=41,3700 [B] 
Celkem: A+B=82,7526 [C]</t>
  </si>
  <si>
    <t>antigrafitti nátěr spodní stavby a NK do 3,5 m nad terénem</t>
  </si>
  <si>
    <t>opěra OP1 10,885+6,342+5,917=23,1440 [A] 
pilíř P2 (2*0,7+2*1,76)*3,5=17,2200 [B] 
opěra OP3 9,576+8,176+5,146=22,8980 [C] 
NK 9,356*8,138+8,758*5,411=123,5287 [D] 
Celkem: A+B+C+D=186,7907 [E]</t>
  </si>
  <si>
    <t>ochranný nátěr římsy 
svislá číst obruby 160 mm + 150 mm horní povrch římsy</t>
  </si>
  <si>
    <t>levá římsa (0,160+0,150)*88,410=27,4071 [A] 
pravá římsa (0,160+0,150)*89,230=27,6613 [B] 
Celkem: A+B=55,0684 [C]</t>
  </si>
  <si>
    <t>874273</t>
  </si>
  <si>
    <t>POTRUBÍ Z TRUB PLAST ODPAD DN DO 100MM BEZVÝKOP TECHNOLOGIÍ</t>
  </si>
  <si>
    <t>připojení odvodnění izolace 
trubičky DN 50 dl. 300 mm</t>
  </si>
  <si>
    <t>11*0,300=3,3000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</si>
  <si>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event. nutnou úpravu vstupní a výstupní šachty včetně nezbytných zemních prací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zahrnují i práce spojené s nutnými obtoky, převáděním a čerpáním vody  
nezahrnuje zkoušky vodotěsnosti a televizní prohlídku</t>
  </si>
  <si>
    <t>874343</t>
  </si>
  <si>
    <t>POTRUBÍ Z TRUB PLAST ODPAD DN DO 200MM BEZVÝKOP TECHNOLOGIÍ</t>
  </si>
  <si>
    <t>podélný svod odvodnění 
svislý svod odvodnění u opěr 
včetně tvarovek, dilatačních kusů, závěsů z nerez oceli</t>
  </si>
  <si>
    <t>podélný svod pole 1 34,715=34,7150 [A] 
podélný svod pole 2 41,035=41,0350 [B] 
svislý svod OP1 1,40=1,4000 [C] 
svislý svod OP3 1,40=1,4000 [D] 
Celkem: A+B+C+D=78,5500 [E]</t>
  </si>
  <si>
    <t>87626</t>
  </si>
  <si>
    <t>CHRÁNIČKY Z TRUB PLAST DN DO 80MM</t>
  </si>
  <si>
    <t>rezervní chránička prof. 75/61 v levé římse mostu dl. 88,30 m + 5,0 m před a za římsou</t>
  </si>
  <si>
    <t>88,30+2*5=98,3000 [A]</t>
  </si>
  <si>
    <t>chránička prof. 110/94 mm pro VO v pravé římse mostu 
dl. 89,23 m + 5,0 m před a za římsou</t>
  </si>
  <si>
    <t>89,23+2*5=99,2300 [A]</t>
  </si>
  <si>
    <t>ocelové mostní trubkové zábradlí se svislou výplní</t>
  </si>
  <si>
    <t>88,050=88,0500 [A]</t>
  </si>
  <si>
    <t>jednostranné zábradelní svodidlo se svislou výplní, vodorov. madlo sl. do 2m, zink.ponor s nát.</t>
  </si>
  <si>
    <t>92=92,0000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</si>
  <si>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</si>
  <si>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lemování dlažby pod mostem 
obruby kolem schodišť</t>
  </si>
  <si>
    <t>173=173,0000 [A]</t>
  </si>
  <si>
    <t>náběhované silniční obrubníky za římsami</t>
  </si>
  <si>
    <t>4*2,0=8,0000 [A]</t>
  </si>
  <si>
    <t>931317</t>
  </si>
  <si>
    <t>TĚSNĚNÍ DILATAČ SPAR ASF ZÁLIVKOU PRŮŘ PŘES 800MM2</t>
  </si>
  <si>
    <t>na mostě podél říms 
za mostem podél silničního obrubníku 
zalití příčné řezané spáry ve vozovce na koncích NK</t>
  </si>
  <si>
    <t>podél římsy (88,41+2*0,15)+(89,23+2*0,15)=178,2400 [A] 
podél silničního obrubníku 2*2+2*2=8,0000 [B] 
řezaná spára 5,018+4,000=9,0180 [C] 
Celkem: A+B+C=195,2580 [D]</t>
  </si>
  <si>
    <t>do C20/25n XF3  
skluzy</t>
  </si>
  <si>
    <t>OP1 12,35=12,3500 [A] 
OP3 9,65=9,6500 [B] 
Celkem: A+B=22,0000 [C]</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</si>
  <si>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</si>
  <si>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vývařiště</t>
  </si>
  <si>
    <t>včetně napojení na podélné potrubí a chráničky</t>
  </si>
  <si>
    <t>6=6,0000 [A]</t>
  </si>
  <si>
    <t>11=11,0000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</si>
  <si>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</si>
  <si>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niv.značka na spodní stavbě: 6=6,0000 [A] 
niv. značka na římse: 10=10,0000 [B] 
geodet. značka na spodní stavbě : 4=4,0000 [C] 
Celkem: A+B+C=20,0000 [D]</t>
  </si>
  <si>
    <t>SEPARAČNÍ VRSTVY Z TEXTILIE</t>
  </si>
  <si>
    <t>pás separační nepropustné textilie pod recyklátem podél PHS v šířce 2,50 m 
délka 3,52 m + 1,76 m</t>
  </si>
  <si>
    <t>(3,52+1,76)*2,5=13,2000 [A]</t>
  </si>
  <si>
    <t>Položka zahrnuje:  
- dodávku předepsané textilie (včetně nutných přesahů), včetně mimostaveništní a vnitrostaveništní dopravy  
- provedení vrstvy předepsaných rozměrů a předepsaného tvaru</t>
  </si>
  <si>
    <t>dřík pilot PHS prof. 700 mm z betonu C 25/30 – XA1, délky 5,25 m 
2 ks</t>
  </si>
  <si>
    <t>0,39*5,25*2=4,0950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</si>
  <si>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</si>
  <si>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hlava pilot PHS prof. 700 mm z betonu C 30/37 – XF4, délky 0,75 m 
do ocel výpažnice včetně úpravy zakončení piloty 
2 ks</t>
  </si>
  <si>
    <t>0,39*0,75*2=0,5850 [A]</t>
  </si>
  <si>
    <t>výztuž pilot PHS  
ocel B500B 
2 ks - 204 kg/pilota</t>
  </si>
  <si>
    <t>2*204/1000=0,4080 [A]</t>
  </si>
  <si>
    <t>vrty pro piloty PHS 
v případě zpětného použití odvoz a uložení na meziskládku  
odvoz přebytku na skládku, vč.uložení a poplatku 
2 ks</t>
  </si>
  <si>
    <t>2*6=12,0000 [A]</t>
  </si>
  <si>
    <t>sloupky PHS HEB 280, výšky 1x 6,75 m; 1 x 6,25 m  
včetně vrchního krytu sloupku, včetně kotvení</t>
  </si>
  <si>
    <t>((6,75+6,25)*103)/1000=1,3390 [A]</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</si>
  <si>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</si>
  <si>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0,5*(3,52+1,76)=2,6400 [A]</t>
  </si>
  <si>
    <t>panely PHS z druhotných materiálů výšky 5,50 a 5,00 m 
vč. probarvení povrchu dle požadavku investora</t>
  </si>
  <si>
    <t>5,50*3,52+5,00*1,76=28,1600 [A]</t>
  </si>
  <si>
    <t>podkladní beton pod bet. svodidla C30/37 XF4 tl. 0.2 m, š. 1,0 m 
příčné spáry těsněny pružným tmelem po 4 m</t>
  </si>
  <si>
    <t>1,0*0,2*52,0=10,4000 [A]</t>
  </si>
  <si>
    <t>0,2*0,06*2=0,0240 [A]</t>
  </si>
  <si>
    <t>(6,75+6,25)*1,62=21,0600 [A]</t>
  </si>
  <si>
    <t>odstranění stávajících jednostranných svodidel, odkup zhotovitelem 
odprodej materiálu bude proveden podle smlouvy o dílo 
demontáž krajního svodidla u středního pilíře na D48 pod mostem ve směru Český Těšín 
délka 52 m (40 m před a 12 m za středním pilířem mostu)</t>
  </si>
  <si>
    <t>38,04=38,0400 [A]</t>
  </si>
  <si>
    <t>jednostranné bet. svodidlo, úroveň zadržení H2, u středního pilíře na D48 pod mostem ve směru Český Těšín. 
délka 52 m (40 m před a 12 m za středním pilířem mostu). 
kompletní dle schválených technických podmínek, vč. náběhů (3 ks náběh) a všech napojení</t>
  </si>
  <si>
    <t>52=52,0000 [A]</t>
  </si>
  <si>
    <t>kotevní přípravek pro sloupy VO na římse 
2 ks - 50 kg/kus</t>
  </si>
  <si>
    <t>2*50=100,0000 [A]</t>
  </si>
  <si>
    <t>odbourání hlav pilot PHS prof. 700 mm v míste kolize s opěrou 3 
předpoklad 4 x dl. 1,0 m</t>
  </si>
  <si>
    <t>4*(0,39*1,0)=1,5600 [A]</t>
  </si>
  <si>
    <t>Demontáž 5 polí PHS celkové délky 20 m u opěry 3 
výplň z panelů z druhotných materiálů: výšky 6,0 m na délku 16,0 m + výšky 5,5 m na délku 4,0 m 
vč. 4 ks sloupků HEB 280 dl. 6,75 m 
vč. 5 ks soklových panelů 4,0 x 0,5 m</t>
  </si>
  <si>
    <t>6,0*16,0+5,5*4,0=118,0000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</si>
  <si>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</si>
  <si>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</si>
  <si>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</si>
  <si>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</si>
  <si>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SO 431</t>
  </si>
  <si>
    <t>Rekonstrukce VO v ulicích Příborské a Nad Přehradou</t>
  </si>
  <si>
    <t>sejmutí drnu, 5m2  -10mx0,5m=5m2, trasa 10m mimo úpravu v rámci komunikace</t>
  </si>
  <si>
    <t>"odečteno - v.č.431.2 -   SITUAČNÍ PLÁN PŘELOŽKY VO.431.67 -   PŘÍČNÉ A PODÉLNÉ ŘEZY VÝKOPŮ A OSAZENÍ SLOUPŮ VO</t>
  </si>
  <si>
    <t>13293</t>
  </si>
  <si>
    <t>HLOUBENÍ RÝH ŠÍŘ DO 2M PAŽ I NEPAŽ TŘ. III</t>
  </si>
  <si>
    <t>řez-A - 35x80cm- 121m / 33,9m3  
řez-P2 - 50x120cm - 24m/ 14,4m3 
celkem výkopy- 48,3m3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</si>
  <si>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</si>
  <si>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13393</t>
  </si>
  <si>
    <t>HLOUBENÍ ŠACHET ZAPAŽ I NEPAŽ TŘ. III</t>
  </si>
  <si>
    <t>Hloubení nezapažených jam pro stožáry veřejného osvětlení 3x B9m/2m3  celkem 6m3</t>
  </si>
  <si>
    <t>161218</t>
  </si>
  <si>
    <t>VODOROVNÉ PŘEMÍSTĚNÍ RUBANINY NA POVRCHU DO 20 KM</t>
  </si>
  <si>
    <t>odvoz zeminy na skládku /přebytek zeminy místo pískové lože  zemina 4,2m3+bet. Lože/3,6m3- pouzdra stož.- 2,4m3 celkem 10,2m3  - odvoz na skládku,  
vč. poplatku za skládku</t>
  </si>
  <si>
    <t>Zahrnuje vodorovné přemístění, dopravu, přeložení a manipulaci s rubaninou na povrchu z výrubu v podzemí (včetně rubaniny z nezaviněného nadvýrubu) na skládku, nebo mezideponii do 20km;  
- vodorovné přemístění suti z vybouraných konstrukcí a vybouraných hmot z podzemí na povrchu;  
- potřebnou mechanizaci; 
- měří se v „m3“ v rostlém (nerozpojeném) objemu rubaniny.</t>
  </si>
  <si>
    <t>výkopy celkem - 48,3m3 - odečet pískové lože/4,2m3/-bet.lože/2,1m3/ = 42m3</t>
  </si>
  <si>
    <t>zásyp šachet pro stožáry VO výkop 6m3 - odečet stož.pouzdro 3x0,8m3/ = 3,6m3</t>
  </si>
  <si>
    <t>17591</t>
  </si>
  <si>
    <t>OBSYP POTRUBÍ A OBJEKTŮ Z JINÝCH MATERIÁLŮ</t>
  </si>
  <si>
    <t>kabelové lóže z písku v tl. 100 mm, řez A/121x0,35x0,1= 4,2m3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</si>
  <si>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</si>
  <si>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18214</t>
  </si>
  <si>
    <t>ÚPRAVA POVRCHŮ SROVNÁNÍM ÚZEMÍ V TL DO 0,25M</t>
  </si>
  <si>
    <t>provizorní úprava terénu, A-121mx0,35m+ P2-24x0,5=54,35m2</t>
  </si>
  <si>
    <t>položka zahrnuje srovnání výškových rozdílů terénu</t>
  </si>
  <si>
    <t>272366</t>
  </si>
  <si>
    <t>VÝZTUŽ ZÁKLADŮ Z KARI SÍTÍ</t>
  </si>
  <si>
    <t>výztuž základů z KARI sítě KH20 150/150/6, prostupy - 12m2 x3,5kg/m2 -42kg</t>
  </si>
  <si>
    <t>Přidružená  stavební výroba- montážní práce veřejného osvětlení</t>
  </si>
  <si>
    <t>702312R</t>
  </si>
  <si>
    <t>Zakrytí kabelů výstražnou fólií šířky přes 20 do 40 cm</t>
  </si>
  <si>
    <t>výstražná folie š.33cm -  A-121, P2-48m, celkem 169m</t>
  </si>
  <si>
    <t>703413R</t>
  </si>
  <si>
    <t>Elektroinstalační trubka plastová UV stabilní včetně upevnění a příslušenství průměru přes 40 mm</t>
  </si>
  <si>
    <t>trubka elektroinstalační ohebná 40mm, 3 stožáry x 2 vývody po 2m = 16m</t>
  </si>
  <si>
    <t>odečteno - v.č.433.6 -   PŘEHLEDOVÉ SCHÉMA VO,</t>
  </si>
  <si>
    <t>741F01R</t>
  </si>
  <si>
    <t>Spojování a připojování hromosvodových vodičů</t>
  </si>
  <si>
    <t>5 stožárů s průběžným zapojení odbočení drátu s napojením 2x SS, celkem 10x SS, svorka spojovací SS pro lano D8-10 mm</t>
  </si>
  <si>
    <t>742D11</t>
  </si>
  <si>
    <t>Kabel nn - dvou a třížílový Cu s plastovou izolací do 2,5mm2</t>
  </si>
  <si>
    <t>Kabel silový CYKY 2 Ox1.5 mm2, zatažení do stožáru , (2x12m)x1,05=25m</t>
  </si>
  <si>
    <t>odečteno - v.č.431.9 -   PŘEHLEDOVÉ SCHÉMA VO</t>
  </si>
  <si>
    <t>742D11R</t>
  </si>
  <si>
    <t>Kabel silový CYKY 3Jx1.5 mm2, zatažení do stožáru , (3x12m)x1,05=37m</t>
  </si>
  <si>
    <t>742D12R</t>
  </si>
  <si>
    <t>Kabel nn - dvou a třížílový Cu s plastovou izolací od 4 do 16mm2</t>
  </si>
  <si>
    <t>kabel silový s Cu jádrem CYKY 4x16 mm2 zatažení do trubky a uložení do výkopu - odečet schema-  280m x1,05= 294m</t>
  </si>
  <si>
    <t>odečteno - v.č.431.2 -   SITUAČNÍ PLÁN ROZVODŮ VO, 431.9 -   PŘEHLEDOVÉ SCHÉMA VO</t>
  </si>
  <si>
    <t>742H11R</t>
  </si>
  <si>
    <t>Ukončení dvou až pětižílového kabelu v rozvaděči nebo na přístroji do 2,5mm2</t>
  </si>
  <si>
    <t>zapojení kabelů CYKY3x1,5 -10 ukončení x 3ž. = 30ks</t>
  </si>
  <si>
    <t>742H12R</t>
  </si>
  <si>
    <t>Ukončení dvou až pětižílového kabelu v rozvaděči nebo na přístroji od 4 do 16mm2</t>
  </si>
  <si>
    <t>zapojení kabelů CYKY4x16, ukončení 12x 4ž. = 48ks,</t>
  </si>
  <si>
    <t>743122R</t>
  </si>
  <si>
    <t>Osvětlovací stožár  pevný žárově zinkovaný délky 6,5 - 12m, osazení stožáru do stožárového pouzdra</t>
  </si>
  <si>
    <t>Stožár silniční bezpaticový žárově zinkovaný s ochrannou mažetou-typ B9m- 159/114/89- dřík 8,4m, nádzemní délka 7,2m, podzemní délka 1,2m, povrchová úprava žárovým zinkováním ponorem (oboustranný)</t>
  </si>
  <si>
    <t>"odečteno - v.č.431.2 -   SITUAČNÍ PLÁN ROZVODŮ VO</t>
  </si>
  <si>
    <t>Osvětlovací stožár  pevný žárově zinkovaný délky 6,5 - 12m, osazení stožáru na konstrukci mostu</t>
  </si>
  <si>
    <t>Stožár silniční bezpaticový žárově zinkovaný atyp   B9- 159/114/89- dřík 7,2m, dvířka výzboje 1,5m od paty, není podzemní část,povrchová úprava žárovým zinkováním ponorem (oboustranný)</t>
  </si>
  <si>
    <t>odečteno - v.č.431.2 -   SITUAČNÍ PLÁN ROZVODŮ VO, 431.10 - STOŽÁRY VO+ ZÁKLADY</t>
  </si>
  <si>
    <t>743142R</t>
  </si>
  <si>
    <t>Výložník s délkou vyložení do 3 m</t>
  </si>
  <si>
    <t>výložník obloukový jednoduchý.ul. žárově zink. Zn délka -2000mm typ V1-2000, náklon 5°, žárovým zinkováním ponorem (oboustranný)</t>
  </si>
  <si>
    <t>743486R</t>
  </si>
  <si>
    <t>montáž svítidla na osvětlovací stožár do výšky 15 m</t>
  </si>
  <si>
    <t>svítidlo stožárové LED na stožár VO - B9m ve výšce 9m, Venkovní svítidlo pro osvětlování komunikací  - SVÍTIDLO 36LED   Flat Glass Extra Clear Smooth, 500mA, 52W, 5625lm, vybavena systémem CLO a stmívači</t>
  </si>
  <si>
    <t>743611</t>
  </si>
  <si>
    <t>ZÁKLAD STOŽÁRU TĚŽENÝ V JAKÉKOLIV TŘÍDĚ ZEMINY</t>
  </si>
  <si>
    <t>(Základy stožárů Bm9 - 3ks    
1ks základu obsahuje:    
- pažený výkop jámy 2m3 + odvoz vykopané zeminy    
- beton 0,8m3    
- PVC roura průměru 0,3m, délky 1,5m vč. vyvrtání 4ks otvorů průměru 50mm    
- ohebná trubka průměru 42mm, délky 6m    
- písková výplň 0,1m3    
CELKEM 4ks základů: 3*0,8=2,4m3</t>
  </si>
  <si>
    <t>743C11 B</t>
  </si>
  <si>
    <t>Svodič přepětí, 1-2 pólový</t>
  </si>
  <si>
    <t>KRABICE  IP66/ 130x180x77mm,OSADIT ODDĚLOVACÍ JISKŘIŠTĚ Iimp 50kA, Uwac 0,035kV, OSADIT NA ČELO MOSTU, vč. Hmoždinek, šroubů, zapojení</t>
  </si>
  <si>
    <t>743Z11</t>
  </si>
  <si>
    <t>Demontáž osvětlovacího stožáru uličního do výšky 15m</t>
  </si>
  <si>
    <t>kompletní demontáž osvětlovacího stožáru:    
vč. výložníku, svítidla, elektrovýzbroje    
vč. rozbourání základu, odvozu sutě a záhozu jámy    
Pozn. Stožáry budou vytaženy ze základů (nebudou uřezany) a včetně svítidel a výložníků předány správci</t>
  </si>
  <si>
    <t>743Z31 A</t>
  </si>
  <si>
    <t>Elektrovýzbroje osvětlovcího stožáru výšky do 15 m</t>
  </si>
  <si>
    <t>"STOŽÁROVÁ VÝZBROJ ČTYŘPÓLOVÁ, IP 20 S OCHRANNOU KRYTKOU,  1xokruh, jištění-Řadová svornice pojistková + 1 pojistka  
, zem. svorka,  /4xM8/25mm2/,-všechny šroubové spoje budou konzervovány ochrannou vazelínou"</t>
  </si>
  <si>
    <t>743Z31 B</t>
  </si>
  <si>
    <t>STOŽÁROVÁ VÝZBROJ ČTYŘPÓLOVÁ, IP 20 S OCHRANNOU KRYTKOU,  2xokruh, jištění-Řadová svornice pojistková+ 2 pojistka , zem. svorka,  /4xM8/25mm2/,-všechny šroubové spoje budou konzervovány ochrannou vazelínou</t>
  </si>
  <si>
    <t>744141R</t>
  </si>
  <si>
    <t>Rozvodnice nn prázdná plastová, min. IP55, třída izolace II  do 400x400mm</t>
  </si>
  <si>
    <t>KRABICE NA STOŽÁR- IP 66 ,255x205x112mm/ UPEVNĚNÍ NA SLOUP, Bezpečnostní transformátor,  230V/230V 160VA - 80 x 96 x 97 mm, páska upínací ocelová</t>
  </si>
  <si>
    <t>747143R</t>
  </si>
  <si>
    <t>Revize, seřízení a nastavení ochran, včetně vystavení protokolu</t>
  </si>
  <si>
    <t>Revize- elektro rozvodů, revizní zpráva, vypínání vedení, zabezpečení pracoviště, spolupráce s revizním technikem /16hod x250Kč= 4000Kč//16hod x250Kč= 4000Kč/</t>
  </si>
  <si>
    <t>748242R</t>
  </si>
  <si>
    <t>Písmena a číslice výšky přes 40 do 100 mm</t>
  </si>
  <si>
    <t>/5x sloup x 2číslice = 10s/-dvířka u stožárů budou opatřeny výstražnými blesky.- 5x,barva syntetická vrchní na ocelové konstrukce /černá, ředidlo do syntetické barvy</t>
  </si>
  <si>
    <t>74A510R</t>
  </si>
  <si>
    <t>Ochrana a uzemnění stožáru Uzemnění stožáru</t>
  </si>
  <si>
    <t>5 stožárů s napojením uzemnění přes zkušební svorku SZ, pro drát D6-12 mm   FeZn</t>
  </si>
  <si>
    <t>75I921R</t>
  </si>
  <si>
    <t>otrubka HDPE s lankem průměru do 40 mm</t>
  </si>
  <si>
    <t>Trubka HDPE40 s popisem Technické služby-FM do pískového lože a zatažení do prostupů A+P2-2x145m, most 2x100m,</t>
  </si>
  <si>
    <t>75IG71R</t>
  </si>
  <si>
    <t>Vedení uzemňovací v zemi z FeZn drátu průměru do 10 mm</t>
  </si>
  <si>
    <t>drát průměr 10 mm FeZn/1m=0,62kg, 265m x1,05=278m  FeZn 10mm - 278mx0,62=172,4,6kg</t>
  </si>
  <si>
    <t>75IH71R</t>
  </si>
  <si>
    <t>Ukončení kabelu smršťovací koncovka  do 40 mm</t>
  </si>
  <si>
    <t>ukončení a očištění kabelu , 12 kabelová Koncovka, 12x ozn štítek</t>
  </si>
  <si>
    <t>87615</t>
  </si>
  <si>
    <t>CHRÁNIČKY Z TRUB PLAST DN DO 50MM</t>
  </si>
  <si>
    <t>trubka elektroinstalační ohebná Kopoflex, HDPE+LDPE KF 09040, 3 stožáry x 2 vývody po 2m = 12m</t>
  </si>
  <si>
    <t>prostup z trub 2x PEHD110 mm, včetně zatahovacího drátu, uložení do beton. lože, utěsnění otvoru kabelovodu mont. Pěnou P2-14m</t>
  </si>
  <si>
    <t>899521</t>
  </si>
  <si>
    <t>OBETONOVÁNÍ POTRUBÍ Z PROSTÉHO BETONU DO B12,5</t>
  </si>
  <si>
    <t>obetonování prostupu,    /řez P2 - 24x 0,5x0,3=3,6m3</t>
  </si>
  <si>
    <t>10mx0,5m=5m2, trasa 10m mimo úpravu v rámci komunikace</t>
  </si>
  <si>
    <t>osetí travnaté plochy, 10mx0,5m=5m2, trasa 10m mimo úpravu v rámci komunikace</t>
  </si>
  <si>
    <t>SO 433</t>
  </si>
  <si>
    <t>Přeložka VO v km 1,355</t>
  </si>
  <si>
    <t>sejmutí drnu, 45mx0,35m=14m2, trasa 45m mimo úpravu v rámci komunikace</t>
  </si>
  <si>
    <t>"odečteno - v.č.433.2 -   SITUAČNÍ PLÁN PŘELOŽKY VO.433.7 -   PŘÍČNÉ A PODÉLNÉ ŘEZY VÝKOPŮ A OSAZENÍ SLOUPŮ VO</t>
  </si>
  <si>
    <t>řez-A - 35x80cm- 157m / 43,96m3 
řez-P2 - 50x120cm - 14m/ 8,4m3 
celkem výkopy- 52,4m3</t>
  </si>
  <si>
    <t>Hloubení nezapažených jam pro stožáry veřejného osvětlení 4x B8m/2m3  celkem 8m3</t>
  </si>
  <si>
    <t>odvoz zeminy na skládku /přebytek zeminy místo pískové lože  zemina 5,5m3+bet. Lože/2,1m3- pouzdra stož.- 3,2m3 celkem 10,8m3  - odvoz na skládku 
vč. poplatku za skládku</t>
  </si>
  <si>
    <t>výkopy celkem - 52,4m3 - odečet pískové lože/5,5m3/-bet.lože/2,1m3/ = 44,8m3 
zásyp šachet pro stožáry VO výkop 8m3 - odečet stož.pouzdro 4x0,8m3/ = 4,8m3</t>
  </si>
  <si>
    <t>"odečteno - v.č.433.2 -   SITUAČNÍ PLÁN PŘELOŽKY VO.433.7 -   PŘÍČNÉ A PODÉLNÉ ŘEZY VÝKOPŮ A OSAZENÍ SLOUPŮ VO 
44,8+4,8=49,6000 [A]</t>
  </si>
  <si>
    <t>kabelové lóže z písku v tl. 100 mm, řez A/157x0,35x0,1 5,5m3</t>
  </si>
  <si>
    <t>provizorní úprava terénu, A-157mx0,35m+ P2-14x0,5=62m2</t>
  </si>
  <si>
    <t>výztuž základů z KARI sítě KH20 150/150/6, prostupy - 7m2 x3,5kg/m2 -25kg</t>
  </si>
  <si>
    <t>výstražná folie š.33cm -  A-157, P2-28m, celkem 185m</t>
  </si>
  <si>
    <t>trubka elektroinstalační ohebná 40mm, 4 stožáry x 2 vývody po 2m = 16m</t>
  </si>
  <si>
    <t>v.č.433.6 -   PŘEHLEDOVÉ SCHÉMA VO</t>
  </si>
  <si>
    <t>703442R</t>
  </si>
  <si>
    <t>Elektroinstalační trubka plastová včetně upevnění a příslušenství DN průměru přes 40 mm</t>
  </si>
  <si>
    <t>TRUBKA svodová na stožár včetně upevnění, trubka elektroinstalační pancéřová pevná L3m,d 63mm, páska upínací ocelová</t>
  </si>
  <si>
    <t>odečteno - v.č.433.2.-   SITUAČNÍ PLÁN PŘELOŽKY VO,v.č.433.6 -   PŘEHLEDOVÉ SCHÉMA VO</t>
  </si>
  <si>
    <t>741911R</t>
  </si>
  <si>
    <t>UZEMŇOVACÍ VEDENÍ NA POVRCHU FEZN DO 50 MM2</t>
  </si>
  <si>
    <t>láno  FeZn 50mm    
2 - uzemnění přechodů nadzemního vedení na zemní kabel    
Položka obsahuje : 1 zemní svod, 2x svodíč přepětí vč. svorek a lana, 1x zkušební svorka, 1x lišta zemnícího svodu</t>
  </si>
  <si>
    <t>odečteno - v.č.433.6 -   PŘEHLEDOVÉ SCHÉMA VO, v.č.433.10-  ROZVADĚČ SVO 118-2</t>
  </si>
  <si>
    <t>6 stožárů s průběžným zapojení odbočení drátu s napojením 2x SS, celkem 12x SS, svorka spojovací SS pro lano D8-10 mm</t>
  </si>
  <si>
    <t>Kabel silový CYKY 3Jx1.5 mm2, zatažení do stožáru , (4x12m)x1,05=51m</t>
  </si>
  <si>
    <t>kabel silový s Cu jádrem CYKY 4x16 mm2 zatažení do trubky a uložení do výkopu - odečet schema-  309m x1,05= 325m</t>
  </si>
  <si>
    <t>odečteno - v.č.433.2.433.2 -   SITUAČNÍ PLÁN PŘELOŽKY VO,v.č.433.6 -   PŘEHLEDOVÉ SCHÉMA VO</t>
  </si>
  <si>
    <t>742D23R</t>
  </si>
  <si>
    <t>Kabel nn - dvou a třížílový Al s plastovou izolací od 25 do 50mm2</t>
  </si>
  <si>
    <t>Kabel silový AES 2x25mm2, napojení nadzemního holého vedení ,</t>
  </si>
  <si>
    <t>propichovací svorka</t>
  </si>
  <si>
    <t>napojení nadzemního holého vedení , 2x proudový spoj  P70/35 I - AL4x25mm2 AES2x25 - AlFe 2x25,  OMEZOVAČE PŘEPĚTÍ 2ks</t>
  </si>
  <si>
    <t>zapojení kabelů CYKY3x1,5 -12 ukončení x 3ž. = 36ks</t>
  </si>
  <si>
    <t>zapojení kabelů CYKY4x16, ukončení 16x 4ž. = 64ks,</t>
  </si>
  <si>
    <t>742Z11R</t>
  </si>
  <si>
    <t>Demontáž sloupu/stožáru NN včetně veškeré výstroje</t>
  </si>
  <si>
    <t>demontáž betonového stožáru VO B9m včetně odvozu, kompletní demontáž osvětlovacího stožáru:    
vč. výložníku, svítidla, elektrovýzbroje    
vč. rozbourání základu, odvozu sutě a záhozu jámy    
Pozn. Stožáry budou vytaženy ze základů (nebudou uřezany) a včetně svítidel a výložníků předány správci</t>
  </si>
  <si>
    <t>742Z22R</t>
  </si>
  <si>
    <t>Demontáž venkovního vedení NN</t>
  </si>
  <si>
    <t>demontážvedení AlFe 2x25mm - 90m , emontář stávajícího nadz rozvodu VO na sloupech ČEZ, zkrácení a přemístění na nové sloupy včetně upevňovacího materiálu, svorek apod.</t>
  </si>
  <si>
    <t>Stožár silniční bezpaticový žárově zinkovaný s ochrannou mažetou-typ B8m- 159/114/89- dřík 7,4m,nádzemní délka 6,2m, podzemní délka 1,2m, povrchová úprava žárovým zinkováním ponorem (oboustranný)</t>
  </si>
  <si>
    <t>"odečteno - v.č.455.2 -   SITUAČNÍ PLÁN PŘELOŽKY,</t>
  </si>
  <si>
    <t>Stožár silniční bezpaticový žárově zinkovaný atyp   B8- 159/114/89- dřík 6,4m, není podzemní část, dvířka výzboje 1,5m od paty, povrchová úprava žárovým zinkováním ponorem (oboustranný)</t>
  </si>
  <si>
    <t>odečteno - v.č.433.2.433.2 -   SITUAČNÍ PLÁN PŘELOŽKY VO,v.č.433.8 -   STOŽÁRY VO+ ZÁKLADY</t>
  </si>
  <si>
    <t>výložník obloukový jednoduchý.ul. žárově zink. Zn délka -1500mm typ V1-1500, náklon 5°, žárovým zinkováním ponorem (oboustranný)</t>
  </si>
  <si>
    <t>svítidlo stožárové LED na stožár VO - B8m ve výšce 8m, Venkovní svítidlo pro osvětlování komunikací  - SVÍTIDLO 24LED   Flat Glass Extra Clear Smooth, 500mA, 41W, 4243lm, vybavena systémem CLO a stmívači</t>
  </si>
  <si>
    <t>743611R</t>
  </si>
  <si>
    <t>(Základy stožárů Bm8 - 4ks    
1ks základu obsahuje:    
- pažený výkop jámy 2m3 + odvoz vykopané zeminy    
- beton 0,8m3    
- PVC roura průměru 0,3m, délky 1,5m vč. vyvrtání 4ks otvorů průměru 50mm    
- ohebná trubka průměru 42mm, délky 6m    
- písková výplň 0,1m3    
CELKEM 4ks základů: 4*0,8=3,2m3</t>
  </si>
  <si>
    <t>743C11R</t>
  </si>
  <si>
    <t>Skříň přípojková pojistková na stožár/stěnu nebo do výklenku,do 63 A, do 50 mm2,s 1-2 sadami jistících prvků</t>
  </si>
  <si>
    <t>Stožárová rozvodnice na sloup SVO118/2 - Stožárová rozvodnice 325x290x120mm-pojistkový odpojovač 3f + poj. vložky 3x16A, včetně kotvení, upevněním na sloup,</t>
  </si>
  <si>
    <t>STOŽÁROVÁ VÝZBROJ , IP 20 S OCHRANNOU KRYTKOU,  1xokruh, jištění-Řadová svornice pojistková +1 pojistka, zem. svorka,  /4xM8/25mm2/,-všechny šroubové spoje budou konzervovány ochrannou vazelínou</t>
  </si>
  <si>
    <t>STOŽÁROVÁ VÝZBROJ, IP 20 S OCHRANNOU KRYTKOU,  2xokruh, jištění-Řadová svornice pojistková + 2 pojistka , zem. svorka,  /4xM8/25mm2/,-všechny šroubové spoje budou konzervovány ochrannou vazelínou</t>
  </si>
  <si>
    <t>743Z31 C</t>
  </si>
  <si>
    <t>"STOŽÁROVÁ VÝZBROJ ODBOČNÁ , IP 20 S OCHRANNOU KRYTKOU,  1xokruh, jištění-Řadová svornice pojistková + 1 pojistka  
, zem. svorka,  /4xM8/25mm2/odboč.,-všechny šroubové spoje budou konzervovány ochrannou vazelínou"</t>
  </si>
  <si>
    <t>KRABICE NA STOŽÁR IP 66 ,255x205x112mm/ UPEVNĚNÍ NA SLOUP, Bezpečnostní transformátor,  230V/230V 160VA - 80 x 96 x 97 mm, páska upínací ocelová</t>
  </si>
  <si>
    <t>/6x sloup x 2číslice = 12s/-dvířka u stožárů budou opatřeny výstražnými blesky.- 6x,barva syntetická vrchní na ocelové konstrukce /černá, ředidlo do syntetické barvy</t>
  </si>
  <si>
    <t>6 stožárů s napojením uzemnění přes zkušební svorku SZ, pro drát D6-12 mm   FeZn</t>
  </si>
  <si>
    <t>Trubka HDPE40 s popisem Technické služby-FM do pískového lože a zatažení do prostupů A+P2-2x171m, most 2x90m,</t>
  </si>
  <si>
    <t>drát průměr 10 mm FeZn/1m=0,62kg, 294m x1,05=309m  FeZn 10mm - 309mx0,62=191,6kg</t>
  </si>
  <si>
    <t>ukončení a očištění kabelu , 16 kabelová Koncovka, 16x ozn štítek</t>
  </si>
  <si>
    <t>trubka elektroinstalační ohebná Kopoflex, HDPE+LDPE KF 09040, 4 stožáry x 2 vývody po 2m = 16m</t>
  </si>
  <si>
    <t>obetonování prostupu,    /řez P2 - 14x 0,5x0,3=2,1m3</t>
  </si>
  <si>
    <t>45mx0,35m=14m2, trasa 45m mimo úpravu v rámci komunikace</t>
  </si>
  <si>
    <t>osetí travnaté plochy, 45mx0,35m=14m2, trasa 45m mimo úpravu v rámci komunikace</t>
  </si>
  <si>
    <t>SO 455</t>
  </si>
  <si>
    <t>Přeložka DOK Telia v ulici K Olešné</t>
  </si>
  <si>
    <t>sejmutí drnu, 38,4m2  výpočet viz tabulka kubatur</t>
  </si>
  <si>
    <t>"odečteno - v.č.455.2 -   SITUAČNÍ PLÁN PŘELOŽKY, 455.5 -   PŘÍČNÉ A PODÉLNÉ ŘEZY ULOŽENÍ KABELŮ</t>
  </si>
  <si>
    <t>řez-A - 80x130cm- 17m / 17,68m3 
řez-P4 - 80x135cm - 30m/ 32,4m3 
ODKOPÁNÍ STÁVAJ. TRASY- 100x130cm- 33m / 42,9m3 
ODKOPÁNÍ STÁVAJ. TRASY- 200x130cm- 18m / 46,8m3 
celkem výkopy- 139,8m3</t>
  </si>
  <si>
    <t>odvoz zeminy na skládku /přebytek zeminy místo pískové lože  zemina 3,2m3+bet. Lože/8,4m3- celkem 11,6m3  - odvoz na skládku 
vč. poplatku za skládku</t>
  </si>
  <si>
    <t>výkopy celkem - 139,8m3 - odečet pískové lože/3,2m3/-bet.lože/8,4m3/ = 128,2m3</t>
  </si>
  <si>
    <t>kabelové lóže z písku v tl. 200 mm, řez A/ 3,2m3 - výpočet viz tabulka kubatur</t>
  </si>
  <si>
    <t>provizorní úprava terénu, 116m2,výpočet viz tabulka kubatur</t>
  </si>
  <si>
    <t>22695</t>
  </si>
  <si>
    <t>VÝDŘEVA ZÁPOROVÉHO PAŽENÍ DOČASNÁ (KUBATURA)</t>
  </si>
  <si>
    <t>pažení kabelové rýhy hloubka do 2m - řez P4/ 30m - cca 1,80m3</t>
  </si>
  <si>
    <t>položka zahrnuje osazení pažin bez ohledu na druh, jejich opotřebení a jejich odstranění</t>
  </si>
  <si>
    <t>výztuž základů z KARI sítě KH20 150/150/6, prostupy - 24m1 x3,5kg/m2 -84kg</t>
  </si>
  <si>
    <t>Přidružená  stavební výroba- montážní práce překládky optické sítě</t>
  </si>
  <si>
    <t>701004R</t>
  </si>
  <si>
    <t>Vyhledávací marker zemní</t>
  </si>
  <si>
    <t>Mini Markér, typ 1 255 uložení do výkopu, 36xspojka, 10xprostup,</t>
  </si>
  <si>
    <t>odečteno - v.č.2,3 - SITUAČNÍ PLÁN PŘELOŽEK č.1 a č. 2, v.č.4,5-SCHEMATICKÝ PLÁN  Č.1,2</t>
  </si>
  <si>
    <t>výstražná folie š.33cm -  124m ,výpočet viz tabulka kubatur</t>
  </si>
  <si>
    <t>702332R</t>
  </si>
  <si>
    <t>Zakrytí kabelů plastovou deskou/pásem šířky přes 20 do 40 cm</t>
  </si>
  <si>
    <t>řez A-17x2/34ks</t>
  </si>
  <si>
    <t>75I914R</t>
  </si>
  <si>
    <t>Optotrubka HDPE -  uložení</t>
  </si>
  <si>
    <t>přeložení HDPE50 do pískového lože a půlené chráničky   - 51mx6ks= 306m</t>
  </si>
  <si>
    <t>"odečteno - v.č.455.6 -   SCHEMATICKÝ PLÁN OPTICKÝCH TRUBEK, položku je možno vypustit při spojení se stavbou R48obchvat</t>
  </si>
  <si>
    <t>75I91Y</t>
  </si>
  <si>
    <t>Optotrubka HDPE demontáž</t>
  </si>
  <si>
    <t>HDPE50 vytažení ze stávajícího výkopu bez přerušení - délka 51m 6xHDPE50= 306m</t>
  </si>
  <si>
    <t>75I961R</t>
  </si>
  <si>
    <t>Optotrubka - hermetizace úseku do 2000 m</t>
  </si>
  <si>
    <t>ÚSEK</t>
  </si>
  <si>
    <t>kontrola tlakutěsnosti optických trubek jedna trubka, - 2000mx3Kč/m= +6000,00Kč , celkem 5x trubka HDPE50</t>
  </si>
  <si>
    <t>75I962R</t>
  </si>
  <si>
    <t>Optotrubka - kalibrace</t>
  </si>
  <si>
    <t>kalibrace optických trubek jedna trubka, - 2000mx 5ks  celkem - 10 000m</t>
  </si>
  <si>
    <t>75IA12R</t>
  </si>
  <si>
    <t>Spojka  průměru přes  40 mm</t>
  </si>
  <si>
    <t>Spojení optických trubek rozebíratelnou spojkou PLASSON 50 rozpojení+montáž pro kalibraci</t>
  </si>
  <si>
    <t>75IK37R</t>
  </si>
  <si>
    <t>Měření na dvou vlnových délkách po montáži 96 vláken</t>
  </si>
  <si>
    <t>měření  na 1310nm, 1550nm z obou stran OTDR  přímou metodou optický kabel 1x96vl. , závěrečné měření před překládkou a po překládce , Zpracování měřících protokolů</t>
  </si>
  <si>
    <t>prostup z trub PEHD160 mm, včetně zatahovacího drátu, uložení do beton. lože, utěsnění otvoru kabelovodu mont. Pěnou</t>
  </si>
  <si>
    <t>87733</t>
  </si>
  <si>
    <t>CHRÁNIČKY PŮLENÉ Z TRUB PLAST DN DO 150MM</t>
  </si>
  <si>
    <t>prostup z půlených chrániček kopohalf 06110/2 - 110 mm,  uložení do beton. lože, utěsnění otvoru kabelovodu mont. Pěnou řez P4 - 30mx3ks - 90m</t>
  </si>
  <si>
    <t>899111</t>
  </si>
  <si>
    <t>POKLOPY OCELOVÉ SAMOSTATNÉ</t>
  </si>
  <si>
    <t>odkrytí stávajících poklopů kabelových komor KK12,KK13 po ukončení zafukování kabelu opětné uzavření a uzamčení.</t>
  </si>
  <si>
    <t>Položka zahrnuje dodávku a osazení předepsaného poklopu včetně rámu</t>
  </si>
  <si>
    <t>obetonování prostupu,    /řez P4 - 8,4m3</t>
  </si>
  <si>
    <t>916311</t>
  </si>
  <si>
    <t>DOPRAVNÍ ZÁBRANY Z2 S FÓLIÍ TŘ 1 - DOD A MONTÁŽ</t>
  </si>
  <si>
    <t>zajištění výkopu zábranou s výstražné fólie podél komunikací v délce 50m</t>
  </si>
  <si>
    <t>položka zahrnuje: 
- dodání zařízení v předepsaném provedení včetně jejich osazení 
- údržbu po celou dobu trvání funkce, náhradu zničených nebo ztracených kusů, nutnou opravu poškozených částí</t>
  </si>
  <si>
    <t>916313</t>
  </si>
  <si>
    <t>DOPRAVNÍ ZÁBRANY Z2 S FÓLIÍ TŘ 1 - DEMONTÁŽ</t>
  </si>
  <si>
    <t>demontáž zajištění výkopu podél komunikací v délce 50m</t>
  </si>
  <si>
    <t>Položka zahrnuje odstranění, demontáž a odklizení zařízení s odvozem na předepsané místo</t>
  </si>
  <si>
    <t>38,4m2,výpočet viz tabulka kubatur</t>
  </si>
  <si>
    <t>osetí travnaté plochy, 38,4m2,výpočet viz tabulka kubatur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</si>
</sst>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0"/>
      <name val="Arial"/>
    </font>
    <font>
      <b/>
      <sz val="16"/>
      <color indexed="8"/>
      <name val="Arial"/>
    </font>
    <font>
      <b/>
      <sz val="16"/>
      <name val="Arial"/>
    </font>
    <font>
      <b/>
      <sz val="10"/>
      <name val="Arial"/>
    </font>
    <font>
      <sz val="10"/>
      <color indexed="9"/>
      <name val="Arial"/>
    </font>
    <font>
      <b/>
      <sz val="11"/>
      <name val="Arial"/>
    </font>
    <font>
      <i/>
      <sz val="10"/>
      <name val="Arial"/>
    </font>
  </fonts>
  <fills count="4">
    <fill>
      <patternFill patternType="none"/>
    </fill>
    <fill>
      <patternFill patternType="gray125"/>
    </fill>
    <fill>
      <patternFill patternType="solid">
        <fgColor rgb="FFD9D9D9"/>
        <bgColor indexed="64"/>
      </patternFill>
    </fill>
    <fill>
      <patternFill patternType="solid">
        <fgColor rgb="FFCB441A"/>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2" borderId="0" xfId="0" applyFill="1">
      <alignment vertical="center"/>
    </xf>
    <xf numFmtId="0" fontId="1" fillId="2" borderId="0" xfId="0" applyFont="1" applyFill="1" applyAlignment="1">
      <alignment horizontal="center"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lignment vertical="center"/>
    </xf>
    <xf numFmtId="4"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lignment vertical="center"/>
    </xf>
    <xf numFmtId="0" fontId="0" fillId="2" borderId="4" xfId="0" applyFill="1" applyBorder="1">
      <alignment vertical="center"/>
    </xf>
    <xf numFmtId="0" fontId="5" fillId="2" borderId="0" xfId="0" applyFont="1" applyFill="1">
      <alignmen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lignmen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4" fontId="0" fillId="0" borderId="1" xfId="0" applyNumberFormat="1" applyBorder="1" applyAlignment="1">
      <alignment horizontal="right" vertical="center"/>
    </xf>
    <xf numFmtId="0" fontId="0" fillId="0" borderId="1" xfId="0" applyBorder="1">
      <alignment vertical="center"/>
    </xf>
    <xf numFmtId="0" fontId="0" fillId="2" borderId="5" xfId="0" applyFill="1" applyBorder="1">
      <alignment vertical="center"/>
    </xf>
    <xf numFmtId="0" fontId="3" fillId="2" borderId="5" xfId="0" applyFont="1" applyFill="1" applyBorder="1" applyAlignment="1">
      <alignment horizontal="right" vertical="center"/>
    </xf>
    <xf numFmtId="0" fontId="3" fillId="2" borderId="5" xfId="0" applyFont="1" applyFill="1" applyBorder="1" applyAlignment="1">
      <alignment vertical="center" wrapText="1"/>
    </xf>
    <xf numFmtId="4" fontId="3" fillId="2" borderId="5"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0" fillId="0" borderId="4"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4" fontId="0" fillId="2" borderId="1" xfId="0" applyNumberFormat="1" applyFill="1" applyBorder="1" applyAlignment="1">
      <alignment horizontal="center" vertical="center"/>
    </xf>
    <xf numFmtId="0" fontId="3" fillId="2" borderId="2" xfId="0" applyFont="1" applyFill="1" applyBorder="1" applyAlignment="1">
      <alignment horizontal="right" vertical="center"/>
    </xf>
    <xf numFmtId="4" fontId="3" fillId="2" borderId="2" xfId="0" applyNumberFormat="1" applyFont="1" applyFill="1" applyBorder="1" applyAlignment="1">
      <alignment horizontal="center" vertical="center"/>
    </xf>
    <xf numFmtId="0" fontId="0" fillId="2" borderId="0" xfId="0" applyFill="1">
      <alignment vertical="center"/>
    </xf>
    <xf numFmtId="0" fontId="1" fillId="2" borderId="0" xfId="0" applyFont="1" applyFill="1" applyAlignment="1">
      <alignment horizontal="center" vertical="center"/>
    </xf>
    <xf numFmtId="0" fontId="2" fillId="2" borderId="0" xfId="0" applyFont="1" applyFill="1">
      <alignment vertical="center"/>
    </xf>
    <xf numFmtId="0" fontId="4" fillId="3" borderId="1" xfId="0" applyFont="1" applyFill="1" applyBorder="1" applyAlignment="1">
      <alignment horizontal="center" vertical="center" wrapText="1"/>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0" fontId="0" fillId="2" borderId="2" xfId="0" applyFill="1" applyBorder="1">
      <alignmen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0</xdr:col>
      <xdr:colOff>1390650</xdr:colOff>
      <xdr:row>3</xdr:row>
      <xdr:rowOff>28575</xdr:rowOff>
    </xdr:to>
    <xdr:pic>
      <xdr:nvPicPr>
        <xdr:cNvPr id="10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333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02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12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43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536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638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741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843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946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20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30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41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51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61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71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81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922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zoomScaleNormal="100" workbookViewId="0">
      <selection activeCell="B39" sqref="B39"/>
    </sheetView>
  </sheetViews>
  <sheetFormatPr defaultRowHeight="12.75" customHeight="1" x14ac:dyDescent="0.2"/>
  <cols>
    <col min="1" max="1" width="25.7109375" customWidth="1"/>
    <col min="2" max="2" width="66.7109375" customWidth="1"/>
    <col min="3" max="5" width="20.7109375" customWidth="1"/>
  </cols>
  <sheetData>
    <row r="1" spans="1:5" ht="12.75" customHeight="1" x14ac:dyDescent="0.2">
      <c r="A1" s="34"/>
      <c r="B1" s="1" t="s">
        <v>0</v>
      </c>
      <c r="C1" s="1"/>
      <c r="D1" s="1"/>
      <c r="E1" s="1"/>
    </row>
    <row r="2" spans="1:5" ht="12.75" customHeight="1" x14ac:dyDescent="0.2">
      <c r="A2" s="34"/>
      <c r="B2" s="35" t="s">
        <v>1</v>
      </c>
      <c r="C2" s="1"/>
      <c r="D2" s="1"/>
      <c r="E2" s="1"/>
    </row>
    <row r="3" spans="1:5" ht="20.100000000000001" customHeight="1" x14ac:dyDescent="0.2">
      <c r="A3" s="34"/>
      <c r="B3" s="34"/>
      <c r="C3" s="1"/>
      <c r="D3" s="1"/>
      <c r="E3" s="1"/>
    </row>
    <row r="4" spans="1:5" ht="20.100000000000001" customHeight="1" x14ac:dyDescent="0.2">
      <c r="A4" s="1"/>
      <c r="B4" s="36" t="s">
        <v>2</v>
      </c>
      <c r="C4" s="34"/>
      <c r="D4" s="34"/>
      <c r="E4" s="1"/>
    </row>
    <row r="5" spans="1:5" ht="12.75" customHeight="1" x14ac:dyDescent="0.2">
      <c r="A5" s="1"/>
      <c r="B5" s="34" t="s">
        <v>3</v>
      </c>
      <c r="C5" s="34"/>
      <c r="D5" s="34"/>
      <c r="E5" s="1"/>
    </row>
    <row r="6" spans="1:5" ht="12.75" customHeight="1" x14ac:dyDescent="0.2">
      <c r="A6" s="1"/>
      <c r="B6" s="3" t="s">
        <v>4</v>
      </c>
      <c r="C6" s="6">
        <f>SUM(C10:C25)</f>
        <v>0</v>
      </c>
      <c r="D6" s="1"/>
      <c r="E6" s="1"/>
    </row>
    <row r="7" spans="1:5" ht="12.75" customHeight="1" x14ac:dyDescent="0.2">
      <c r="A7" s="1"/>
      <c r="B7" s="3" t="s">
        <v>5</v>
      </c>
      <c r="C7" s="6">
        <f>SUM(E10:E25)</f>
        <v>0</v>
      </c>
      <c r="D7" s="1"/>
      <c r="E7" s="1"/>
    </row>
    <row r="8" spans="1:5" ht="12.75" customHeight="1" x14ac:dyDescent="0.2">
      <c r="A8" s="5"/>
      <c r="B8" s="5"/>
      <c r="C8" s="5"/>
      <c r="D8" s="5"/>
      <c r="E8" s="5"/>
    </row>
    <row r="9" spans="1:5" ht="12.75" customHeight="1" x14ac:dyDescent="0.2">
      <c r="A9" s="4" t="s">
        <v>6</v>
      </c>
      <c r="B9" s="4" t="s">
        <v>7</v>
      </c>
      <c r="C9" s="4" t="s">
        <v>8</v>
      </c>
      <c r="D9" s="4" t="s">
        <v>9</v>
      </c>
      <c r="E9" s="4" t="s">
        <v>10</v>
      </c>
    </row>
    <row r="10" spans="1:5" ht="12.75" customHeight="1" x14ac:dyDescent="0.2">
      <c r="A10" s="15" t="s">
        <v>28</v>
      </c>
      <c r="B10" s="15" t="s">
        <v>29</v>
      </c>
      <c r="C10" s="16">
        <f>'000_001'!I3</f>
        <v>0</v>
      </c>
      <c r="D10" s="16">
        <f>0+'000_001'!O10+'000_001'!O14+'000_001'!O18+'000_001'!O22+'000_001'!O26+'000_001'!O30</f>
        <v>0</v>
      </c>
      <c r="E10" s="16">
        <f t="shared" ref="E10:E25" si="0">C10+D10</f>
        <v>0</v>
      </c>
    </row>
    <row r="11" spans="1:5" ht="12.75" customHeight="1" x14ac:dyDescent="0.2">
      <c r="A11" s="15" t="s">
        <v>79</v>
      </c>
      <c r="B11" s="15" t="s">
        <v>80</v>
      </c>
      <c r="C11" s="16">
        <f>'000_002'!I3</f>
        <v>0</v>
      </c>
      <c r="D11" s="16">
        <f>0+'000_002'!O10+'000_002'!O14+'000_002'!O18+'000_002'!O22+'000_002'!O26+'000_002'!O30+'000_002'!O34+'000_002'!O38+'000_002'!O42+'000_002'!O46+'000_002'!O50+'000_002'!O54+'000_002'!O58+'000_002'!O62</f>
        <v>0</v>
      </c>
      <c r="E11" s="16">
        <f t="shared" si="0"/>
        <v>0</v>
      </c>
    </row>
    <row r="12" spans="1:5" ht="12.75" customHeight="1" x14ac:dyDescent="0.2">
      <c r="A12" s="15" t="s">
        <v>28</v>
      </c>
      <c r="B12" s="15" t="s">
        <v>29</v>
      </c>
      <c r="C12" s="16">
        <f>'SO 112_001'!I3</f>
        <v>0</v>
      </c>
      <c r="D12" s="16">
        <f>0+'SO 112_001'!O10+'SO 112_001'!O14+'SO 112_001'!O18+'SO 112_001'!O22+'SO 112_001'!O26+'SO 112_001'!O30+'SO 112_001'!O34+'SO 112_001'!O38+'SO 112_001'!O42+'SO 112_001'!O46+'SO 112_001'!O50+'SO 112_001'!O54+'SO 112_001'!O58+'SO 112_001'!O63+'SO 112_001'!O67+'SO 112_001'!O71+'SO 112_001'!O76+'SO 112_001'!O80+'SO 112_001'!O85+'SO 112_001'!O89+'SO 112_001'!O93+'SO 112_001'!O97+'SO 112_001'!O101+'SO 112_001'!O105+'SO 112_001'!O109+'SO 112_001'!O113+'SO 112_001'!O117+'SO 112_001'!O121+'SO 112_001'!O125+'SO 112_001'!O129+'SO 112_001'!O133+'SO 112_001'!O138+'SO 112_001'!O142+'SO 112_001'!O146+'SO 112_001'!O151+'SO 112_001'!O155+'SO 112_001'!O159+'SO 112_001'!O163+'SO 112_001'!O167+'SO 112_001'!O171+'SO 112_001'!O175+'SO 112_001'!O179</f>
        <v>0</v>
      </c>
      <c r="E12" s="16">
        <f t="shared" si="0"/>
        <v>0</v>
      </c>
    </row>
    <row r="13" spans="1:5" ht="12.75" customHeight="1" x14ac:dyDescent="0.2">
      <c r="A13" s="15" t="s">
        <v>79</v>
      </c>
      <c r="B13" s="15" t="s">
        <v>80</v>
      </c>
      <c r="C13" s="16">
        <f>'SO 112_002'!I3</f>
        <v>0</v>
      </c>
      <c r="D13" s="16">
        <f>0+'SO 112_002'!O10+'SO 112_002'!O15+'SO 112_002'!O19+'SO 112_002'!O23+'SO 112_002'!O27+'SO 112_002'!O31+'SO 112_002'!O35+'SO 112_002'!O39+'SO 112_002'!O43+'SO 112_002'!O47+'SO 112_002'!O51+'SO 112_002'!O55+'SO 112_002'!O59+'SO 112_002'!O63+'SO 112_002'!O67+'SO 112_002'!O71+'SO 112_002'!O75+'SO 112_002'!O80+'SO 112_002'!O84+'SO 112_002'!O88+'SO 112_002'!O92+'SO 112_002'!O97+'SO 112_002'!O102+'SO 112_002'!O106+'SO 112_002'!O110+'SO 112_002'!O114+'SO 112_002'!O118+'SO 112_002'!O122+'SO 112_002'!O126+'SO 112_002'!O130+'SO 112_002'!O134+'SO 112_002'!O138+'SO 112_002'!O142+'SO 112_002'!O146+'SO 112_002'!O151+'SO 112_002'!O156+'SO 112_002'!O160+'SO 112_002'!O164+'SO 112_002'!O168+'SO 112_002'!O172+'SO 112_002'!O176+'SO 112_002'!O180+'SO 112_002'!O184+'SO 112_002'!O188+'SO 112_002'!O192+'SO 112_002'!O196+'SO 112_002'!O200+'SO 112_002'!O204</f>
        <v>0</v>
      </c>
      <c r="E13" s="16">
        <f t="shared" si="0"/>
        <v>0</v>
      </c>
    </row>
    <row r="14" spans="1:5" ht="12.75" customHeight="1" x14ac:dyDescent="0.2">
      <c r="A14" s="15" t="s">
        <v>28</v>
      </c>
      <c r="B14" s="15" t="s">
        <v>29</v>
      </c>
      <c r="C14" s="16">
        <f>'SO 115_001'!I3</f>
        <v>0</v>
      </c>
      <c r="D14" s="16">
        <f>0+'SO 115_001'!O10+'SO 115_001'!O14+'SO 115_001'!O18+'SO 115_001'!O22+'SO 115_001'!O26+'SO 115_001'!O30+'SO 115_001'!O34+'SO 115_001'!O38+'SO 115_001'!O42+'SO 115_001'!O46+'SO 115_001'!O50+'SO 115_001'!O55+'SO 115_001'!O59+'SO 115_001'!O63+'SO 115_001'!O68+'SO 115_001'!O72+'SO 115_001'!O76+'SO 115_001'!O80+'SO 115_001'!O84+'SO 115_001'!O88+'SO 115_001'!O92+'SO 115_001'!O96+'SO 115_001'!O100+'SO 115_001'!O105+'SO 115_001'!O109+'SO 115_001'!O113+'SO 115_001'!O117</f>
        <v>0</v>
      </c>
      <c r="E14" s="16">
        <f t="shared" si="0"/>
        <v>0</v>
      </c>
    </row>
    <row r="15" spans="1:5" ht="12.75" customHeight="1" x14ac:dyDescent="0.2">
      <c r="A15" s="15" t="s">
        <v>79</v>
      </c>
      <c r="B15" s="15" t="s">
        <v>80</v>
      </c>
      <c r="C15" s="16">
        <f>'SO 115_002'!I3</f>
        <v>0</v>
      </c>
      <c r="D15" s="16">
        <f>0+'SO 115_002'!O10+'SO 115_002'!O15+'SO 115_002'!O19+'SO 115_002'!O23+'SO 115_002'!O27+'SO 115_002'!O31+'SO 115_002'!O35+'SO 115_002'!O39+'SO 115_002'!O43+'SO 115_002'!O47+'SO 115_002'!O51+'SO 115_002'!O55+'SO 115_002'!O59+'SO 115_002'!O63+'SO 115_002'!O67+'SO 115_002'!O71+'SO 115_002'!O75+'SO 115_002'!O80+'SO 115_002'!O84+'SO 115_002'!O88+'SO 115_002'!O92+'SO 115_002'!O97+'SO 115_002'!O102+'SO 115_002'!O106+'SO 115_002'!O110+'SO 115_002'!O114+'SO 115_002'!O118+'SO 115_002'!O122+'SO 115_002'!O126+'SO 115_002'!O130+'SO 115_002'!O134+'SO 115_002'!O139+'SO 115_002'!O143+'SO 115_002'!O147+'SO 115_002'!O152+'SO 115_002'!O156+'SO 115_002'!O160+'SO 115_002'!O164</f>
        <v>0</v>
      </c>
      <c r="E15" s="16">
        <f t="shared" si="0"/>
        <v>0</v>
      </c>
    </row>
    <row r="16" spans="1:5" ht="12.75" customHeight="1" x14ac:dyDescent="0.2">
      <c r="A16" s="15" t="s">
        <v>28</v>
      </c>
      <c r="B16" s="15" t="s">
        <v>553</v>
      </c>
      <c r="C16" s="16">
        <f>'SO 203_001'!I3</f>
        <v>0</v>
      </c>
      <c r="D16" s="16">
        <f>0+'SO 203_001'!O10+'SO 203_001'!O14+'SO 203_001'!O18+'SO 203_001'!O22+'SO 203_001'!O26+'SO 203_001'!O31+'SO 203_001'!O35+'SO 203_001'!O39+'SO 203_001'!O43+'SO 203_001'!O47+'SO 203_001'!O51+'SO 203_001'!O55+'SO 203_001'!O59+'SO 203_001'!O64+'SO 203_001'!O68+'SO 203_001'!O72+'SO 203_001'!O76+'SO 203_001'!O80+'SO 203_001'!O84+'SO 203_001'!O88+'SO 203_001'!O92+'SO 203_001'!O96+'SO 203_001'!O101+'SO 203_001'!O105+'SO 203_001'!O109+'SO 203_001'!O113+'SO 203_001'!O117+'SO 203_001'!O121+'SO 203_001'!O125+'SO 203_001'!O129+'SO 203_001'!O133+'SO 203_001'!O137+'SO 203_001'!O141+'SO 203_001'!O145+'SO 203_001'!O149+'SO 203_001'!O153+'SO 203_001'!O158+'SO 203_001'!O162+'SO 203_001'!O166+'SO 203_001'!O170+'SO 203_001'!O174+'SO 203_001'!O179+'SO 203_001'!O183+'SO 203_001'!O187+'SO 203_001'!O191+'SO 203_001'!O195+'SO 203_001'!O199+'SO 203_001'!O203+'SO 203_001'!O207+'SO 203_001'!O212+'SO 203_001'!O216+'SO 203_001'!O220+'SO 203_001'!O224+'SO 203_001'!O228+'SO 203_001'!O232+'SO 203_001'!O236+'SO 203_001'!O240+'SO 203_001'!O244+'SO 203_001'!O249+'SO 203_001'!O253+'SO 203_001'!O257+'SO 203_001'!O261+'SO 203_001'!O265+'SO 203_001'!O269+'SO 203_001'!O273+'SO 203_001'!O277+'SO 203_001'!O281+'SO 203_001'!O285+'SO 203_001'!O289+'SO 203_001'!O293</f>
        <v>0</v>
      </c>
      <c r="E16" s="16">
        <f t="shared" si="0"/>
        <v>0</v>
      </c>
    </row>
    <row r="17" spans="1:5" ht="12.75" customHeight="1" x14ac:dyDescent="0.2">
      <c r="A17" s="15" t="s">
        <v>79</v>
      </c>
      <c r="B17" s="15" t="s">
        <v>80</v>
      </c>
      <c r="C17" s="16">
        <f>'SO 203_002'!I3</f>
        <v>0</v>
      </c>
      <c r="D17" s="16">
        <f>0+'SO 203_002'!O10+'SO 203_002'!O15+'SO 203_002'!O19+'SO 203_002'!O23+'SO 203_002'!O27+'SO 203_002'!O31+'SO 203_002'!O35+'SO 203_002'!O39+'SO 203_002'!O43+'SO 203_002'!O47+'SO 203_002'!O51+'SO 203_002'!O56+'SO 203_002'!O60+'SO 203_002'!O64+'SO 203_002'!O69+'SO 203_002'!O73+'SO 203_002'!O77+'SO 203_002'!O81+'SO 203_002'!O86+'SO 203_002'!O90+'SO 203_002'!O94+'SO 203_002'!O99+'SO 203_002'!O104+'SO 203_002'!O108+'SO 203_002'!O112+'SO 203_002'!O116+'SO 203_002'!O120+'SO 203_002'!O124+'SO 203_002'!O128+'SO 203_002'!O132+'SO 203_002'!O136</f>
        <v>0</v>
      </c>
      <c r="E17" s="16">
        <f t="shared" si="0"/>
        <v>0</v>
      </c>
    </row>
    <row r="18" spans="1:5" ht="12.75" customHeight="1" x14ac:dyDescent="0.2">
      <c r="A18" s="15" t="s">
        <v>28</v>
      </c>
      <c r="B18" s="15" t="s">
        <v>29</v>
      </c>
      <c r="C18" s="16">
        <f>'SO 206_001'!I3</f>
        <v>0</v>
      </c>
      <c r="D18" s="16">
        <f>0+'SO 206_001'!O10+'SO 206_001'!O14+'SO 206_001'!O18+'SO 206_001'!O23+'SO 206_001'!O27+'SO 206_001'!O31+'SO 206_001'!O35+'SO 206_001'!O39+'SO 206_001'!O43+'SO 206_001'!O48+'SO 206_001'!O52+'SO 206_001'!O56+'SO 206_001'!O60+'SO 206_001'!O64+'SO 206_001'!O68+'SO 206_001'!O72+'SO 206_001'!O77+'SO 206_001'!O81+'SO 206_001'!O85+'SO 206_001'!O89+'SO 206_001'!O93+'SO 206_001'!O97+'SO 206_001'!O101+'SO 206_001'!O105+'SO 206_001'!O109+'SO 206_001'!O113+'SO 206_001'!O117+'SO 206_001'!O121+'SO 206_001'!O125+'SO 206_001'!O130+'SO 206_001'!O134+'SO 206_001'!O138+'SO 206_001'!O142+'SO 206_001'!O147+'SO 206_001'!O151+'SO 206_001'!O155+'SO 206_001'!O159+'SO 206_001'!O163+'SO 206_001'!O167+'SO 206_001'!O171+'SO 206_001'!O175+'SO 206_001'!O180+'SO 206_001'!O184+'SO 206_001'!O188+'SO 206_001'!O192+'SO 206_001'!O197+'SO 206_001'!O201+'SO 206_001'!O205+'SO 206_001'!O209+'SO 206_001'!O213+'SO 206_001'!O217+'SO 206_001'!O221+'SO 206_001'!O225+'SO 206_001'!O229+'SO 206_001'!O233+'SO 206_001'!O237</f>
        <v>0</v>
      </c>
      <c r="E18" s="16">
        <f t="shared" si="0"/>
        <v>0</v>
      </c>
    </row>
    <row r="19" spans="1:5" ht="12.75" customHeight="1" x14ac:dyDescent="0.2">
      <c r="A19" s="15" t="s">
        <v>79</v>
      </c>
      <c r="B19" s="15" t="s">
        <v>80</v>
      </c>
      <c r="C19" s="16">
        <f>'SO 206_002'!I3</f>
        <v>0</v>
      </c>
      <c r="D19" s="16">
        <f>0+'SO 206_002'!O10+'SO 206_002'!O14+'SO 206_002'!O18+'SO 206_002'!O22+'SO 206_002'!O26+'SO 206_002'!O31+'SO 206_002'!O35+'SO 206_002'!O39+'SO 206_002'!O44+'SO 206_002'!O48+'SO 206_002'!O53+'SO 206_002'!O58+'SO 206_002'!O62+'SO 206_002'!O66+'SO 206_002'!O70+'SO 206_002'!O74+'SO 206_002'!O78+'SO 206_002'!O82+'SO 206_002'!O86</f>
        <v>0</v>
      </c>
      <c r="E19" s="16">
        <f t="shared" si="0"/>
        <v>0</v>
      </c>
    </row>
    <row r="20" spans="1:5" ht="12.75" customHeight="1" x14ac:dyDescent="0.2">
      <c r="A20" s="15" t="s">
        <v>28</v>
      </c>
      <c r="B20" s="15" t="s">
        <v>29</v>
      </c>
      <c r="C20" s="16">
        <f>'SO 431_001'!I3</f>
        <v>0</v>
      </c>
      <c r="D20" s="16">
        <f>0+'SO 431_001'!O10+'SO 431_001'!O14+'SO 431_001'!O18+'SO 431_001'!O22+'SO 431_001'!O26+'SO 431_001'!O30+'SO 431_001'!O34+'SO 431_001'!O38+'SO 431_001'!O43+'SO 431_001'!O48+'SO 431_001'!O52+'SO 431_001'!O56+'SO 431_001'!O60+'SO 431_001'!O64+'SO 431_001'!O68+'SO 431_001'!O72+'SO 431_001'!O76+'SO 431_001'!O80+'SO 431_001'!O84+'SO 431_001'!O88+'SO 431_001'!O92+'SO 431_001'!O96+'SO 431_001'!O100+'SO 431_001'!O104+'SO 431_001'!O108+'SO 431_001'!O112+'SO 431_001'!O116+'SO 431_001'!O120+'SO 431_001'!O124+'SO 431_001'!O128+'SO 431_001'!O132+'SO 431_001'!O136+'SO 431_001'!O140+'SO 431_001'!O145+'SO 431_001'!O149+'SO 431_001'!O153</f>
        <v>0</v>
      </c>
      <c r="E20" s="16">
        <f t="shared" si="0"/>
        <v>0</v>
      </c>
    </row>
    <row r="21" spans="1:5" ht="12.75" customHeight="1" x14ac:dyDescent="0.2">
      <c r="A21" s="15" t="s">
        <v>79</v>
      </c>
      <c r="B21" s="15" t="s">
        <v>80</v>
      </c>
      <c r="C21" s="16">
        <f>'SO 431_002'!I3</f>
        <v>0</v>
      </c>
      <c r="D21" s="16">
        <f>0+'SO 431_002'!O10+'SO 431_002'!O14</f>
        <v>0</v>
      </c>
      <c r="E21" s="16">
        <f t="shared" si="0"/>
        <v>0</v>
      </c>
    </row>
    <row r="22" spans="1:5" ht="12.75" customHeight="1" x14ac:dyDescent="0.2">
      <c r="A22" s="15" t="s">
        <v>28</v>
      </c>
      <c r="B22" s="15" t="s">
        <v>29</v>
      </c>
      <c r="C22" s="16">
        <f>'SO 433_001'!I3</f>
        <v>0</v>
      </c>
      <c r="D22" s="16">
        <f>0+'SO 433_001'!O10+'SO 433_001'!O14+'SO 433_001'!O18+'SO 433_001'!O22+'SO 433_001'!O26+'SO 433_001'!O30+'SO 433_001'!O34+'SO 433_001'!O39+'SO 433_001'!O44+'SO 433_001'!O48+'SO 433_001'!O52+'SO 433_001'!O56+'SO 433_001'!O60+'SO 433_001'!O64+'SO 433_001'!O68+'SO 433_001'!O72+'SO 433_001'!O76+'SO 433_001'!O80+'SO 433_001'!O84+'SO 433_001'!O88+'SO 433_001'!O92+'SO 433_001'!O96+'SO 433_001'!O100+'SO 433_001'!O104+'SO 433_001'!O108+'SO 433_001'!O112+'SO 433_001'!O116+'SO 433_001'!O120+'SO 433_001'!O124+'SO 433_001'!O128+'SO 433_001'!O132+'SO 433_001'!O136+'SO 433_001'!O140+'SO 433_001'!O144+'SO 433_001'!O148+'SO 433_001'!O152+'SO 433_001'!O156+'SO 433_001'!O160+'SO 433_001'!O164+'SO 433_001'!O169+'SO 433_001'!O173+'SO 433_001'!O177</f>
        <v>0</v>
      </c>
      <c r="E22" s="16">
        <f t="shared" si="0"/>
        <v>0</v>
      </c>
    </row>
    <row r="23" spans="1:5" ht="12.75" customHeight="1" x14ac:dyDescent="0.2">
      <c r="A23" s="15" t="s">
        <v>79</v>
      </c>
      <c r="B23" s="15" t="s">
        <v>80</v>
      </c>
      <c r="C23" s="16">
        <f>'SO 433_002'!I3</f>
        <v>0</v>
      </c>
      <c r="D23" s="16">
        <f>0+'SO 433_002'!O10+'SO 433_002'!O14</f>
        <v>0</v>
      </c>
      <c r="E23" s="16">
        <f t="shared" si="0"/>
        <v>0</v>
      </c>
    </row>
    <row r="24" spans="1:5" ht="12.75" customHeight="1" x14ac:dyDescent="0.2">
      <c r="A24" s="15" t="s">
        <v>28</v>
      </c>
      <c r="B24" s="15" t="s">
        <v>29</v>
      </c>
      <c r="C24" s="16">
        <f>'SO 455_001'!I3</f>
        <v>0</v>
      </c>
      <c r="D24" s="16">
        <f>0+'SO 455_001'!O10+'SO 455_001'!O14+'SO 455_001'!O18+'SO 455_001'!O22+'SO 455_001'!O26+'SO 455_001'!O30+'SO 455_001'!O35+'SO 455_001'!O39+'SO 455_001'!O44+'SO 455_001'!O48+'SO 455_001'!O52+'SO 455_001'!O56+'SO 455_001'!O60+'SO 455_001'!O64+'SO 455_001'!O68+'SO 455_001'!O72+'SO 455_001'!O76+'SO 455_001'!O81+'SO 455_001'!O85+'SO 455_001'!O89+'SO 455_001'!O93+'SO 455_001'!O98+'SO 455_001'!O102</f>
        <v>0</v>
      </c>
      <c r="E24" s="16">
        <f t="shared" si="0"/>
        <v>0</v>
      </c>
    </row>
    <row r="25" spans="1:5" ht="12.75" customHeight="1" x14ac:dyDescent="0.2">
      <c r="A25" s="15" t="s">
        <v>79</v>
      </c>
      <c r="B25" s="15" t="s">
        <v>80</v>
      </c>
      <c r="C25" s="16">
        <f>'SO 455_002'!I3</f>
        <v>0</v>
      </c>
      <c r="D25" s="16">
        <f>0+'SO 455_002'!O10+'SO 455_002'!O14</f>
        <v>0</v>
      </c>
      <c r="E25" s="16">
        <f t="shared" si="0"/>
        <v>0</v>
      </c>
    </row>
  </sheetData>
  <mergeCells count="4">
    <mergeCell ref="A1:A3"/>
    <mergeCell ref="B2:B3"/>
    <mergeCell ref="B4:D4"/>
    <mergeCell ref="B5:D5"/>
  </mergeCells>
  <pageMargins left="0.75" right="0.75" top="1" bottom="1" header="0.5" footer="0.5"/>
  <pageSetup paperSize="9"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0"/>
  <sheetViews>
    <sheetView zoomScaleNormal="100" workbookViewId="0">
      <pane ySplit="8" topLeftCell="A12" activePane="bottomLeft" state="frozen"/>
      <selection pane="bottomLeft" activeCell="B12" sqref="B12"/>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0+I9+I22+I47+I76+I129+I146+I179+I196</f>
        <v>0</v>
      </c>
      <c r="O3" t="s">
        <v>23</v>
      </c>
      <c r="P3" t="s">
        <v>27</v>
      </c>
    </row>
    <row r="4" spans="1:16" ht="15" customHeight="1" x14ac:dyDescent="0.2">
      <c r="A4" t="s">
        <v>17</v>
      </c>
      <c r="B4" s="10" t="s">
        <v>18</v>
      </c>
      <c r="C4" s="38" t="s">
        <v>986</v>
      </c>
      <c r="D4" s="34"/>
      <c r="E4" s="11" t="s">
        <v>987</v>
      </c>
      <c r="F4" s="1"/>
      <c r="G4" s="1"/>
      <c r="H4" s="9"/>
      <c r="I4" s="9"/>
      <c r="O4" t="s">
        <v>24</v>
      </c>
      <c r="P4" t="s">
        <v>27</v>
      </c>
    </row>
    <row r="5" spans="1:16" ht="12.75" customHeight="1" x14ac:dyDescent="0.2">
      <c r="A5" t="s">
        <v>21</v>
      </c>
      <c r="B5" s="13" t="s">
        <v>22</v>
      </c>
      <c r="C5" s="39" t="s">
        <v>28</v>
      </c>
      <c r="D5" s="40"/>
      <c r="E5" s="14" t="s">
        <v>29</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0+I10+I14+I18</f>
        <v>0</v>
      </c>
    </row>
    <row r="10" spans="1:16" ht="12.75" customHeight="1" x14ac:dyDescent="0.2">
      <c r="A10" s="17" t="s">
        <v>49</v>
      </c>
      <c r="B10" s="22" t="s">
        <v>33</v>
      </c>
      <c r="C10" s="22" t="s">
        <v>988</v>
      </c>
      <c r="D10" s="17" t="s">
        <v>51</v>
      </c>
      <c r="E10" s="23" t="s">
        <v>989</v>
      </c>
      <c r="F10" s="24" t="s">
        <v>152</v>
      </c>
      <c r="G10" s="25">
        <v>9.0180000000000007</v>
      </c>
      <c r="H10" s="26">
        <v>0</v>
      </c>
      <c r="I10" s="26">
        <f>ROUND(ROUND(H10,2)*ROUND(G10,3),2)</f>
        <v>0</v>
      </c>
      <c r="O10">
        <f>(I10*21)/100</f>
        <v>0</v>
      </c>
      <c r="P10" t="s">
        <v>27</v>
      </c>
    </row>
    <row r="11" spans="1:16" x14ac:dyDescent="0.2">
      <c r="A11" s="27" t="s">
        <v>54</v>
      </c>
      <c r="E11" s="28" t="s">
        <v>990</v>
      </c>
    </row>
    <row r="12" spans="1:16" ht="38.25" x14ac:dyDescent="0.2">
      <c r="A12" s="29" t="s">
        <v>56</v>
      </c>
      <c r="E12" s="30" t="s">
        <v>991</v>
      </c>
    </row>
    <row r="13" spans="1:16" ht="25.5" x14ac:dyDescent="0.2">
      <c r="A13" t="s">
        <v>58</v>
      </c>
      <c r="E13" s="28" t="s">
        <v>992</v>
      </c>
    </row>
    <row r="14" spans="1:16" ht="12.75" customHeight="1" x14ac:dyDescent="0.2">
      <c r="A14" s="17" t="s">
        <v>49</v>
      </c>
      <c r="B14" s="22" t="s">
        <v>27</v>
      </c>
      <c r="C14" s="22" t="s">
        <v>370</v>
      </c>
      <c r="D14" s="17" t="s">
        <v>591</v>
      </c>
      <c r="E14" s="23" t="s">
        <v>371</v>
      </c>
      <c r="F14" s="24" t="s">
        <v>146</v>
      </c>
      <c r="G14" s="25">
        <v>347.34300000000002</v>
      </c>
      <c r="H14" s="26">
        <v>0</v>
      </c>
      <c r="I14" s="26">
        <f>ROUND(ROUND(H14,2)*ROUND(G14,3),2)</f>
        <v>0</v>
      </c>
      <c r="O14">
        <f>(I14*21)/100</f>
        <v>0</v>
      </c>
      <c r="P14" t="s">
        <v>27</v>
      </c>
    </row>
    <row r="15" spans="1:16" x14ac:dyDescent="0.2">
      <c r="A15" s="27" t="s">
        <v>54</v>
      </c>
      <c r="E15" s="28" t="s">
        <v>558</v>
      </c>
    </row>
    <row r="16" spans="1:16" ht="76.5" x14ac:dyDescent="0.2">
      <c r="A16" s="29" t="s">
        <v>56</v>
      </c>
      <c r="E16" s="30" t="s">
        <v>993</v>
      </c>
    </row>
    <row r="17" spans="1:16" ht="318.75" x14ac:dyDescent="0.2">
      <c r="A17" t="s">
        <v>58</v>
      </c>
      <c r="E17" s="28" t="s">
        <v>994</v>
      </c>
    </row>
    <row r="18" spans="1:16" ht="12.75" customHeight="1" x14ac:dyDescent="0.2">
      <c r="A18" s="17" t="s">
        <v>49</v>
      </c>
      <c r="B18" s="22" t="s">
        <v>26</v>
      </c>
      <c r="C18" s="22" t="s">
        <v>995</v>
      </c>
      <c r="D18" s="17" t="s">
        <v>591</v>
      </c>
      <c r="E18" s="23" t="s">
        <v>996</v>
      </c>
      <c r="F18" s="24" t="s">
        <v>146</v>
      </c>
      <c r="G18" s="25">
        <v>63.308999999999997</v>
      </c>
      <c r="H18" s="26">
        <v>0</v>
      </c>
      <c r="I18" s="26">
        <f>ROUND(ROUND(H18,2)*ROUND(G18,3),2)</f>
        <v>0</v>
      </c>
      <c r="O18">
        <f>(I18*21)/100</f>
        <v>0</v>
      </c>
      <c r="P18" t="s">
        <v>27</v>
      </c>
    </row>
    <row r="19" spans="1:16" ht="25.5" x14ac:dyDescent="0.2">
      <c r="A19" s="27" t="s">
        <v>54</v>
      </c>
      <c r="E19" s="28" t="s">
        <v>997</v>
      </c>
    </row>
    <row r="20" spans="1:16" ht="51" x14ac:dyDescent="0.2">
      <c r="A20" s="29" t="s">
        <v>56</v>
      </c>
      <c r="E20" s="30" t="s">
        <v>998</v>
      </c>
    </row>
    <row r="21" spans="1:16" ht="267.75" x14ac:dyDescent="0.2">
      <c r="A21" t="s">
        <v>58</v>
      </c>
      <c r="E21" s="28" t="s">
        <v>999</v>
      </c>
    </row>
    <row r="22" spans="1:16" ht="12.75" customHeight="1" x14ac:dyDescent="0.2">
      <c r="A22" s="5" t="s">
        <v>47</v>
      </c>
      <c r="B22" s="5"/>
      <c r="C22" s="32" t="s">
        <v>27</v>
      </c>
      <c r="D22" s="5"/>
      <c r="E22" s="20" t="s">
        <v>198</v>
      </c>
      <c r="F22" s="5"/>
      <c r="G22" s="5"/>
      <c r="H22" s="5"/>
      <c r="I22" s="33">
        <f>0+I23+I27+I31+I35+I39+I43</f>
        <v>0</v>
      </c>
    </row>
    <row r="23" spans="1:16" ht="12.75" customHeight="1" x14ac:dyDescent="0.2">
      <c r="A23" s="17" t="s">
        <v>49</v>
      </c>
      <c r="B23" s="22" t="s">
        <v>37</v>
      </c>
      <c r="C23" s="22" t="s">
        <v>576</v>
      </c>
      <c r="D23" s="17" t="s">
        <v>51</v>
      </c>
      <c r="E23" s="23" t="s">
        <v>577</v>
      </c>
      <c r="F23" s="24" t="s">
        <v>146</v>
      </c>
      <c r="G23" s="25">
        <v>0.60399999999999998</v>
      </c>
      <c r="H23" s="26">
        <v>0</v>
      </c>
      <c r="I23" s="26">
        <f>ROUND(ROUND(H23,2)*ROUND(G23,3),2)</f>
        <v>0</v>
      </c>
      <c r="O23">
        <f>(I23*21)/100</f>
        <v>0</v>
      </c>
      <c r="P23" t="s">
        <v>27</v>
      </c>
    </row>
    <row r="24" spans="1:16" ht="38.25" x14ac:dyDescent="0.2">
      <c r="A24" s="27" t="s">
        <v>54</v>
      </c>
      <c r="E24" s="28" t="s">
        <v>1000</v>
      </c>
    </row>
    <row r="25" spans="1:16" x14ac:dyDescent="0.2">
      <c r="A25" s="29" t="s">
        <v>56</v>
      </c>
      <c r="E25" s="30" t="s">
        <v>1001</v>
      </c>
    </row>
    <row r="26" spans="1:16" ht="51" x14ac:dyDescent="0.2">
      <c r="A26" t="s">
        <v>58</v>
      </c>
      <c r="E26" s="28" t="s">
        <v>1002</v>
      </c>
    </row>
    <row r="27" spans="1:16" ht="12.75" customHeight="1" x14ac:dyDescent="0.2">
      <c r="A27" s="17" t="s">
        <v>49</v>
      </c>
      <c r="B27" s="22" t="s">
        <v>39</v>
      </c>
      <c r="C27" s="22" t="s">
        <v>580</v>
      </c>
      <c r="D27" s="17" t="s">
        <v>51</v>
      </c>
      <c r="E27" s="23" t="s">
        <v>581</v>
      </c>
      <c r="F27" s="24" t="s">
        <v>146</v>
      </c>
      <c r="G27" s="25">
        <v>76.340999999999994</v>
      </c>
      <c r="H27" s="26">
        <v>0</v>
      </c>
      <c r="I27" s="26">
        <f>ROUND(ROUND(H27,2)*ROUND(G27,3),2)</f>
        <v>0</v>
      </c>
      <c r="O27">
        <f>(I27*21)/100</f>
        <v>0</v>
      </c>
      <c r="P27" t="s">
        <v>27</v>
      </c>
    </row>
    <row r="28" spans="1:16" ht="25.5" x14ac:dyDescent="0.2">
      <c r="A28" s="27" t="s">
        <v>54</v>
      </c>
      <c r="E28" s="28" t="s">
        <v>1003</v>
      </c>
    </row>
    <row r="29" spans="1:16" ht="51" x14ac:dyDescent="0.2">
      <c r="A29" s="29" t="s">
        <v>56</v>
      </c>
      <c r="E29" s="30" t="s">
        <v>1004</v>
      </c>
    </row>
    <row r="30" spans="1:16" ht="409.5" x14ac:dyDescent="0.2">
      <c r="A30" t="s">
        <v>58</v>
      </c>
      <c r="E30" s="28" t="s">
        <v>584</v>
      </c>
    </row>
    <row r="31" spans="1:16" ht="12.75" customHeight="1" x14ac:dyDescent="0.2">
      <c r="A31" s="17" t="s">
        <v>49</v>
      </c>
      <c r="B31" s="22" t="s">
        <v>41</v>
      </c>
      <c r="C31" s="22" t="s">
        <v>585</v>
      </c>
      <c r="D31" s="17" t="s">
        <v>51</v>
      </c>
      <c r="E31" s="23" t="s">
        <v>1005</v>
      </c>
      <c r="F31" s="24" t="s">
        <v>414</v>
      </c>
      <c r="G31" s="25">
        <v>5.6980000000000004</v>
      </c>
      <c r="H31" s="26">
        <v>0</v>
      </c>
      <c r="I31" s="26">
        <f>ROUND(ROUND(H31,2)*ROUND(G31,3),2)</f>
        <v>0</v>
      </c>
      <c r="O31">
        <f>(I31*21)/100</f>
        <v>0</v>
      </c>
      <c r="P31" t="s">
        <v>27</v>
      </c>
    </row>
    <row r="32" spans="1:16" ht="12.75" customHeight="1" x14ac:dyDescent="0.2">
      <c r="A32" s="27" t="s">
        <v>54</v>
      </c>
      <c r="E32" s="28" t="s">
        <v>1006</v>
      </c>
    </row>
    <row r="33" spans="1:16" ht="12.75" customHeight="1" x14ac:dyDescent="0.2">
      <c r="A33" s="29" t="s">
        <v>56</v>
      </c>
      <c r="E33" s="30" t="s">
        <v>1007</v>
      </c>
    </row>
    <row r="34" spans="1:16" ht="191.25" customHeight="1" x14ac:dyDescent="0.2">
      <c r="A34" t="s">
        <v>58</v>
      </c>
      <c r="E34" s="28" t="s">
        <v>1008</v>
      </c>
    </row>
    <row r="35" spans="1:16" ht="12.75" customHeight="1" x14ac:dyDescent="0.2">
      <c r="A35" s="17" t="s">
        <v>49</v>
      </c>
      <c r="B35" s="22" t="s">
        <v>98</v>
      </c>
      <c r="C35" s="22" t="s">
        <v>1009</v>
      </c>
      <c r="D35" s="17" t="s">
        <v>51</v>
      </c>
      <c r="E35" s="23" t="s">
        <v>1010</v>
      </c>
      <c r="F35" s="24" t="s">
        <v>152</v>
      </c>
      <c r="G35" s="25">
        <v>120</v>
      </c>
      <c r="H35" s="26">
        <v>0</v>
      </c>
      <c r="I35" s="26">
        <f>ROUND(ROUND(H35,2)*ROUND(G35,3),2)</f>
        <v>0</v>
      </c>
      <c r="O35">
        <f>(I35*21)/100</f>
        <v>0</v>
      </c>
      <c r="P35" t="s">
        <v>27</v>
      </c>
    </row>
    <row r="36" spans="1:16" x14ac:dyDescent="0.2">
      <c r="A36" s="27" t="s">
        <v>54</v>
      </c>
      <c r="E36" s="28" t="s">
        <v>1011</v>
      </c>
    </row>
    <row r="37" spans="1:16" x14ac:dyDescent="0.2">
      <c r="A37" s="29" t="s">
        <v>56</v>
      </c>
      <c r="E37" s="30" t="s">
        <v>1012</v>
      </c>
    </row>
    <row r="38" spans="1:16" ht="178.5" x14ac:dyDescent="0.2">
      <c r="A38" t="s">
        <v>58</v>
      </c>
      <c r="E38" s="28" t="s">
        <v>1013</v>
      </c>
    </row>
    <row r="39" spans="1:16" ht="12.75" customHeight="1" x14ac:dyDescent="0.2">
      <c r="A39" s="17" t="s">
        <v>49</v>
      </c>
      <c r="B39" s="22" t="s">
        <v>104</v>
      </c>
      <c r="C39" s="22" t="s">
        <v>599</v>
      </c>
      <c r="D39" s="17" t="s">
        <v>51</v>
      </c>
      <c r="E39" s="23" t="s">
        <v>600</v>
      </c>
      <c r="F39" s="24" t="s">
        <v>146</v>
      </c>
      <c r="G39" s="25">
        <v>13.673999999999999</v>
      </c>
      <c r="H39" s="26">
        <v>0</v>
      </c>
      <c r="I39" s="26">
        <f>ROUND(ROUND(H39,2)*ROUND(G39,3),2)</f>
        <v>0</v>
      </c>
      <c r="O39">
        <f>(I39*21)/100</f>
        <v>0</v>
      </c>
      <c r="P39" t="s">
        <v>27</v>
      </c>
    </row>
    <row r="40" spans="1:16" ht="25.5" x14ac:dyDescent="0.2">
      <c r="A40" s="27" t="s">
        <v>54</v>
      </c>
      <c r="E40" s="28" t="s">
        <v>1014</v>
      </c>
    </row>
    <row r="41" spans="1:16" x14ac:dyDescent="0.2">
      <c r="A41" s="29" t="s">
        <v>56</v>
      </c>
      <c r="E41" s="30" t="s">
        <v>1015</v>
      </c>
    </row>
    <row r="42" spans="1:16" ht="369.75" x14ac:dyDescent="0.2">
      <c r="A42" t="s">
        <v>58</v>
      </c>
      <c r="E42" s="28" t="s">
        <v>410</v>
      </c>
    </row>
    <row r="43" spans="1:16" ht="12.75" customHeight="1" x14ac:dyDescent="0.2">
      <c r="A43" s="17" t="s">
        <v>49</v>
      </c>
      <c r="B43" s="22" t="s">
        <v>44</v>
      </c>
      <c r="C43" s="22" t="s">
        <v>907</v>
      </c>
      <c r="D43" s="17" t="s">
        <v>51</v>
      </c>
      <c r="E43" s="23" t="s">
        <v>1016</v>
      </c>
      <c r="F43" s="24" t="s">
        <v>414</v>
      </c>
      <c r="G43" s="25">
        <v>2.8029999999999999</v>
      </c>
      <c r="H43" s="26">
        <v>0</v>
      </c>
      <c r="I43" s="26">
        <f>ROUND(ROUND(H43,2)*ROUND(G43,3),2)</f>
        <v>0</v>
      </c>
      <c r="O43">
        <f>(I43*21)/100</f>
        <v>0</v>
      </c>
      <c r="P43" t="s">
        <v>27</v>
      </c>
    </row>
    <row r="44" spans="1:16" ht="25.5" customHeight="1" x14ac:dyDescent="0.2">
      <c r="A44" s="27" t="s">
        <v>54</v>
      </c>
      <c r="E44" s="28" t="s">
        <v>1017</v>
      </c>
    </row>
    <row r="45" spans="1:16" x14ac:dyDescent="0.2">
      <c r="A45" s="29" t="s">
        <v>56</v>
      </c>
      <c r="E45" s="30" t="s">
        <v>1018</v>
      </c>
    </row>
    <row r="46" spans="1:16" ht="267.75" x14ac:dyDescent="0.2">
      <c r="A46" t="s">
        <v>58</v>
      </c>
      <c r="E46" s="28" t="s">
        <v>1019</v>
      </c>
    </row>
    <row r="47" spans="1:16" ht="12.75" customHeight="1" x14ac:dyDescent="0.2">
      <c r="A47" s="5" t="s">
        <v>47</v>
      </c>
      <c r="B47" s="5"/>
      <c r="C47" s="32" t="s">
        <v>26</v>
      </c>
      <c r="D47" s="5"/>
      <c r="E47" s="20" t="s">
        <v>411</v>
      </c>
      <c r="F47" s="5"/>
      <c r="G47" s="5"/>
      <c r="H47" s="5"/>
      <c r="I47" s="33">
        <f>0+I48+I52+I56+I60+I64+I68+I72</f>
        <v>0</v>
      </c>
    </row>
    <row r="48" spans="1:16" ht="12.75" customHeight="1" x14ac:dyDescent="0.2">
      <c r="A48" s="17" t="s">
        <v>49</v>
      </c>
      <c r="B48" s="22" t="s">
        <v>46</v>
      </c>
      <c r="C48" s="22" t="s">
        <v>608</v>
      </c>
      <c r="D48" s="17" t="s">
        <v>51</v>
      </c>
      <c r="E48" s="23" t="s">
        <v>609</v>
      </c>
      <c r="F48" s="24" t="s">
        <v>610</v>
      </c>
      <c r="G48" s="25">
        <v>1649.2</v>
      </c>
      <c r="H48" s="26">
        <v>0</v>
      </c>
      <c r="I48" s="26">
        <f>ROUND(ROUND(H48,2)*ROUND(G48,3),2)</f>
        <v>0</v>
      </c>
      <c r="O48">
        <f>(I48*21)/100</f>
        <v>0</v>
      </c>
      <c r="P48" t="s">
        <v>27</v>
      </c>
    </row>
    <row r="49" spans="1:16" x14ac:dyDescent="0.2">
      <c r="A49" s="27" t="s">
        <v>54</v>
      </c>
      <c r="E49" s="28" t="s">
        <v>1020</v>
      </c>
    </row>
    <row r="50" spans="1:16" ht="38.25" x14ac:dyDescent="0.2">
      <c r="A50" s="29" t="s">
        <v>56</v>
      </c>
      <c r="E50" s="30" t="s">
        <v>1021</v>
      </c>
    </row>
    <row r="51" spans="1:16" ht="25.5" x14ac:dyDescent="0.2">
      <c r="A51" t="s">
        <v>58</v>
      </c>
      <c r="E51" s="28" t="s">
        <v>613</v>
      </c>
    </row>
    <row r="52" spans="1:16" ht="12.75" customHeight="1" x14ac:dyDescent="0.2">
      <c r="A52" s="17" t="s">
        <v>49</v>
      </c>
      <c r="B52" s="22" t="s">
        <v>113</v>
      </c>
      <c r="C52" s="22" t="s">
        <v>614</v>
      </c>
      <c r="D52" s="17" t="s">
        <v>51</v>
      </c>
      <c r="E52" s="23" t="s">
        <v>615</v>
      </c>
      <c r="F52" s="24" t="s">
        <v>146</v>
      </c>
      <c r="G52" s="25">
        <v>72.474000000000004</v>
      </c>
      <c r="H52" s="26">
        <v>0</v>
      </c>
      <c r="I52" s="26">
        <f>ROUND(ROUND(H52,2)*ROUND(G52,3),2)</f>
        <v>0</v>
      </c>
      <c r="O52">
        <f>(I52*21)/100</f>
        <v>0</v>
      </c>
      <c r="P52" t="s">
        <v>27</v>
      </c>
    </row>
    <row r="53" spans="1:16" x14ac:dyDescent="0.2">
      <c r="A53" s="27" t="s">
        <v>54</v>
      </c>
      <c r="E53" s="28" t="s">
        <v>1022</v>
      </c>
    </row>
    <row r="54" spans="1:16" ht="38.25" x14ac:dyDescent="0.2">
      <c r="A54" s="29" t="s">
        <v>56</v>
      </c>
      <c r="E54" s="30" t="s">
        <v>1023</v>
      </c>
    </row>
    <row r="55" spans="1:16" ht="382.5" x14ac:dyDescent="0.2">
      <c r="A55" t="s">
        <v>58</v>
      </c>
      <c r="E55" s="28" t="s">
        <v>1024</v>
      </c>
    </row>
    <row r="56" spans="1:16" ht="12.75" customHeight="1" x14ac:dyDescent="0.2">
      <c r="A56" s="17" t="s">
        <v>49</v>
      </c>
      <c r="B56" s="22" t="s">
        <v>117</v>
      </c>
      <c r="C56" s="22" t="s">
        <v>619</v>
      </c>
      <c r="D56" s="17" t="s">
        <v>51</v>
      </c>
      <c r="E56" s="23" t="s">
        <v>1025</v>
      </c>
      <c r="F56" s="24" t="s">
        <v>414</v>
      </c>
      <c r="G56" s="25">
        <v>11.019</v>
      </c>
      <c r="H56" s="26">
        <v>0</v>
      </c>
      <c r="I56" s="26">
        <f>ROUND(ROUND(H56,2)*ROUND(G56,3),2)</f>
        <v>0</v>
      </c>
      <c r="O56">
        <f>(I56*21)/100</f>
        <v>0</v>
      </c>
      <c r="P56" t="s">
        <v>27</v>
      </c>
    </row>
    <row r="57" spans="1:16" x14ac:dyDescent="0.2">
      <c r="A57" s="27" t="s">
        <v>54</v>
      </c>
      <c r="E57" s="28" t="s">
        <v>1026</v>
      </c>
    </row>
    <row r="58" spans="1:16" ht="38.25" x14ac:dyDescent="0.2">
      <c r="A58" s="29" t="s">
        <v>56</v>
      </c>
      <c r="E58" s="30" t="s">
        <v>1027</v>
      </c>
    </row>
    <row r="59" spans="1:16" ht="242.25" x14ac:dyDescent="0.2">
      <c r="A59" t="s">
        <v>58</v>
      </c>
      <c r="E59" s="28" t="s">
        <v>1028</v>
      </c>
    </row>
    <row r="60" spans="1:16" ht="12.75" customHeight="1" x14ac:dyDescent="0.2">
      <c r="A60" s="17" t="s">
        <v>49</v>
      </c>
      <c r="B60" s="22" t="s">
        <v>121</v>
      </c>
      <c r="C60" s="22" t="s">
        <v>1029</v>
      </c>
      <c r="D60" s="17" t="s">
        <v>51</v>
      </c>
      <c r="E60" s="23" t="s">
        <v>1030</v>
      </c>
      <c r="F60" s="24" t="s">
        <v>146</v>
      </c>
      <c r="G60" s="25">
        <v>133.02799999999999</v>
      </c>
      <c r="H60" s="26">
        <v>0</v>
      </c>
      <c r="I60" s="26">
        <f>ROUND(ROUND(H60,2)*ROUND(G60,3),2)</f>
        <v>0</v>
      </c>
      <c r="O60">
        <f>(I60*21)/100</f>
        <v>0</v>
      </c>
      <c r="P60" t="s">
        <v>27</v>
      </c>
    </row>
    <row r="61" spans="1:16" x14ac:dyDescent="0.2">
      <c r="A61" s="27" t="s">
        <v>54</v>
      </c>
      <c r="E61" s="28" t="s">
        <v>1031</v>
      </c>
    </row>
    <row r="62" spans="1:16" ht="165.75" x14ac:dyDescent="0.2">
      <c r="A62" s="29" t="s">
        <v>56</v>
      </c>
      <c r="E62" s="30" t="s">
        <v>1032</v>
      </c>
    </row>
    <row r="63" spans="1:16" ht="369.75" x14ac:dyDescent="0.2">
      <c r="A63" t="s">
        <v>58</v>
      </c>
      <c r="E63" s="28" t="s">
        <v>628</v>
      </c>
    </row>
    <row r="64" spans="1:16" ht="12.75" customHeight="1" x14ac:dyDescent="0.2">
      <c r="A64" s="17" t="s">
        <v>49</v>
      </c>
      <c r="B64" s="22" t="s">
        <v>126</v>
      </c>
      <c r="C64" s="22" t="s">
        <v>631</v>
      </c>
      <c r="D64" s="17" t="s">
        <v>51</v>
      </c>
      <c r="E64" s="23" t="s">
        <v>1033</v>
      </c>
      <c r="F64" s="24" t="s">
        <v>414</v>
      </c>
      <c r="G64" s="25">
        <v>24.27</v>
      </c>
      <c r="H64" s="26">
        <v>0</v>
      </c>
      <c r="I64" s="26">
        <f>ROUND(ROUND(H64,2)*ROUND(G64,3),2)</f>
        <v>0</v>
      </c>
      <c r="O64">
        <f>(I64*21)/100</f>
        <v>0</v>
      </c>
      <c r="P64" t="s">
        <v>27</v>
      </c>
    </row>
    <row r="65" spans="1:16" ht="12.75" customHeight="1" x14ac:dyDescent="0.2">
      <c r="A65" s="27" t="s">
        <v>54</v>
      </c>
      <c r="E65" s="28" t="s">
        <v>1034</v>
      </c>
    </row>
    <row r="66" spans="1:16" x14ac:dyDescent="0.2">
      <c r="A66" s="29" t="s">
        <v>56</v>
      </c>
      <c r="E66" s="30" t="s">
        <v>1035</v>
      </c>
    </row>
    <row r="67" spans="1:16" ht="267.75" x14ac:dyDescent="0.2">
      <c r="A67" t="s">
        <v>58</v>
      </c>
      <c r="E67" s="28" t="s">
        <v>1019</v>
      </c>
    </row>
    <row r="68" spans="1:16" ht="12.75" customHeight="1" x14ac:dyDescent="0.2">
      <c r="A68" s="17" t="s">
        <v>49</v>
      </c>
      <c r="B68" s="22" t="s">
        <v>204</v>
      </c>
      <c r="C68" s="22" t="s">
        <v>1036</v>
      </c>
      <c r="D68" s="17" t="s">
        <v>51</v>
      </c>
      <c r="E68" s="23" t="s">
        <v>1037</v>
      </c>
      <c r="F68" s="24" t="s">
        <v>146</v>
      </c>
      <c r="G68" s="25">
        <v>8.2289999999999992</v>
      </c>
      <c r="H68" s="26">
        <v>0</v>
      </c>
      <c r="I68" s="26">
        <f>ROUND(ROUND(H68,2)*ROUND(G68,3),2)</f>
        <v>0</v>
      </c>
      <c r="O68">
        <f>(I68*21)/100</f>
        <v>0</v>
      </c>
      <c r="P68" t="s">
        <v>27</v>
      </c>
    </row>
    <row r="69" spans="1:16" ht="25.5" x14ac:dyDescent="0.2">
      <c r="A69" s="27" t="s">
        <v>54</v>
      </c>
      <c r="E69" s="28" t="s">
        <v>1038</v>
      </c>
    </row>
    <row r="70" spans="1:16" x14ac:dyDescent="0.2">
      <c r="A70" s="29" t="s">
        <v>56</v>
      </c>
      <c r="E70" s="30" t="s">
        <v>1039</v>
      </c>
    </row>
    <row r="71" spans="1:16" ht="369.75" x14ac:dyDescent="0.2">
      <c r="A71" t="s">
        <v>58</v>
      </c>
      <c r="E71" s="28" t="s">
        <v>628</v>
      </c>
    </row>
    <row r="72" spans="1:16" ht="12.75" customHeight="1" x14ac:dyDescent="0.2">
      <c r="A72" s="17" t="s">
        <v>49</v>
      </c>
      <c r="B72" s="22" t="s">
        <v>210</v>
      </c>
      <c r="C72" s="22" t="s">
        <v>642</v>
      </c>
      <c r="D72" s="17" t="s">
        <v>51</v>
      </c>
      <c r="E72" s="23" t="s">
        <v>1040</v>
      </c>
      <c r="F72" s="24" t="s">
        <v>414</v>
      </c>
      <c r="G72" s="25">
        <v>1.6870000000000001</v>
      </c>
      <c r="H72" s="26">
        <v>0</v>
      </c>
      <c r="I72" s="26">
        <f>ROUND(ROUND(H72,2)*ROUND(G72,3),2)</f>
        <v>0</v>
      </c>
      <c r="O72">
        <f>(I72*21)/100</f>
        <v>0</v>
      </c>
      <c r="P72" t="s">
        <v>27</v>
      </c>
    </row>
    <row r="73" spans="1:16" ht="25.5" x14ac:dyDescent="0.2">
      <c r="A73" s="27" t="s">
        <v>54</v>
      </c>
      <c r="E73" s="28" t="s">
        <v>1041</v>
      </c>
    </row>
    <row r="74" spans="1:16" x14ac:dyDescent="0.2">
      <c r="A74" s="29" t="s">
        <v>56</v>
      </c>
      <c r="E74" s="30" t="s">
        <v>1042</v>
      </c>
    </row>
    <row r="75" spans="1:16" ht="267.75" x14ac:dyDescent="0.2">
      <c r="A75" t="s">
        <v>58</v>
      </c>
      <c r="E75" s="28" t="s">
        <v>1019</v>
      </c>
    </row>
    <row r="76" spans="1:16" ht="12.75" customHeight="1" x14ac:dyDescent="0.2">
      <c r="A76" s="5" t="s">
        <v>47</v>
      </c>
      <c r="B76" s="5"/>
      <c r="C76" s="32" t="s">
        <v>37</v>
      </c>
      <c r="D76" s="5"/>
      <c r="E76" s="20" t="s">
        <v>215</v>
      </c>
      <c r="F76" s="5"/>
      <c r="G76" s="5"/>
      <c r="H76" s="5"/>
      <c r="I76" s="33">
        <f>0+I77+I81+I85+I89+I93+I97+I101+I105+I109+I113+I117+I121+I125</f>
        <v>0</v>
      </c>
    </row>
    <row r="77" spans="1:16" ht="12.75" customHeight="1" x14ac:dyDescent="0.2">
      <c r="A77" s="17" t="s">
        <v>49</v>
      </c>
      <c r="B77" s="22" t="s">
        <v>216</v>
      </c>
      <c r="C77" s="22" t="s">
        <v>650</v>
      </c>
      <c r="D77" s="17" t="s">
        <v>51</v>
      </c>
      <c r="E77" s="23" t="s">
        <v>651</v>
      </c>
      <c r="F77" s="24" t="s">
        <v>146</v>
      </c>
      <c r="G77" s="25">
        <v>396.00099999999998</v>
      </c>
      <c r="H77" s="26">
        <v>0</v>
      </c>
      <c r="I77" s="26">
        <f>ROUND(ROUND(H77,2)*ROUND(G77,3),2)</f>
        <v>0</v>
      </c>
      <c r="O77">
        <f>(I77*21)/100</f>
        <v>0</v>
      </c>
      <c r="P77" t="s">
        <v>27</v>
      </c>
    </row>
    <row r="78" spans="1:16" x14ac:dyDescent="0.2">
      <c r="A78" s="27" t="s">
        <v>54</v>
      </c>
      <c r="E78" s="28" t="s">
        <v>1031</v>
      </c>
    </row>
    <row r="79" spans="1:16" x14ac:dyDescent="0.2">
      <c r="A79" s="29" t="s">
        <v>56</v>
      </c>
      <c r="E79" s="30" t="s">
        <v>1043</v>
      </c>
    </row>
    <row r="80" spans="1:16" ht="369.75" x14ac:dyDescent="0.2">
      <c r="A80" t="s">
        <v>58</v>
      </c>
      <c r="E80" s="28" t="s">
        <v>628</v>
      </c>
    </row>
    <row r="81" spans="1:16" ht="12.75" customHeight="1" x14ac:dyDescent="0.2">
      <c r="A81" s="17" t="s">
        <v>49</v>
      </c>
      <c r="B81" s="22" t="s">
        <v>222</v>
      </c>
      <c r="C81" s="22" t="s">
        <v>654</v>
      </c>
      <c r="D81" s="17" t="s">
        <v>51</v>
      </c>
      <c r="E81" s="23" t="s">
        <v>1044</v>
      </c>
      <c r="F81" s="24" t="s">
        <v>414</v>
      </c>
      <c r="G81" s="25">
        <v>72.247</v>
      </c>
      <c r="H81" s="26">
        <v>0</v>
      </c>
      <c r="I81" s="26">
        <f>ROUND(ROUND(H81,2)*ROUND(G81,3),2)</f>
        <v>0</v>
      </c>
      <c r="O81">
        <f>(I81*21)/100</f>
        <v>0</v>
      </c>
      <c r="P81" t="s">
        <v>27</v>
      </c>
    </row>
    <row r="82" spans="1:16" x14ac:dyDescent="0.2">
      <c r="A82" s="27" t="s">
        <v>54</v>
      </c>
      <c r="E82" s="28" t="s">
        <v>1034</v>
      </c>
    </row>
    <row r="83" spans="1:16" x14ac:dyDescent="0.2">
      <c r="A83" s="29" t="s">
        <v>56</v>
      </c>
      <c r="E83" s="30" t="s">
        <v>1045</v>
      </c>
    </row>
    <row r="84" spans="1:16" ht="267.75" x14ac:dyDescent="0.2">
      <c r="A84" t="s">
        <v>58</v>
      </c>
      <c r="E84" s="28" t="s">
        <v>1019</v>
      </c>
    </row>
    <row r="85" spans="1:16" ht="12.75" customHeight="1" x14ac:dyDescent="0.2">
      <c r="A85" s="17" t="s">
        <v>49</v>
      </c>
      <c r="B85" s="22" t="s">
        <v>229</v>
      </c>
      <c r="C85" s="22" t="s">
        <v>1046</v>
      </c>
      <c r="D85" s="17" t="s">
        <v>51</v>
      </c>
      <c r="E85" s="23" t="s">
        <v>1047</v>
      </c>
      <c r="F85" s="24" t="s">
        <v>414</v>
      </c>
      <c r="G85" s="25">
        <v>18.321000000000002</v>
      </c>
      <c r="H85" s="26">
        <v>0</v>
      </c>
      <c r="I85" s="26">
        <f>ROUND(ROUND(H85,2)*ROUND(G85,3),2)</f>
        <v>0</v>
      </c>
      <c r="O85">
        <f>(I85*21)/100</f>
        <v>0</v>
      </c>
      <c r="P85" t="s">
        <v>27</v>
      </c>
    </row>
    <row r="86" spans="1:16" ht="25.5" x14ac:dyDescent="0.2">
      <c r="A86" s="27" t="s">
        <v>54</v>
      </c>
      <c r="E86" s="28" t="s">
        <v>1048</v>
      </c>
    </row>
    <row r="87" spans="1:16" x14ac:dyDescent="0.2">
      <c r="A87" s="29" t="s">
        <v>56</v>
      </c>
      <c r="E87" s="30" t="s">
        <v>1049</v>
      </c>
    </row>
    <row r="88" spans="1:16" ht="369.75" x14ac:dyDescent="0.2">
      <c r="A88" t="s">
        <v>58</v>
      </c>
      <c r="E88" s="28" t="s">
        <v>1050</v>
      </c>
    </row>
    <row r="89" spans="1:16" ht="12.75" customHeight="1" x14ac:dyDescent="0.2">
      <c r="A89" s="17" t="s">
        <v>49</v>
      </c>
      <c r="B89" s="22" t="s">
        <v>235</v>
      </c>
      <c r="C89" s="22" t="s">
        <v>673</v>
      </c>
      <c r="D89" s="17" t="s">
        <v>51</v>
      </c>
      <c r="E89" s="23" t="s">
        <v>1051</v>
      </c>
      <c r="F89" s="24" t="s">
        <v>146</v>
      </c>
      <c r="G89" s="25">
        <v>2.16</v>
      </c>
      <c r="H89" s="26">
        <v>0</v>
      </c>
      <c r="I89" s="26">
        <f>ROUND(ROUND(H89,2)*ROUND(G89,3),2)</f>
        <v>0</v>
      </c>
      <c r="O89">
        <f>(I89*21)/100</f>
        <v>0</v>
      </c>
      <c r="P89" t="s">
        <v>27</v>
      </c>
    </row>
    <row r="90" spans="1:16" ht="38.25" x14ac:dyDescent="0.2">
      <c r="A90" s="27" t="s">
        <v>54</v>
      </c>
      <c r="E90" s="28" t="s">
        <v>1052</v>
      </c>
    </row>
    <row r="91" spans="1:16" ht="38.25" x14ac:dyDescent="0.2">
      <c r="A91" s="29" t="s">
        <v>56</v>
      </c>
      <c r="E91" s="30" t="s">
        <v>1053</v>
      </c>
    </row>
    <row r="92" spans="1:16" ht="229.5" x14ac:dyDescent="0.2">
      <c r="A92" t="s">
        <v>58</v>
      </c>
      <c r="E92" s="28" t="s">
        <v>677</v>
      </c>
    </row>
    <row r="93" spans="1:16" ht="12.75" customHeight="1" x14ac:dyDescent="0.2">
      <c r="A93" s="17" t="s">
        <v>49</v>
      </c>
      <c r="B93" s="22" t="s">
        <v>240</v>
      </c>
      <c r="C93" s="22" t="s">
        <v>678</v>
      </c>
      <c r="D93" s="17" t="s">
        <v>51</v>
      </c>
      <c r="E93" s="23" t="s">
        <v>679</v>
      </c>
      <c r="F93" s="24" t="s">
        <v>146</v>
      </c>
      <c r="G93" s="25">
        <v>10.303000000000001</v>
      </c>
      <c r="H93" s="26">
        <v>0</v>
      </c>
      <c r="I93" s="26">
        <f>ROUND(ROUND(H93,2)*ROUND(G93,3),2)</f>
        <v>0</v>
      </c>
      <c r="O93">
        <f>(I93*21)/100</f>
        <v>0</v>
      </c>
      <c r="P93" t="s">
        <v>27</v>
      </c>
    </row>
    <row r="94" spans="1:16" ht="38.25" x14ac:dyDescent="0.2">
      <c r="A94" s="27" t="s">
        <v>54</v>
      </c>
      <c r="E94" s="28" t="s">
        <v>1054</v>
      </c>
    </row>
    <row r="95" spans="1:16" ht="76.5" x14ac:dyDescent="0.2">
      <c r="A95" s="29" t="s">
        <v>56</v>
      </c>
      <c r="E95" s="30" t="s">
        <v>1055</v>
      </c>
    </row>
    <row r="96" spans="1:16" ht="369.75" x14ac:dyDescent="0.2">
      <c r="A96" t="s">
        <v>58</v>
      </c>
      <c r="E96" s="28" t="s">
        <v>628</v>
      </c>
    </row>
    <row r="97" spans="1:16" ht="12.75" customHeight="1" x14ac:dyDescent="0.2">
      <c r="A97" s="17" t="s">
        <v>49</v>
      </c>
      <c r="B97" s="22" t="s">
        <v>245</v>
      </c>
      <c r="C97" s="22" t="s">
        <v>682</v>
      </c>
      <c r="D97" s="17" t="s">
        <v>51</v>
      </c>
      <c r="E97" s="23" t="s">
        <v>683</v>
      </c>
      <c r="F97" s="24" t="s">
        <v>146</v>
      </c>
      <c r="G97" s="25">
        <v>4.6479999999999997</v>
      </c>
      <c r="H97" s="26">
        <v>0</v>
      </c>
      <c r="I97" s="26">
        <f>ROUND(ROUND(H97,2)*ROUND(G97,3),2)</f>
        <v>0</v>
      </c>
      <c r="O97">
        <f>(I97*21)/100</f>
        <v>0</v>
      </c>
      <c r="P97" t="s">
        <v>27</v>
      </c>
    </row>
    <row r="98" spans="1:16" x14ac:dyDescent="0.2">
      <c r="A98" s="27" t="s">
        <v>54</v>
      </c>
      <c r="E98" s="28" t="s">
        <v>1056</v>
      </c>
    </row>
    <row r="99" spans="1:16" ht="38.25" x14ac:dyDescent="0.2">
      <c r="A99" s="29" t="s">
        <v>56</v>
      </c>
      <c r="E99" s="30" t="s">
        <v>1057</v>
      </c>
    </row>
    <row r="100" spans="1:16" ht="369.75" x14ac:dyDescent="0.2">
      <c r="A100" t="s">
        <v>58</v>
      </c>
      <c r="E100" s="28" t="s">
        <v>628</v>
      </c>
    </row>
    <row r="101" spans="1:16" ht="12.75" customHeight="1" x14ac:dyDescent="0.2">
      <c r="A101" s="17" t="s">
        <v>49</v>
      </c>
      <c r="B101" s="22" t="s">
        <v>251</v>
      </c>
      <c r="C101" s="22" t="s">
        <v>217</v>
      </c>
      <c r="D101" s="17" t="s">
        <v>51</v>
      </c>
      <c r="E101" s="23" t="s">
        <v>218</v>
      </c>
      <c r="F101" s="24" t="s">
        <v>146</v>
      </c>
      <c r="G101" s="25">
        <v>32.82</v>
      </c>
      <c r="H101" s="26">
        <v>0</v>
      </c>
      <c r="I101" s="26">
        <f>ROUND(ROUND(H101,2)*ROUND(G101,3),2)</f>
        <v>0</v>
      </c>
      <c r="O101">
        <f>(I101*21)/100</f>
        <v>0</v>
      </c>
      <c r="P101" t="s">
        <v>27</v>
      </c>
    </row>
    <row r="102" spans="1:16" x14ac:dyDescent="0.2">
      <c r="A102" s="27" t="s">
        <v>54</v>
      </c>
      <c r="E102" s="28" t="s">
        <v>1058</v>
      </c>
    </row>
    <row r="103" spans="1:16" ht="51" x14ac:dyDescent="0.2">
      <c r="A103" s="29" t="s">
        <v>56</v>
      </c>
      <c r="E103" s="30" t="s">
        <v>1059</v>
      </c>
    </row>
    <row r="104" spans="1:16" ht="38.25" x14ac:dyDescent="0.2">
      <c r="A104" t="s">
        <v>58</v>
      </c>
      <c r="E104" s="28" t="s">
        <v>221</v>
      </c>
    </row>
    <row r="105" spans="1:16" ht="12.75" customHeight="1" x14ac:dyDescent="0.2">
      <c r="A105" s="17" t="s">
        <v>49</v>
      </c>
      <c r="B105" s="22" t="s">
        <v>257</v>
      </c>
      <c r="C105" s="22" t="s">
        <v>1060</v>
      </c>
      <c r="D105" s="17" t="s">
        <v>51</v>
      </c>
      <c r="E105" s="23" t="s">
        <v>1061</v>
      </c>
      <c r="F105" s="24" t="s">
        <v>146</v>
      </c>
      <c r="G105" s="25">
        <v>1.784</v>
      </c>
      <c r="H105" s="26">
        <v>0</v>
      </c>
      <c r="I105" s="26">
        <f>ROUND(ROUND(H105,2)*ROUND(G105,3),2)</f>
        <v>0</v>
      </c>
      <c r="O105">
        <f>(I105*21)/100</f>
        <v>0</v>
      </c>
      <c r="P105" t="s">
        <v>27</v>
      </c>
    </row>
    <row r="106" spans="1:16" ht="25.5" x14ac:dyDescent="0.2">
      <c r="A106" s="27" t="s">
        <v>54</v>
      </c>
      <c r="E106" s="28" t="s">
        <v>1062</v>
      </c>
    </row>
    <row r="107" spans="1:16" ht="38.25" x14ac:dyDescent="0.2">
      <c r="A107" s="29" t="s">
        <v>56</v>
      </c>
      <c r="E107" s="30" t="s">
        <v>1063</v>
      </c>
    </row>
    <row r="108" spans="1:16" ht="25.5" x14ac:dyDescent="0.2">
      <c r="A108" t="s">
        <v>58</v>
      </c>
      <c r="E108" s="28" t="s">
        <v>1064</v>
      </c>
    </row>
    <row r="109" spans="1:16" ht="12.75" customHeight="1" x14ac:dyDescent="0.2">
      <c r="A109" s="17" t="s">
        <v>49</v>
      </c>
      <c r="B109" s="22" t="s">
        <v>261</v>
      </c>
      <c r="C109" s="22" t="s">
        <v>1065</v>
      </c>
      <c r="D109" s="17" t="s">
        <v>51</v>
      </c>
      <c r="E109" s="23" t="s">
        <v>1066</v>
      </c>
      <c r="F109" s="24" t="s">
        <v>146</v>
      </c>
      <c r="G109" s="25">
        <v>2.5569999999999999</v>
      </c>
      <c r="H109" s="26">
        <v>0</v>
      </c>
      <c r="I109" s="26">
        <f>ROUND(ROUND(H109,2)*ROUND(G109,3),2)</f>
        <v>0</v>
      </c>
      <c r="O109">
        <f>(I109*21)/100</f>
        <v>0</v>
      </c>
      <c r="P109" t="s">
        <v>27</v>
      </c>
    </row>
    <row r="110" spans="1:16" ht="25.5" x14ac:dyDescent="0.2">
      <c r="A110" s="27" t="s">
        <v>54</v>
      </c>
      <c r="E110" s="28" t="s">
        <v>1067</v>
      </c>
    </row>
    <row r="111" spans="1:16" ht="38.25" x14ac:dyDescent="0.2">
      <c r="A111" s="29" t="s">
        <v>56</v>
      </c>
      <c r="E111" s="30" t="s">
        <v>1068</v>
      </c>
    </row>
    <row r="112" spans="1:16" ht="369.75" x14ac:dyDescent="0.2">
      <c r="A112" t="s">
        <v>58</v>
      </c>
      <c r="E112" s="28" t="s">
        <v>628</v>
      </c>
    </row>
    <row r="113" spans="1:16" ht="12.75" customHeight="1" x14ac:dyDescent="0.2">
      <c r="A113" s="17" t="s">
        <v>49</v>
      </c>
      <c r="B113" s="22" t="s">
        <v>266</v>
      </c>
      <c r="C113" s="22" t="s">
        <v>1069</v>
      </c>
      <c r="D113" s="17" t="s">
        <v>51</v>
      </c>
      <c r="E113" s="23" t="s">
        <v>1070</v>
      </c>
      <c r="F113" s="24" t="s">
        <v>414</v>
      </c>
      <c r="G113" s="25">
        <v>0.125</v>
      </c>
      <c r="H113" s="26">
        <v>0</v>
      </c>
      <c r="I113" s="26">
        <f>ROUND(ROUND(H113,2)*ROUND(G113,3),2)</f>
        <v>0</v>
      </c>
      <c r="O113">
        <f>(I113*21)/100</f>
        <v>0</v>
      </c>
      <c r="P113" t="s">
        <v>27</v>
      </c>
    </row>
    <row r="114" spans="1:16" ht="25.5" x14ac:dyDescent="0.2">
      <c r="A114" s="27" t="s">
        <v>54</v>
      </c>
      <c r="E114" s="28" t="s">
        <v>1071</v>
      </c>
    </row>
    <row r="115" spans="1:16" ht="38.25" x14ac:dyDescent="0.2">
      <c r="A115" s="29" t="s">
        <v>56</v>
      </c>
      <c r="E115" s="30" t="s">
        <v>1072</v>
      </c>
    </row>
    <row r="116" spans="1:16" ht="178.5" x14ac:dyDescent="0.2">
      <c r="A116" t="s">
        <v>58</v>
      </c>
      <c r="E116" s="28" t="s">
        <v>1073</v>
      </c>
    </row>
    <row r="117" spans="1:16" ht="12.75" customHeight="1" x14ac:dyDescent="0.2">
      <c r="A117" s="17" t="s">
        <v>49</v>
      </c>
      <c r="B117" s="22" t="s">
        <v>270</v>
      </c>
      <c r="C117" s="22" t="s">
        <v>1074</v>
      </c>
      <c r="D117" s="17" t="s">
        <v>61</v>
      </c>
      <c r="E117" s="23" t="s">
        <v>1075</v>
      </c>
      <c r="F117" s="24" t="s">
        <v>146</v>
      </c>
      <c r="G117" s="25">
        <v>161.059</v>
      </c>
      <c r="H117" s="26">
        <v>0</v>
      </c>
      <c r="I117" s="26">
        <f>ROUND(ROUND(H117,2)*ROUND(G117,3),2)</f>
        <v>0</v>
      </c>
      <c r="O117">
        <f>(I117*21)/100</f>
        <v>0</v>
      </c>
      <c r="P117" t="s">
        <v>27</v>
      </c>
    </row>
    <row r="118" spans="1:16" ht="25.5" x14ac:dyDescent="0.2">
      <c r="A118" s="27" t="s">
        <v>54</v>
      </c>
      <c r="E118" s="28" t="s">
        <v>1076</v>
      </c>
    </row>
    <row r="119" spans="1:16" ht="38.25" x14ac:dyDescent="0.2">
      <c r="A119" s="29" t="s">
        <v>56</v>
      </c>
      <c r="E119" s="30" t="s">
        <v>1077</v>
      </c>
    </row>
    <row r="120" spans="1:16" ht="38.25" x14ac:dyDescent="0.2">
      <c r="A120" t="s">
        <v>58</v>
      </c>
      <c r="E120" s="28" t="s">
        <v>1078</v>
      </c>
    </row>
    <row r="121" spans="1:16" ht="12.75" customHeight="1" x14ac:dyDescent="0.2">
      <c r="A121" s="17" t="s">
        <v>49</v>
      </c>
      <c r="B121" s="22" t="s">
        <v>275</v>
      </c>
      <c r="C121" s="22" t="s">
        <v>1074</v>
      </c>
      <c r="D121" s="17" t="s">
        <v>72</v>
      </c>
      <c r="E121" s="23" t="s">
        <v>1075</v>
      </c>
      <c r="F121" s="24" t="s">
        <v>146</v>
      </c>
      <c r="G121" s="25">
        <v>85.816999999999993</v>
      </c>
      <c r="H121" s="26">
        <v>0</v>
      </c>
      <c r="I121" s="26">
        <f>ROUND(ROUND(H121,2)*ROUND(G121,3),2)</f>
        <v>0</v>
      </c>
      <c r="O121">
        <f>(I121*21)/100</f>
        <v>0</v>
      </c>
      <c r="P121" t="s">
        <v>27</v>
      </c>
    </row>
    <row r="122" spans="1:16" ht="25.5" x14ac:dyDescent="0.2">
      <c r="A122" s="27" t="s">
        <v>54</v>
      </c>
      <c r="E122" s="28" t="s">
        <v>1079</v>
      </c>
    </row>
    <row r="123" spans="1:16" ht="38.25" x14ac:dyDescent="0.2">
      <c r="A123" s="29" t="s">
        <v>56</v>
      </c>
      <c r="E123" s="30" t="s">
        <v>1080</v>
      </c>
    </row>
    <row r="124" spans="1:16" ht="38.25" x14ac:dyDescent="0.2">
      <c r="A124" t="s">
        <v>58</v>
      </c>
      <c r="E124" s="28" t="s">
        <v>1078</v>
      </c>
    </row>
    <row r="125" spans="1:16" ht="12.75" customHeight="1" x14ac:dyDescent="0.2">
      <c r="A125" s="17" t="s">
        <v>49</v>
      </c>
      <c r="B125" s="22" t="s">
        <v>281</v>
      </c>
      <c r="C125" s="22" t="s">
        <v>223</v>
      </c>
      <c r="D125" s="17" t="s">
        <v>51</v>
      </c>
      <c r="E125" s="23" t="s">
        <v>224</v>
      </c>
      <c r="F125" s="24" t="s">
        <v>146</v>
      </c>
      <c r="G125" s="25">
        <v>92.7</v>
      </c>
      <c r="H125" s="26">
        <v>0</v>
      </c>
      <c r="I125" s="26">
        <f>ROUND(ROUND(H125,2)*ROUND(G125,3),2)</f>
        <v>0</v>
      </c>
      <c r="O125">
        <f>(I125*21)/100</f>
        <v>0</v>
      </c>
      <c r="P125" t="s">
        <v>27</v>
      </c>
    </row>
    <row r="126" spans="1:16" ht="38.25" x14ac:dyDescent="0.2">
      <c r="A126" s="27" t="s">
        <v>54</v>
      </c>
      <c r="E126" s="28" t="s">
        <v>1081</v>
      </c>
    </row>
    <row r="127" spans="1:16" x14ac:dyDescent="0.2">
      <c r="A127" s="29" t="s">
        <v>56</v>
      </c>
      <c r="E127" s="30" t="s">
        <v>1082</v>
      </c>
    </row>
    <row r="128" spans="1:16" ht="102" x14ac:dyDescent="0.2">
      <c r="A128" t="s">
        <v>58</v>
      </c>
      <c r="E128" s="28" t="s">
        <v>1083</v>
      </c>
    </row>
    <row r="129" spans="1:16" ht="12.75" customHeight="1" x14ac:dyDescent="0.2">
      <c r="A129" s="5" t="s">
        <v>47</v>
      </c>
      <c r="B129" s="5"/>
      <c r="C129" s="32" t="s">
        <v>39</v>
      </c>
      <c r="D129" s="5"/>
      <c r="E129" s="20" t="s">
        <v>228</v>
      </c>
      <c r="F129" s="5"/>
      <c r="G129" s="5"/>
      <c r="H129" s="5"/>
      <c r="I129" s="33">
        <f>0+I130+I134+I138+I142</f>
        <v>0</v>
      </c>
    </row>
    <row r="130" spans="1:16" ht="12.75" customHeight="1" x14ac:dyDescent="0.2">
      <c r="A130" s="17" t="s">
        <v>49</v>
      </c>
      <c r="B130" s="22" t="s">
        <v>286</v>
      </c>
      <c r="C130" s="22" t="s">
        <v>703</v>
      </c>
      <c r="D130" s="17" t="s">
        <v>51</v>
      </c>
      <c r="E130" s="23" t="s">
        <v>704</v>
      </c>
      <c r="F130" s="24" t="s">
        <v>135</v>
      </c>
      <c r="G130" s="25">
        <v>339.29300000000001</v>
      </c>
      <c r="H130" s="26">
        <v>0</v>
      </c>
      <c r="I130" s="26">
        <f>ROUND(ROUND(H130,2)*ROUND(G130,3),2)</f>
        <v>0</v>
      </c>
      <c r="O130">
        <f>(I130*21)/100</f>
        <v>0</v>
      </c>
      <c r="P130" t="s">
        <v>27</v>
      </c>
    </row>
    <row r="131" spans="1:16" x14ac:dyDescent="0.2">
      <c r="A131" s="27" t="s">
        <v>54</v>
      </c>
      <c r="E131" s="28" t="s">
        <v>51</v>
      </c>
    </row>
    <row r="132" spans="1:16" x14ac:dyDescent="0.2">
      <c r="A132" s="29" t="s">
        <v>56</v>
      </c>
      <c r="E132" s="30" t="s">
        <v>1084</v>
      </c>
    </row>
    <row r="133" spans="1:16" ht="51" x14ac:dyDescent="0.2">
      <c r="A133" t="s">
        <v>58</v>
      </c>
      <c r="E133" s="28" t="s">
        <v>256</v>
      </c>
    </row>
    <row r="134" spans="1:16" ht="12.75" customHeight="1" x14ac:dyDescent="0.2">
      <c r="A134" s="17" t="s">
        <v>49</v>
      </c>
      <c r="B134" s="22" t="s">
        <v>291</v>
      </c>
      <c r="C134" s="22" t="s">
        <v>712</v>
      </c>
      <c r="D134" s="17" t="s">
        <v>51</v>
      </c>
      <c r="E134" s="23" t="s">
        <v>713</v>
      </c>
      <c r="F134" s="24" t="s">
        <v>146</v>
      </c>
      <c r="G134" s="25">
        <v>16.965</v>
      </c>
      <c r="H134" s="26">
        <v>0</v>
      </c>
      <c r="I134" s="26">
        <f>ROUND(ROUND(H134,2)*ROUND(G134,3),2)</f>
        <v>0</v>
      </c>
      <c r="O134">
        <f>(I134*21)/100</f>
        <v>0</v>
      </c>
      <c r="P134" t="s">
        <v>27</v>
      </c>
    </row>
    <row r="135" spans="1:16" x14ac:dyDescent="0.2">
      <c r="A135" s="27" t="s">
        <v>54</v>
      </c>
      <c r="E135" s="28" t="s">
        <v>1085</v>
      </c>
    </row>
    <row r="136" spans="1:16" x14ac:dyDescent="0.2">
      <c r="A136" s="29" t="s">
        <v>56</v>
      </c>
      <c r="E136" s="30" t="s">
        <v>1086</v>
      </c>
    </row>
    <row r="137" spans="1:16" ht="140.25" x14ac:dyDescent="0.2">
      <c r="A137" t="s">
        <v>58</v>
      </c>
      <c r="E137" s="28" t="s">
        <v>265</v>
      </c>
    </row>
    <row r="138" spans="1:16" ht="12.75" customHeight="1" x14ac:dyDescent="0.2">
      <c r="A138" s="17" t="s">
        <v>49</v>
      </c>
      <c r="B138" s="22" t="s">
        <v>297</v>
      </c>
      <c r="C138" s="22" t="s">
        <v>716</v>
      </c>
      <c r="D138" s="17" t="s">
        <v>51</v>
      </c>
      <c r="E138" s="23" t="s">
        <v>717</v>
      </c>
      <c r="F138" s="24" t="s">
        <v>146</v>
      </c>
      <c r="G138" s="25">
        <v>14.664</v>
      </c>
      <c r="H138" s="26">
        <v>0</v>
      </c>
      <c r="I138" s="26">
        <f>ROUND(ROUND(H138,2)*ROUND(G138,3),2)</f>
        <v>0</v>
      </c>
      <c r="O138">
        <f>(I138*21)/100</f>
        <v>0</v>
      </c>
      <c r="P138" t="s">
        <v>27</v>
      </c>
    </row>
    <row r="139" spans="1:16" x14ac:dyDescent="0.2">
      <c r="A139" s="27" t="s">
        <v>54</v>
      </c>
      <c r="E139" s="28" t="s">
        <v>1087</v>
      </c>
    </row>
    <row r="140" spans="1:16" x14ac:dyDescent="0.2">
      <c r="A140" s="29" t="s">
        <v>56</v>
      </c>
      <c r="E140" s="30" t="s">
        <v>1088</v>
      </c>
    </row>
    <row r="141" spans="1:16" ht="140.25" x14ac:dyDescent="0.2">
      <c r="A141" t="s">
        <v>58</v>
      </c>
      <c r="E141" s="28" t="s">
        <v>265</v>
      </c>
    </row>
    <row r="142" spans="1:16" ht="12.75" customHeight="1" x14ac:dyDescent="0.2">
      <c r="A142" s="17" t="s">
        <v>49</v>
      </c>
      <c r="B142" s="22" t="s">
        <v>303</v>
      </c>
      <c r="C142" s="22" t="s">
        <v>1089</v>
      </c>
      <c r="D142" s="17" t="s">
        <v>51</v>
      </c>
      <c r="E142" s="23" t="s">
        <v>1090</v>
      </c>
      <c r="F142" s="24" t="s">
        <v>135</v>
      </c>
      <c r="G142" s="25">
        <v>325.86399999999998</v>
      </c>
      <c r="H142" s="26">
        <v>0</v>
      </c>
      <c r="I142" s="26">
        <f>ROUND(ROUND(H142,2)*ROUND(G142,3),2)</f>
        <v>0</v>
      </c>
      <c r="O142">
        <f>(I142*21)/100</f>
        <v>0</v>
      </c>
      <c r="P142" t="s">
        <v>27</v>
      </c>
    </row>
    <row r="143" spans="1:16" x14ac:dyDescent="0.2">
      <c r="A143" s="27" t="s">
        <v>54</v>
      </c>
      <c r="E143" s="28" t="s">
        <v>1091</v>
      </c>
    </row>
    <row r="144" spans="1:16" x14ac:dyDescent="0.2">
      <c r="A144" s="29" t="s">
        <v>56</v>
      </c>
      <c r="E144" s="30" t="s">
        <v>1092</v>
      </c>
    </row>
    <row r="145" spans="1:16" ht="25.5" x14ac:dyDescent="0.2">
      <c r="A145" t="s">
        <v>58</v>
      </c>
      <c r="E145" s="28" t="s">
        <v>724</v>
      </c>
    </row>
    <row r="146" spans="1:16" ht="12.75" customHeight="1" x14ac:dyDescent="0.2">
      <c r="A146" s="5" t="s">
        <v>47</v>
      </c>
      <c r="B146" s="5"/>
      <c r="C146" s="32" t="s">
        <v>98</v>
      </c>
      <c r="D146" s="5"/>
      <c r="E146" s="20" t="s">
        <v>424</v>
      </c>
      <c r="F146" s="5"/>
      <c r="G146" s="5"/>
      <c r="H146" s="5"/>
      <c r="I146" s="33">
        <f>0+I147+I151+I155+I159+I163+I167+I171+I175</f>
        <v>0</v>
      </c>
    </row>
    <row r="147" spans="1:16" ht="12.75" customHeight="1" x14ac:dyDescent="0.2">
      <c r="A147" s="17" t="s">
        <v>49</v>
      </c>
      <c r="B147" s="22" t="s">
        <v>309</v>
      </c>
      <c r="C147" s="22" t="s">
        <v>1093</v>
      </c>
      <c r="D147" s="17" t="s">
        <v>51</v>
      </c>
      <c r="E147" s="23" t="s">
        <v>1094</v>
      </c>
      <c r="F147" s="24" t="s">
        <v>135</v>
      </c>
      <c r="G147" s="25">
        <v>45.265000000000001</v>
      </c>
      <c r="H147" s="26">
        <v>0</v>
      </c>
      <c r="I147" s="26">
        <f>ROUND(ROUND(H147,2)*ROUND(G147,3),2)</f>
        <v>0</v>
      </c>
      <c r="O147">
        <f>(I147*21)/100</f>
        <v>0</v>
      </c>
      <c r="P147" t="s">
        <v>27</v>
      </c>
    </row>
    <row r="148" spans="1:16" ht="38.25" x14ac:dyDescent="0.2">
      <c r="A148" s="27" t="s">
        <v>54</v>
      </c>
      <c r="E148" s="28" t="s">
        <v>1095</v>
      </c>
    </row>
    <row r="149" spans="1:16" ht="89.25" x14ac:dyDescent="0.2">
      <c r="A149" s="29" t="s">
        <v>56</v>
      </c>
      <c r="E149" s="30" t="s">
        <v>1096</v>
      </c>
    </row>
    <row r="150" spans="1:16" ht="191.25" x14ac:dyDescent="0.2">
      <c r="A150" t="s">
        <v>58</v>
      </c>
      <c r="E150" s="28" t="s">
        <v>1097</v>
      </c>
    </row>
    <row r="151" spans="1:16" ht="12.75" customHeight="1" x14ac:dyDescent="0.2">
      <c r="A151" s="17" t="s">
        <v>49</v>
      </c>
      <c r="B151" s="22" t="s">
        <v>315</v>
      </c>
      <c r="C151" s="22" t="s">
        <v>730</v>
      </c>
      <c r="D151" s="17" t="s">
        <v>51</v>
      </c>
      <c r="E151" s="23" t="s">
        <v>731</v>
      </c>
      <c r="F151" s="24" t="s">
        <v>135</v>
      </c>
      <c r="G151" s="25">
        <v>361.76799999999997</v>
      </c>
      <c r="H151" s="26">
        <v>0</v>
      </c>
      <c r="I151" s="26">
        <f>ROUND(ROUND(H151,2)*ROUND(G151,3),2)</f>
        <v>0</v>
      </c>
      <c r="O151">
        <f>(I151*21)/100</f>
        <v>0</v>
      </c>
      <c r="P151" t="s">
        <v>27</v>
      </c>
    </row>
    <row r="152" spans="1:16" x14ac:dyDescent="0.2">
      <c r="A152" s="27" t="s">
        <v>54</v>
      </c>
      <c r="E152" s="28" t="s">
        <v>1098</v>
      </c>
    </row>
    <row r="153" spans="1:16" x14ac:dyDescent="0.2">
      <c r="A153" s="29" t="s">
        <v>56</v>
      </c>
      <c r="E153" s="30" t="s">
        <v>1099</v>
      </c>
    </row>
    <row r="154" spans="1:16" ht="191.25" x14ac:dyDescent="0.2">
      <c r="A154" t="s">
        <v>58</v>
      </c>
      <c r="E154" s="28" t="s">
        <v>1100</v>
      </c>
    </row>
    <row r="155" spans="1:16" ht="12.75" customHeight="1" x14ac:dyDescent="0.2">
      <c r="A155" s="17" t="s">
        <v>49</v>
      </c>
      <c r="B155" s="22" t="s">
        <v>321</v>
      </c>
      <c r="C155" s="22" t="s">
        <v>735</v>
      </c>
      <c r="D155" s="17" t="s">
        <v>51</v>
      </c>
      <c r="E155" s="23" t="s">
        <v>736</v>
      </c>
      <c r="F155" s="24" t="s">
        <v>135</v>
      </c>
      <c r="G155" s="25">
        <v>162.90100000000001</v>
      </c>
      <c r="H155" s="26">
        <v>0</v>
      </c>
      <c r="I155" s="26">
        <f>ROUND(ROUND(H155,2)*ROUND(G155,3),2)</f>
        <v>0</v>
      </c>
      <c r="O155">
        <f>(I155*21)/100</f>
        <v>0</v>
      </c>
      <c r="P155" t="s">
        <v>27</v>
      </c>
    </row>
    <row r="156" spans="1:16" ht="12.75" customHeight="1" x14ac:dyDescent="0.2">
      <c r="A156" s="27" t="s">
        <v>54</v>
      </c>
      <c r="E156" s="28" t="s">
        <v>1098</v>
      </c>
    </row>
    <row r="157" spans="1:16" ht="38.25" x14ac:dyDescent="0.2">
      <c r="A157" s="29" t="s">
        <v>56</v>
      </c>
      <c r="E157" s="30" t="s">
        <v>1101</v>
      </c>
    </row>
    <row r="158" spans="1:16" ht="204" x14ac:dyDescent="0.2">
      <c r="A158" t="s">
        <v>58</v>
      </c>
      <c r="E158" s="28" t="s">
        <v>1102</v>
      </c>
    </row>
    <row r="159" spans="1:16" ht="12.75" customHeight="1" x14ac:dyDescent="0.2">
      <c r="A159" s="17" t="s">
        <v>49</v>
      </c>
      <c r="B159" s="22" t="s">
        <v>326</v>
      </c>
      <c r="C159" s="22" t="s">
        <v>740</v>
      </c>
      <c r="D159" s="17" t="s">
        <v>51</v>
      </c>
      <c r="E159" s="23" t="s">
        <v>741</v>
      </c>
      <c r="F159" s="24" t="s">
        <v>135</v>
      </c>
      <c r="G159" s="25">
        <v>187.958</v>
      </c>
      <c r="H159" s="26">
        <v>0</v>
      </c>
      <c r="I159" s="26">
        <f>ROUND(ROUND(H159,2)*ROUND(G159,3),2)</f>
        <v>0</v>
      </c>
      <c r="O159">
        <f>(I159*21)/100</f>
        <v>0</v>
      </c>
      <c r="P159" t="s">
        <v>27</v>
      </c>
    </row>
    <row r="160" spans="1:16" ht="25.5" x14ac:dyDescent="0.2">
      <c r="A160" s="27" t="s">
        <v>54</v>
      </c>
      <c r="E160" s="28" t="s">
        <v>1103</v>
      </c>
    </row>
    <row r="161" spans="1:16" ht="38.25" x14ac:dyDescent="0.2">
      <c r="A161" s="29" t="s">
        <v>56</v>
      </c>
      <c r="E161" s="30" t="s">
        <v>1104</v>
      </c>
    </row>
    <row r="162" spans="1:16" ht="38.25" x14ac:dyDescent="0.2">
      <c r="A162" t="s">
        <v>58</v>
      </c>
      <c r="E162" s="28" t="s">
        <v>1105</v>
      </c>
    </row>
    <row r="163" spans="1:16" ht="12.75" customHeight="1" x14ac:dyDescent="0.2">
      <c r="A163" s="17" t="s">
        <v>49</v>
      </c>
      <c r="B163" s="22" t="s">
        <v>332</v>
      </c>
      <c r="C163" s="22" t="s">
        <v>745</v>
      </c>
      <c r="D163" s="17" t="s">
        <v>51</v>
      </c>
      <c r="E163" s="23" t="s">
        <v>746</v>
      </c>
      <c r="F163" s="24" t="s">
        <v>135</v>
      </c>
      <c r="G163" s="25">
        <v>143.59399999999999</v>
      </c>
      <c r="H163" s="26">
        <v>0</v>
      </c>
      <c r="I163" s="26">
        <f>ROUND(ROUND(H163,2)*ROUND(G163,3),2)</f>
        <v>0</v>
      </c>
      <c r="O163">
        <f>(I163*21)/100</f>
        <v>0</v>
      </c>
      <c r="P163" t="s">
        <v>27</v>
      </c>
    </row>
    <row r="164" spans="1:16" x14ac:dyDescent="0.2">
      <c r="A164" s="27" t="s">
        <v>54</v>
      </c>
      <c r="E164" s="28" t="s">
        <v>1106</v>
      </c>
    </row>
    <row r="165" spans="1:16" ht="178.5" x14ac:dyDescent="0.2">
      <c r="A165" s="29" t="s">
        <v>56</v>
      </c>
      <c r="E165" s="30" t="s">
        <v>1107</v>
      </c>
    </row>
    <row r="166" spans="1:16" ht="38.25" x14ac:dyDescent="0.2">
      <c r="A166" t="s">
        <v>58</v>
      </c>
      <c r="E166" s="28" t="s">
        <v>1105</v>
      </c>
    </row>
    <row r="167" spans="1:16" ht="12.75" customHeight="1" x14ac:dyDescent="0.2">
      <c r="A167" s="17" t="s">
        <v>49</v>
      </c>
      <c r="B167" s="22" t="s">
        <v>337</v>
      </c>
      <c r="C167" s="22" t="s">
        <v>749</v>
      </c>
      <c r="D167" s="17" t="s">
        <v>61</v>
      </c>
      <c r="E167" s="23" t="s">
        <v>750</v>
      </c>
      <c r="F167" s="24" t="s">
        <v>135</v>
      </c>
      <c r="G167" s="25">
        <v>82.753</v>
      </c>
      <c r="H167" s="26">
        <v>0</v>
      </c>
      <c r="I167" s="26">
        <f>ROUND(ROUND(H167,2)*ROUND(G167,3),2)</f>
        <v>0</v>
      </c>
      <c r="O167">
        <f>(I167*21)/100</f>
        <v>0</v>
      </c>
      <c r="P167" t="s">
        <v>27</v>
      </c>
    </row>
    <row r="168" spans="1:16" x14ac:dyDescent="0.2">
      <c r="A168" s="27" t="s">
        <v>54</v>
      </c>
      <c r="E168" s="28" t="s">
        <v>1108</v>
      </c>
    </row>
    <row r="169" spans="1:16" ht="38.25" x14ac:dyDescent="0.2">
      <c r="A169" s="29" t="s">
        <v>56</v>
      </c>
      <c r="E169" s="30" t="s">
        <v>1109</v>
      </c>
    </row>
    <row r="170" spans="1:16" ht="51" x14ac:dyDescent="0.2">
      <c r="A170" t="s">
        <v>58</v>
      </c>
      <c r="E170" s="28" t="s">
        <v>753</v>
      </c>
    </row>
    <row r="171" spans="1:16" ht="12.75" customHeight="1" x14ac:dyDescent="0.2">
      <c r="A171" s="17" t="s">
        <v>49</v>
      </c>
      <c r="B171" s="22" t="s">
        <v>343</v>
      </c>
      <c r="C171" s="22" t="s">
        <v>749</v>
      </c>
      <c r="D171" s="17" t="s">
        <v>72</v>
      </c>
      <c r="E171" s="23" t="s">
        <v>750</v>
      </c>
      <c r="F171" s="24" t="s">
        <v>135</v>
      </c>
      <c r="G171" s="25">
        <v>186.791</v>
      </c>
      <c r="H171" s="26">
        <v>0</v>
      </c>
      <c r="I171" s="26">
        <f>ROUND(ROUND(H171,2)*ROUND(G171,3),2)</f>
        <v>0</v>
      </c>
      <c r="O171">
        <f>(I171*21)/100</f>
        <v>0</v>
      </c>
      <c r="P171" t="s">
        <v>27</v>
      </c>
    </row>
    <row r="172" spans="1:16" x14ac:dyDescent="0.2">
      <c r="A172" s="27" t="s">
        <v>54</v>
      </c>
      <c r="E172" s="28" t="s">
        <v>1110</v>
      </c>
    </row>
    <row r="173" spans="1:16" ht="63.75" x14ac:dyDescent="0.2">
      <c r="A173" s="29" t="s">
        <v>56</v>
      </c>
      <c r="E173" s="30" t="s">
        <v>1111</v>
      </c>
    </row>
    <row r="174" spans="1:16" ht="51" x14ac:dyDescent="0.2">
      <c r="A174" t="s">
        <v>58</v>
      </c>
      <c r="E174" s="28" t="s">
        <v>753</v>
      </c>
    </row>
    <row r="175" spans="1:16" ht="12.75" customHeight="1" x14ac:dyDescent="0.2">
      <c r="A175" s="17" t="s">
        <v>49</v>
      </c>
      <c r="B175" s="22" t="s">
        <v>349</v>
      </c>
      <c r="C175" s="22" t="s">
        <v>757</v>
      </c>
      <c r="D175" s="17" t="s">
        <v>51</v>
      </c>
      <c r="E175" s="23" t="s">
        <v>758</v>
      </c>
      <c r="F175" s="24" t="s">
        <v>135</v>
      </c>
      <c r="G175" s="25">
        <v>55.067999999999998</v>
      </c>
      <c r="H175" s="26">
        <v>0</v>
      </c>
      <c r="I175" s="26">
        <f>ROUND(ROUND(H175,2)*ROUND(G175,3),2)</f>
        <v>0</v>
      </c>
      <c r="O175">
        <f>(I175*21)/100</f>
        <v>0</v>
      </c>
      <c r="P175" t="s">
        <v>27</v>
      </c>
    </row>
    <row r="176" spans="1:16" ht="25.5" x14ac:dyDescent="0.2">
      <c r="A176" s="27" t="s">
        <v>54</v>
      </c>
      <c r="E176" s="28" t="s">
        <v>1112</v>
      </c>
    </row>
    <row r="177" spans="1:16" ht="38.25" x14ac:dyDescent="0.2">
      <c r="A177" s="29" t="s">
        <v>56</v>
      </c>
      <c r="E177" s="30" t="s">
        <v>1113</v>
      </c>
    </row>
    <row r="178" spans="1:16" ht="51" x14ac:dyDescent="0.2">
      <c r="A178" t="s">
        <v>58</v>
      </c>
      <c r="E178" s="28" t="s">
        <v>753</v>
      </c>
    </row>
    <row r="179" spans="1:16" ht="12.75" customHeight="1" x14ac:dyDescent="0.2">
      <c r="A179" s="5" t="s">
        <v>47</v>
      </c>
      <c r="B179" s="5"/>
      <c r="C179" s="32" t="s">
        <v>104</v>
      </c>
      <c r="D179" s="5"/>
      <c r="E179" s="20" t="s">
        <v>296</v>
      </c>
      <c r="F179" s="5"/>
      <c r="G179" s="5"/>
      <c r="H179" s="5"/>
      <c r="I179" s="33">
        <f>0+I180+I184+I188+I192</f>
        <v>0</v>
      </c>
    </row>
    <row r="180" spans="1:16" ht="12.75" customHeight="1" x14ac:dyDescent="0.2">
      <c r="A180" s="17" t="s">
        <v>49</v>
      </c>
      <c r="B180" s="22" t="s">
        <v>355</v>
      </c>
      <c r="C180" s="22" t="s">
        <v>1114</v>
      </c>
      <c r="D180" s="17" t="s">
        <v>51</v>
      </c>
      <c r="E180" s="23" t="s">
        <v>1115</v>
      </c>
      <c r="F180" s="24" t="s">
        <v>152</v>
      </c>
      <c r="G180" s="25">
        <v>3.3</v>
      </c>
      <c r="H180" s="26">
        <v>0</v>
      </c>
      <c r="I180" s="26">
        <f>ROUND(ROUND(H180,2)*ROUND(G180,3),2)</f>
        <v>0</v>
      </c>
      <c r="O180">
        <f>(I180*21)/100</f>
        <v>0</v>
      </c>
      <c r="P180" t="s">
        <v>27</v>
      </c>
    </row>
    <row r="181" spans="1:16" ht="25.5" x14ac:dyDescent="0.2">
      <c r="A181" s="27" t="s">
        <v>54</v>
      </c>
      <c r="E181" s="28" t="s">
        <v>1116</v>
      </c>
    </row>
    <row r="182" spans="1:16" x14ac:dyDescent="0.2">
      <c r="A182" s="29" t="s">
        <v>56</v>
      </c>
      <c r="E182" s="30" t="s">
        <v>1117</v>
      </c>
    </row>
    <row r="183" spans="1:16" ht="229.5" x14ac:dyDescent="0.2">
      <c r="A183" t="s">
        <v>58</v>
      </c>
      <c r="E183" s="28" t="s">
        <v>1118</v>
      </c>
    </row>
    <row r="184" spans="1:16" ht="12.75" customHeight="1" x14ac:dyDescent="0.2">
      <c r="A184" s="17" t="s">
        <v>49</v>
      </c>
      <c r="B184" s="22" t="s">
        <v>459</v>
      </c>
      <c r="C184" s="22" t="s">
        <v>1119</v>
      </c>
      <c r="D184" s="17" t="s">
        <v>51</v>
      </c>
      <c r="E184" s="23" t="s">
        <v>1120</v>
      </c>
      <c r="F184" s="24" t="s">
        <v>152</v>
      </c>
      <c r="G184" s="25">
        <v>78.55</v>
      </c>
      <c r="H184" s="26">
        <v>0</v>
      </c>
      <c r="I184" s="26">
        <f>ROUND(ROUND(H184,2)*ROUND(G184,3),2)</f>
        <v>0</v>
      </c>
      <c r="O184">
        <f>(I184*21)/100</f>
        <v>0</v>
      </c>
      <c r="P184" t="s">
        <v>27</v>
      </c>
    </row>
    <row r="185" spans="1:16" ht="38.25" x14ac:dyDescent="0.2">
      <c r="A185" s="27" t="s">
        <v>54</v>
      </c>
      <c r="E185" s="28" t="s">
        <v>1121</v>
      </c>
    </row>
    <row r="186" spans="1:16" ht="63.75" x14ac:dyDescent="0.2">
      <c r="A186" s="29" t="s">
        <v>56</v>
      </c>
      <c r="E186" s="30" t="s">
        <v>1122</v>
      </c>
    </row>
    <row r="187" spans="1:16" ht="153" customHeight="1" x14ac:dyDescent="0.2">
      <c r="A187" t="s">
        <v>58</v>
      </c>
      <c r="E187" s="28" t="s">
        <v>1118</v>
      </c>
    </row>
    <row r="188" spans="1:16" ht="12.75" customHeight="1" x14ac:dyDescent="0.2">
      <c r="A188" s="17" t="s">
        <v>49</v>
      </c>
      <c r="B188" s="22" t="s">
        <v>461</v>
      </c>
      <c r="C188" s="22" t="s">
        <v>1123</v>
      </c>
      <c r="D188" s="17" t="s">
        <v>51</v>
      </c>
      <c r="E188" s="23" t="s">
        <v>1124</v>
      </c>
      <c r="F188" s="24" t="s">
        <v>152</v>
      </c>
      <c r="G188" s="25">
        <v>98.3</v>
      </c>
      <c r="H188" s="26">
        <v>0</v>
      </c>
      <c r="I188" s="26">
        <f>ROUND(ROUND(H188,2)*ROUND(G188,3),2)</f>
        <v>0</v>
      </c>
      <c r="O188">
        <f>(I188*21)/100</f>
        <v>0</v>
      </c>
      <c r="P188" t="s">
        <v>27</v>
      </c>
    </row>
    <row r="189" spans="1:16" ht="25.5" x14ac:dyDescent="0.2">
      <c r="A189" s="27" t="s">
        <v>54</v>
      </c>
      <c r="E189" s="28" t="s">
        <v>1125</v>
      </c>
    </row>
    <row r="190" spans="1:16" x14ac:dyDescent="0.2">
      <c r="A190" s="29" t="s">
        <v>56</v>
      </c>
      <c r="E190" s="30" t="s">
        <v>1126</v>
      </c>
    </row>
    <row r="191" spans="1:16" ht="242.25" x14ac:dyDescent="0.2">
      <c r="A191" t="s">
        <v>58</v>
      </c>
      <c r="E191" s="28" t="s">
        <v>786</v>
      </c>
    </row>
    <row r="192" spans="1:16" ht="12.75" customHeight="1" x14ac:dyDescent="0.2">
      <c r="A192" s="17" t="s">
        <v>49</v>
      </c>
      <c r="B192" s="22" t="s">
        <v>463</v>
      </c>
      <c r="C192" s="22" t="s">
        <v>788</v>
      </c>
      <c r="D192" s="17" t="s">
        <v>51</v>
      </c>
      <c r="E192" s="23" t="s">
        <v>789</v>
      </c>
      <c r="F192" s="24" t="s">
        <v>152</v>
      </c>
      <c r="G192" s="25">
        <v>99.23</v>
      </c>
      <c r="H192" s="26">
        <v>0</v>
      </c>
      <c r="I192" s="26">
        <f>ROUND(ROUND(H192,2)*ROUND(G192,3),2)</f>
        <v>0</v>
      </c>
      <c r="O192">
        <f>(I192*21)/100</f>
        <v>0</v>
      </c>
      <c r="P192" t="s">
        <v>27</v>
      </c>
    </row>
    <row r="193" spans="1:16" ht="25.5" x14ac:dyDescent="0.2">
      <c r="A193" s="27" t="s">
        <v>54</v>
      </c>
      <c r="E193" s="28" t="s">
        <v>1127</v>
      </c>
    </row>
    <row r="194" spans="1:16" x14ac:dyDescent="0.2">
      <c r="A194" s="29" t="s">
        <v>56</v>
      </c>
      <c r="E194" s="30" t="s">
        <v>1128</v>
      </c>
    </row>
    <row r="195" spans="1:16" ht="242.25" x14ac:dyDescent="0.2">
      <c r="A195" t="s">
        <v>58</v>
      </c>
      <c r="E195" s="28" t="s">
        <v>786</v>
      </c>
    </row>
    <row r="196" spans="1:16" ht="12.75" customHeight="1" x14ac:dyDescent="0.2">
      <c r="A196" s="5" t="s">
        <v>47</v>
      </c>
      <c r="B196" s="5"/>
      <c r="C196" s="32" t="s">
        <v>44</v>
      </c>
      <c r="D196" s="5"/>
      <c r="E196" s="20" t="s">
        <v>314</v>
      </c>
      <c r="F196" s="5"/>
      <c r="G196" s="5"/>
      <c r="H196" s="5"/>
      <c r="I196" s="33">
        <f>0+I197+I201+I205+I209+I213+I217+I221+I225+I229+I233+I237</f>
        <v>0</v>
      </c>
    </row>
    <row r="197" spans="1:16" ht="12.75" customHeight="1" x14ac:dyDescent="0.2">
      <c r="A197" s="17" t="s">
        <v>49</v>
      </c>
      <c r="B197" s="22" t="s">
        <v>465</v>
      </c>
      <c r="C197" s="22" t="s">
        <v>809</v>
      </c>
      <c r="D197" s="17" t="s">
        <v>51</v>
      </c>
      <c r="E197" s="23" t="s">
        <v>810</v>
      </c>
      <c r="F197" s="24" t="s">
        <v>152</v>
      </c>
      <c r="G197" s="25">
        <v>88.05</v>
      </c>
      <c r="H197" s="26">
        <v>0</v>
      </c>
      <c r="I197" s="26">
        <f>ROUND(ROUND(H197,2)*ROUND(G197,3),2)</f>
        <v>0</v>
      </c>
      <c r="O197">
        <f>(I197*21)/100</f>
        <v>0</v>
      </c>
      <c r="P197" t="s">
        <v>27</v>
      </c>
    </row>
    <row r="198" spans="1:16" ht="12.75" customHeight="1" x14ac:dyDescent="0.2">
      <c r="A198" s="27" t="s">
        <v>54</v>
      </c>
      <c r="E198" s="28" t="s">
        <v>1129</v>
      </c>
    </row>
    <row r="199" spans="1:16" ht="12.75" customHeight="1" x14ac:dyDescent="0.2">
      <c r="A199" s="29" t="s">
        <v>56</v>
      </c>
      <c r="E199" s="30" t="s">
        <v>1130</v>
      </c>
    </row>
    <row r="200" spans="1:16" ht="51" customHeight="1" x14ac:dyDescent="0.2">
      <c r="A200" t="s">
        <v>58</v>
      </c>
      <c r="E200" s="28" t="s">
        <v>813</v>
      </c>
    </row>
    <row r="201" spans="1:16" ht="12.75" customHeight="1" x14ac:dyDescent="0.2">
      <c r="A201" s="17" t="s">
        <v>49</v>
      </c>
      <c r="B201" s="22" t="s">
        <v>467</v>
      </c>
      <c r="C201" s="22" t="s">
        <v>815</v>
      </c>
      <c r="D201" s="17" t="s">
        <v>51</v>
      </c>
      <c r="E201" s="23" t="s">
        <v>816</v>
      </c>
      <c r="F201" s="24" t="s">
        <v>152</v>
      </c>
      <c r="G201" s="25">
        <v>92</v>
      </c>
      <c r="H201" s="26">
        <v>0</v>
      </c>
      <c r="I201" s="26">
        <f>ROUND(ROUND(H201,2)*ROUND(G201,3),2)</f>
        <v>0</v>
      </c>
      <c r="O201">
        <f>(I201*21)/100</f>
        <v>0</v>
      </c>
      <c r="P201" t="s">
        <v>27</v>
      </c>
    </row>
    <row r="202" spans="1:16" ht="25.5" x14ac:dyDescent="0.2">
      <c r="A202" s="27" t="s">
        <v>54</v>
      </c>
      <c r="E202" s="28" t="s">
        <v>1131</v>
      </c>
    </row>
    <row r="203" spans="1:16" x14ac:dyDescent="0.2">
      <c r="A203" s="29" t="s">
        <v>56</v>
      </c>
      <c r="E203" s="30" t="s">
        <v>1132</v>
      </c>
    </row>
    <row r="204" spans="1:16" ht="114.75" x14ac:dyDescent="0.2">
      <c r="A204" t="s">
        <v>58</v>
      </c>
      <c r="E204" s="28" t="s">
        <v>1133</v>
      </c>
    </row>
    <row r="205" spans="1:16" ht="12.75" customHeight="1" x14ac:dyDescent="0.2">
      <c r="A205" s="17" t="s">
        <v>49</v>
      </c>
      <c r="B205" s="22" t="s">
        <v>473</v>
      </c>
      <c r="C205" s="22" t="s">
        <v>821</v>
      </c>
      <c r="D205" s="17" t="s">
        <v>51</v>
      </c>
      <c r="E205" s="23" t="s">
        <v>822</v>
      </c>
      <c r="F205" s="24" t="s">
        <v>76</v>
      </c>
      <c r="G205" s="25">
        <v>2</v>
      </c>
      <c r="H205" s="26">
        <v>0</v>
      </c>
      <c r="I205" s="26">
        <f>ROUND(ROUND(H205,2)*ROUND(G205,3),2)</f>
        <v>0</v>
      </c>
      <c r="O205">
        <f>(I205*21)/100</f>
        <v>0</v>
      </c>
      <c r="P205" t="s">
        <v>27</v>
      </c>
    </row>
    <row r="206" spans="1:16" x14ac:dyDescent="0.2">
      <c r="A206" s="27" t="s">
        <v>54</v>
      </c>
      <c r="E206" s="28" t="s">
        <v>51</v>
      </c>
    </row>
    <row r="207" spans="1:16" x14ac:dyDescent="0.2">
      <c r="A207" s="29" t="s">
        <v>56</v>
      </c>
      <c r="E207" s="30" t="s">
        <v>824</v>
      </c>
    </row>
    <row r="208" spans="1:16" ht="25.5" x14ac:dyDescent="0.2">
      <c r="A208" t="s">
        <v>58</v>
      </c>
      <c r="E208" s="28" t="s">
        <v>825</v>
      </c>
    </row>
    <row r="209" spans="1:16" ht="12.75" customHeight="1" x14ac:dyDescent="0.2">
      <c r="A209" s="17" t="s">
        <v>49</v>
      </c>
      <c r="B209" s="22" t="s">
        <v>756</v>
      </c>
      <c r="C209" s="22" t="s">
        <v>827</v>
      </c>
      <c r="D209" s="17" t="s">
        <v>51</v>
      </c>
      <c r="E209" s="23" t="s">
        <v>828</v>
      </c>
      <c r="F209" s="24" t="s">
        <v>152</v>
      </c>
      <c r="G209" s="25">
        <v>173</v>
      </c>
      <c r="H209" s="26">
        <v>0</v>
      </c>
      <c r="I209" s="26">
        <f>ROUND(ROUND(H209,2)*ROUND(G209,3),2)</f>
        <v>0</v>
      </c>
      <c r="O209">
        <f>(I209*21)/100</f>
        <v>0</v>
      </c>
      <c r="P209" t="s">
        <v>27</v>
      </c>
    </row>
    <row r="210" spans="1:16" ht="25.5" x14ac:dyDescent="0.2">
      <c r="A210" s="27" t="s">
        <v>54</v>
      </c>
      <c r="E210" s="28" t="s">
        <v>1134</v>
      </c>
    </row>
    <row r="211" spans="1:16" x14ac:dyDescent="0.2">
      <c r="A211" s="29" t="s">
        <v>56</v>
      </c>
      <c r="E211" s="30" t="s">
        <v>1135</v>
      </c>
    </row>
    <row r="212" spans="1:16" ht="51" x14ac:dyDescent="0.2">
      <c r="A212" t="s">
        <v>58</v>
      </c>
      <c r="E212" s="28" t="s">
        <v>331</v>
      </c>
    </row>
    <row r="213" spans="1:16" ht="12.75" customHeight="1" x14ac:dyDescent="0.2">
      <c r="A213" s="17" t="s">
        <v>49</v>
      </c>
      <c r="B213" s="22" t="s">
        <v>761</v>
      </c>
      <c r="C213" s="22" t="s">
        <v>333</v>
      </c>
      <c r="D213" s="17" t="s">
        <v>51</v>
      </c>
      <c r="E213" s="23" t="s">
        <v>334</v>
      </c>
      <c r="F213" s="24" t="s">
        <v>152</v>
      </c>
      <c r="G213" s="25">
        <v>8</v>
      </c>
      <c r="H213" s="26">
        <v>0</v>
      </c>
      <c r="I213" s="26">
        <f>ROUND(ROUND(H213,2)*ROUND(G213,3),2)</f>
        <v>0</v>
      </c>
      <c r="O213">
        <f>(I213*21)/100</f>
        <v>0</v>
      </c>
      <c r="P213" t="s">
        <v>27</v>
      </c>
    </row>
    <row r="214" spans="1:16" x14ac:dyDescent="0.2">
      <c r="A214" s="27" t="s">
        <v>54</v>
      </c>
      <c r="E214" s="28" t="s">
        <v>1136</v>
      </c>
    </row>
    <row r="215" spans="1:16" x14ac:dyDescent="0.2">
      <c r="A215" s="29" t="s">
        <v>56</v>
      </c>
      <c r="E215" s="30" t="s">
        <v>1137</v>
      </c>
    </row>
    <row r="216" spans="1:16" ht="51" x14ac:dyDescent="0.2">
      <c r="A216" t="s">
        <v>58</v>
      </c>
      <c r="E216" s="28" t="s">
        <v>331</v>
      </c>
    </row>
    <row r="217" spans="1:16" ht="12.75" customHeight="1" x14ac:dyDescent="0.2">
      <c r="A217" s="17" t="s">
        <v>49</v>
      </c>
      <c r="B217" s="22" t="s">
        <v>767</v>
      </c>
      <c r="C217" s="22" t="s">
        <v>1138</v>
      </c>
      <c r="D217" s="17" t="s">
        <v>51</v>
      </c>
      <c r="E217" s="23" t="s">
        <v>1139</v>
      </c>
      <c r="F217" s="24" t="s">
        <v>152</v>
      </c>
      <c r="G217" s="25">
        <v>195.25800000000001</v>
      </c>
      <c r="H217" s="26">
        <v>0</v>
      </c>
      <c r="I217" s="26">
        <f>ROUND(ROUND(H217,2)*ROUND(G217,3),2)</f>
        <v>0</v>
      </c>
      <c r="O217">
        <f>(I217*21)/100</f>
        <v>0</v>
      </c>
      <c r="P217" t="s">
        <v>27</v>
      </c>
    </row>
    <row r="218" spans="1:16" ht="38.25" x14ac:dyDescent="0.2">
      <c r="A218" s="27" t="s">
        <v>54</v>
      </c>
      <c r="E218" s="28" t="s">
        <v>1140</v>
      </c>
    </row>
    <row r="219" spans="1:16" ht="51" x14ac:dyDescent="0.2">
      <c r="A219" s="29" t="s">
        <v>56</v>
      </c>
      <c r="E219" s="30" t="s">
        <v>1141</v>
      </c>
    </row>
    <row r="220" spans="1:16" ht="38.25" x14ac:dyDescent="0.2">
      <c r="A220" t="s">
        <v>58</v>
      </c>
      <c r="E220" s="28" t="s">
        <v>836</v>
      </c>
    </row>
    <row r="221" spans="1:16" ht="12.75" customHeight="1" x14ac:dyDescent="0.2">
      <c r="A221" s="17" t="s">
        <v>49</v>
      </c>
      <c r="B221" s="22" t="s">
        <v>772</v>
      </c>
      <c r="C221" s="22" t="s">
        <v>350</v>
      </c>
      <c r="D221" s="17" t="s">
        <v>51</v>
      </c>
      <c r="E221" s="23" t="s">
        <v>351</v>
      </c>
      <c r="F221" s="24" t="s">
        <v>152</v>
      </c>
      <c r="G221" s="25">
        <v>22</v>
      </c>
      <c r="H221" s="26">
        <v>0</v>
      </c>
      <c r="I221" s="26">
        <f>ROUND(ROUND(H221,2)*ROUND(G221,3),2)</f>
        <v>0</v>
      </c>
      <c r="O221">
        <f>(I221*21)/100</f>
        <v>0</v>
      </c>
      <c r="P221" t="s">
        <v>27</v>
      </c>
    </row>
    <row r="222" spans="1:16" ht="25.5" x14ac:dyDescent="0.2">
      <c r="A222" s="27" t="s">
        <v>54</v>
      </c>
      <c r="E222" s="28" t="s">
        <v>1142</v>
      </c>
    </row>
    <row r="223" spans="1:16" ht="38.25" x14ac:dyDescent="0.2">
      <c r="A223" s="29" t="s">
        <v>56</v>
      </c>
      <c r="E223" s="30" t="s">
        <v>1143</v>
      </c>
    </row>
    <row r="224" spans="1:16" ht="89.25" x14ac:dyDescent="0.2">
      <c r="A224" t="s">
        <v>58</v>
      </c>
      <c r="E224" s="28" t="s">
        <v>1144</v>
      </c>
    </row>
    <row r="225" spans="1:16" ht="12.75" customHeight="1" x14ac:dyDescent="0.2">
      <c r="A225" s="17" t="s">
        <v>49</v>
      </c>
      <c r="B225" s="22" t="s">
        <v>775</v>
      </c>
      <c r="C225" s="22" t="s">
        <v>852</v>
      </c>
      <c r="D225" s="17" t="s">
        <v>51</v>
      </c>
      <c r="E225" s="23" t="s">
        <v>853</v>
      </c>
      <c r="F225" s="24" t="s">
        <v>76</v>
      </c>
      <c r="G225" s="25">
        <v>2</v>
      </c>
      <c r="H225" s="26">
        <v>0</v>
      </c>
      <c r="I225" s="26">
        <f>ROUND(ROUND(H225,2)*ROUND(G225,3),2)</f>
        <v>0</v>
      </c>
      <c r="O225">
        <f>(I225*21)/100</f>
        <v>0</v>
      </c>
      <c r="P225" t="s">
        <v>27</v>
      </c>
    </row>
    <row r="226" spans="1:16" ht="12.75" customHeight="1" x14ac:dyDescent="0.2">
      <c r="A226" s="27" t="s">
        <v>54</v>
      </c>
      <c r="E226" s="28" t="s">
        <v>1145</v>
      </c>
    </row>
    <row r="227" spans="1:16" x14ac:dyDescent="0.2">
      <c r="A227" s="29" t="s">
        <v>56</v>
      </c>
      <c r="E227" s="30" t="s">
        <v>824</v>
      </c>
    </row>
    <row r="228" spans="1:16" ht="38.25" x14ac:dyDescent="0.2">
      <c r="A228" t="s">
        <v>58</v>
      </c>
      <c r="E228" s="28" t="s">
        <v>856</v>
      </c>
    </row>
    <row r="229" spans="1:16" ht="12.75" customHeight="1" x14ac:dyDescent="0.2">
      <c r="A229" s="17" t="s">
        <v>49</v>
      </c>
      <c r="B229" s="22" t="s">
        <v>781</v>
      </c>
      <c r="C229" s="22" t="s">
        <v>858</v>
      </c>
      <c r="D229" s="17" t="s">
        <v>51</v>
      </c>
      <c r="E229" s="23" t="s">
        <v>859</v>
      </c>
      <c r="F229" s="24" t="s">
        <v>76</v>
      </c>
      <c r="G229" s="25">
        <v>6</v>
      </c>
      <c r="H229" s="26">
        <v>0</v>
      </c>
      <c r="I229" s="26">
        <f>ROUND(ROUND(H229,2)*ROUND(G229,3),2)</f>
        <v>0</v>
      </c>
      <c r="O229">
        <f>(I229*21)/100</f>
        <v>0</v>
      </c>
      <c r="P229" t="s">
        <v>27</v>
      </c>
    </row>
    <row r="230" spans="1:16" x14ac:dyDescent="0.2">
      <c r="A230" s="27" t="s">
        <v>54</v>
      </c>
      <c r="E230" s="28" t="s">
        <v>1146</v>
      </c>
    </row>
    <row r="231" spans="1:16" x14ac:dyDescent="0.2">
      <c r="A231" s="29" t="s">
        <v>56</v>
      </c>
      <c r="E231" s="30" t="s">
        <v>1147</v>
      </c>
    </row>
    <row r="232" spans="1:16" ht="267.75" x14ac:dyDescent="0.2">
      <c r="A232" t="s">
        <v>58</v>
      </c>
      <c r="E232" s="28" t="s">
        <v>862</v>
      </c>
    </row>
    <row r="233" spans="1:16" ht="12.75" customHeight="1" x14ac:dyDescent="0.2">
      <c r="A233" s="17" t="s">
        <v>49</v>
      </c>
      <c r="B233" s="22" t="s">
        <v>787</v>
      </c>
      <c r="C233" s="22" t="s">
        <v>864</v>
      </c>
      <c r="D233" s="17" t="s">
        <v>51</v>
      </c>
      <c r="E233" s="23" t="s">
        <v>865</v>
      </c>
      <c r="F233" s="24" t="s">
        <v>76</v>
      </c>
      <c r="G233" s="25">
        <v>11</v>
      </c>
      <c r="H233" s="26">
        <v>0</v>
      </c>
      <c r="I233" s="26">
        <f>ROUND(ROUND(H233,2)*ROUND(G233,3),2)</f>
        <v>0</v>
      </c>
      <c r="O233">
        <f>(I233*21)/100</f>
        <v>0</v>
      </c>
      <c r="P233" t="s">
        <v>27</v>
      </c>
    </row>
    <row r="234" spans="1:16" x14ac:dyDescent="0.2">
      <c r="A234" s="27" t="s">
        <v>54</v>
      </c>
      <c r="E234" s="28" t="s">
        <v>51</v>
      </c>
    </row>
    <row r="235" spans="1:16" x14ac:dyDescent="0.2">
      <c r="A235" s="29" t="s">
        <v>56</v>
      </c>
      <c r="E235" s="30" t="s">
        <v>1148</v>
      </c>
    </row>
    <row r="236" spans="1:16" ht="267.75" x14ac:dyDescent="0.2">
      <c r="A236" t="s">
        <v>58</v>
      </c>
      <c r="E236" s="28" t="s">
        <v>1149</v>
      </c>
    </row>
    <row r="237" spans="1:16" ht="12.75" customHeight="1" x14ac:dyDescent="0.2">
      <c r="A237" s="17" t="s">
        <v>49</v>
      </c>
      <c r="B237" s="22" t="s">
        <v>792</v>
      </c>
      <c r="C237" s="22" t="s">
        <v>870</v>
      </c>
      <c r="D237" s="17" t="s">
        <v>51</v>
      </c>
      <c r="E237" s="23" t="s">
        <v>871</v>
      </c>
      <c r="F237" s="24" t="s">
        <v>76</v>
      </c>
      <c r="G237" s="25">
        <v>20</v>
      </c>
      <c r="H237" s="26">
        <v>0</v>
      </c>
      <c r="I237" s="26">
        <f>ROUND(ROUND(H237,2)*ROUND(G237,3),2)</f>
        <v>0</v>
      </c>
      <c r="O237">
        <f>(I237*21)/100</f>
        <v>0</v>
      </c>
      <c r="P237" t="s">
        <v>27</v>
      </c>
    </row>
    <row r="238" spans="1:16" ht="12.75" customHeight="1" x14ac:dyDescent="0.2">
      <c r="A238" s="27" t="s">
        <v>54</v>
      </c>
      <c r="E238" s="28" t="s">
        <v>51</v>
      </c>
    </row>
    <row r="239" spans="1:16" ht="51" x14ac:dyDescent="0.2">
      <c r="A239" s="29" t="s">
        <v>56</v>
      </c>
      <c r="E239" s="30" t="s">
        <v>1150</v>
      </c>
    </row>
    <row r="240" spans="1:16" ht="38.25" x14ac:dyDescent="0.2">
      <c r="A240" t="s">
        <v>58</v>
      </c>
      <c r="E240" s="28" t="s">
        <v>856</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8" topLeftCell="A9" activePane="bottomLeft" state="frozen"/>
      <selection pane="bottomLeft" activeCell="A11" sqref="A11:IV11"/>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0+I9+I30+I43+I52+I57</f>
        <v>0</v>
      </c>
      <c r="O3" t="s">
        <v>23</v>
      </c>
      <c r="P3" t="s">
        <v>27</v>
      </c>
    </row>
    <row r="4" spans="1:16" ht="15" customHeight="1" x14ac:dyDescent="0.2">
      <c r="A4" t="s">
        <v>17</v>
      </c>
      <c r="B4" s="10" t="s">
        <v>18</v>
      </c>
      <c r="C4" s="38" t="s">
        <v>986</v>
      </c>
      <c r="D4" s="34"/>
      <c r="E4" s="11" t="s">
        <v>987</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27</v>
      </c>
      <c r="D9" s="18"/>
      <c r="E9" s="20" t="s">
        <v>198</v>
      </c>
      <c r="F9" s="18"/>
      <c r="G9" s="18"/>
      <c r="H9" s="18"/>
      <c r="I9" s="21">
        <f>0+I10+I14+I18+I22+I26</f>
        <v>0</v>
      </c>
    </row>
    <row r="10" spans="1:16" ht="12.75" customHeight="1" x14ac:dyDescent="0.2">
      <c r="A10" s="17" t="s">
        <v>49</v>
      </c>
      <c r="B10" s="22" t="s">
        <v>33</v>
      </c>
      <c r="C10" s="22" t="s">
        <v>888</v>
      </c>
      <c r="D10" s="17" t="s">
        <v>889</v>
      </c>
      <c r="E10" s="23" t="s">
        <v>1151</v>
      </c>
      <c r="F10" s="24" t="s">
        <v>135</v>
      </c>
      <c r="G10" s="25">
        <v>13.2</v>
      </c>
      <c r="H10" s="26">
        <v>0</v>
      </c>
      <c r="I10" s="26">
        <f>ROUND(ROUND(H10,2)*ROUND(G10,3),2)</f>
        <v>0</v>
      </c>
      <c r="O10">
        <f>(I10*21)/100</f>
        <v>0</v>
      </c>
      <c r="P10" t="s">
        <v>27</v>
      </c>
    </row>
    <row r="11" spans="1:16" ht="25.5" x14ac:dyDescent="0.2">
      <c r="A11" s="27" t="s">
        <v>54</v>
      </c>
      <c r="E11" s="28" t="s">
        <v>1152</v>
      </c>
    </row>
    <row r="12" spans="1:16" x14ac:dyDescent="0.2">
      <c r="A12" s="29" t="s">
        <v>56</v>
      </c>
      <c r="E12" s="30" t="s">
        <v>1153</v>
      </c>
    </row>
    <row r="13" spans="1:16" ht="51" x14ac:dyDescent="0.2">
      <c r="A13" t="s">
        <v>58</v>
      </c>
      <c r="E13" s="28" t="s">
        <v>1154</v>
      </c>
    </row>
    <row r="14" spans="1:16" ht="12.75" customHeight="1" x14ac:dyDescent="0.2">
      <c r="A14" s="17" t="s">
        <v>49</v>
      </c>
      <c r="B14" s="22" t="s">
        <v>27</v>
      </c>
      <c r="C14" s="22" t="s">
        <v>580</v>
      </c>
      <c r="D14" s="17" t="s">
        <v>51</v>
      </c>
      <c r="E14" s="23" t="s">
        <v>581</v>
      </c>
      <c r="F14" s="24" t="s">
        <v>146</v>
      </c>
      <c r="G14" s="25">
        <v>4.0949999999999998</v>
      </c>
      <c r="H14" s="26">
        <v>0</v>
      </c>
      <c r="I14" s="26">
        <f>ROUND(ROUND(H14,2)*ROUND(G14,3),2)</f>
        <v>0</v>
      </c>
      <c r="O14">
        <f>(I14*21)/100</f>
        <v>0</v>
      </c>
      <c r="P14" t="s">
        <v>27</v>
      </c>
    </row>
    <row r="15" spans="1:16" ht="25.5" x14ac:dyDescent="0.2">
      <c r="A15" s="27" t="s">
        <v>54</v>
      </c>
      <c r="E15" s="28" t="s">
        <v>1155</v>
      </c>
    </row>
    <row r="16" spans="1:16" x14ac:dyDescent="0.2">
      <c r="A16" s="29" t="s">
        <v>56</v>
      </c>
      <c r="E16" s="30" t="s">
        <v>1156</v>
      </c>
    </row>
    <row r="17" spans="1:16" ht="409.5" x14ac:dyDescent="0.2">
      <c r="A17" t="s">
        <v>58</v>
      </c>
      <c r="E17" s="28" t="s">
        <v>1157</v>
      </c>
    </row>
    <row r="18" spans="1:16" ht="12.75" customHeight="1" x14ac:dyDescent="0.2">
      <c r="A18" s="17" t="s">
        <v>49</v>
      </c>
      <c r="B18" s="22" t="s">
        <v>26</v>
      </c>
      <c r="C18" s="22" t="s">
        <v>895</v>
      </c>
      <c r="D18" s="17" t="s">
        <v>51</v>
      </c>
      <c r="E18" s="23" t="s">
        <v>896</v>
      </c>
      <c r="F18" s="24" t="s">
        <v>146</v>
      </c>
      <c r="G18" s="25">
        <v>0.58499999999999996</v>
      </c>
      <c r="H18" s="26">
        <v>0</v>
      </c>
      <c r="I18" s="26">
        <f>ROUND(ROUND(H18,2)*ROUND(G18,3),2)</f>
        <v>0</v>
      </c>
      <c r="O18">
        <f>(I18*21)/100</f>
        <v>0</v>
      </c>
      <c r="P18" t="s">
        <v>27</v>
      </c>
    </row>
    <row r="19" spans="1:16" ht="38.25" x14ac:dyDescent="0.2">
      <c r="A19" s="27" t="s">
        <v>54</v>
      </c>
      <c r="E19" s="28" t="s">
        <v>1158</v>
      </c>
    </row>
    <row r="20" spans="1:16" x14ac:dyDescent="0.2">
      <c r="A20" s="29" t="s">
        <v>56</v>
      </c>
      <c r="E20" s="30" t="s">
        <v>1159</v>
      </c>
    </row>
    <row r="21" spans="1:16" ht="409.5" x14ac:dyDescent="0.2">
      <c r="A21" t="s">
        <v>58</v>
      </c>
      <c r="E21" s="28" t="s">
        <v>1157</v>
      </c>
    </row>
    <row r="22" spans="1:16" ht="12.75" customHeight="1" x14ac:dyDescent="0.2">
      <c r="A22" s="17" t="s">
        <v>49</v>
      </c>
      <c r="B22" s="22" t="s">
        <v>37</v>
      </c>
      <c r="C22" s="22" t="s">
        <v>585</v>
      </c>
      <c r="D22" s="17" t="s">
        <v>51</v>
      </c>
      <c r="E22" s="23" t="s">
        <v>1005</v>
      </c>
      <c r="F22" s="24" t="s">
        <v>414</v>
      </c>
      <c r="G22" s="25">
        <v>0.40799999999999997</v>
      </c>
      <c r="H22" s="26">
        <v>0</v>
      </c>
      <c r="I22" s="26">
        <f>ROUND(ROUND(H22,2)*ROUND(G22,3),2)</f>
        <v>0</v>
      </c>
      <c r="O22">
        <f>(I22*21)/100</f>
        <v>0</v>
      </c>
      <c r="P22" t="s">
        <v>27</v>
      </c>
    </row>
    <row r="23" spans="1:16" ht="38.25" x14ac:dyDescent="0.2">
      <c r="A23" s="27" t="s">
        <v>54</v>
      </c>
      <c r="E23" s="28" t="s">
        <v>1160</v>
      </c>
    </row>
    <row r="24" spans="1:16" x14ac:dyDescent="0.2">
      <c r="A24" s="29" t="s">
        <v>56</v>
      </c>
      <c r="E24" s="30" t="s">
        <v>1161</v>
      </c>
    </row>
    <row r="25" spans="1:16" ht="267.75" x14ac:dyDescent="0.2">
      <c r="A25" t="s">
        <v>58</v>
      </c>
      <c r="E25" s="28" t="s">
        <v>1008</v>
      </c>
    </row>
    <row r="26" spans="1:16" ht="12.75" customHeight="1" x14ac:dyDescent="0.2">
      <c r="A26" s="17" t="s">
        <v>49</v>
      </c>
      <c r="B26" s="22" t="s">
        <v>39</v>
      </c>
      <c r="C26" s="22" t="s">
        <v>901</v>
      </c>
      <c r="D26" s="17" t="s">
        <v>51</v>
      </c>
      <c r="E26" s="23" t="s">
        <v>902</v>
      </c>
      <c r="F26" s="24" t="s">
        <v>152</v>
      </c>
      <c r="G26" s="25">
        <v>12</v>
      </c>
      <c r="H26" s="26">
        <v>0</v>
      </c>
      <c r="I26" s="26">
        <f>ROUND(ROUND(H26,2)*ROUND(G26,3),2)</f>
        <v>0</v>
      </c>
      <c r="O26">
        <f>(I26*21)/100</f>
        <v>0</v>
      </c>
      <c r="P26" t="s">
        <v>27</v>
      </c>
    </row>
    <row r="27" spans="1:16" ht="51" x14ac:dyDescent="0.2">
      <c r="A27" s="27" t="s">
        <v>54</v>
      </c>
      <c r="E27" s="28" t="s">
        <v>1162</v>
      </c>
    </row>
    <row r="28" spans="1:16" x14ac:dyDescent="0.2">
      <c r="A28" s="29" t="s">
        <v>56</v>
      </c>
      <c r="E28" s="30" t="s">
        <v>1163</v>
      </c>
    </row>
    <row r="29" spans="1:16" ht="178.5" x14ac:dyDescent="0.2">
      <c r="A29" t="s">
        <v>58</v>
      </c>
      <c r="E29" s="28" t="s">
        <v>1013</v>
      </c>
    </row>
    <row r="30" spans="1:16" ht="12.75" customHeight="1" x14ac:dyDescent="0.2">
      <c r="A30" s="5" t="s">
        <v>47</v>
      </c>
      <c r="B30" s="5"/>
      <c r="C30" s="32" t="s">
        <v>26</v>
      </c>
      <c r="D30" s="5"/>
      <c r="E30" s="20" t="s">
        <v>411</v>
      </c>
      <c r="F30" s="5"/>
      <c r="G30" s="5"/>
      <c r="H30" s="5"/>
      <c r="I30" s="33">
        <f>0+I31+I35+I39</f>
        <v>0</v>
      </c>
    </row>
    <row r="31" spans="1:16" ht="12.75" customHeight="1" x14ac:dyDescent="0.2">
      <c r="A31" s="17" t="s">
        <v>49</v>
      </c>
      <c r="B31" s="22" t="s">
        <v>41</v>
      </c>
      <c r="C31" s="22" t="s">
        <v>911</v>
      </c>
      <c r="D31" s="17" t="s">
        <v>51</v>
      </c>
      <c r="E31" s="23" t="s">
        <v>912</v>
      </c>
      <c r="F31" s="24" t="s">
        <v>414</v>
      </c>
      <c r="G31" s="25">
        <v>1.339</v>
      </c>
      <c r="H31" s="26">
        <v>0</v>
      </c>
      <c r="I31" s="26">
        <f>ROUND(ROUND(H31,2)*ROUND(G31,3),2)</f>
        <v>0</v>
      </c>
      <c r="O31">
        <f>(I31*21)/100</f>
        <v>0</v>
      </c>
      <c r="P31" t="s">
        <v>27</v>
      </c>
    </row>
    <row r="32" spans="1:16" ht="25.5" x14ac:dyDescent="0.2">
      <c r="A32" s="27" t="s">
        <v>54</v>
      </c>
      <c r="E32" s="28" t="s">
        <v>1164</v>
      </c>
    </row>
    <row r="33" spans="1:16" x14ac:dyDescent="0.2">
      <c r="A33" s="29" t="s">
        <v>56</v>
      </c>
      <c r="E33" s="30" t="s">
        <v>1165</v>
      </c>
    </row>
    <row r="34" spans="1:16" ht="409.5" x14ac:dyDescent="0.2">
      <c r="A34" t="s">
        <v>58</v>
      </c>
      <c r="E34" s="28" t="s">
        <v>1166</v>
      </c>
    </row>
    <row r="35" spans="1:16" ht="12.75" customHeight="1" x14ac:dyDescent="0.2">
      <c r="A35" s="17" t="s">
        <v>49</v>
      </c>
      <c r="B35" s="22" t="s">
        <v>98</v>
      </c>
      <c r="C35" s="22" t="s">
        <v>916</v>
      </c>
      <c r="D35" s="17" t="s">
        <v>51</v>
      </c>
      <c r="E35" s="23" t="s">
        <v>917</v>
      </c>
      <c r="F35" s="24" t="s">
        <v>135</v>
      </c>
      <c r="G35" s="25">
        <v>2.64</v>
      </c>
      <c r="H35" s="26">
        <v>0</v>
      </c>
      <c r="I35" s="26">
        <f>ROUND(ROUND(H35,2)*ROUND(G35,3),2)</f>
        <v>0</v>
      </c>
      <c r="O35">
        <f>(I35*21)/100</f>
        <v>0</v>
      </c>
      <c r="P35" t="s">
        <v>27</v>
      </c>
    </row>
    <row r="36" spans="1:16" x14ac:dyDescent="0.2">
      <c r="A36" s="27" t="s">
        <v>54</v>
      </c>
      <c r="E36" s="28" t="s">
        <v>918</v>
      </c>
    </row>
    <row r="37" spans="1:16" x14ac:dyDescent="0.2">
      <c r="A37" s="29" t="s">
        <v>56</v>
      </c>
      <c r="E37" s="30" t="s">
        <v>1167</v>
      </c>
    </row>
    <row r="38" spans="1:16" ht="229.5" x14ac:dyDescent="0.2">
      <c r="A38" t="s">
        <v>58</v>
      </c>
      <c r="E38" s="28" t="s">
        <v>677</v>
      </c>
    </row>
    <row r="39" spans="1:16" ht="12.75" customHeight="1" x14ac:dyDescent="0.2">
      <c r="A39" s="17" t="s">
        <v>49</v>
      </c>
      <c r="B39" s="22" t="s">
        <v>104</v>
      </c>
      <c r="C39" s="22" t="s">
        <v>920</v>
      </c>
      <c r="D39" s="17" t="s">
        <v>51</v>
      </c>
      <c r="E39" s="23" t="s">
        <v>921</v>
      </c>
      <c r="F39" s="24" t="s">
        <v>135</v>
      </c>
      <c r="G39" s="25">
        <v>28.16</v>
      </c>
      <c r="H39" s="26">
        <v>0</v>
      </c>
      <c r="I39" s="26">
        <f>ROUND(ROUND(H39,2)*ROUND(G39,3),2)</f>
        <v>0</v>
      </c>
      <c r="O39">
        <f>(I39*21)/100</f>
        <v>0</v>
      </c>
      <c r="P39" t="s">
        <v>27</v>
      </c>
    </row>
    <row r="40" spans="1:16" ht="25.5" x14ac:dyDescent="0.2">
      <c r="A40" s="27" t="s">
        <v>54</v>
      </c>
      <c r="E40" s="28" t="s">
        <v>1168</v>
      </c>
    </row>
    <row r="41" spans="1:16" x14ac:dyDescent="0.2">
      <c r="A41" s="29" t="s">
        <v>56</v>
      </c>
      <c r="E41" s="30" t="s">
        <v>1169</v>
      </c>
    </row>
    <row r="42" spans="1:16" ht="204" x14ac:dyDescent="0.2">
      <c r="A42" t="s">
        <v>58</v>
      </c>
      <c r="E42" s="28" t="s">
        <v>924</v>
      </c>
    </row>
    <row r="43" spans="1:16" ht="12.75" customHeight="1" x14ac:dyDescent="0.2">
      <c r="A43" s="5" t="s">
        <v>47</v>
      </c>
      <c r="B43" s="5"/>
      <c r="C43" s="32" t="s">
        <v>37</v>
      </c>
      <c r="D43" s="5"/>
      <c r="E43" s="20" t="s">
        <v>215</v>
      </c>
      <c r="F43" s="5"/>
      <c r="G43" s="5"/>
      <c r="H43" s="5"/>
      <c r="I43" s="33">
        <f>0+I44+I48</f>
        <v>0</v>
      </c>
    </row>
    <row r="44" spans="1:16" ht="12.75" customHeight="1" x14ac:dyDescent="0.2">
      <c r="A44" s="17" t="s">
        <v>49</v>
      </c>
      <c r="B44" s="22" t="s">
        <v>44</v>
      </c>
      <c r="C44" s="22" t="s">
        <v>925</v>
      </c>
      <c r="D44" s="17" t="s">
        <v>61</v>
      </c>
      <c r="E44" s="23" t="s">
        <v>926</v>
      </c>
      <c r="F44" s="24" t="s">
        <v>146</v>
      </c>
      <c r="G44" s="25">
        <v>10.4</v>
      </c>
      <c r="H44" s="26">
        <v>0</v>
      </c>
      <c r="I44" s="26">
        <f>ROUND(ROUND(H44,2)*ROUND(G44,3),2)</f>
        <v>0</v>
      </c>
      <c r="O44">
        <f>(I44*21)/100</f>
        <v>0</v>
      </c>
      <c r="P44" t="s">
        <v>27</v>
      </c>
    </row>
    <row r="45" spans="1:16" ht="25.5" x14ac:dyDescent="0.2">
      <c r="A45" s="27" t="s">
        <v>54</v>
      </c>
      <c r="E45" s="28" t="s">
        <v>1170</v>
      </c>
    </row>
    <row r="46" spans="1:16" x14ac:dyDescent="0.2">
      <c r="A46" s="29" t="s">
        <v>56</v>
      </c>
      <c r="E46" s="30" t="s">
        <v>1171</v>
      </c>
    </row>
    <row r="47" spans="1:16" ht="369.75" x14ac:dyDescent="0.2">
      <c r="A47" t="s">
        <v>58</v>
      </c>
      <c r="E47" s="28" t="s">
        <v>628</v>
      </c>
    </row>
    <row r="48" spans="1:16" ht="12.75" customHeight="1" x14ac:dyDescent="0.2">
      <c r="A48" s="17" t="s">
        <v>49</v>
      </c>
      <c r="B48" s="22" t="s">
        <v>46</v>
      </c>
      <c r="C48" s="22" t="s">
        <v>925</v>
      </c>
      <c r="D48" s="17" t="s">
        <v>72</v>
      </c>
      <c r="E48" s="23" t="s">
        <v>926</v>
      </c>
      <c r="F48" s="24" t="s">
        <v>146</v>
      </c>
      <c r="G48" s="25">
        <v>2.4E-2</v>
      </c>
      <c r="H48" s="26">
        <v>0</v>
      </c>
      <c r="I48" s="26">
        <f>ROUND(ROUND(H48,2)*ROUND(G48,3),2)</f>
        <v>0</v>
      </c>
      <c r="O48">
        <f>(I48*21)/100</f>
        <v>0</v>
      </c>
      <c r="P48" t="s">
        <v>27</v>
      </c>
    </row>
    <row r="49" spans="1:16" ht="25.5" x14ac:dyDescent="0.2">
      <c r="A49" s="27" t="s">
        <v>54</v>
      </c>
      <c r="E49" s="28" t="s">
        <v>929</v>
      </c>
    </row>
    <row r="50" spans="1:16" x14ac:dyDescent="0.2">
      <c r="A50" s="29" t="s">
        <v>56</v>
      </c>
      <c r="E50" s="30" t="s">
        <v>1172</v>
      </c>
    </row>
    <row r="51" spans="1:16" ht="369.75" x14ac:dyDescent="0.2">
      <c r="A51" t="s">
        <v>58</v>
      </c>
      <c r="E51" s="28" t="s">
        <v>628</v>
      </c>
    </row>
    <row r="52" spans="1:16" ht="12.75" customHeight="1" x14ac:dyDescent="0.2">
      <c r="A52" s="5" t="s">
        <v>47</v>
      </c>
      <c r="B52" s="5"/>
      <c r="C52" s="32" t="s">
        <v>98</v>
      </c>
      <c r="D52" s="5"/>
      <c r="E52" s="20" t="s">
        <v>424</v>
      </c>
      <c r="F52" s="5"/>
      <c r="G52" s="5"/>
      <c r="H52" s="5"/>
      <c r="I52" s="33">
        <f>0+I53</f>
        <v>0</v>
      </c>
    </row>
    <row r="53" spans="1:16" ht="12.75" customHeight="1" x14ac:dyDescent="0.2">
      <c r="A53" s="17" t="s">
        <v>49</v>
      </c>
      <c r="B53" s="22" t="s">
        <v>113</v>
      </c>
      <c r="C53" s="22" t="s">
        <v>542</v>
      </c>
      <c r="D53" s="17" t="s">
        <v>51</v>
      </c>
      <c r="E53" s="23" t="s">
        <v>543</v>
      </c>
      <c r="F53" s="24" t="s">
        <v>135</v>
      </c>
      <c r="G53" s="25">
        <v>21.06</v>
      </c>
      <c r="H53" s="26">
        <v>0</v>
      </c>
      <c r="I53" s="26">
        <f>ROUND(ROUND(H53,2)*ROUND(G53,3),2)</f>
        <v>0</v>
      </c>
      <c r="O53">
        <f>(I53*21)/100</f>
        <v>0</v>
      </c>
      <c r="P53" t="s">
        <v>27</v>
      </c>
    </row>
    <row r="54" spans="1:16" x14ac:dyDescent="0.2">
      <c r="A54" s="27" t="s">
        <v>54</v>
      </c>
      <c r="E54" s="28" t="s">
        <v>945</v>
      </c>
    </row>
    <row r="55" spans="1:16" x14ac:dyDescent="0.2">
      <c r="A55" s="29" t="s">
        <v>56</v>
      </c>
      <c r="E55" s="30" t="s">
        <v>1173</v>
      </c>
    </row>
    <row r="56" spans="1:16" ht="51" x14ac:dyDescent="0.2">
      <c r="A56" t="s">
        <v>58</v>
      </c>
      <c r="E56" s="28" t="s">
        <v>546</v>
      </c>
    </row>
    <row r="57" spans="1:16" ht="12.75" customHeight="1" x14ac:dyDescent="0.2">
      <c r="A57" s="5" t="s">
        <v>47</v>
      </c>
      <c r="B57" s="5"/>
      <c r="C57" s="32" t="s">
        <v>44</v>
      </c>
      <c r="D57" s="5"/>
      <c r="E57" s="20" t="s">
        <v>314</v>
      </c>
      <c r="F57" s="5"/>
      <c r="G57" s="5"/>
      <c r="H57" s="5"/>
      <c r="I57" s="33">
        <f>0+I58+I62+I66+I70+I74+I78+I82+I86</f>
        <v>0</v>
      </c>
    </row>
    <row r="58" spans="1:16" ht="12.75" customHeight="1" x14ac:dyDescent="0.2">
      <c r="A58" s="17" t="s">
        <v>49</v>
      </c>
      <c r="B58" s="22" t="s">
        <v>117</v>
      </c>
      <c r="C58" s="22" t="s">
        <v>947</v>
      </c>
      <c r="D58" s="17" t="s">
        <v>51</v>
      </c>
      <c r="E58" s="23" t="s">
        <v>948</v>
      </c>
      <c r="F58" s="24" t="s">
        <v>152</v>
      </c>
      <c r="G58" s="25">
        <v>38.04</v>
      </c>
      <c r="H58" s="26">
        <v>0</v>
      </c>
      <c r="I58" s="26">
        <f>ROUND(ROUND(H58,2)*ROUND(G58,3),2)</f>
        <v>0</v>
      </c>
      <c r="O58">
        <f>(I58*21)/100</f>
        <v>0</v>
      </c>
      <c r="P58" t="s">
        <v>27</v>
      </c>
    </row>
    <row r="59" spans="1:16" ht="63.75" x14ac:dyDescent="0.2">
      <c r="A59" s="27" t="s">
        <v>54</v>
      </c>
      <c r="E59" s="28" t="s">
        <v>1174</v>
      </c>
    </row>
    <row r="60" spans="1:16" x14ac:dyDescent="0.2">
      <c r="A60" s="29" t="s">
        <v>56</v>
      </c>
      <c r="E60" s="30" t="s">
        <v>1175</v>
      </c>
    </row>
    <row r="61" spans="1:16" ht="38.25" x14ac:dyDescent="0.2">
      <c r="A61" t="s">
        <v>58</v>
      </c>
      <c r="E61" s="28" t="s">
        <v>951</v>
      </c>
    </row>
    <row r="62" spans="1:16" ht="12.75" customHeight="1" x14ac:dyDescent="0.2">
      <c r="A62" s="17" t="s">
        <v>49</v>
      </c>
      <c r="B62" s="22" t="s">
        <v>121</v>
      </c>
      <c r="C62" s="22" t="s">
        <v>952</v>
      </c>
      <c r="D62" s="17" t="s">
        <v>51</v>
      </c>
      <c r="E62" s="23" t="s">
        <v>953</v>
      </c>
      <c r="F62" s="24" t="s">
        <v>152</v>
      </c>
      <c r="G62" s="25">
        <v>52</v>
      </c>
      <c r="H62" s="26">
        <v>0</v>
      </c>
      <c r="I62" s="26">
        <f>ROUND(ROUND(H62,2)*ROUND(G62,3),2)</f>
        <v>0</v>
      </c>
      <c r="O62">
        <f>(I62*21)/100</f>
        <v>0</v>
      </c>
      <c r="P62" t="s">
        <v>27</v>
      </c>
    </row>
    <row r="63" spans="1:16" ht="63.75" x14ac:dyDescent="0.2">
      <c r="A63" s="27" t="s">
        <v>54</v>
      </c>
      <c r="E63" s="28" t="s">
        <v>1176</v>
      </c>
    </row>
    <row r="64" spans="1:16" ht="12.75" customHeight="1" x14ac:dyDescent="0.2">
      <c r="A64" s="29" t="s">
        <v>56</v>
      </c>
      <c r="E64" s="30" t="s">
        <v>1177</v>
      </c>
    </row>
    <row r="65" spans="1:16" ht="76.5" x14ac:dyDescent="0.2">
      <c r="A65" t="s">
        <v>58</v>
      </c>
      <c r="E65" s="28" t="s">
        <v>955</v>
      </c>
    </row>
    <row r="66" spans="1:16" ht="12.75" customHeight="1" x14ac:dyDescent="0.2">
      <c r="A66" s="17" t="s">
        <v>49</v>
      </c>
      <c r="B66" s="22" t="s">
        <v>126</v>
      </c>
      <c r="C66" s="22" t="s">
        <v>956</v>
      </c>
      <c r="D66" s="17" t="s">
        <v>51</v>
      </c>
      <c r="E66" s="23" t="s">
        <v>957</v>
      </c>
      <c r="F66" s="24" t="s">
        <v>76</v>
      </c>
      <c r="G66" s="25">
        <v>1</v>
      </c>
      <c r="H66" s="26">
        <v>0</v>
      </c>
      <c r="I66" s="26">
        <f>ROUND(ROUND(H66,2)*ROUND(G66,3),2)</f>
        <v>0</v>
      </c>
      <c r="O66">
        <f>(I66*21)/100</f>
        <v>0</v>
      </c>
      <c r="P66" t="s">
        <v>27</v>
      </c>
    </row>
    <row r="67" spans="1:16" x14ac:dyDescent="0.2">
      <c r="A67" s="27" t="s">
        <v>54</v>
      </c>
      <c r="E67" s="28" t="s">
        <v>958</v>
      </c>
    </row>
    <row r="68" spans="1:16" x14ac:dyDescent="0.2">
      <c r="A68" s="29" t="s">
        <v>56</v>
      </c>
      <c r="E68" s="30" t="s">
        <v>57</v>
      </c>
    </row>
    <row r="69" spans="1:16" ht="140.25" x14ac:dyDescent="0.2">
      <c r="A69" t="s">
        <v>58</v>
      </c>
      <c r="E69" s="28" t="s">
        <v>959</v>
      </c>
    </row>
    <row r="70" spans="1:16" ht="12.75" customHeight="1" x14ac:dyDescent="0.2">
      <c r="A70" s="17" t="s">
        <v>49</v>
      </c>
      <c r="B70" s="22" t="s">
        <v>204</v>
      </c>
      <c r="C70" s="22" t="s">
        <v>962</v>
      </c>
      <c r="D70" s="17" t="s">
        <v>51</v>
      </c>
      <c r="E70" s="23" t="s">
        <v>963</v>
      </c>
      <c r="F70" s="24" t="s">
        <v>76</v>
      </c>
      <c r="G70" s="25">
        <v>3</v>
      </c>
      <c r="H70" s="26">
        <v>0</v>
      </c>
      <c r="I70" s="26">
        <f>ROUND(ROUND(H70,2)*ROUND(G70,3),2)</f>
        <v>0</v>
      </c>
      <c r="O70">
        <f>(I70*21)/100</f>
        <v>0</v>
      </c>
      <c r="P70" t="s">
        <v>27</v>
      </c>
    </row>
    <row r="71" spans="1:16" ht="38.25" x14ac:dyDescent="0.2">
      <c r="A71" s="27" t="s">
        <v>54</v>
      </c>
      <c r="E71" s="28" t="s">
        <v>964</v>
      </c>
    </row>
    <row r="72" spans="1:16" x14ac:dyDescent="0.2">
      <c r="A72" s="29" t="s">
        <v>56</v>
      </c>
      <c r="E72" s="30" t="s">
        <v>965</v>
      </c>
    </row>
    <row r="73" spans="1:16" ht="127.5" x14ac:dyDescent="0.2">
      <c r="A73" t="s">
        <v>58</v>
      </c>
      <c r="E73" s="28" t="s">
        <v>966</v>
      </c>
    </row>
    <row r="74" spans="1:16" ht="12.75" customHeight="1" x14ac:dyDescent="0.2">
      <c r="A74" s="17" t="s">
        <v>49</v>
      </c>
      <c r="B74" s="22" t="s">
        <v>210</v>
      </c>
      <c r="C74" s="22" t="s">
        <v>967</v>
      </c>
      <c r="D74" s="17" t="s">
        <v>51</v>
      </c>
      <c r="E74" s="23" t="s">
        <v>968</v>
      </c>
      <c r="F74" s="24" t="s">
        <v>76</v>
      </c>
      <c r="G74" s="25">
        <v>12</v>
      </c>
      <c r="H74" s="26">
        <v>0</v>
      </c>
      <c r="I74" s="26">
        <f>ROUND(ROUND(H74,2)*ROUND(G74,3),2)</f>
        <v>0</v>
      </c>
      <c r="O74">
        <f>(I74*21)/100</f>
        <v>0</v>
      </c>
      <c r="P74" t="s">
        <v>27</v>
      </c>
    </row>
    <row r="75" spans="1:16" x14ac:dyDescent="0.2">
      <c r="A75" s="27" t="s">
        <v>54</v>
      </c>
      <c r="E75" s="28" t="s">
        <v>969</v>
      </c>
    </row>
    <row r="76" spans="1:16" x14ac:dyDescent="0.2">
      <c r="A76" s="29" t="s">
        <v>56</v>
      </c>
      <c r="E76" s="30" t="s">
        <v>970</v>
      </c>
    </row>
    <row r="77" spans="1:16" ht="63.75" x14ac:dyDescent="0.2">
      <c r="A77" t="s">
        <v>58</v>
      </c>
      <c r="E77" s="28" t="s">
        <v>971</v>
      </c>
    </row>
    <row r="78" spans="1:16" ht="12.75" customHeight="1" x14ac:dyDescent="0.2">
      <c r="A78" s="17" t="s">
        <v>49</v>
      </c>
      <c r="B78" s="22" t="s">
        <v>216</v>
      </c>
      <c r="C78" s="22" t="s">
        <v>972</v>
      </c>
      <c r="D78" s="17" t="s">
        <v>51</v>
      </c>
      <c r="E78" s="23" t="s">
        <v>973</v>
      </c>
      <c r="F78" s="24" t="s">
        <v>610</v>
      </c>
      <c r="G78" s="25">
        <v>100</v>
      </c>
      <c r="H78" s="26">
        <v>0</v>
      </c>
      <c r="I78" s="26">
        <f>ROUND(ROUND(H78,2)*ROUND(G78,3),2)</f>
        <v>0</v>
      </c>
      <c r="O78">
        <f>(I78*21)/100</f>
        <v>0</v>
      </c>
      <c r="P78" t="s">
        <v>27</v>
      </c>
    </row>
    <row r="79" spans="1:16" ht="25.5" x14ac:dyDescent="0.2">
      <c r="A79" s="27" t="s">
        <v>54</v>
      </c>
      <c r="E79" s="28" t="s">
        <v>1178</v>
      </c>
    </row>
    <row r="80" spans="1:16" x14ac:dyDescent="0.2">
      <c r="A80" s="29" t="s">
        <v>56</v>
      </c>
      <c r="E80" s="30" t="s">
        <v>1179</v>
      </c>
    </row>
    <row r="81" spans="1:16" ht="409.5" x14ac:dyDescent="0.2">
      <c r="A81" t="s">
        <v>58</v>
      </c>
      <c r="E81" s="28" t="s">
        <v>976</v>
      </c>
    </row>
    <row r="82" spans="1:16" ht="12.75" customHeight="1" x14ac:dyDescent="0.2">
      <c r="A82" s="17" t="s">
        <v>49</v>
      </c>
      <c r="B82" s="22" t="s">
        <v>222</v>
      </c>
      <c r="C82" s="22" t="s">
        <v>977</v>
      </c>
      <c r="D82" s="17" t="s">
        <v>51</v>
      </c>
      <c r="E82" s="23" t="s">
        <v>978</v>
      </c>
      <c r="F82" s="24" t="s">
        <v>146</v>
      </c>
      <c r="G82" s="25">
        <v>1.56</v>
      </c>
      <c r="H82" s="26">
        <v>0</v>
      </c>
      <c r="I82" s="26">
        <f>ROUND(ROUND(H82,2)*ROUND(G82,3),2)</f>
        <v>0</v>
      </c>
      <c r="O82">
        <f>(I82*21)/100</f>
        <v>0</v>
      </c>
      <c r="P82" t="s">
        <v>27</v>
      </c>
    </row>
    <row r="83" spans="1:16" ht="25.5" customHeight="1" x14ac:dyDescent="0.2">
      <c r="A83" s="27" t="s">
        <v>54</v>
      </c>
      <c r="E83" s="28" t="s">
        <v>1180</v>
      </c>
    </row>
    <row r="84" spans="1:16" x14ac:dyDescent="0.2">
      <c r="A84" s="29" t="s">
        <v>56</v>
      </c>
      <c r="E84" s="30" t="s">
        <v>1181</v>
      </c>
    </row>
    <row r="85" spans="1:16" ht="114.75" x14ac:dyDescent="0.2">
      <c r="A85" t="s">
        <v>58</v>
      </c>
      <c r="E85" s="28" t="s">
        <v>472</v>
      </c>
    </row>
    <row r="86" spans="1:16" ht="12.75" customHeight="1" x14ac:dyDescent="0.2">
      <c r="A86" s="17" t="s">
        <v>49</v>
      </c>
      <c r="B86" s="22" t="s">
        <v>229</v>
      </c>
      <c r="C86" s="22" t="s">
        <v>981</v>
      </c>
      <c r="D86" s="17" t="s">
        <v>51</v>
      </c>
      <c r="E86" s="23" t="s">
        <v>982</v>
      </c>
      <c r="F86" s="24" t="s">
        <v>135</v>
      </c>
      <c r="G86" s="25">
        <v>118</v>
      </c>
      <c r="H86" s="26">
        <v>0</v>
      </c>
      <c r="I86" s="26">
        <f>ROUND(ROUND(H86,2)*ROUND(G86,3),2)</f>
        <v>0</v>
      </c>
      <c r="O86">
        <f>(I86*21)/100</f>
        <v>0</v>
      </c>
      <c r="P86" t="s">
        <v>27</v>
      </c>
    </row>
    <row r="87" spans="1:16" ht="63.75" x14ac:dyDescent="0.2">
      <c r="A87" s="27" t="s">
        <v>54</v>
      </c>
      <c r="E87" s="28" t="s">
        <v>1182</v>
      </c>
    </row>
    <row r="88" spans="1:16" x14ac:dyDescent="0.2">
      <c r="A88" s="29" t="s">
        <v>56</v>
      </c>
      <c r="E88" s="30" t="s">
        <v>1183</v>
      </c>
    </row>
    <row r="89" spans="1:16" ht="76.5" x14ac:dyDescent="0.2">
      <c r="A89" t="s">
        <v>58</v>
      </c>
      <c r="E89" s="28" t="s">
        <v>985</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6"/>
  <sheetViews>
    <sheetView zoomScaleNormal="100" workbookViewId="0">
      <pane ySplit="8" topLeftCell="A9" activePane="bottomLeft" state="frozen"/>
      <selection pane="bottomLeft" activeCell="B12" sqref="B12"/>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0+I9+I42+I47+I144</f>
        <v>0</v>
      </c>
      <c r="O3" t="s">
        <v>23</v>
      </c>
      <c r="P3" t="s">
        <v>27</v>
      </c>
    </row>
    <row r="4" spans="1:16" ht="15" customHeight="1" x14ac:dyDescent="0.2">
      <c r="A4" t="s">
        <v>17</v>
      </c>
      <c r="B4" s="10" t="s">
        <v>18</v>
      </c>
      <c r="C4" s="38" t="s">
        <v>1188</v>
      </c>
      <c r="D4" s="34"/>
      <c r="E4" s="11" t="s">
        <v>1189</v>
      </c>
      <c r="F4" s="1"/>
      <c r="G4" s="1"/>
      <c r="H4" s="9"/>
      <c r="I4" s="9"/>
      <c r="O4" t="s">
        <v>24</v>
      </c>
      <c r="P4" t="s">
        <v>27</v>
      </c>
    </row>
    <row r="5" spans="1:16" ht="12.75" customHeight="1" x14ac:dyDescent="0.2">
      <c r="A5" t="s">
        <v>21</v>
      </c>
      <c r="B5" s="13" t="s">
        <v>22</v>
      </c>
      <c r="C5" s="39" t="s">
        <v>28</v>
      </c>
      <c r="D5" s="40"/>
      <c r="E5" s="14" t="s">
        <v>29</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0+I10+I14+I18+I22+I26+I30+I34+I38</f>
        <v>0</v>
      </c>
    </row>
    <row r="10" spans="1:16" x14ac:dyDescent="0.2">
      <c r="A10" s="17" t="s">
        <v>49</v>
      </c>
      <c r="B10" s="22" t="s">
        <v>33</v>
      </c>
      <c r="C10" s="22" t="s">
        <v>133</v>
      </c>
      <c r="D10" s="17" t="s">
        <v>51</v>
      </c>
      <c r="E10" s="23" t="s">
        <v>134</v>
      </c>
      <c r="F10" s="24" t="s">
        <v>135</v>
      </c>
      <c r="G10" s="25">
        <v>5</v>
      </c>
      <c r="H10" s="26">
        <v>0</v>
      </c>
      <c r="I10" s="26">
        <f>ROUND(ROUND(H10,2)*ROUND(G10,3),2)</f>
        <v>0</v>
      </c>
      <c r="O10">
        <f>(I10*21)/100</f>
        <v>0</v>
      </c>
      <c r="P10" t="s">
        <v>27</v>
      </c>
    </row>
    <row r="11" spans="1:16" x14ac:dyDescent="0.2">
      <c r="A11" s="27" t="s">
        <v>54</v>
      </c>
      <c r="E11" s="28" t="s">
        <v>1190</v>
      </c>
    </row>
    <row r="12" spans="1:16" ht="25.5" x14ac:dyDescent="0.2">
      <c r="A12" s="29" t="s">
        <v>56</v>
      </c>
      <c r="E12" s="30" t="s">
        <v>1191</v>
      </c>
    </row>
    <row r="13" spans="1:16" x14ac:dyDescent="0.2">
      <c r="A13" t="s">
        <v>58</v>
      </c>
      <c r="E13" s="28" t="s">
        <v>138</v>
      </c>
    </row>
    <row r="14" spans="1:16" x14ac:dyDescent="0.2">
      <c r="A14" s="17" t="s">
        <v>49</v>
      </c>
      <c r="B14" s="22" t="s">
        <v>27</v>
      </c>
      <c r="C14" s="22" t="s">
        <v>1192</v>
      </c>
      <c r="D14" s="17" t="s">
        <v>51</v>
      </c>
      <c r="E14" s="23" t="s">
        <v>1193</v>
      </c>
      <c r="F14" s="24" t="s">
        <v>146</v>
      </c>
      <c r="G14" s="25">
        <v>48.3</v>
      </c>
      <c r="H14" s="26">
        <v>0</v>
      </c>
      <c r="I14" s="26">
        <f>ROUND(ROUND(H14,2)*ROUND(G14,3),2)</f>
        <v>0</v>
      </c>
      <c r="O14">
        <f>(I14*21)/100</f>
        <v>0</v>
      </c>
      <c r="P14" t="s">
        <v>27</v>
      </c>
    </row>
    <row r="15" spans="1:16" ht="38.25" x14ac:dyDescent="0.2">
      <c r="A15" s="27" t="s">
        <v>54</v>
      </c>
      <c r="E15" s="28" t="s">
        <v>1194</v>
      </c>
    </row>
    <row r="16" spans="1:16" ht="25.5" x14ac:dyDescent="0.2">
      <c r="A16" s="29" t="s">
        <v>56</v>
      </c>
      <c r="E16" s="30" t="s">
        <v>1191</v>
      </c>
    </row>
    <row r="17" spans="1:16" ht="318.75" x14ac:dyDescent="0.2">
      <c r="A17" t="s">
        <v>58</v>
      </c>
      <c r="E17" s="28" t="s">
        <v>1195</v>
      </c>
    </row>
    <row r="18" spans="1:16" ht="12.75" customHeight="1" x14ac:dyDescent="0.2">
      <c r="A18" s="17" t="s">
        <v>49</v>
      </c>
      <c r="B18" s="22" t="s">
        <v>26</v>
      </c>
      <c r="C18" s="22" t="s">
        <v>1196</v>
      </c>
      <c r="D18" s="17" t="s">
        <v>51</v>
      </c>
      <c r="E18" s="23" t="s">
        <v>1197</v>
      </c>
      <c r="F18" s="24" t="s">
        <v>146</v>
      </c>
      <c r="G18" s="25">
        <v>6</v>
      </c>
      <c r="H18" s="26">
        <v>0</v>
      </c>
      <c r="I18" s="26">
        <f>ROUND(ROUND(H18,2)*ROUND(G18,3),2)</f>
        <v>0</v>
      </c>
      <c r="O18">
        <f>(I18*21)/100</f>
        <v>0</v>
      </c>
      <c r="P18" t="s">
        <v>27</v>
      </c>
    </row>
    <row r="19" spans="1:16" ht="25.5" x14ac:dyDescent="0.2">
      <c r="A19" s="27" t="s">
        <v>54</v>
      </c>
      <c r="E19" s="28" t="s">
        <v>1198</v>
      </c>
    </row>
    <row r="20" spans="1:16" ht="25.5" x14ac:dyDescent="0.2">
      <c r="A20" s="29" t="s">
        <v>56</v>
      </c>
      <c r="E20" s="30" t="s">
        <v>1191</v>
      </c>
    </row>
    <row r="21" spans="1:16" ht="318.75" x14ac:dyDescent="0.2">
      <c r="A21" t="s">
        <v>58</v>
      </c>
      <c r="E21" s="28" t="s">
        <v>1195</v>
      </c>
    </row>
    <row r="22" spans="1:16" ht="12.75" customHeight="1" x14ac:dyDescent="0.2">
      <c r="A22" s="17" t="s">
        <v>49</v>
      </c>
      <c r="B22" s="22" t="s">
        <v>37</v>
      </c>
      <c r="C22" s="22" t="s">
        <v>1199</v>
      </c>
      <c r="D22" s="17" t="s">
        <v>51</v>
      </c>
      <c r="E22" s="23" t="s">
        <v>1200</v>
      </c>
      <c r="F22" s="24" t="s">
        <v>146</v>
      </c>
      <c r="G22" s="25">
        <v>10.199999999999999</v>
      </c>
      <c r="H22" s="26">
        <v>0</v>
      </c>
      <c r="I22" s="26">
        <f>ROUND(ROUND(H22,2)*ROUND(G22,3),2)</f>
        <v>0</v>
      </c>
      <c r="O22">
        <f>(I22*21)/100</f>
        <v>0</v>
      </c>
      <c r="P22" t="s">
        <v>27</v>
      </c>
    </row>
    <row r="23" spans="1:16" ht="51" x14ac:dyDescent="0.2">
      <c r="A23" s="27" t="s">
        <v>54</v>
      </c>
      <c r="E23" s="28" t="s">
        <v>1201</v>
      </c>
    </row>
    <row r="24" spans="1:16" ht="25.5" x14ac:dyDescent="0.2">
      <c r="A24" s="29" t="s">
        <v>56</v>
      </c>
      <c r="E24" s="30" t="s">
        <v>1191</v>
      </c>
    </row>
    <row r="25" spans="1:16" ht="89.25" x14ac:dyDescent="0.2">
      <c r="A25" t="s">
        <v>58</v>
      </c>
      <c r="E25" s="28" t="s">
        <v>1202</v>
      </c>
    </row>
    <row r="26" spans="1:16" ht="12.75" customHeight="1" x14ac:dyDescent="0.2">
      <c r="A26" s="17" t="s">
        <v>49</v>
      </c>
      <c r="B26" s="22" t="s">
        <v>39</v>
      </c>
      <c r="C26" s="22" t="s">
        <v>565</v>
      </c>
      <c r="D26" s="17" t="s">
        <v>61</v>
      </c>
      <c r="E26" s="23" t="s">
        <v>566</v>
      </c>
      <c r="F26" s="24" t="s">
        <v>146</v>
      </c>
      <c r="G26" s="25">
        <v>42</v>
      </c>
      <c r="H26" s="26">
        <v>0</v>
      </c>
      <c r="I26" s="26">
        <f>ROUND(ROUND(H26,2)*ROUND(G26,3),2)</f>
        <v>0</v>
      </c>
      <c r="O26">
        <f>(I26*21)/100</f>
        <v>0</v>
      </c>
      <c r="P26" t="s">
        <v>27</v>
      </c>
    </row>
    <row r="27" spans="1:16" x14ac:dyDescent="0.2">
      <c r="A27" s="27" t="s">
        <v>54</v>
      </c>
      <c r="E27" s="28" t="s">
        <v>1203</v>
      </c>
    </row>
    <row r="28" spans="1:16" ht="25.5" x14ac:dyDescent="0.2">
      <c r="A28" s="29" t="s">
        <v>56</v>
      </c>
      <c r="E28" s="30" t="s">
        <v>1191</v>
      </c>
    </row>
    <row r="29" spans="1:16" ht="229.5" x14ac:dyDescent="0.2">
      <c r="A29" t="s">
        <v>58</v>
      </c>
      <c r="E29" s="28" t="s">
        <v>569</v>
      </c>
    </row>
    <row r="30" spans="1:16" ht="12.75" customHeight="1" x14ac:dyDescent="0.2">
      <c r="A30" s="17" t="s">
        <v>49</v>
      </c>
      <c r="B30" s="22" t="s">
        <v>41</v>
      </c>
      <c r="C30" s="22" t="s">
        <v>565</v>
      </c>
      <c r="D30" s="17" t="s">
        <v>72</v>
      </c>
      <c r="E30" s="23" t="s">
        <v>566</v>
      </c>
      <c r="F30" s="24" t="s">
        <v>146</v>
      </c>
      <c r="G30" s="25">
        <v>3.6</v>
      </c>
      <c r="H30" s="26">
        <v>0</v>
      </c>
      <c r="I30" s="26">
        <f>ROUND(ROUND(H30,2)*ROUND(G30,3),2)</f>
        <v>0</v>
      </c>
      <c r="O30">
        <f>(I30*21)/100</f>
        <v>0</v>
      </c>
      <c r="P30" t="s">
        <v>27</v>
      </c>
    </row>
    <row r="31" spans="1:16" ht="25.5" x14ac:dyDescent="0.2">
      <c r="A31" s="27" t="s">
        <v>54</v>
      </c>
      <c r="E31" s="28" t="s">
        <v>1204</v>
      </c>
    </row>
    <row r="32" spans="1:16" ht="25.5" x14ac:dyDescent="0.2">
      <c r="A32" s="29" t="s">
        <v>56</v>
      </c>
      <c r="E32" s="30" t="s">
        <v>1191</v>
      </c>
    </row>
    <row r="33" spans="1:16" ht="229.5" x14ac:dyDescent="0.2">
      <c r="A33" t="s">
        <v>58</v>
      </c>
      <c r="E33" s="28" t="s">
        <v>569</v>
      </c>
    </row>
    <row r="34" spans="1:16" ht="12.75" customHeight="1" x14ac:dyDescent="0.2">
      <c r="A34" s="17" t="s">
        <v>49</v>
      </c>
      <c r="B34" s="22" t="s">
        <v>98</v>
      </c>
      <c r="C34" s="22" t="s">
        <v>1205</v>
      </c>
      <c r="D34" s="17" t="s">
        <v>51</v>
      </c>
      <c r="E34" s="23" t="s">
        <v>1206</v>
      </c>
      <c r="F34" s="24" t="s">
        <v>146</v>
      </c>
      <c r="G34" s="25">
        <v>4.2</v>
      </c>
      <c r="H34" s="26">
        <v>0</v>
      </c>
      <c r="I34" s="26">
        <f>ROUND(ROUND(H34,2)*ROUND(G34,3),2)</f>
        <v>0</v>
      </c>
      <c r="O34">
        <f>(I34*21)/100</f>
        <v>0</v>
      </c>
      <c r="P34" t="s">
        <v>27</v>
      </c>
    </row>
    <row r="35" spans="1:16" x14ac:dyDescent="0.2">
      <c r="A35" s="27" t="s">
        <v>54</v>
      </c>
      <c r="E35" s="28" t="s">
        <v>1207</v>
      </c>
    </row>
    <row r="36" spans="1:16" ht="25.5" x14ac:dyDescent="0.2">
      <c r="A36" s="29" t="s">
        <v>56</v>
      </c>
      <c r="E36" s="30" t="s">
        <v>1191</v>
      </c>
    </row>
    <row r="37" spans="1:16" ht="280.5" x14ac:dyDescent="0.2">
      <c r="A37" t="s">
        <v>58</v>
      </c>
      <c r="E37" s="28" t="s">
        <v>1208</v>
      </c>
    </row>
    <row r="38" spans="1:16" ht="12.75" customHeight="1" x14ac:dyDescent="0.2">
      <c r="A38" s="17" t="s">
        <v>49</v>
      </c>
      <c r="B38" s="22" t="s">
        <v>104</v>
      </c>
      <c r="C38" s="22" t="s">
        <v>1209</v>
      </c>
      <c r="D38" s="17" t="s">
        <v>51</v>
      </c>
      <c r="E38" s="23" t="s">
        <v>1210</v>
      </c>
      <c r="F38" s="24" t="s">
        <v>135</v>
      </c>
      <c r="G38" s="25">
        <v>54.35</v>
      </c>
      <c r="H38" s="26">
        <v>0</v>
      </c>
      <c r="I38" s="26">
        <f>ROUND(ROUND(H38,2)*ROUND(G38,3),2)</f>
        <v>0</v>
      </c>
      <c r="O38">
        <f>(I38*21)/100</f>
        <v>0</v>
      </c>
      <c r="P38" t="s">
        <v>27</v>
      </c>
    </row>
    <row r="39" spans="1:16" x14ac:dyDescent="0.2">
      <c r="A39" s="27" t="s">
        <v>54</v>
      </c>
      <c r="E39" s="28" t="s">
        <v>1211</v>
      </c>
    </row>
    <row r="40" spans="1:16" ht="25.5" x14ac:dyDescent="0.2">
      <c r="A40" s="29" t="s">
        <v>56</v>
      </c>
      <c r="E40" s="30" t="s">
        <v>1191</v>
      </c>
    </row>
    <row r="41" spans="1:16" x14ac:dyDescent="0.2">
      <c r="A41" t="s">
        <v>58</v>
      </c>
      <c r="E41" s="28" t="s">
        <v>1212</v>
      </c>
    </row>
    <row r="42" spans="1:16" ht="12.75" customHeight="1" x14ac:dyDescent="0.2">
      <c r="A42" s="5" t="s">
        <v>47</v>
      </c>
      <c r="B42" s="5"/>
      <c r="C42" s="32" t="s">
        <v>27</v>
      </c>
      <c r="D42" s="5"/>
      <c r="E42" s="20" t="s">
        <v>198</v>
      </c>
      <c r="F42" s="5"/>
      <c r="G42" s="5"/>
      <c r="H42" s="5"/>
      <c r="I42" s="33">
        <f>0+I43</f>
        <v>0</v>
      </c>
    </row>
    <row r="43" spans="1:16" ht="12.75" customHeight="1" x14ac:dyDescent="0.2">
      <c r="A43" s="17" t="s">
        <v>49</v>
      </c>
      <c r="B43" s="22" t="s">
        <v>44</v>
      </c>
      <c r="C43" s="22" t="s">
        <v>1213</v>
      </c>
      <c r="D43" s="17" t="s">
        <v>51</v>
      </c>
      <c r="E43" s="23" t="s">
        <v>1214</v>
      </c>
      <c r="F43" s="24" t="s">
        <v>414</v>
      </c>
      <c r="G43" s="25">
        <v>4.2000000000000003E-2</v>
      </c>
      <c r="H43" s="26">
        <v>0</v>
      </c>
      <c r="I43" s="26">
        <f>ROUND(ROUND(H43,2)*ROUND(G43,3),2)</f>
        <v>0</v>
      </c>
      <c r="O43">
        <f>(I43*21)/100</f>
        <v>0</v>
      </c>
      <c r="P43" t="s">
        <v>27</v>
      </c>
    </row>
    <row r="44" spans="1:16" x14ac:dyDescent="0.2">
      <c r="A44" s="27" t="s">
        <v>54</v>
      </c>
      <c r="E44" s="28" t="s">
        <v>1215</v>
      </c>
    </row>
    <row r="45" spans="1:16" ht="25.5" x14ac:dyDescent="0.2">
      <c r="A45" s="29" t="s">
        <v>56</v>
      </c>
      <c r="E45" s="30" t="s">
        <v>1191</v>
      </c>
    </row>
    <row r="46" spans="1:16" ht="267.75" x14ac:dyDescent="0.2">
      <c r="A46" t="s">
        <v>58</v>
      </c>
      <c r="E46" s="28" t="s">
        <v>635</v>
      </c>
    </row>
    <row r="47" spans="1:16" ht="12.75" customHeight="1" x14ac:dyDescent="0.2">
      <c r="A47" s="5" t="s">
        <v>47</v>
      </c>
      <c r="B47" s="5"/>
      <c r="C47" s="32" t="s">
        <v>98</v>
      </c>
      <c r="D47" s="5"/>
      <c r="E47" s="20" t="s">
        <v>1216</v>
      </c>
      <c r="F47" s="5"/>
      <c r="G47" s="5"/>
      <c r="H47" s="5"/>
      <c r="I47" s="33">
        <f>0+I48+I52+I56+I60+I64+I68+I72+I76+I80+I84+I88+I92+I96+I100+I104+I108+I112+I116+I120+I124+I128+I132+I136+I140</f>
        <v>0</v>
      </c>
    </row>
    <row r="48" spans="1:16" ht="12.75" customHeight="1" x14ac:dyDescent="0.2">
      <c r="A48" s="17" t="s">
        <v>49</v>
      </c>
      <c r="B48" s="22" t="s">
        <v>46</v>
      </c>
      <c r="C48" s="22" t="s">
        <v>1217</v>
      </c>
      <c r="D48" s="17" t="s">
        <v>51</v>
      </c>
      <c r="E48" s="23" t="s">
        <v>1218</v>
      </c>
      <c r="F48" s="24" t="s">
        <v>152</v>
      </c>
      <c r="G48" s="25">
        <v>169</v>
      </c>
      <c r="H48" s="26">
        <v>0</v>
      </c>
      <c r="I48" s="26">
        <f>ROUND(ROUND(H48,2)*ROUND(G48,3),2)</f>
        <v>0</v>
      </c>
      <c r="O48">
        <f>(I48*21)/100</f>
        <v>0</v>
      </c>
      <c r="P48" t="s">
        <v>27</v>
      </c>
    </row>
    <row r="49" spans="1:16" x14ac:dyDescent="0.2">
      <c r="A49" s="27" t="s">
        <v>54</v>
      </c>
      <c r="E49" s="28" t="s">
        <v>1219</v>
      </c>
    </row>
    <row r="50" spans="1:16" ht="25.5" x14ac:dyDescent="0.2">
      <c r="A50" s="29" t="s">
        <v>56</v>
      </c>
      <c r="E50" s="30" t="s">
        <v>1191</v>
      </c>
    </row>
    <row r="51" spans="1:16" x14ac:dyDescent="0.2">
      <c r="A51" t="s">
        <v>58</v>
      </c>
      <c r="E51" s="28" t="s">
        <v>51</v>
      </c>
    </row>
    <row r="52" spans="1:16" ht="12.75" customHeight="1" x14ac:dyDescent="0.2">
      <c r="A52" s="17" t="s">
        <v>49</v>
      </c>
      <c r="B52" s="22" t="s">
        <v>113</v>
      </c>
      <c r="C52" s="22" t="s">
        <v>1220</v>
      </c>
      <c r="D52" s="17" t="s">
        <v>51</v>
      </c>
      <c r="E52" s="23" t="s">
        <v>1221</v>
      </c>
      <c r="F52" s="24" t="s">
        <v>152</v>
      </c>
      <c r="G52" s="25">
        <v>8</v>
      </c>
      <c r="H52" s="26">
        <v>0</v>
      </c>
      <c r="I52" s="26">
        <f>ROUND(ROUND(H52,2)*ROUND(G52,3),2)</f>
        <v>0</v>
      </c>
      <c r="O52">
        <f>(I52*21)/100</f>
        <v>0</v>
      </c>
      <c r="P52" t="s">
        <v>27</v>
      </c>
    </row>
    <row r="53" spans="1:16" x14ac:dyDescent="0.2">
      <c r="A53" s="27" t="s">
        <v>54</v>
      </c>
      <c r="E53" s="28" t="s">
        <v>1222</v>
      </c>
    </row>
    <row r="54" spans="1:16" x14ac:dyDescent="0.2">
      <c r="A54" s="29" t="s">
        <v>56</v>
      </c>
      <c r="E54" s="30" t="s">
        <v>1223</v>
      </c>
    </row>
    <row r="55" spans="1:16" x14ac:dyDescent="0.2">
      <c r="A55" t="s">
        <v>58</v>
      </c>
      <c r="E55" s="28" t="s">
        <v>51</v>
      </c>
    </row>
    <row r="56" spans="1:16" ht="12.75" customHeight="1" x14ac:dyDescent="0.2">
      <c r="A56" s="17" t="s">
        <v>49</v>
      </c>
      <c r="B56" s="22" t="s">
        <v>117</v>
      </c>
      <c r="C56" s="22" t="s">
        <v>1224</v>
      </c>
      <c r="D56" s="17" t="s">
        <v>51</v>
      </c>
      <c r="E56" s="23" t="s">
        <v>1225</v>
      </c>
      <c r="F56" s="24" t="s">
        <v>76</v>
      </c>
      <c r="G56" s="25">
        <v>10</v>
      </c>
      <c r="H56" s="26">
        <v>0</v>
      </c>
      <c r="I56" s="26">
        <f>ROUND(ROUND(H56,2)*ROUND(G56,3),2)</f>
        <v>0</v>
      </c>
      <c r="O56">
        <f>(I56*21)/100</f>
        <v>0</v>
      </c>
      <c r="P56" t="s">
        <v>27</v>
      </c>
    </row>
    <row r="57" spans="1:16" ht="25.5" x14ac:dyDescent="0.2">
      <c r="A57" s="27" t="s">
        <v>54</v>
      </c>
      <c r="E57" s="28" t="s">
        <v>1226</v>
      </c>
    </row>
    <row r="58" spans="1:16" x14ac:dyDescent="0.2">
      <c r="A58" s="29" t="s">
        <v>56</v>
      </c>
      <c r="E58" s="30" t="s">
        <v>1223</v>
      </c>
    </row>
    <row r="59" spans="1:16" x14ac:dyDescent="0.2">
      <c r="A59" t="s">
        <v>58</v>
      </c>
      <c r="E59" s="28" t="s">
        <v>51</v>
      </c>
    </row>
    <row r="60" spans="1:16" ht="12.75" customHeight="1" x14ac:dyDescent="0.2">
      <c r="A60" s="17" t="s">
        <v>49</v>
      </c>
      <c r="B60" s="22" t="s">
        <v>121</v>
      </c>
      <c r="C60" s="22" t="s">
        <v>1227</v>
      </c>
      <c r="D60" s="17" t="s">
        <v>72</v>
      </c>
      <c r="E60" s="23" t="s">
        <v>1228</v>
      </c>
      <c r="F60" s="24" t="s">
        <v>152</v>
      </c>
      <c r="G60" s="25">
        <v>25</v>
      </c>
      <c r="H60" s="26">
        <v>0</v>
      </c>
      <c r="I60" s="26">
        <f>ROUND(ROUND(H60,2)*ROUND(G60,3),2)</f>
        <v>0</v>
      </c>
      <c r="O60">
        <f>(I60*21)/100</f>
        <v>0</v>
      </c>
      <c r="P60" t="s">
        <v>27</v>
      </c>
    </row>
    <row r="61" spans="1:16" x14ac:dyDescent="0.2">
      <c r="A61" s="27" t="s">
        <v>54</v>
      </c>
      <c r="E61" s="28" t="s">
        <v>1229</v>
      </c>
    </row>
    <row r="62" spans="1:16" x14ac:dyDescent="0.2">
      <c r="A62" s="29" t="s">
        <v>56</v>
      </c>
      <c r="E62" s="30" t="s">
        <v>1230</v>
      </c>
    </row>
    <row r="63" spans="1:16" x14ac:dyDescent="0.2">
      <c r="A63" t="s">
        <v>58</v>
      </c>
      <c r="E63" s="28" t="s">
        <v>51</v>
      </c>
    </row>
    <row r="64" spans="1:16" ht="12.75" customHeight="1" x14ac:dyDescent="0.2">
      <c r="A64" s="17" t="s">
        <v>49</v>
      </c>
      <c r="B64" s="22" t="s">
        <v>126</v>
      </c>
      <c r="C64" s="22" t="s">
        <v>1231</v>
      </c>
      <c r="D64" s="17" t="s">
        <v>61</v>
      </c>
      <c r="E64" s="23" t="s">
        <v>1228</v>
      </c>
      <c r="F64" s="24" t="s">
        <v>152</v>
      </c>
      <c r="G64" s="25">
        <v>37</v>
      </c>
      <c r="H64" s="26">
        <v>0</v>
      </c>
      <c r="I64" s="26">
        <f>ROUND(ROUND(H64,2)*ROUND(G64,3),2)</f>
        <v>0</v>
      </c>
      <c r="O64">
        <f>(I64*21)/100</f>
        <v>0</v>
      </c>
      <c r="P64" t="s">
        <v>27</v>
      </c>
    </row>
    <row r="65" spans="1:16" x14ac:dyDescent="0.2">
      <c r="A65" s="27" t="s">
        <v>54</v>
      </c>
      <c r="E65" s="28" t="s">
        <v>1232</v>
      </c>
    </row>
    <row r="66" spans="1:16" x14ac:dyDescent="0.2">
      <c r="A66" s="29" t="s">
        <v>56</v>
      </c>
      <c r="E66" s="30" t="s">
        <v>1230</v>
      </c>
    </row>
    <row r="67" spans="1:16" x14ac:dyDescent="0.2">
      <c r="A67" t="s">
        <v>58</v>
      </c>
      <c r="E67" s="28" t="s">
        <v>51</v>
      </c>
    </row>
    <row r="68" spans="1:16" ht="12.75" customHeight="1" x14ac:dyDescent="0.2">
      <c r="A68" s="17" t="s">
        <v>49</v>
      </c>
      <c r="B68" s="22" t="s">
        <v>204</v>
      </c>
      <c r="C68" s="22" t="s">
        <v>1233</v>
      </c>
      <c r="D68" s="17" t="s">
        <v>51</v>
      </c>
      <c r="E68" s="23" t="s">
        <v>1234</v>
      </c>
      <c r="F68" s="24" t="s">
        <v>152</v>
      </c>
      <c r="G68" s="25">
        <v>294</v>
      </c>
      <c r="H68" s="26">
        <v>0</v>
      </c>
      <c r="I68" s="26">
        <f>ROUND(ROUND(H68,2)*ROUND(G68,3),2)</f>
        <v>0</v>
      </c>
      <c r="O68">
        <f>(I68*21)/100</f>
        <v>0</v>
      </c>
      <c r="P68" t="s">
        <v>27</v>
      </c>
    </row>
    <row r="69" spans="1:16" ht="25.5" x14ac:dyDescent="0.2">
      <c r="A69" s="27" t="s">
        <v>54</v>
      </c>
      <c r="E69" s="28" t="s">
        <v>1235</v>
      </c>
    </row>
    <row r="70" spans="1:16" ht="25.5" x14ac:dyDescent="0.2">
      <c r="A70" s="29" t="s">
        <v>56</v>
      </c>
      <c r="E70" s="30" t="s">
        <v>1236</v>
      </c>
    </row>
    <row r="71" spans="1:16" x14ac:dyDescent="0.2">
      <c r="A71" t="s">
        <v>58</v>
      </c>
      <c r="E71" s="28" t="s">
        <v>51</v>
      </c>
    </row>
    <row r="72" spans="1:16" ht="12.75" customHeight="1" x14ac:dyDescent="0.2">
      <c r="A72" s="17" t="s">
        <v>49</v>
      </c>
      <c r="B72" s="22" t="s">
        <v>210</v>
      </c>
      <c r="C72" s="22" t="s">
        <v>1237</v>
      </c>
      <c r="D72" s="17" t="s">
        <v>51</v>
      </c>
      <c r="E72" s="23" t="s">
        <v>1238</v>
      </c>
      <c r="F72" s="24" t="s">
        <v>76</v>
      </c>
      <c r="G72" s="25">
        <v>30</v>
      </c>
      <c r="H72" s="26">
        <v>0</v>
      </c>
      <c r="I72" s="26">
        <f>ROUND(ROUND(H72,2)*ROUND(G72,3),2)</f>
        <v>0</v>
      </c>
      <c r="O72">
        <f>(I72*21)/100</f>
        <v>0</v>
      </c>
      <c r="P72" t="s">
        <v>27</v>
      </c>
    </row>
    <row r="73" spans="1:16" x14ac:dyDescent="0.2">
      <c r="A73" s="27" t="s">
        <v>54</v>
      </c>
      <c r="E73" s="28" t="s">
        <v>1239</v>
      </c>
    </row>
    <row r="74" spans="1:16" x14ac:dyDescent="0.2">
      <c r="A74" s="29" t="s">
        <v>56</v>
      </c>
      <c r="E74" s="30" t="s">
        <v>1223</v>
      </c>
    </row>
    <row r="75" spans="1:16" x14ac:dyDescent="0.2">
      <c r="A75" t="s">
        <v>58</v>
      </c>
      <c r="E75" s="28" t="s">
        <v>51</v>
      </c>
    </row>
    <row r="76" spans="1:16" ht="12.75" customHeight="1" x14ac:dyDescent="0.2">
      <c r="A76" s="17" t="s">
        <v>49</v>
      </c>
      <c r="B76" s="22" t="s">
        <v>216</v>
      </c>
      <c r="C76" s="22" t="s">
        <v>1240</v>
      </c>
      <c r="D76" s="17" t="s">
        <v>51</v>
      </c>
      <c r="E76" s="23" t="s">
        <v>1241</v>
      </c>
      <c r="F76" s="24" t="s">
        <v>76</v>
      </c>
      <c r="G76" s="25">
        <v>48</v>
      </c>
      <c r="H76" s="26">
        <v>0</v>
      </c>
      <c r="I76" s="26">
        <f>ROUND(ROUND(H76,2)*ROUND(G76,3),2)</f>
        <v>0</v>
      </c>
      <c r="O76">
        <f>(I76*21)/100</f>
        <v>0</v>
      </c>
      <c r="P76" t="s">
        <v>27</v>
      </c>
    </row>
    <row r="77" spans="1:16" x14ac:dyDescent="0.2">
      <c r="A77" s="27" t="s">
        <v>54</v>
      </c>
      <c r="E77" s="28" t="s">
        <v>1242</v>
      </c>
    </row>
    <row r="78" spans="1:16" x14ac:dyDescent="0.2">
      <c r="A78" s="29" t="s">
        <v>56</v>
      </c>
      <c r="E78" s="30" t="s">
        <v>1223</v>
      </c>
    </row>
    <row r="79" spans="1:16" x14ac:dyDescent="0.2">
      <c r="A79" t="s">
        <v>58</v>
      </c>
      <c r="E79" s="28" t="s">
        <v>51</v>
      </c>
    </row>
    <row r="80" spans="1:16" ht="12.75" customHeight="1" x14ac:dyDescent="0.2">
      <c r="A80" s="17" t="s">
        <v>49</v>
      </c>
      <c r="B80" s="22" t="s">
        <v>222</v>
      </c>
      <c r="C80" s="22" t="s">
        <v>1243</v>
      </c>
      <c r="D80" s="17" t="s">
        <v>61</v>
      </c>
      <c r="E80" s="23" t="s">
        <v>1244</v>
      </c>
      <c r="F80" s="24" t="s">
        <v>76</v>
      </c>
      <c r="G80" s="25">
        <v>3</v>
      </c>
      <c r="H80" s="26">
        <v>0</v>
      </c>
      <c r="I80" s="26">
        <f>ROUND(ROUND(H80,2)*ROUND(G80,3),2)</f>
        <v>0</v>
      </c>
      <c r="O80">
        <f>(I80*21)/100</f>
        <v>0</v>
      </c>
      <c r="P80" t="s">
        <v>27</v>
      </c>
    </row>
    <row r="81" spans="1:16" ht="38.25" x14ac:dyDescent="0.2">
      <c r="A81" s="27" t="s">
        <v>54</v>
      </c>
      <c r="E81" s="28" t="s">
        <v>1245</v>
      </c>
    </row>
    <row r="82" spans="1:16" x14ac:dyDescent="0.2">
      <c r="A82" s="29" t="s">
        <v>56</v>
      </c>
      <c r="E82" s="30" t="s">
        <v>1246</v>
      </c>
    </row>
    <row r="83" spans="1:16" x14ac:dyDescent="0.2">
      <c r="A83" t="s">
        <v>58</v>
      </c>
      <c r="E83" s="28" t="s">
        <v>51</v>
      </c>
    </row>
    <row r="84" spans="1:16" ht="12.75" customHeight="1" x14ac:dyDescent="0.2">
      <c r="A84" s="17" t="s">
        <v>49</v>
      </c>
      <c r="B84" s="22" t="s">
        <v>229</v>
      </c>
      <c r="C84" s="22" t="s">
        <v>1243</v>
      </c>
      <c r="D84" s="17" t="s">
        <v>72</v>
      </c>
      <c r="E84" s="23" t="s">
        <v>1247</v>
      </c>
      <c r="F84" s="24" t="s">
        <v>76</v>
      </c>
      <c r="G84" s="25">
        <v>2</v>
      </c>
      <c r="H84" s="26">
        <v>0</v>
      </c>
      <c r="I84" s="26">
        <f>ROUND(ROUND(H84,2)*ROUND(G84,3),2)</f>
        <v>0</v>
      </c>
      <c r="O84">
        <f>(I84*21)/100</f>
        <v>0</v>
      </c>
      <c r="P84" t="s">
        <v>27</v>
      </c>
    </row>
    <row r="85" spans="1:16" ht="38.25" x14ac:dyDescent="0.2">
      <c r="A85" s="27" t="s">
        <v>54</v>
      </c>
      <c r="E85" s="28" t="s">
        <v>1248</v>
      </c>
    </row>
    <row r="86" spans="1:16" ht="25.5" x14ac:dyDescent="0.2">
      <c r="A86" s="29" t="s">
        <v>56</v>
      </c>
      <c r="E86" s="30" t="s">
        <v>1249</v>
      </c>
    </row>
    <row r="87" spans="1:16" x14ac:dyDescent="0.2">
      <c r="A87" t="s">
        <v>58</v>
      </c>
      <c r="E87" s="28" t="s">
        <v>51</v>
      </c>
    </row>
    <row r="88" spans="1:16" ht="12.75" customHeight="1" x14ac:dyDescent="0.2">
      <c r="A88" s="17" t="s">
        <v>49</v>
      </c>
      <c r="B88" s="22" t="s">
        <v>235</v>
      </c>
      <c r="C88" s="22" t="s">
        <v>1250</v>
      </c>
      <c r="D88" s="17" t="s">
        <v>51</v>
      </c>
      <c r="E88" s="23" t="s">
        <v>1251</v>
      </c>
      <c r="F88" s="24" t="s">
        <v>76</v>
      </c>
      <c r="G88" s="25">
        <v>5</v>
      </c>
      <c r="H88" s="26">
        <v>0</v>
      </c>
      <c r="I88" s="26">
        <f>ROUND(ROUND(H88,2)*ROUND(G88,3),2)</f>
        <v>0</v>
      </c>
      <c r="O88">
        <f>(I88*21)/100</f>
        <v>0</v>
      </c>
      <c r="P88" t="s">
        <v>27</v>
      </c>
    </row>
    <row r="89" spans="1:16" ht="25.5" x14ac:dyDescent="0.2">
      <c r="A89" s="27" t="s">
        <v>54</v>
      </c>
      <c r="E89" s="28" t="s">
        <v>1252</v>
      </c>
    </row>
    <row r="90" spans="1:16" ht="25.5" x14ac:dyDescent="0.2">
      <c r="A90" s="29" t="s">
        <v>56</v>
      </c>
      <c r="E90" s="30" t="s">
        <v>1249</v>
      </c>
    </row>
    <row r="91" spans="1:16" x14ac:dyDescent="0.2">
      <c r="A91" t="s">
        <v>58</v>
      </c>
      <c r="E91" s="28" t="s">
        <v>51</v>
      </c>
    </row>
    <row r="92" spans="1:16" ht="12.75" customHeight="1" x14ac:dyDescent="0.2">
      <c r="A92" s="17" t="s">
        <v>49</v>
      </c>
      <c r="B92" s="22" t="s">
        <v>240</v>
      </c>
      <c r="C92" s="22" t="s">
        <v>1253</v>
      </c>
      <c r="D92" s="17" t="s">
        <v>51</v>
      </c>
      <c r="E92" s="23" t="s">
        <v>1254</v>
      </c>
      <c r="F92" s="24" t="s">
        <v>76</v>
      </c>
      <c r="G92" s="25">
        <v>5</v>
      </c>
      <c r="H92" s="26">
        <v>0</v>
      </c>
      <c r="I92" s="26">
        <f>ROUND(ROUND(H92,2)*ROUND(G92,3),2)</f>
        <v>0</v>
      </c>
      <c r="O92">
        <f>(I92*21)/100</f>
        <v>0</v>
      </c>
      <c r="P92" t="s">
        <v>27</v>
      </c>
    </row>
    <row r="93" spans="1:16" ht="38.25" x14ac:dyDescent="0.2">
      <c r="A93" s="27" t="s">
        <v>54</v>
      </c>
      <c r="E93" s="28" t="s">
        <v>1255</v>
      </c>
    </row>
    <row r="94" spans="1:16" ht="25.5" x14ac:dyDescent="0.2">
      <c r="A94" s="29" t="s">
        <v>56</v>
      </c>
      <c r="E94" s="30" t="s">
        <v>1236</v>
      </c>
    </row>
    <row r="95" spans="1:16" x14ac:dyDescent="0.2">
      <c r="A95" t="s">
        <v>58</v>
      </c>
      <c r="E95" s="28" t="s">
        <v>51</v>
      </c>
    </row>
    <row r="96" spans="1:16" x14ac:dyDescent="0.2">
      <c r="A96" s="17" t="s">
        <v>49</v>
      </c>
      <c r="B96" s="22" t="s">
        <v>245</v>
      </c>
      <c r="C96" s="22" t="s">
        <v>1256</v>
      </c>
      <c r="D96" s="17" t="s">
        <v>51</v>
      </c>
      <c r="E96" s="23" t="s">
        <v>1257</v>
      </c>
      <c r="F96" s="24" t="s">
        <v>146</v>
      </c>
      <c r="G96" s="25">
        <v>2.4</v>
      </c>
      <c r="H96" s="26">
        <v>0</v>
      </c>
      <c r="I96" s="26">
        <f>ROUND(ROUND(H96,2)*ROUND(G96,3),2)</f>
        <v>0</v>
      </c>
      <c r="O96">
        <f>(I96*21)/100</f>
        <v>0</v>
      </c>
      <c r="P96" t="s">
        <v>27</v>
      </c>
    </row>
    <row r="97" spans="1:16" ht="102" x14ac:dyDescent="0.2">
      <c r="A97" s="27" t="s">
        <v>54</v>
      </c>
      <c r="E97" s="28" t="s">
        <v>1258</v>
      </c>
    </row>
    <row r="98" spans="1:16" ht="12.75" customHeight="1" x14ac:dyDescent="0.2">
      <c r="A98" s="29" t="s">
        <v>56</v>
      </c>
      <c r="E98" s="30" t="s">
        <v>1191</v>
      </c>
    </row>
    <row r="99" spans="1:16" x14ac:dyDescent="0.2">
      <c r="A99" t="s">
        <v>58</v>
      </c>
      <c r="E99" s="28" t="s">
        <v>51</v>
      </c>
    </row>
    <row r="100" spans="1:16" x14ac:dyDescent="0.2">
      <c r="A100" s="17" t="s">
        <v>49</v>
      </c>
      <c r="B100" s="22" t="s">
        <v>251</v>
      </c>
      <c r="C100" s="22" t="s">
        <v>1259</v>
      </c>
      <c r="D100" s="17" t="s">
        <v>51</v>
      </c>
      <c r="E100" s="23" t="s">
        <v>1260</v>
      </c>
      <c r="F100" s="24" t="s">
        <v>76</v>
      </c>
      <c r="G100" s="25">
        <v>2</v>
      </c>
      <c r="H100" s="26">
        <v>0</v>
      </c>
      <c r="I100" s="26">
        <f>ROUND(ROUND(H100,2)*ROUND(G100,3),2)</f>
        <v>0</v>
      </c>
      <c r="O100">
        <f>(I100*21)/100</f>
        <v>0</v>
      </c>
      <c r="P100" t="s">
        <v>27</v>
      </c>
    </row>
    <row r="101" spans="1:16" ht="25.5" x14ac:dyDescent="0.2">
      <c r="A101" s="27" t="s">
        <v>54</v>
      </c>
      <c r="E101" s="28" t="s">
        <v>1261</v>
      </c>
    </row>
    <row r="102" spans="1:16" ht="25.5" x14ac:dyDescent="0.2">
      <c r="A102" s="29" t="s">
        <v>56</v>
      </c>
      <c r="E102" s="30" t="s">
        <v>1236</v>
      </c>
    </row>
    <row r="103" spans="1:16" x14ac:dyDescent="0.2">
      <c r="A103" t="s">
        <v>58</v>
      </c>
      <c r="E103" s="28" t="s">
        <v>51</v>
      </c>
    </row>
    <row r="104" spans="1:16" ht="12.75" customHeight="1" x14ac:dyDescent="0.2">
      <c r="A104" s="17" t="s">
        <v>49</v>
      </c>
      <c r="B104" s="22" t="s">
        <v>257</v>
      </c>
      <c r="C104" s="22" t="s">
        <v>1262</v>
      </c>
      <c r="D104" s="17" t="s">
        <v>51</v>
      </c>
      <c r="E104" s="23" t="s">
        <v>1263</v>
      </c>
      <c r="F104" s="24" t="s">
        <v>76</v>
      </c>
      <c r="G104" s="25">
        <v>3</v>
      </c>
      <c r="H104" s="26">
        <v>0</v>
      </c>
      <c r="I104" s="26">
        <f>ROUND(ROUND(H104,2)*ROUND(G104,3),2)</f>
        <v>0</v>
      </c>
      <c r="O104">
        <f>(I104*21)/100</f>
        <v>0</v>
      </c>
      <c r="P104" t="s">
        <v>27</v>
      </c>
    </row>
    <row r="105" spans="1:16" ht="63.75" x14ac:dyDescent="0.2">
      <c r="A105" s="27" t="s">
        <v>54</v>
      </c>
      <c r="E105" s="28" t="s">
        <v>1264</v>
      </c>
    </row>
    <row r="106" spans="1:16" x14ac:dyDescent="0.2">
      <c r="A106" s="29" t="s">
        <v>56</v>
      </c>
      <c r="E106" s="30" t="s">
        <v>1223</v>
      </c>
    </row>
    <row r="107" spans="1:16" x14ac:dyDescent="0.2">
      <c r="A107" t="s">
        <v>58</v>
      </c>
      <c r="E107" s="28" t="s">
        <v>51</v>
      </c>
    </row>
    <row r="108" spans="1:16" x14ac:dyDescent="0.2">
      <c r="A108" s="17" t="s">
        <v>49</v>
      </c>
      <c r="B108" s="22" t="s">
        <v>261</v>
      </c>
      <c r="C108" s="22" t="s">
        <v>1265</v>
      </c>
      <c r="D108" s="17" t="s">
        <v>51</v>
      </c>
      <c r="E108" s="23" t="s">
        <v>1266</v>
      </c>
      <c r="F108" s="24" t="s">
        <v>76</v>
      </c>
      <c r="G108" s="25">
        <v>3</v>
      </c>
      <c r="H108" s="26">
        <v>0</v>
      </c>
      <c r="I108" s="26">
        <f>ROUND(ROUND(H108,2)*ROUND(G108,3),2)</f>
        <v>0</v>
      </c>
      <c r="O108">
        <f>(I108*21)/100</f>
        <v>0</v>
      </c>
      <c r="P108" t="s">
        <v>27</v>
      </c>
    </row>
    <row r="109" spans="1:16" ht="51" x14ac:dyDescent="0.2">
      <c r="A109" s="27" t="s">
        <v>54</v>
      </c>
      <c r="E109" s="28" t="s">
        <v>1267</v>
      </c>
    </row>
    <row r="110" spans="1:16" x14ac:dyDescent="0.2">
      <c r="A110" s="29" t="s">
        <v>56</v>
      </c>
      <c r="E110" s="30" t="s">
        <v>1230</v>
      </c>
    </row>
    <row r="111" spans="1:16" x14ac:dyDescent="0.2">
      <c r="A111" t="s">
        <v>58</v>
      </c>
      <c r="E111" s="28" t="s">
        <v>51</v>
      </c>
    </row>
    <row r="112" spans="1:16" ht="12.75" customHeight="1" x14ac:dyDescent="0.2">
      <c r="A112" s="17" t="s">
        <v>49</v>
      </c>
      <c r="B112" s="22" t="s">
        <v>266</v>
      </c>
      <c r="C112" s="22" t="s">
        <v>1268</v>
      </c>
      <c r="D112" s="17" t="s">
        <v>51</v>
      </c>
      <c r="E112" s="23" t="s">
        <v>1266</v>
      </c>
      <c r="F112" s="24" t="s">
        <v>76</v>
      </c>
      <c r="G112" s="25">
        <v>2</v>
      </c>
      <c r="H112" s="26">
        <v>0</v>
      </c>
      <c r="I112" s="26">
        <f>ROUND(ROUND(H112,2)*ROUND(G112,3),2)</f>
        <v>0</v>
      </c>
      <c r="O112">
        <f>(I112*21)/100</f>
        <v>0</v>
      </c>
      <c r="P112" t="s">
        <v>27</v>
      </c>
    </row>
    <row r="113" spans="1:16" ht="38.25" x14ac:dyDescent="0.2">
      <c r="A113" s="27" t="s">
        <v>54</v>
      </c>
      <c r="E113" s="28" t="s">
        <v>1269</v>
      </c>
    </row>
    <row r="114" spans="1:16" x14ac:dyDescent="0.2">
      <c r="A114" s="29" t="s">
        <v>56</v>
      </c>
      <c r="E114" s="30" t="s">
        <v>1230</v>
      </c>
    </row>
    <row r="115" spans="1:16" x14ac:dyDescent="0.2">
      <c r="A115" t="s">
        <v>58</v>
      </c>
      <c r="E115" s="28" t="s">
        <v>51</v>
      </c>
    </row>
    <row r="116" spans="1:16" ht="12.75" customHeight="1" x14ac:dyDescent="0.2">
      <c r="A116" s="17" t="s">
        <v>49</v>
      </c>
      <c r="B116" s="22" t="s">
        <v>270</v>
      </c>
      <c r="C116" s="22" t="s">
        <v>1270</v>
      </c>
      <c r="D116" s="17" t="s">
        <v>51</v>
      </c>
      <c r="E116" s="23" t="s">
        <v>1271</v>
      </c>
      <c r="F116" s="24" t="s">
        <v>76</v>
      </c>
      <c r="G116" s="25">
        <v>2</v>
      </c>
      <c r="H116" s="26">
        <v>0</v>
      </c>
      <c r="I116" s="26">
        <f>ROUND(ROUND(H116,2)*ROUND(G116,3),2)</f>
        <v>0</v>
      </c>
      <c r="O116">
        <f>(I116*21)/100</f>
        <v>0</v>
      </c>
      <c r="P116" t="s">
        <v>27</v>
      </c>
    </row>
    <row r="117" spans="1:16" ht="38.25" x14ac:dyDescent="0.2">
      <c r="A117" s="27" t="s">
        <v>54</v>
      </c>
      <c r="E117" s="28" t="s">
        <v>1272</v>
      </c>
    </row>
    <row r="118" spans="1:16" ht="25.5" x14ac:dyDescent="0.2">
      <c r="A118" s="29" t="s">
        <v>56</v>
      </c>
      <c r="E118" s="30" t="s">
        <v>1236</v>
      </c>
    </row>
    <row r="119" spans="1:16" x14ac:dyDescent="0.2">
      <c r="A119" t="s">
        <v>58</v>
      </c>
      <c r="E119" s="28" t="s">
        <v>51</v>
      </c>
    </row>
    <row r="120" spans="1:16" x14ac:dyDescent="0.2">
      <c r="A120" s="17" t="s">
        <v>49</v>
      </c>
      <c r="B120" s="22" t="s">
        <v>275</v>
      </c>
      <c r="C120" s="22" t="s">
        <v>1273</v>
      </c>
      <c r="D120" s="17" t="s">
        <v>51</v>
      </c>
      <c r="E120" s="23" t="s">
        <v>1274</v>
      </c>
      <c r="F120" s="24" t="s">
        <v>90</v>
      </c>
      <c r="G120" s="25">
        <v>1</v>
      </c>
      <c r="H120" s="26">
        <v>0</v>
      </c>
      <c r="I120" s="26">
        <f>ROUND(ROUND(H120,2)*ROUND(G120,3),2)</f>
        <v>0</v>
      </c>
      <c r="O120">
        <f>(I120*21)/100</f>
        <v>0</v>
      </c>
      <c r="P120" t="s">
        <v>27</v>
      </c>
    </row>
    <row r="121" spans="1:16" ht="38.25" x14ac:dyDescent="0.2">
      <c r="A121" s="27" t="s">
        <v>54</v>
      </c>
      <c r="E121" s="28" t="s">
        <v>1275</v>
      </c>
    </row>
    <row r="122" spans="1:16" x14ac:dyDescent="0.2">
      <c r="A122" s="29" t="s">
        <v>56</v>
      </c>
      <c r="E122" s="30" t="s">
        <v>1223</v>
      </c>
    </row>
    <row r="123" spans="1:16" x14ac:dyDescent="0.2">
      <c r="A123" t="s">
        <v>58</v>
      </c>
      <c r="E123" s="28" t="s">
        <v>51</v>
      </c>
    </row>
    <row r="124" spans="1:16" ht="12.75" customHeight="1" x14ac:dyDescent="0.2">
      <c r="A124" s="17" t="s">
        <v>49</v>
      </c>
      <c r="B124" s="22" t="s">
        <v>281</v>
      </c>
      <c r="C124" s="22" t="s">
        <v>1276</v>
      </c>
      <c r="D124" s="17" t="s">
        <v>51</v>
      </c>
      <c r="E124" s="23" t="s">
        <v>1277</v>
      </c>
      <c r="F124" s="24" t="s">
        <v>76</v>
      </c>
      <c r="G124" s="25">
        <v>15</v>
      </c>
      <c r="H124" s="26">
        <v>0</v>
      </c>
      <c r="I124" s="26">
        <f>ROUND(ROUND(H124,2)*ROUND(G124,3),2)</f>
        <v>0</v>
      </c>
      <c r="O124">
        <f>(I124*21)/100</f>
        <v>0</v>
      </c>
      <c r="P124" t="s">
        <v>27</v>
      </c>
    </row>
    <row r="125" spans="1:16" ht="38.25" x14ac:dyDescent="0.2">
      <c r="A125" s="27" t="s">
        <v>54</v>
      </c>
      <c r="E125" s="28" t="s">
        <v>1278</v>
      </c>
    </row>
    <row r="126" spans="1:16" x14ac:dyDescent="0.2">
      <c r="A126" s="29" t="s">
        <v>56</v>
      </c>
      <c r="E126" s="30" t="s">
        <v>1223</v>
      </c>
    </row>
    <row r="127" spans="1:16" x14ac:dyDescent="0.2">
      <c r="A127" t="s">
        <v>58</v>
      </c>
      <c r="E127" s="28" t="s">
        <v>51</v>
      </c>
    </row>
    <row r="128" spans="1:16" ht="12.75" customHeight="1" x14ac:dyDescent="0.2">
      <c r="A128" s="17" t="s">
        <v>49</v>
      </c>
      <c r="B128" s="22" t="s">
        <v>286</v>
      </c>
      <c r="C128" s="22" t="s">
        <v>1279</v>
      </c>
      <c r="D128" s="17" t="s">
        <v>51</v>
      </c>
      <c r="E128" s="23" t="s">
        <v>1280</v>
      </c>
      <c r="F128" s="24" t="s">
        <v>76</v>
      </c>
      <c r="G128" s="25">
        <v>5</v>
      </c>
      <c r="H128" s="26">
        <v>0</v>
      </c>
      <c r="I128" s="26">
        <f>ROUND(ROUND(H128,2)*ROUND(G128,3),2)</f>
        <v>0</v>
      </c>
      <c r="O128">
        <f>(I128*21)/100</f>
        <v>0</v>
      </c>
      <c r="P128" t="s">
        <v>27</v>
      </c>
    </row>
    <row r="129" spans="1:16" ht="25.5" x14ac:dyDescent="0.2">
      <c r="A129" s="27" t="s">
        <v>54</v>
      </c>
      <c r="E129" s="28" t="s">
        <v>1281</v>
      </c>
    </row>
    <row r="130" spans="1:16" x14ac:dyDescent="0.2">
      <c r="A130" s="29" t="s">
        <v>56</v>
      </c>
      <c r="E130" s="30" t="s">
        <v>1223</v>
      </c>
    </row>
    <row r="131" spans="1:16" x14ac:dyDescent="0.2">
      <c r="A131" t="s">
        <v>58</v>
      </c>
      <c r="E131" s="28" t="s">
        <v>51</v>
      </c>
    </row>
    <row r="132" spans="1:16" ht="12.75" customHeight="1" x14ac:dyDescent="0.2">
      <c r="A132" s="17" t="s">
        <v>49</v>
      </c>
      <c r="B132" s="22" t="s">
        <v>291</v>
      </c>
      <c r="C132" s="22" t="s">
        <v>1282</v>
      </c>
      <c r="D132" s="17" t="s">
        <v>51</v>
      </c>
      <c r="E132" s="23" t="s">
        <v>1283</v>
      </c>
      <c r="F132" s="24" t="s">
        <v>152</v>
      </c>
      <c r="G132" s="25">
        <v>490</v>
      </c>
      <c r="H132" s="26">
        <v>0</v>
      </c>
      <c r="I132" s="26">
        <f>ROUND(ROUND(H132,2)*ROUND(G132,3),2)</f>
        <v>0</v>
      </c>
      <c r="O132">
        <f>(I132*21)/100</f>
        <v>0</v>
      </c>
      <c r="P132" t="s">
        <v>27</v>
      </c>
    </row>
    <row r="133" spans="1:16" ht="25.5" x14ac:dyDescent="0.2">
      <c r="A133" s="27" t="s">
        <v>54</v>
      </c>
      <c r="E133" s="28" t="s">
        <v>1284</v>
      </c>
    </row>
    <row r="134" spans="1:16" ht="25.5" x14ac:dyDescent="0.2">
      <c r="A134" s="29" t="s">
        <v>56</v>
      </c>
      <c r="E134" s="30" t="s">
        <v>1191</v>
      </c>
    </row>
    <row r="135" spans="1:16" x14ac:dyDescent="0.2">
      <c r="A135" t="s">
        <v>58</v>
      </c>
      <c r="E135" s="28" t="s">
        <v>51</v>
      </c>
    </row>
    <row r="136" spans="1:16" ht="12.75" customHeight="1" x14ac:dyDescent="0.2">
      <c r="A136" s="17" t="s">
        <v>49</v>
      </c>
      <c r="B136" s="22" t="s">
        <v>297</v>
      </c>
      <c r="C136" s="22" t="s">
        <v>1285</v>
      </c>
      <c r="D136" s="17" t="s">
        <v>51</v>
      </c>
      <c r="E136" s="23" t="s">
        <v>1286</v>
      </c>
      <c r="F136" s="24" t="s">
        <v>152</v>
      </c>
      <c r="G136" s="25">
        <v>278</v>
      </c>
      <c r="H136" s="26">
        <v>0</v>
      </c>
      <c r="I136" s="26">
        <f>ROUND(ROUND(H136,2)*ROUND(G136,3),2)</f>
        <v>0</v>
      </c>
      <c r="O136">
        <f>(I136*21)/100</f>
        <v>0</v>
      </c>
      <c r="P136" t="s">
        <v>27</v>
      </c>
    </row>
    <row r="137" spans="1:16" ht="12.75" customHeight="1" x14ac:dyDescent="0.2">
      <c r="A137" s="27" t="s">
        <v>54</v>
      </c>
      <c r="E137" s="28" t="s">
        <v>1287</v>
      </c>
    </row>
    <row r="138" spans="1:16" x14ac:dyDescent="0.2">
      <c r="A138" s="29" t="s">
        <v>56</v>
      </c>
      <c r="E138" s="30" t="s">
        <v>1223</v>
      </c>
    </row>
    <row r="139" spans="1:16" x14ac:dyDescent="0.2">
      <c r="A139" t="s">
        <v>58</v>
      </c>
      <c r="E139" s="28" t="s">
        <v>51</v>
      </c>
    </row>
    <row r="140" spans="1:16" ht="12.75" customHeight="1" x14ac:dyDescent="0.2">
      <c r="A140" s="17" t="s">
        <v>49</v>
      </c>
      <c r="B140" s="22" t="s">
        <v>303</v>
      </c>
      <c r="C140" s="22" t="s">
        <v>1288</v>
      </c>
      <c r="D140" s="17" t="s">
        <v>51</v>
      </c>
      <c r="E140" s="23" t="s">
        <v>1289</v>
      </c>
      <c r="F140" s="24" t="s">
        <v>76</v>
      </c>
      <c r="G140" s="25">
        <v>12</v>
      </c>
      <c r="H140" s="26">
        <v>0</v>
      </c>
      <c r="I140" s="26">
        <f>ROUND(ROUND(H140,2)*ROUND(G140,3),2)</f>
        <v>0</v>
      </c>
      <c r="O140">
        <f>(I140*21)/100</f>
        <v>0</v>
      </c>
      <c r="P140" t="s">
        <v>27</v>
      </c>
    </row>
    <row r="141" spans="1:16" x14ac:dyDescent="0.2">
      <c r="A141" s="27" t="s">
        <v>54</v>
      </c>
      <c r="E141" s="28" t="s">
        <v>1290</v>
      </c>
    </row>
    <row r="142" spans="1:16" x14ac:dyDescent="0.2">
      <c r="A142" s="29" t="s">
        <v>56</v>
      </c>
      <c r="E142" s="30" t="s">
        <v>1223</v>
      </c>
    </row>
    <row r="143" spans="1:16" x14ac:dyDescent="0.2">
      <c r="A143" t="s">
        <v>58</v>
      </c>
      <c r="E143" s="28" t="s">
        <v>51</v>
      </c>
    </row>
    <row r="144" spans="1:16" ht="12.75" customHeight="1" x14ac:dyDescent="0.2">
      <c r="A144" s="5" t="s">
        <v>47</v>
      </c>
      <c r="B144" s="5"/>
      <c r="C144" s="32" t="s">
        <v>104</v>
      </c>
      <c r="D144" s="5"/>
      <c r="E144" s="20" t="s">
        <v>296</v>
      </c>
      <c r="F144" s="5"/>
      <c r="G144" s="5"/>
      <c r="H144" s="5"/>
      <c r="I144" s="33">
        <f>0+I145+I149+I153</f>
        <v>0</v>
      </c>
    </row>
    <row r="145" spans="1:16" ht="12.75" customHeight="1" x14ac:dyDescent="0.2">
      <c r="A145" s="17" t="s">
        <v>49</v>
      </c>
      <c r="B145" s="22" t="s">
        <v>309</v>
      </c>
      <c r="C145" s="22" t="s">
        <v>1291</v>
      </c>
      <c r="D145" s="17" t="s">
        <v>51</v>
      </c>
      <c r="E145" s="23" t="s">
        <v>1292</v>
      </c>
      <c r="F145" s="24" t="s">
        <v>152</v>
      </c>
      <c r="G145" s="25">
        <v>12</v>
      </c>
      <c r="H145" s="26">
        <v>0</v>
      </c>
      <c r="I145" s="26">
        <f>ROUND(ROUND(H145,2)*ROUND(G145,3),2)</f>
        <v>0</v>
      </c>
      <c r="O145">
        <f>(I145*21)/100</f>
        <v>0</v>
      </c>
      <c r="P145" t="s">
        <v>27</v>
      </c>
    </row>
    <row r="146" spans="1:16" ht="25.5" x14ac:dyDescent="0.2">
      <c r="A146" s="27" t="s">
        <v>54</v>
      </c>
      <c r="E146" s="28" t="s">
        <v>1293</v>
      </c>
    </row>
    <row r="147" spans="1:16" ht="25.5" x14ac:dyDescent="0.2">
      <c r="A147" s="29" t="s">
        <v>56</v>
      </c>
      <c r="E147" s="30" t="s">
        <v>1191</v>
      </c>
    </row>
    <row r="148" spans="1:16" ht="242.25" x14ac:dyDescent="0.2">
      <c r="A148" t="s">
        <v>58</v>
      </c>
      <c r="E148" s="28" t="s">
        <v>786</v>
      </c>
    </row>
    <row r="149" spans="1:16" ht="12.75" customHeight="1" x14ac:dyDescent="0.2">
      <c r="A149" s="17" t="s">
        <v>49</v>
      </c>
      <c r="B149" s="22" t="s">
        <v>315</v>
      </c>
      <c r="C149" s="22" t="s">
        <v>788</v>
      </c>
      <c r="D149" s="17" t="s">
        <v>51</v>
      </c>
      <c r="E149" s="23" t="s">
        <v>789</v>
      </c>
      <c r="F149" s="24" t="s">
        <v>152</v>
      </c>
      <c r="G149" s="25">
        <v>48</v>
      </c>
      <c r="H149" s="26">
        <v>0</v>
      </c>
      <c r="I149" s="26">
        <f>ROUND(ROUND(H149,2)*ROUND(G149,3),2)</f>
        <v>0</v>
      </c>
      <c r="O149">
        <f>(I149*21)/100</f>
        <v>0</v>
      </c>
      <c r="P149" t="s">
        <v>27</v>
      </c>
    </row>
    <row r="150" spans="1:16" ht="25.5" x14ac:dyDescent="0.2">
      <c r="A150" s="27" t="s">
        <v>54</v>
      </c>
      <c r="E150" s="28" t="s">
        <v>1294</v>
      </c>
    </row>
    <row r="151" spans="1:16" ht="25.5" x14ac:dyDescent="0.2">
      <c r="A151" s="29" t="s">
        <v>56</v>
      </c>
      <c r="E151" s="30" t="s">
        <v>1191</v>
      </c>
    </row>
    <row r="152" spans="1:16" ht="242.25" x14ac:dyDescent="0.2">
      <c r="A152" t="s">
        <v>58</v>
      </c>
      <c r="E152" s="28" t="s">
        <v>786</v>
      </c>
    </row>
    <row r="153" spans="1:16" ht="12.75" customHeight="1" x14ac:dyDescent="0.2">
      <c r="A153" s="17" t="s">
        <v>49</v>
      </c>
      <c r="B153" s="22" t="s">
        <v>321</v>
      </c>
      <c r="C153" s="22" t="s">
        <v>1295</v>
      </c>
      <c r="D153" s="17" t="s">
        <v>51</v>
      </c>
      <c r="E153" s="23" t="s">
        <v>1296</v>
      </c>
      <c r="F153" s="24" t="s">
        <v>146</v>
      </c>
      <c r="G153" s="25">
        <v>3.6</v>
      </c>
      <c r="H153" s="26">
        <v>0</v>
      </c>
      <c r="I153" s="26">
        <f>ROUND(ROUND(H153,2)*ROUND(G153,3),2)</f>
        <v>0</v>
      </c>
      <c r="O153">
        <f>(I153*21)/100</f>
        <v>0</v>
      </c>
      <c r="P153" t="s">
        <v>27</v>
      </c>
    </row>
    <row r="154" spans="1:16" x14ac:dyDescent="0.2">
      <c r="A154" s="27" t="s">
        <v>54</v>
      </c>
      <c r="E154" s="28" t="s">
        <v>1297</v>
      </c>
    </row>
    <row r="155" spans="1:16" ht="12.75" customHeight="1" x14ac:dyDescent="0.2">
      <c r="A155" s="29" t="s">
        <v>56</v>
      </c>
      <c r="E155" s="30" t="s">
        <v>51</v>
      </c>
    </row>
    <row r="156" spans="1:16" ht="369.75" x14ac:dyDescent="0.2">
      <c r="A156" t="s">
        <v>58</v>
      </c>
      <c r="E156" s="28" t="s">
        <v>628</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workbookViewId="0">
      <pane ySplit="8" topLeftCell="A9" activePane="bottomLeft" state="frozen"/>
      <selection pane="bottomLeft" activeCell="A11" sqref="A11:IV11"/>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f>
        <v>0</v>
      </c>
      <c r="O3" t="s">
        <v>23</v>
      </c>
      <c r="P3" t="s">
        <v>27</v>
      </c>
    </row>
    <row r="4" spans="1:16" ht="15" customHeight="1" x14ac:dyDescent="0.2">
      <c r="A4" t="s">
        <v>17</v>
      </c>
      <c r="B4" s="10" t="s">
        <v>18</v>
      </c>
      <c r="C4" s="38" t="s">
        <v>1188</v>
      </c>
      <c r="D4" s="34"/>
      <c r="E4" s="11" t="s">
        <v>1189</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f>
        <v>0</v>
      </c>
    </row>
    <row r="10" spans="1:16" ht="12.75" customHeight="1" x14ac:dyDescent="0.2">
      <c r="A10" s="17" t="s">
        <v>49</v>
      </c>
      <c r="B10" s="22" t="s">
        <v>33</v>
      </c>
      <c r="C10" s="22" t="s">
        <v>385</v>
      </c>
      <c r="D10" s="17" t="s">
        <v>51</v>
      </c>
      <c r="E10" s="23" t="s">
        <v>386</v>
      </c>
      <c r="F10" s="24" t="s">
        <v>146</v>
      </c>
      <c r="G10" s="25">
        <v>5</v>
      </c>
      <c r="H10" s="26">
        <v>0</v>
      </c>
      <c r="I10" s="26">
        <f>ROUND(ROUND(H10,2)*ROUND(G10,3),2)</f>
        <v>0</v>
      </c>
      <c r="O10">
        <f>(I10*21)/100</f>
        <v>0</v>
      </c>
      <c r="P10" t="s">
        <v>27</v>
      </c>
    </row>
    <row r="11" spans="1:16" x14ac:dyDescent="0.2">
      <c r="A11" s="27" t="s">
        <v>54</v>
      </c>
      <c r="E11" s="28" t="s">
        <v>1298</v>
      </c>
    </row>
    <row r="12" spans="1:16" x14ac:dyDescent="0.2">
      <c r="A12" s="29" t="s">
        <v>56</v>
      </c>
      <c r="E12" s="30" t="s">
        <v>51</v>
      </c>
    </row>
    <row r="13" spans="1:16" ht="38.25" x14ac:dyDescent="0.2">
      <c r="A13" t="s">
        <v>58</v>
      </c>
      <c r="E13" s="28" t="s">
        <v>1184</v>
      </c>
    </row>
    <row r="14" spans="1:16" ht="12.75" customHeight="1" x14ac:dyDescent="0.2">
      <c r="A14" s="17" t="s">
        <v>49</v>
      </c>
      <c r="B14" s="22" t="s">
        <v>27</v>
      </c>
      <c r="C14" s="22" t="s">
        <v>1185</v>
      </c>
      <c r="D14" s="17" t="s">
        <v>51</v>
      </c>
      <c r="E14" s="23" t="s">
        <v>1186</v>
      </c>
      <c r="F14" s="24" t="s">
        <v>135</v>
      </c>
      <c r="G14" s="25">
        <v>5</v>
      </c>
      <c r="H14" s="26">
        <v>0</v>
      </c>
      <c r="I14" s="26">
        <f>ROUND(ROUND(H14,2)*ROUND(G14,3),2)</f>
        <v>0</v>
      </c>
      <c r="O14">
        <f>(I14*21)/100</f>
        <v>0</v>
      </c>
      <c r="P14" t="s">
        <v>27</v>
      </c>
    </row>
    <row r="15" spans="1:16" ht="25.5" x14ac:dyDescent="0.2">
      <c r="A15" s="27" t="s">
        <v>54</v>
      </c>
      <c r="E15" s="28" t="s">
        <v>1299</v>
      </c>
    </row>
    <row r="16" spans="1:16" ht="12.75" customHeight="1" x14ac:dyDescent="0.2">
      <c r="A16" s="29" t="s">
        <v>56</v>
      </c>
      <c r="E16" s="30" t="s">
        <v>51</v>
      </c>
    </row>
    <row r="17" spans="1:5" ht="25.5" x14ac:dyDescent="0.2">
      <c r="A17" t="s">
        <v>58</v>
      </c>
      <c r="E17" s="28" t="s">
        <v>1187</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0"/>
  <sheetViews>
    <sheetView zoomScaleNormal="100" workbookViewId="0">
      <pane ySplit="8" topLeftCell="A9" activePane="bottomLeft" state="frozen"/>
      <selection pane="bottomLeft" activeCell="B15" sqref="B15"/>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0+I9+I38+I43+I168</f>
        <v>0</v>
      </c>
      <c r="O3" t="s">
        <v>23</v>
      </c>
      <c r="P3" t="s">
        <v>27</v>
      </c>
    </row>
    <row r="4" spans="1:16" ht="15" customHeight="1" x14ac:dyDescent="0.2">
      <c r="A4" t="s">
        <v>17</v>
      </c>
      <c r="B4" s="10" t="s">
        <v>18</v>
      </c>
      <c r="C4" s="38" t="s">
        <v>1300</v>
      </c>
      <c r="D4" s="34"/>
      <c r="E4" s="11" t="s">
        <v>1301</v>
      </c>
      <c r="F4" s="1"/>
      <c r="G4" s="1"/>
      <c r="H4" s="9"/>
      <c r="I4" s="9"/>
      <c r="O4" t="s">
        <v>24</v>
      </c>
      <c r="P4" t="s">
        <v>27</v>
      </c>
    </row>
    <row r="5" spans="1:16" ht="12.75" customHeight="1" x14ac:dyDescent="0.2">
      <c r="A5" t="s">
        <v>21</v>
      </c>
      <c r="B5" s="13" t="s">
        <v>22</v>
      </c>
      <c r="C5" s="39" t="s">
        <v>28</v>
      </c>
      <c r="D5" s="40"/>
      <c r="E5" s="14" t="s">
        <v>29</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0+I10+I14+I18+I22+I26+I30+I34</f>
        <v>0</v>
      </c>
    </row>
    <row r="10" spans="1:16" ht="12.75" customHeight="1" x14ac:dyDescent="0.2">
      <c r="A10" s="17" t="s">
        <v>49</v>
      </c>
      <c r="B10" s="22" t="s">
        <v>33</v>
      </c>
      <c r="C10" s="22" t="s">
        <v>133</v>
      </c>
      <c r="D10" s="17" t="s">
        <v>51</v>
      </c>
      <c r="E10" s="23" t="s">
        <v>134</v>
      </c>
      <c r="F10" s="24" t="s">
        <v>135</v>
      </c>
      <c r="G10" s="25">
        <v>14</v>
      </c>
      <c r="H10" s="26">
        <v>0</v>
      </c>
      <c r="I10" s="26">
        <f>ROUND(ROUND(H10,2)*ROUND(G10,3),2)</f>
        <v>0</v>
      </c>
      <c r="O10">
        <f>(I10*21)/100</f>
        <v>0</v>
      </c>
      <c r="P10" t="s">
        <v>27</v>
      </c>
    </row>
    <row r="11" spans="1:16" x14ac:dyDescent="0.2">
      <c r="A11" s="27" t="s">
        <v>54</v>
      </c>
      <c r="E11" s="28" t="s">
        <v>1302</v>
      </c>
    </row>
    <row r="12" spans="1:16" ht="25.5" x14ac:dyDescent="0.2">
      <c r="A12" s="29" t="s">
        <v>56</v>
      </c>
      <c r="E12" s="30" t="s">
        <v>1303</v>
      </c>
    </row>
    <row r="13" spans="1:16" x14ac:dyDescent="0.2">
      <c r="A13" t="s">
        <v>58</v>
      </c>
      <c r="E13" s="28" t="s">
        <v>138</v>
      </c>
    </row>
    <row r="14" spans="1:16" x14ac:dyDescent="0.2">
      <c r="A14" s="17" t="s">
        <v>49</v>
      </c>
      <c r="B14" s="22" t="s">
        <v>27</v>
      </c>
      <c r="C14" s="22" t="s">
        <v>1192</v>
      </c>
      <c r="D14" s="17" t="s">
        <v>51</v>
      </c>
      <c r="E14" s="23" t="s">
        <v>1193</v>
      </c>
      <c r="F14" s="24" t="s">
        <v>146</v>
      </c>
      <c r="G14" s="25">
        <v>52.36</v>
      </c>
      <c r="H14" s="26">
        <v>0</v>
      </c>
      <c r="I14" s="26">
        <f>ROUND(ROUND(H14,2)*ROUND(G14,3),2)</f>
        <v>0</v>
      </c>
      <c r="O14">
        <f>(I14*21)/100</f>
        <v>0</v>
      </c>
      <c r="P14" t="s">
        <v>27</v>
      </c>
    </row>
    <row r="15" spans="1:16" ht="38.25" x14ac:dyDescent="0.2">
      <c r="A15" s="27" t="s">
        <v>54</v>
      </c>
      <c r="E15" s="28" t="s">
        <v>1304</v>
      </c>
    </row>
    <row r="16" spans="1:16" ht="25.5" x14ac:dyDescent="0.2">
      <c r="A16" s="29" t="s">
        <v>56</v>
      </c>
      <c r="E16" s="30" t="s">
        <v>1303</v>
      </c>
    </row>
    <row r="17" spans="1:16" ht="318.75" x14ac:dyDescent="0.2">
      <c r="A17" t="s">
        <v>58</v>
      </c>
      <c r="E17" s="28" t="s">
        <v>1195</v>
      </c>
    </row>
    <row r="18" spans="1:16" ht="12.75" customHeight="1" x14ac:dyDescent="0.2">
      <c r="A18" s="17" t="s">
        <v>49</v>
      </c>
      <c r="B18" s="22" t="s">
        <v>26</v>
      </c>
      <c r="C18" s="22" t="s">
        <v>1196</v>
      </c>
      <c r="D18" s="17" t="s">
        <v>51</v>
      </c>
      <c r="E18" s="23" t="s">
        <v>1197</v>
      </c>
      <c r="F18" s="24" t="s">
        <v>146</v>
      </c>
      <c r="G18" s="25">
        <v>8</v>
      </c>
      <c r="H18" s="26">
        <v>0</v>
      </c>
      <c r="I18" s="26">
        <f>ROUND(ROUND(H18,2)*ROUND(G18,3),2)</f>
        <v>0</v>
      </c>
      <c r="O18">
        <f>(I18*21)/100</f>
        <v>0</v>
      </c>
      <c r="P18" t="s">
        <v>27</v>
      </c>
    </row>
    <row r="19" spans="1:16" ht="25.5" x14ac:dyDescent="0.2">
      <c r="A19" s="27" t="s">
        <v>54</v>
      </c>
      <c r="E19" s="28" t="s">
        <v>1305</v>
      </c>
    </row>
    <row r="20" spans="1:16" ht="25.5" x14ac:dyDescent="0.2">
      <c r="A20" s="29" t="s">
        <v>56</v>
      </c>
      <c r="E20" s="30" t="s">
        <v>1303</v>
      </c>
    </row>
    <row r="21" spans="1:16" ht="318.75" x14ac:dyDescent="0.2">
      <c r="A21" t="s">
        <v>58</v>
      </c>
      <c r="E21" s="28" t="s">
        <v>1195</v>
      </c>
    </row>
    <row r="22" spans="1:16" ht="12.75" customHeight="1" x14ac:dyDescent="0.2">
      <c r="A22" s="17" t="s">
        <v>49</v>
      </c>
      <c r="B22" s="22" t="s">
        <v>37</v>
      </c>
      <c r="C22" s="22" t="s">
        <v>1199</v>
      </c>
      <c r="D22" s="17" t="s">
        <v>51</v>
      </c>
      <c r="E22" s="23" t="s">
        <v>1200</v>
      </c>
      <c r="F22" s="24" t="s">
        <v>146</v>
      </c>
      <c r="G22" s="25">
        <v>10.8</v>
      </c>
      <c r="H22" s="26">
        <v>0</v>
      </c>
      <c r="I22" s="26">
        <f>ROUND(ROUND(H22,2)*ROUND(G22,3),2)</f>
        <v>0</v>
      </c>
      <c r="O22">
        <f>(I22*21)/100</f>
        <v>0</v>
      </c>
      <c r="P22" t="s">
        <v>27</v>
      </c>
    </row>
    <row r="23" spans="1:16" ht="51" x14ac:dyDescent="0.2">
      <c r="A23" s="27" t="s">
        <v>54</v>
      </c>
      <c r="E23" s="28" t="s">
        <v>1306</v>
      </c>
    </row>
    <row r="24" spans="1:16" ht="25.5" x14ac:dyDescent="0.2">
      <c r="A24" s="29" t="s">
        <v>56</v>
      </c>
      <c r="E24" s="30" t="s">
        <v>1303</v>
      </c>
    </row>
    <row r="25" spans="1:16" ht="89.25" x14ac:dyDescent="0.2">
      <c r="A25" t="s">
        <v>58</v>
      </c>
      <c r="E25" s="28" t="s">
        <v>1202</v>
      </c>
    </row>
    <row r="26" spans="1:16" ht="12.75" customHeight="1" x14ac:dyDescent="0.2">
      <c r="A26" s="17" t="s">
        <v>49</v>
      </c>
      <c r="B26" s="22" t="s">
        <v>39</v>
      </c>
      <c r="C26" s="22" t="s">
        <v>565</v>
      </c>
      <c r="D26" s="17" t="s">
        <v>51</v>
      </c>
      <c r="E26" s="23" t="s">
        <v>566</v>
      </c>
      <c r="F26" s="24" t="s">
        <v>146</v>
      </c>
      <c r="G26" s="25">
        <v>49.6</v>
      </c>
      <c r="H26" s="26">
        <v>0</v>
      </c>
      <c r="I26" s="26">
        <f>ROUND(ROUND(H26,2)*ROUND(G26,3),2)</f>
        <v>0</v>
      </c>
      <c r="O26">
        <f>(I26*21)/100</f>
        <v>0</v>
      </c>
      <c r="P26" t="s">
        <v>27</v>
      </c>
    </row>
    <row r="27" spans="1:16" ht="38.25" x14ac:dyDescent="0.2">
      <c r="A27" s="27" t="s">
        <v>54</v>
      </c>
      <c r="E27" s="28" t="s">
        <v>1307</v>
      </c>
    </row>
    <row r="28" spans="1:16" ht="38.25" x14ac:dyDescent="0.2">
      <c r="A28" s="29" t="s">
        <v>56</v>
      </c>
      <c r="E28" s="30" t="s">
        <v>1308</v>
      </c>
    </row>
    <row r="29" spans="1:16" ht="229.5" x14ac:dyDescent="0.2">
      <c r="A29" t="s">
        <v>58</v>
      </c>
      <c r="E29" s="28" t="s">
        <v>569</v>
      </c>
    </row>
    <row r="30" spans="1:16" ht="12.75" customHeight="1" x14ac:dyDescent="0.2">
      <c r="A30" s="17" t="s">
        <v>49</v>
      </c>
      <c r="B30" s="22" t="s">
        <v>41</v>
      </c>
      <c r="C30" s="22" t="s">
        <v>1205</v>
      </c>
      <c r="D30" s="17" t="s">
        <v>51</v>
      </c>
      <c r="E30" s="23" t="s">
        <v>1206</v>
      </c>
      <c r="F30" s="24" t="s">
        <v>146</v>
      </c>
      <c r="G30" s="25">
        <v>5.5</v>
      </c>
      <c r="H30" s="26">
        <v>0</v>
      </c>
      <c r="I30" s="26">
        <f>ROUND(ROUND(H30,2)*ROUND(G30,3),2)</f>
        <v>0</v>
      </c>
      <c r="O30">
        <f>(I30*21)/100</f>
        <v>0</v>
      </c>
      <c r="P30" t="s">
        <v>27</v>
      </c>
    </row>
    <row r="31" spans="1:16" x14ac:dyDescent="0.2">
      <c r="A31" s="27" t="s">
        <v>54</v>
      </c>
      <c r="E31" s="28" t="s">
        <v>1309</v>
      </c>
    </row>
    <row r="32" spans="1:16" ht="25.5" x14ac:dyDescent="0.2">
      <c r="A32" s="29" t="s">
        <v>56</v>
      </c>
      <c r="E32" s="30" t="s">
        <v>1303</v>
      </c>
    </row>
    <row r="33" spans="1:16" ht="280.5" x14ac:dyDescent="0.2">
      <c r="A33" t="s">
        <v>58</v>
      </c>
      <c r="E33" s="28" t="s">
        <v>1208</v>
      </c>
    </row>
    <row r="34" spans="1:16" x14ac:dyDescent="0.2">
      <c r="A34" s="17" t="s">
        <v>49</v>
      </c>
      <c r="B34" s="22" t="s">
        <v>98</v>
      </c>
      <c r="C34" s="22" t="s">
        <v>1209</v>
      </c>
      <c r="D34" s="17" t="s">
        <v>51</v>
      </c>
      <c r="E34" s="23" t="s">
        <v>1210</v>
      </c>
      <c r="F34" s="24" t="s">
        <v>135</v>
      </c>
      <c r="G34" s="25">
        <v>62</v>
      </c>
      <c r="H34" s="26">
        <v>0</v>
      </c>
      <c r="I34" s="26">
        <f>ROUND(ROUND(H34,2)*ROUND(G34,3),2)</f>
        <v>0</v>
      </c>
      <c r="O34">
        <f>(I34*21)/100</f>
        <v>0</v>
      </c>
      <c r="P34" t="s">
        <v>27</v>
      </c>
    </row>
    <row r="35" spans="1:16" x14ac:dyDescent="0.2">
      <c r="A35" s="27" t="s">
        <v>54</v>
      </c>
      <c r="E35" s="28" t="s">
        <v>1310</v>
      </c>
    </row>
    <row r="36" spans="1:16" ht="25.5" x14ac:dyDescent="0.2">
      <c r="A36" s="29" t="s">
        <v>56</v>
      </c>
      <c r="E36" s="30" t="s">
        <v>1303</v>
      </c>
    </row>
    <row r="37" spans="1:16" x14ac:dyDescent="0.2">
      <c r="A37" t="s">
        <v>58</v>
      </c>
      <c r="E37" s="28" t="s">
        <v>1212</v>
      </c>
    </row>
    <row r="38" spans="1:16" ht="12.75" customHeight="1" x14ac:dyDescent="0.2">
      <c r="A38" s="5" t="s">
        <v>47</v>
      </c>
      <c r="B38" s="5"/>
      <c r="C38" s="32" t="s">
        <v>27</v>
      </c>
      <c r="D38" s="5"/>
      <c r="E38" s="20" t="s">
        <v>198</v>
      </c>
      <c r="F38" s="5"/>
      <c r="G38" s="5"/>
      <c r="H38" s="5"/>
      <c r="I38" s="33">
        <f>0+I39</f>
        <v>0</v>
      </c>
    </row>
    <row r="39" spans="1:16" x14ac:dyDescent="0.2">
      <c r="A39" s="17" t="s">
        <v>49</v>
      </c>
      <c r="B39" s="22" t="s">
        <v>104</v>
      </c>
      <c r="C39" s="22" t="s">
        <v>1213</v>
      </c>
      <c r="D39" s="17" t="s">
        <v>51</v>
      </c>
      <c r="E39" s="23" t="s">
        <v>1214</v>
      </c>
      <c r="F39" s="24" t="s">
        <v>414</v>
      </c>
      <c r="G39" s="25">
        <v>2.5000000000000001E-2</v>
      </c>
      <c r="H39" s="26">
        <v>0</v>
      </c>
      <c r="I39" s="26">
        <f>ROUND(ROUND(H39,2)*ROUND(G39,3),2)</f>
        <v>0</v>
      </c>
      <c r="O39">
        <f>(I39*21)/100</f>
        <v>0</v>
      </c>
      <c r="P39" t="s">
        <v>27</v>
      </c>
    </row>
    <row r="40" spans="1:16" x14ac:dyDescent="0.2">
      <c r="A40" s="27" t="s">
        <v>54</v>
      </c>
      <c r="E40" s="28" t="s">
        <v>1311</v>
      </c>
    </row>
    <row r="41" spans="1:16" ht="25.5" x14ac:dyDescent="0.2">
      <c r="A41" s="29" t="s">
        <v>56</v>
      </c>
      <c r="E41" s="30" t="s">
        <v>1303</v>
      </c>
    </row>
    <row r="42" spans="1:16" ht="267.75" x14ac:dyDescent="0.2">
      <c r="A42" t="s">
        <v>58</v>
      </c>
      <c r="E42" s="28" t="s">
        <v>635</v>
      </c>
    </row>
    <row r="43" spans="1:16" ht="12.75" customHeight="1" x14ac:dyDescent="0.2">
      <c r="A43" s="5" t="s">
        <v>47</v>
      </c>
      <c r="B43" s="5"/>
      <c r="C43" s="32" t="s">
        <v>98</v>
      </c>
      <c r="D43" s="5"/>
      <c r="E43" s="20" t="s">
        <v>1216</v>
      </c>
      <c r="F43" s="5"/>
      <c r="G43" s="5"/>
      <c r="H43" s="5"/>
      <c r="I43" s="33">
        <f>0+I44+I48+I52+I56+I60+I64+I68+I72+I76+I80+I84+I88+I92+I96+I100+I104+I108+I112+I116+I120+I124+I128+I132+I136+I140+I144+I148+I152+I156+I160+I164</f>
        <v>0</v>
      </c>
    </row>
    <row r="44" spans="1:16" x14ac:dyDescent="0.2">
      <c r="A44" s="17" t="s">
        <v>49</v>
      </c>
      <c r="B44" s="22" t="s">
        <v>44</v>
      </c>
      <c r="C44" s="22" t="s">
        <v>1217</v>
      </c>
      <c r="D44" s="17" t="s">
        <v>51</v>
      </c>
      <c r="E44" s="23" t="s">
        <v>1218</v>
      </c>
      <c r="F44" s="24" t="s">
        <v>152</v>
      </c>
      <c r="G44" s="25">
        <v>185</v>
      </c>
      <c r="H44" s="26">
        <v>0</v>
      </c>
      <c r="I44" s="26">
        <f>ROUND(ROUND(H44,2)*ROUND(G44,3),2)</f>
        <v>0</v>
      </c>
      <c r="O44">
        <f>(I44*21)/100</f>
        <v>0</v>
      </c>
      <c r="P44" t="s">
        <v>27</v>
      </c>
    </row>
    <row r="45" spans="1:16" x14ac:dyDescent="0.2">
      <c r="A45" s="27" t="s">
        <v>54</v>
      </c>
      <c r="E45" s="28" t="s">
        <v>1312</v>
      </c>
    </row>
    <row r="46" spans="1:16" ht="25.5" x14ac:dyDescent="0.2">
      <c r="A46" s="29" t="s">
        <v>56</v>
      </c>
      <c r="E46" s="30" t="s">
        <v>1303</v>
      </c>
    </row>
    <row r="47" spans="1:16" x14ac:dyDescent="0.2">
      <c r="A47" t="s">
        <v>58</v>
      </c>
      <c r="E47" s="28" t="s">
        <v>51</v>
      </c>
    </row>
    <row r="48" spans="1:16" ht="25.5" x14ac:dyDescent="0.2">
      <c r="A48" s="17" t="s">
        <v>49</v>
      </c>
      <c r="B48" s="22" t="s">
        <v>46</v>
      </c>
      <c r="C48" s="22" t="s">
        <v>1220</v>
      </c>
      <c r="D48" s="17" t="s">
        <v>51</v>
      </c>
      <c r="E48" s="23" t="s">
        <v>1221</v>
      </c>
      <c r="F48" s="24" t="s">
        <v>152</v>
      </c>
      <c r="G48" s="25">
        <v>16</v>
      </c>
      <c r="H48" s="26">
        <v>0</v>
      </c>
      <c r="I48" s="26">
        <f>ROUND(ROUND(H48,2)*ROUND(G48,3),2)</f>
        <v>0</v>
      </c>
      <c r="O48">
        <f>(I48*21)/100</f>
        <v>0</v>
      </c>
      <c r="P48" t="s">
        <v>27</v>
      </c>
    </row>
    <row r="49" spans="1:16" x14ac:dyDescent="0.2">
      <c r="A49" s="27" t="s">
        <v>54</v>
      </c>
      <c r="E49" s="28" t="s">
        <v>1313</v>
      </c>
    </row>
    <row r="50" spans="1:16" x14ac:dyDescent="0.2">
      <c r="A50" s="29" t="s">
        <v>56</v>
      </c>
      <c r="E50" s="30" t="s">
        <v>1314</v>
      </c>
    </row>
    <row r="51" spans="1:16" x14ac:dyDescent="0.2">
      <c r="A51" t="s">
        <v>58</v>
      </c>
      <c r="E51" s="28" t="s">
        <v>51</v>
      </c>
    </row>
    <row r="52" spans="1:16" ht="12.75" customHeight="1" x14ac:dyDescent="0.2">
      <c r="A52" s="17" t="s">
        <v>49</v>
      </c>
      <c r="B52" s="22" t="s">
        <v>113</v>
      </c>
      <c r="C52" s="22" t="s">
        <v>1315</v>
      </c>
      <c r="D52" s="17" t="s">
        <v>51</v>
      </c>
      <c r="E52" s="23" t="s">
        <v>1316</v>
      </c>
      <c r="F52" s="24" t="s">
        <v>152</v>
      </c>
      <c r="G52" s="25">
        <v>5</v>
      </c>
      <c r="H52" s="26">
        <v>0</v>
      </c>
      <c r="I52" s="26">
        <f>ROUND(ROUND(H52,2)*ROUND(G52,3),2)</f>
        <v>0</v>
      </c>
      <c r="O52">
        <f>(I52*21)/100</f>
        <v>0</v>
      </c>
      <c r="P52" t="s">
        <v>27</v>
      </c>
    </row>
    <row r="53" spans="1:16" ht="25.5" x14ac:dyDescent="0.2">
      <c r="A53" s="27" t="s">
        <v>54</v>
      </c>
      <c r="E53" s="28" t="s">
        <v>1317</v>
      </c>
    </row>
    <row r="54" spans="1:16" ht="25.5" x14ac:dyDescent="0.2">
      <c r="A54" s="29" t="s">
        <v>56</v>
      </c>
      <c r="E54" s="30" t="s">
        <v>1318</v>
      </c>
    </row>
    <row r="55" spans="1:16" x14ac:dyDescent="0.2">
      <c r="A55" t="s">
        <v>58</v>
      </c>
      <c r="E55" s="28" t="s">
        <v>51</v>
      </c>
    </row>
    <row r="56" spans="1:16" ht="12.75" customHeight="1" x14ac:dyDescent="0.2">
      <c r="A56" s="17" t="s">
        <v>49</v>
      </c>
      <c r="B56" s="22" t="s">
        <v>117</v>
      </c>
      <c r="C56" s="22" t="s">
        <v>1319</v>
      </c>
      <c r="D56" s="17" t="s">
        <v>51</v>
      </c>
      <c r="E56" s="23" t="s">
        <v>1320</v>
      </c>
      <c r="F56" s="24" t="s">
        <v>152</v>
      </c>
      <c r="G56" s="25">
        <v>10</v>
      </c>
      <c r="H56" s="26">
        <v>0</v>
      </c>
      <c r="I56" s="26">
        <f>ROUND(ROUND(H56,2)*ROUND(G56,3),2)</f>
        <v>0</v>
      </c>
      <c r="O56">
        <f>(I56*21)/100</f>
        <v>0</v>
      </c>
      <c r="P56" t="s">
        <v>27</v>
      </c>
    </row>
    <row r="57" spans="1:16" ht="51" x14ac:dyDescent="0.2">
      <c r="A57" s="27" t="s">
        <v>54</v>
      </c>
      <c r="E57" s="28" t="s">
        <v>1321</v>
      </c>
    </row>
    <row r="58" spans="1:16" ht="25.5" x14ac:dyDescent="0.2">
      <c r="A58" s="29" t="s">
        <v>56</v>
      </c>
      <c r="E58" s="30" t="s">
        <v>1322</v>
      </c>
    </row>
    <row r="59" spans="1:16" x14ac:dyDescent="0.2">
      <c r="A59" t="s">
        <v>58</v>
      </c>
      <c r="E59" s="28" t="s">
        <v>51</v>
      </c>
    </row>
    <row r="60" spans="1:16" ht="12.75" customHeight="1" x14ac:dyDescent="0.2">
      <c r="A60" s="17" t="s">
        <v>49</v>
      </c>
      <c r="B60" s="22" t="s">
        <v>121</v>
      </c>
      <c r="C60" s="22" t="s">
        <v>1224</v>
      </c>
      <c r="D60" s="17" t="s">
        <v>51</v>
      </c>
      <c r="E60" s="23" t="s">
        <v>1225</v>
      </c>
      <c r="F60" s="24" t="s">
        <v>76</v>
      </c>
      <c r="G60" s="25">
        <v>12</v>
      </c>
      <c r="H60" s="26">
        <v>0</v>
      </c>
      <c r="I60" s="26">
        <f>ROUND(ROUND(H60,2)*ROUND(G60,3),2)</f>
        <v>0</v>
      </c>
      <c r="O60">
        <f>(I60*21)/100</f>
        <v>0</v>
      </c>
      <c r="P60" t="s">
        <v>27</v>
      </c>
    </row>
    <row r="61" spans="1:16" ht="25.5" x14ac:dyDescent="0.2">
      <c r="A61" s="27" t="s">
        <v>54</v>
      </c>
      <c r="E61" s="28" t="s">
        <v>1323</v>
      </c>
    </row>
    <row r="62" spans="1:16" x14ac:dyDescent="0.2">
      <c r="A62" s="29" t="s">
        <v>56</v>
      </c>
      <c r="E62" s="30" t="s">
        <v>1314</v>
      </c>
    </row>
    <row r="63" spans="1:16" x14ac:dyDescent="0.2">
      <c r="A63" t="s">
        <v>58</v>
      </c>
      <c r="E63" s="28" t="s">
        <v>51</v>
      </c>
    </row>
    <row r="64" spans="1:16" ht="12.75" customHeight="1" x14ac:dyDescent="0.2">
      <c r="A64" s="17" t="s">
        <v>49</v>
      </c>
      <c r="B64" s="22" t="s">
        <v>126</v>
      </c>
      <c r="C64" s="22" t="s">
        <v>1231</v>
      </c>
      <c r="D64" s="17" t="s">
        <v>61</v>
      </c>
      <c r="E64" s="23" t="s">
        <v>1228</v>
      </c>
      <c r="F64" s="24" t="s">
        <v>152</v>
      </c>
      <c r="G64" s="25">
        <v>51</v>
      </c>
      <c r="H64" s="26">
        <v>0</v>
      </c>
      <c r="I64" s="26">
        <f>ROUND(ROUND(H64,2)*ROUND(G64,3),2)</f>
        <v>0</v>
      </c>
      <c r="O64">
        <f>(I64*21)/100</f>
        <v>0</v>
      </c>
      <c r="P64" t="s">
        <v>27</v>
      </c>
    </row>
    <row r="65" spans="1:16" x14ac:dyDescent="0.2">
      <c r="A65" s="27" t="s">
        <v>54</v>
      </c>
      <c r="E65" s="28" t="s">
        <v>1324</v>
      </c>
    </row>
    <row r="66" spans="1:16" x14ac:dyDescent="0.2">
      <c r="A66" s="29" t="s">
        <v>56</v>
      </c>
      <c r="E66" s="30" t="s">
        <v>1314</v>
      </c>
    </row>
    <row r="67" spans="1:16" x14ac:dyDescent="0.2">
      <c r="A67" t="s">
        <v>58</v>
      </c>
      <c r="E67" s="28" t="s">
        <v>51</v>
      </c>
    </row>
    <row r="68" spans="1:16" ht="12.75" customHeight="1" x14ac:dyDescent="0.2">
      <c r="A68" s="17" t="s">
        <v>49</v>
      </c>
      <c r="B68" s="22" t="s">
        <v>204</v>
      </c>
      <c r="C68" s="22" t="s">
        <v>1231</v>
      </c>
      <c r="D68" s="17" t="s">
        <v>72</v>
      </c>
      <c r="E68" s="23" t="s">
        <v>1228</v>
      </c>
      <c r="F68" s="24" t="s">
        <v>152</v>
      </c>
      <c r="G68" s="25">
        <v>25</v>
      </c>
      <c r="H68" s="26">
        <v>0</v>
      </c>
      <c r="I68" s="26">
        <f>ROUND(ROUND(H68,2)*ROUND(G68,3),2)</f>
        <v>0</v>
      </c>
      <c r="O68">
        <f>(I68*21)/100</f>
        <v>0</v>
      </c>
      <c r="P68" t="s">
        <v>27</v>
      </c>
    </row>
    <row r="69" spans="1:16" x14ac:dyDescent="0.2">
      <c r="A69" s="27" t="s">
        <v>54</v>
      </c>
      <c r="E69" s="28" t="s">
        <v>1229</v>
      </c>
    </row>
    <row r="70" spans="1:16" x14ac:dyDescent="0.2">
      <c r="A70" s="29" t="s">
        <v>56</v>
      </c>
      <c r="E70" s="30" t="s">
        <v>1314</v>
      </c>
    </row>
    <row r="71" spans="1:16" x14ac:dyDescent="0.2">
      <c r="A71" t="s">
        <v>58</v>
      </c>
      <c r="E71" s="28" t="s">
        <v>51</v>
      </c>
    </row>
    <row r="72" spans="1:16" ht="12.75" customHeight="1" x14ac:dyDescent="0.2">
      <c r="A72" s="17" t="s">
        <v>49</v>
      </c>
      <c r="B72" s="22" t="s">
        <v>210</v>
      </c>
      <c r="C72" s="22" t="s">
        <v>1233</v>
      </c>
      <c r="D72" s="17" t="s">
        <v>51</v>
      </c>
      <c r="E72" s="23" t="s">
        <v>1234</v>
      </c>
      <c r="F72" s="24" t="s">
        <v>152</v>
      </c>
      <c r="G72" s="25">
        <v>325</v>
      </c>
      <c r="H72" s="26">
        <v>0</v>
      </c>
      <c r="I72" s="26">
        <f>ROUND(ROUND(H72,2)*ROUND(G72,3),2)</f>
        <v>0</v>
      </c>
      <c r="O72">
        <f>(I72*21)/100</f>
        <v>0</v>
      </c>
      <c r="P72" t="s">
        <v>27</v>
      </c>
    </row>
    <row r="73" spans="1:16" ht="25.5" x14ac:dyDescent="0.2">
      <c r="A73" s="27" t="s">
        <v>54</v>
      </c>
      <c r="E73" s="28" t="s">
        <v>1325</v>
      </c>
    </row>
    <row r="74" spans="1:16" ht="25.5" x14ac:dyDescent="0.2">
      <c r="A74" s="29" t="s">
        <v>56</v>
      </c>
      <c r="E74" s="30" t="s">
        <v>1326</v>
      </c>
    </row>
    <row r="75" spans="1:16" x14ac:dyDescent="0.2">
      <c r="A75" t="s">
        <v>58</v>
      </c>
      <c r="E75" s="28" t="s">
        <v>51</v>
      </c>
    </row>
    <row r="76" spans="1:16" ht="12.75" customHeight="1" x14ac:dyDescent="0.2">
      <c r="A76" s="17" t="s">
        <v>49</v>
      </c>
      <c r="B76" s="22" t="s">
        <v>216</v>
      </c>
      <c r="C76" s="22" t="s">
        <v>1327</v>
      </c>
      <c r="D76" s="17" t="s">
        <v>51</v>
      </c>
      <c r="E76" s="23" t="s">
        <v>1328</v>
      </c>
      <c r="F76" s="24" t="s">
        <v>152</v>
      </c>
      <c r="G76" s="25">
        <v>8</v>
      </c>
      <c r="H76" s="26">
        <v>0</v>
      </c>
      <c r="I76" s="26">
        <f>ROUND(ROUND(H76,2)*ROUND(G76,3),2)</f>
        <v>0</v>
      </c>
      <c r="O76">
        <f>(I76*21)/100</f>
        <v>0</v>
      </c>
      <c r="P76" t="s">
        <v>27</v>
      </c>
    </row>
    <row r="77" spans="1:16" x14ac:dyDescent="0.2">
      <c r="A77" s="27" t="s">
        <v>54</v>
      </c>
      <c r="E77" s="28" t="s">
        <v>1329</v>
      </c>
    </row>
    <row r="78" spans="1:16" ht="25.5" x14ac:dyDescent="0.2">
      <c r="A78" s="29" t="s">
        <v>56</v>
      </c>
      <c r="E78" s="30" t="s">
        <v>1322</v>
      </c>
    </row>
    <row r="79" spans="1:16" x14ac:dyDescent="0.2">
      <c r="A79" t="s">
        <v>58</v>
      </c>
      <c r="E79" s="28" t="s">
        <v>51</v>
      </c>
    </row>
    <row r="80" spans="1:16" ht="12.75" customHeight="1" x14ac:dyDescent="0.2">
      <c r="A80" s="17" t="s">
        <v>49</v>
      </c>
      <c r="B80" s="22" t="s">
        <v>222</v>
      </c>
      <c r="C80" s="22" t="s">
        <v>1327</v>
      </c>
      <c r="D80" s="17" t="s">
        <v>33</v>
      </c>
      <c r="E80" s="23" t="s">
        <v>1330</v>
      </c>
      <c r="F80" s="24" t="s">
        <v>152</v>
      </c>
      <c r="G80" s="25">
        <v>2</v>
      </c>
      <c r="H80" s="26">
        <v>0</v>
      </c>
      <c r="I80" s="26">
        <f>ROUND(ROUND(H80,2)*ROUND(G80,3),2)</f>
        <v>0</v>
      </c>
      <c r="O80">
        <f>(I80*21)/100</f>
        <v>0</v>
      </c>
      <c r="P80" t="s">
        <v>27</v>
      </c>
    </row>
    <row r="81" spans="1:16" ht="25.5" x14ac:dyDescent="0.2">
      <c r="A81" s="27" t="s">
        <v>54</v>
      </c>
      <c r="E81" s="28" t="s">
        <v>1331</v>
      </c>
    </row>
    <row r="82" spans="1:16" ht="25.5" x14ac:dyDescent="0.2">
      <c r="A82" s="29" t="s">
        <v>56</v>
      </c>
      <c r="E82" s="30" t="s">
        <v>1322</v>
      </c>
    </row>
    <row r="83" spans="1:16" x14ac:dyDescent="0.2">
      <c r="A83" t="s">
        <v>58</v>
      </c>
      <c r="E83" s="28" t="s">
        <v>51</v>
      </c>
    </row>
    <row r="84" spans="1:16" ht="12.75" customHeight="1" x14ac:dyDescent="0.2">
      <c r="A84" s="17" t="s">
        <v>49</v>
      </c>
      <c r="B84" s="22" t="s">
        <v>229</v>
      </c>
      <c r="C84" s="22" t="s">
        <v>1237</v>
      </c>
      <c r="D84" s="17" t="s">
        <v>51</v>
      </c>
      <c r="E84" s="23" t="s">
        <v>1238</v>
      </c>
      <c r="F84" s="24" t="s">
        <v>76</v>
      </c>
      <c r="G84" s="25">
        <v>36</v>
      </c>
      <c r="H84" s="26">
        <v>0</v>
      </c>
      <c r="I84" s="26">
        <f>ROUND(ROUND(H84,2)*ROUND(G84,3),2)</f>
        <v>0</v>
      </c>
      <c r="O84">
        <f>(I84*21)/100</f>
        <v>0</v>
      </c>
      <c r="P84" t="s">
        <v>27</v>
      </c>
    </row>
    <row r="85" spans="1:16" x14ac:dyDescent="0.2">
      <c r="A85" s="27" t="s">
        <v>54</v>
      </c>
      <c r="E85" s="28" t="s">
        <v>1332</v>
      </c>
    </row>
    <row r="86" spans="1:16" x14ac:dyDescent="0.2">
      <c r="A86" s="29" t="s">
        <v>56</v>
      </c>
      <c r="E86" s="30" t="s">
        <v>1223</v>
      </c>
    </row>
    <row r="87" spans="1:16" x14ac:dyDescent="0.2">
      <c r="A87" t="s">
        <v>58</v>
      </c>
      <c r="E87" s="28" t="s">
        <v>51</v>
      </c>
    </row>
    <row r="88" spans="1:16" x14ac:dyDescent="0.2">
      <c r="A88" s="17" t="s">
        <v>49</v>
      </c>
      <c r="B88" s="22" t="s">
        <v>235</v>
      </c>
      <c r="C88" s="22" t="s">
        <v>1240</v>
      </c>
      <c r="D88" s="17" t="s">
        <v>51</v>
      </c>
      <c r="E88" s="23" t="s">
        <v>1241</v>
      </c>
      <c r="F88" s="24" t="s">
        <v>76</v>
      </c>
      <c r="G88" s="25">
        <v>64</v>
      </c>
      <c r="H88" s="26">
        <v>0</v>
      </c>
      <c r="I88" s="26">
        <f>ROUND(ROUND(H88,2)*ROUND(G88,3),2)</f>
        <v>0</v>
      </c>
      <c r="O88">
        <f>(I88*21)/100</f>
        <v>0</v>
      </c>
      <c r="P88" t="s">
        <v>27</v>
      </c>
    </row>
    <row r="89" spans="1:16" x14ac:dyDescent="0.2">
      <c r="A89" s="27" t="s">
        <v>54</v>
      </c>
      <c r="E89" s="28" t="s">
        <v>1333</v>
      </c>
    </row>
    <row r="90" spans="1:16" x14ac:dyDescent="0.2">
      <c r="A90" s="29" t="s">
        <v>56</v>
      </c>
      <c r="E90" s="30" t="s">
        <v>1314</v>
      </c>
    </row>
    <row r="91" spans="1:16" x14ac:dyDescent="0.2">
      <c r="A91" t="s">
        <v>58</v>
      </c>
      <c r="E91" s="28" t="s">
        <v>51</v>
      </c>
    </row>
    <row r="92" spans="1:16" ht="12.75" customHeight="1" x14ac:dyDescent="0.2">
      <c r="A92" s="17" t="s">
        <v>49</v>
      </c>
      <c r="B92" s="22" t="s">
        <v>240</v>
      </c>
      <c r="C92" s="22" t="s">
        <v>1334</v>
      </c>
      <c r="D92" s="17" t="s">
        <v>51</v>
      </c>
      <c r="E92" s="23" t="s">
        <v>1335</v>
      </c>
      <c r="F92" s="24" t="s">
        <v>76</v>
      </c>
      <c r="G92" s="25">
        <v>1</v>
      </c>
      <c r="H92" s="26">
        <v>0</v>
      </c>
      <c r="I92" s="26">
        <f>ROUND(ROUND(H92,2)*ROUND(G92,3),2)</f>
        <v>0</v>
      </c>
      <c r="O92">
        <f>(I92*21)/100</f>
        <v>0</v>
      </c>
      <c r="P92" t="s">
        <v>27</v>
      </c>
    </row>
    <row r="93" spans="1:16" ht="76.5" x14ac:dyDescent="0.2">
      <c r="A93" s="27" t="s">
        <v>54</v>
      </c>
      <c r="E93" s="28" t="s">
        <v>1336</v>
      </c>
    </row>
    <row r="94" spans="1:16" x14ac:dyDescent="0.2">
      <c r="A94" s="29" t="s">
        <v>56</v>
      </c>
      <c r="E94" s="30" t="s">
        <v>1314</v>
      </c>
    </row>
    <row r="95" spans="1:16" x14ac:dyDescent="0.2">
      <c r="A95" t="s">
        <v>58</v>
      </c>
      <c r="E95" s="28" t="s">
        <v>51</v>
      </c>
    </row>
    <row r="96" spans="1:16" ht="12.75" customHeight="1" x14ac:dyDescent="0.2">
      <c r="A96" s="17" t="s">
        <v>49</v>
      </c>
      <c r="B96" s="22" t="s">
        <v>245</v>
      </c>
      <c r="C96" s="22" t="s">
        <v>1337</v>
      </c>
      <c r="D96" s="17" t="s">
        <v>51</v>
      </c>
      <c r="E96" s="23" t="s">
        <v>1338</v>
      </c>
      <c r="F96" s="24" t="s">
        <v>152</v>
      </c>
      <c r="G96" s="25">
        <v>90</v>
      </c>
      <c r="H96" s="26">
        <v>0</v>
      </c>
      <c r="I96" s="26">
        <f>ROUND(ROUND(H96,2)*ROUND(G96,3),2)</f>
        <v>0</v>
      </c>
      <c r="O96">
        <f>(I96*21)/100</f>
        <v>0</v>
      </c>
      <c r="P96" t="s">
        <v>27</v>
      </c>
    </row>
    <row r="97" spans="1:16" ht="38.25" x14ac:dyDescent="0.2">
      <c r="A97" s="27" t="s">
        <v>54</v>
      </c>
      <c r="E97" s="28" t="s">
        <v>1339</v>
      </c>
    </row>
    <row r="98" spans="1:16" ht="12.75" customHeight="1" x14ac:dyDescent="0.2">
      <c r="A98" s="29" t="s">
        <v>56</v>
      </c>
      <c r="E98" s="30" t="s">
        <v>1314</v>
      </c>
    </row>
    <row r="99" spans="1:16" x14ac:dyDescent="0.2">
      <c r="A99" t="s">
        <v>58</v>
      </c>
      <c r="E99" s="28" t="s">
        <v>51</v>
      </c>
    </row>
    <row r="100" spans="1:16" ht="12.75" customHeight="1" x14ac:dyDescent="0.2">
      <c r="A100" s="17" t="s">
        <v>49</v>
      </c>
      <c r="B100" s="22" t="s">
        <v>251</v>
      </c>
      <c r="C100" s="22" t="s">
        <v>1243</v>
      </c>
      <c r="D100" s="17" t="s">
        <v>61</v>
      </c>
      <c r="E100" s="23" t="s">
        <v>1244</v>
      </c>
      <c r="F100" s="24" t="s">
        <v>76</v>
      </c>
      <c r="G100" s="25">
        <v>4</v>
      </c>
      <c r="H100" s="26">
        <v>0</v>
      </c>
      <c r="I100" s="26">
        <f>ROUND(ROUND(H100,2)*ROUND(G100,3),2)</f>
        <v>0</v>
      </c>
      <c r="O100">
        <f>(I100*21)/100</f>
        <v>0</v>
      </c>
      <c r="P100" t="s">
        <v>27</v>
      </c>
    </row>
    <row r="101" spans="1:16" ht="38.25" x14ac:dyDescent="0.2">
      <c r="A101" s="27" t="s">
        <v>54</v>
      </c>
      <c r="E101" s="28" t="s">
        <v>1340</v>
      </c>
    </row>
    <row r="102" spans="1:16" x14ac:dyDescent="0.2">
      <c r="A102" s="29" t="s">
        <v>56</v>
      </c>
      <c r="E102" s="30" t="s">
        <v>1341</v>
      </c>
    </row>
    <row r="103" spans="1:16" x14ac:dyDescent="0.2">
      <c r="A103" t="s">
        <v>58</v>
      </c>
      <c r="E103" s="28" t="s">
        <v>51</v>
      </c>
    </row>
    <row r="104" spans="1:16" ht="12.75" customHeight="1" x14ac:dyDescent="0.2">
      <c r="A104" s="17" t="s">
        <v>49</v>
      </c>
      <c r="B104" s="22" t="s">
        <v>257</v>
      </c>
      <c r="C104" s="22" t="s">
        <v>1243</v>
      </c>
      <c r="D104" s="17" t="s">
        <v>72</v>
      </c>
      <c r="E104" s="23" t="s">
        <v>1247</v>
      </c>
      <c r="F104" s="24" t="s">
        <v>76</v>
      </c>
      <c r="G104" s="25">
        <v>2</v>
      </c>
      <c r="H104" s="26">
        <v>0</v>
      </c>
      <c r="I104" s="26">
        <f>ROUND(ROUND(H104,2)*ROUND(G104,3),2)</f>
        <v>0</v>
      </c>
      <c r="O104">
        <f>(I104*21)/100</f>
        <v>0</v>
      </c>
      <c r="P104" t="s">
        <v>27</v>
      </c>
    </row>
    <row r="105" spans="1:16" ht="38.25" x14ac:dyDescent="0.2">
      <c r="A105" s="27" t="s">
        <v>54</v>
      </c>
      <c r="E105" s="28" t="s">
        <v>1342</v>
      </c>
    </row>
    <row r="106" spans="1:16" ht="25.5" x14ac:dyDescent="0.2">
      <c r="A106" s="29" t="s">
        <v>56</v>
      </c>
      <c r="E106" s="30" t="s">
        <v>1343</v>
      </c>
    </row>
    <row r="107" spans="1:16" x14ac:dyDescent="0.2">
      <c r="A107" t="s">
        <v>58</v>
      </c>
      <c r="E107" s="28" t="s">
        <v>51</v>
      </c>
    </row>
    <row r="108" spans="1:16" ht="12.75" customHeight="1" x14ac:dyDescent="0.2">
      <c r="A108" s="17" t="s">
        <v>49</v>
      </c>
      <c r="B108" s="22" t="s">
        <v>261</v>
      </c>
      <c r="C108" s="22" t="s">
        <v>1250</v>
      </c>
      <c r="D108" s="17" t="s">
        <v>51</v>
      </c>
      <c r="E108" s="23" t="s">
        <v>1251</v>
      </c>
      <c r="F108" s="24" t="s">
        <v>76</v>
      </c>
      <c r="G108" s="25">
        <v>6</v>
      </c>
      <c r="H108" s="26">
        <v>0</v>
      </c>
      <c r="I108" s="26">
        <f>ROUND(ROUND(H108,2)*ROUND(G108,3),2)</f>
        <v>0</v>
      </c>
      <c r="O108">
        <f>(I108*21)/100</f>
        <v>0</v>
      </c>
      <c r="P108" t="s">
        <v>27</v>
      </c>
    </row>
    <row r="109" spans="1:16" ht="25.5" x14ac:dyDescent="0.2">
      <c r="A109" s="27" t="s">
        <v>54</v>
      </c>
      <c r="E109" s="28" t="s">
        <v>1344</v>
      </c>
    </row>
    <row r="110" spans="1:16" ht="25.5" x14ac:dyDescent="0.2">
      <c r="A110" s="29" t="s">
        <v>56</v>
      </c>
      <c r="E110" s="30" t="s">
        <v>1343</v>
      </c>
    </row>
    <row r="111" spans="1:16" x14ac:dyDescent="0.2">
      <c r="A111" t="s">
        <v>58</v>
      </c>
      <c r="E111" s="28" t="s">
        <v>51</v>
      </c>
    </row>
    <row r="112" spans="1:16" ht="12.75" customHeight="1" x14ac:dyDescent="0.2">
      <c r="A112" s="17" t="s">
        <v>49</v>
      </c>
      <c r="B112" s="22" t="s">
        <v>266</v>
      </c>
      <c r="C112" s="22" t="s">
        <v>1253</v>
      </c>
      <c r="D112" s="17" t="s">
        <v>51</v>
      </c>
      <c r="E112" s="23" t="s">
        <v>1254</v>
      </c>
      <c r="F112" s="24" t="s">
        <v>76</v>
      </c>
      <c r="G112" s="25">
        <v>6</v>
      </c>
      <c r="H112" s="26">
        <v>0</v>
      </c>
      <c r="I112" s="26">
        <f>ROUND(ROUND(H112,2)*ROUND(G112,3),2)</f>
        <v>0</v>
      </c>
      <c r="O112">
        <f>(I112*21)/100</f>
        <v>0</v>
      </c>
      <c r="P112" t="s">
        <v>27</v>
      </c>
    </row>
    <row r="113" spans="1:16" ht="38.25" x14ac:dyDescent="0.2">
      <c r="A113" s="27" t="s">
        <v>54</v>
      </c>
      <c r="E113" s="28" t="s">
        <v>1345</v>
      </c>
    </row>
    <row r="114" spans="1:16" ht="25.5" x14ac:dyDescent="0.2">
      <c r="A114" s="29" t="s">
        <v>56</v>
      </c>
      <c r="E114" s="30" t="s">
        <v>1326</v>
      </c>
    </row>
    <row r="115" spans="1:16" x14ac:dyDescent="0.2">
      <c r="A115" t="s">
        <v>58</v>
      </c>
      <c r="E115" s="28" t="s">
        <v>51</v>
      </c>
    </row>
    <row r="116" spans="1:16" x14ac:dyDescent="0.2">
      <c r="A116" s="17" t="s">
        <v>49</v>
      </c>
      <c r="B116" s="22" t="s">
        <v>270</v>
      </c>
      <c r="C116" s="22" t="s">
        <v>1346</v>
      </c>
      <c r="D116" s="17" t="s">
        <v>51</v>
      </c>
      <c r="E116" s="23" t="s">
        <v>1257</v>
      </c>
      <c r="F116" s="24" t="s">
        <v>146</v>
      </c>
      <c r="G116" s="25">
        <v>3.2</v>
      </c>
      <c r="H116" s="26">
        <v>0</v>
      </c>
      <c r="I116" s="26">
        <f>ROUND(ROUND(H116,2)*ROUND(G116,3),2)</f>
        <v>0</v>
      </c>
      <c r="O116">
        <f>(I116*21)/100</f>
        <v>0</v>
      </c>
      <c r="P116" t="s">
        <v>27</v>
      </c>
    </row>
    <row r="117" spans="1:16" ht="102" x14ac:dyDescent="0.2">
      <c r="A117" s="27" t="s">
        <v>54</v>
      </c>
      <c r="E117" s="28" t="s">
        <v>1347</v>
      </c>
    </row>
    <row r="118" spans="1:16" ht="25.5" x14ac:dyDescent="0.2">
      <c r="A118" s="29" t="s">
        <v>56</v>
      </c>
      <c r="E118" s="30" t="s">
        <v>1303</v>
      </c>
    </row>
    <row r="119" spans="1:16" x14ac:dyDescent="0.2">
      <c r="A119" t="s">
        <v>58</v>
      </c>
      <c r="E119" s="28" t="s">
        <v>51</v>
      </c>
    </row>
    <row r="120" spans="1:16" ht="12.75" customHeight="1" x14ac:dyDescent="0.2">
      <c r="A120" s="17" t="s">
        <v>49</v>
      </c>
      <c r="B120" s="22" t="s">
        <v>275</v>
      </c>
      <c r="C120" s="22" t="s">
        <v>1259</v>
      </c>
      <c r="D120" s="17" t="s">
        <v>51</v>
      </c>
      <c r="E120" s="23" t="s">
        <v>1260</v>
      </c>
      <c r="F120" s="24" t="s">
        <v>76</v>
      </c>
      <c r="G120" s="25">
        <v>2</v>
      </c>
      <c r="H120" s="26">
        <v>0</v>
      </c>
      <c r="I120" s="26">
        <f>ROUND(ROUND(H120,2)*ROUND(G120,3),2)</f>
        <v>0</v>
      </c>
      <c r="O120">
        <f>(I120*21)/100</f>
        <v>0</v>
      </c>
      <c r="P120" t="s">
        <v>27</v>
      </c>
    </row>
    <row r="121" spans="1:16" ht="25.5" x14ac:dyDescent="0.2">
      <c r="A121" s="27" t="s">
        <v>54</v>
      </c>
      <c r="E121" s="28" t="s">
        <v>1261</v>
      </c>
    </row>
    <row r="122" spans="1:16" x14ac:dyDescent="0.2">
      <c r="A122" s="29" t="s">
        <v>56</v>
      </c>
      <c r="E122" s="30" t="s">
        <v>1223</v>
      </c>
    </row>
    <row r="123" spans="1:16" x14ac:dyDescent="0.2">
      <c r="A123" t="s">
        <v>58</v>
      </c>
      <c r="E123" s="28" t="s">
        <v>51</v>
      </c>
    </row>
    <row r="124" spans="1:16" ht="12.75" customHeight="1" x14ac:dyDescent="0.2">
      <c r="A124" s="17" t="s">
        <v>49</v>
      </c>
      <c r="B124" s="22" t="s">
        <v>281</v>
      </c>
      <c r="C124" s="22" t="s">
        <v>1348</v>
      </c>
      <c r="D124" s="17" t="s">
        <v>51</v>
      </c>
      <c r="E124" s="23" t="s">
        <v>1349</v>
      </c>
      <c r="F124" s="24" t="s">
        <v>76</v>
      </c>
      <c r="G124" s="25">
        <v>1</v>
      </c>
      <c r="H124" s="26">
        <v>0</v>
      </c>
      <c r="I124" s="26">
        <f>ROUND(ROUND(H124,2)*ROUND(G124,3),2)</f>
        <v>0</v>
      </c>
      <c r="O124">
        <f>(I124*21)/100</f>
        <v>0</v>
      </c>
      <c r="P124" t="s">
        <v>27</v>
      </c>
    </row>
    <row r="125" spans="1:16" ht="38.25" x14ac:dyDescent="0.2">
      <c r="A125" s="27" t="s">
        <v>54</v>
      </c>
      <c r="E125" s="28" t="s">
        <v>1350</v>
      </c>
    </row>
    <row r="126" spans="1:16" ht="25.5" x14ac:dyDescent="0.2">
      <c r="A126" s="29" t="s">
        <v>56</v>
      </c>
      <c r="E126" s="30" t="s">
        <v>1322</v>
      </c>
    </row>
    <row r="127" spans="1:16" x14ac:dyDescent="0.2">
      <c r="A127" t="s">
        <v>58</v>
      </c>
      <c r="E127" s="28" t="s">
        <v>51</v>
      </c>
    </row>
    <row r="128" spans="1:16" ht="12.75" customHeight="1" x14ac:dyDescent="0.2">
      <c r="A128" s="17" t="s">
        <v>49</v>
      </c>
      <c r="B128" s="22" t="s">
        <v>286</v>
      </c>
      <c r="C128" s="22" t="s">
        <v>1265</v>
      </c>
      <c r="D128" s="17" t="s">
        <v>51</v>
      </c>
      <c r="E128" s="23" t="s">
        <v>1266</v>
      </c>
      <c r="F128" s="24" t="s">
        <v>76</v>
      </c>
      <c r="G128" s="25">
        <v>3</v>
      </c>
      <c r="H128" s="26">
        <v>0</v>
      </c>
      <c r="I128" s="26">
        <f>ROUND(ROUND(H128,2)*ROUND(G128,3),2)</f>
        <v>0</v>
      </c>
      <c r="O128">
        <f>(I128*21)/100</f>
        <v>0</v>
      </c>
      <c r="P128" t="s">
        <v>27</v>
      </c>
    </row>
    <row r="129" spans="1:16" ht="38.25" x14ac:dyDescent="0.2">
      <c r="A129" s="27" t="s">
        <v>54</v>
      </c>
      <c r="E129" s="28" t="s">
        <v>1351</v>
      </c>
    </row>
    <row r="130" spans="1:16" x14ac:dyDescent="0.2">
      <c r="A130" s="29" t="s">
        <v>56</v>
      </c>
      <c r="E130" s="30" t="s">
        <v>1223</v>
      </c>
    </row>
    <row r="131" spans="1:16" x14ac:dyDescent="0.2">
      <c r="A131" t="s">
        <v>58</v>
      </c>
      <c r="E131" s="28" t="s">
        <v>51</v>
      </c>
    </row>
    <row r="132" spans="1:16" ht="12.75" customHeight="1" x14ac:dyDescent="0.2">
      <c r="A132" s="17" t="s">
        <v>49</v>
      </c>
      <c r="B132" s="22" t="s">
        <v>291</v>
      </c>
      <c r="C132" s="22" t="s">
        <v>1268</v>
      </c>
      <c r="D132" s="17" t="s">
        <v>51</v>
      </c>
      <c r="E132" s="23" t="s">
        <v>1266</v>
      </c>
      <c r="F132" s="24" t="s">
        <v>76</v>
      </c>
      <c r="G132" s="25">
        <v>2</v>
      </c>
      <c r="H132" s="26">
        <v>0</v>
      </c>
      <c r="I132" s="26">
        <f>ROUND(ROUND(H132,2)*ROUND(G132,3),2)</f>
        <v>0</v>
      </c>
      <c r="O132">
        <f>(I132*21)/100</f>
        <v>0</v>
      </c>
      <c r="P132" t="s">
        <v>27</v>
      </c>
    </row>
    <row r="133" spans="1:16" ht="38.25" x14ac:dyDescent="0.2">
      <c r="A133" s="27" t="s">
        <v>54</v>
      </c>
      <c r="E133" s="28" t="s">
        <v>1352</v>
      </c>
    </row>
    <row r="134" spans="1:16" x14ac:dyDescent="0.2">
      <c r="A134" s="29" t="s">
        <v>56</v>
      </c>
      <c r="E134" s="30" t="s">
        <v>1223</v>
      </c>
    </row>
    <row r="135" spans="1:16" x14ac:dyDescent="0.2">
      <c r="A135" t="s">
        <v>58</v>
      </c>
      <c r="E135" s="28" t="s">
        <v>51</v>
      </c>
    </row>
    <row r="136" spans="1:16" ht="12.75" customHeight="1" x14ac:dyDescent="0.2">
      <c r="A136" s="17" t="s">
        <v>49</v>
      </c>
      <c r="B136" s="22" t="s">
        <v>297</v>
      </c>
      <c r="C136" s="22" t="s">
        <v>1353</v>
      </c>
      <c r="D136" s="17" t="s">
        <v>51</v>
      </c>
      <c r="E136" s="23" t="s">
        <v>1266</v>
      </c>
      <c r="F136" s="24" t="s">
        <v>76</v>
      </c>
      <c r="G136" s="25">
        <v>1</v>
      </c>
      <c r="H136" s="26">
        <v>0</v>
      </c>
      <c r="I136" s="26">
        <f>ROUND(ROUND(H136,2)*ROUND(G136,3),2)</f>
        <v>0</v>
      </c>
      <c r="O136">
        <f>(I136*21)/100</f>
        <v>0</v>
      </c>
      <c r="P136" t="s">
        <v>27</v>
      </c>
    </row>
    <row r="137" spans="1:16" ht="51" x14ac:dyDescent="0.2">
      <c r="A137" s="27" t="s">
        <v>54</v>
      </c>
      <c r="E137" s="28" t="s">
        <v>1354</v>
      </c>
    </row>
    <row r="138" spans="1:16" x14ac:dyDescent="0.2">
      <c r="A138" s="29" t="s">
        <v>56</v>
      </c>
      <c r="E138" s="30" t="s">
        <v>1223</v>
      </c>
    </row>
    <row r="139" spans="1:16" x14ac:dyDescent="0.2">
      <c r="A139" t="s">
        <v>58</v>
      </c>
      <c r="E139" s="28" t="s">
        <v>51</v>
      </c>
    </row>
    <row r="140" spans="1:16" ht="12.75" customHeight="1" x14ac:dyDescent="0.2">
      <c r="A140" s="17" t="s">
        <v>49</v>
      </c>
      <c r="B140" s="22" t="s">
        <v>303</v>
      </c>
      <c r="C140" s="22" t="s">
        <v>1270</v>
      </c>
      <c r="D140" s="17" t="s">
        <v>51</v>
      </c>
      <c r="E140" s="23" t="s">
        <v>1271</v>
      </c>
      <c r="F140" s="24" t="s">
        <v>76</v>
      </c>
      <c r="G140" s="25">
        <v>2</v>
      </c>
      <c r="H140" s="26">
        <v>0</v>
      </c>
      <c r="I140" s="26">
        <f>ROUND(ROUND(H140,2)*ROUND(G140,3),2)</f>
        <v>0</v>
      </c>
      <c r="O140">
        <f>(I140*21)/100</f>
        <v>0</v>
      </c>
      <c r="P140" t="s">
        <v>27</v>
      </c>
    </row>
    <row r="141" spans="1:16" ht="38.25" x14ac:dyDescent="0.2">
      <c r="A141" s="27" t="s">
        <v>54</v>
      </c>
      <c r="E141" s="28" t="s">
        <v>1355</v>
      </c>
    </row>
    <row r="142" spans="1:16" ht="25.5" x14ac:dyDescent="0.2">
      <c r="A142" s="29" t="s">
        <v>56</v>
      </c>
      <c r="E142" s="30" t="s">
        <v>1322</v>
      </c>
    </row>
    <row r="143" spans="1:16" x14ac:dyDescent="0.2">
      <c r="A143" t="s">
        <v>58</v>
      </c>
      <c r="E143" s="28" t="s">
        <v>51</v>
      </c>
    </row>
    <row r="144" spans="1:16" ht="12.75" customHeight="1" x14ac:dyDescent="0.2">
      <c r="A144" s="17" t="s">
        <v>49</v>
      </c>
      <c r="B144" s="22" t="s">
        <v>309</v>
      </c>
      <c r="C144" s="22" t="s">
        <v>1273</v>
      </c>
      <c r="D144" s="17" t="s">
        <v>51</v>
      </c>
      <c r="E144" s="23" t="s">
        <v>1274</v>
      </c>
      <c r="F144" s="24" t="s">
        <v>90</v>
      </c>
      <c r="G144" s="25">
        <v>1</v>
      </c>
      <c r="H144" s="26">
        <v>0</v>
      </c>
      <c r="I144" s="26">
        <f>ROUND(ROUND(H144,2)*ROUND(G144,3),2)</f>
        <v>0</v>
      </c>
      <c r="O144">
        <f>(I144*21)/100</f>
        <v>0</v>
      </c>
      <c r="P144" t="s">
        <v>27</v>
      </c>
    </row>
    <row r="145" spans="1:16" ht="38.25" x14ac:dyDescent="0.2">
      <c r="A145" s="27" t="s">
        <v>54</v>
      </c>
      <c r="E145" s="28" t="s">
        <v>1275</v>
      </c>
    </row>
    <row r="146" spans="1:16" x14ac:dyDescent="0.2">
      <c r="A146" s="29" t="s">
        <v>56</v>
      </c>
      <c r="E146" s="30" t="s">
        <v>1314</v>
      </c>
    </row>
    <row r="147" spans="1:16" x14ac:dyDescent="0.2">
      <c r="A147" t="s">
        <v>58</v>
      </c>
      <c r="E147" s="28" t="s">
        <v>51</v>
      </c>
    </row>
    <row r="148" spans="1:16" ht="12.75" customHeight="1" x14ac:dyDescent="0.2">
      <c r="A148" s="17" t="s">
        <v>49</v>
      </c>
      <c r="B148" s="22" t="s">
        <v>315</v>
      </c>
      <c r="C148" s="22" t="s">
        <v>1276</v>
      </c>
      <c r="D148" s="17" t="s">
        <v>51</v>
      </c>
      <c r="E148" s="23" t="s">
        <v>1277</v>
      </c>
      <c r="F148" s="24" t="s">
        <v>76</v>
      </c>
      <c r="G148" s="25">
        <v>18</v>
      </c>
      <c r="H148" s="26">
        <v>0</v>
      </c>
      <c r="I148" s="26">
        <f>ROUND(ROUND(H148,2)*ROUND(G148,3),2)</f>
        <v>0</v>
      </c>
      <c r="O148">
        <f>(I148*21)/100</f>
        <v>0</v>
      </c>
      <c r="P148" t="s">
        <v>27</v>
      </c>
    </row>
    <row r="149" spans="1:16" ht="38.25" x14ac:dyDescent="0.2">
      <c r="A149" s="27" t="s">
        <v>54</v>
      </c>
      <c r="E149" s="28" t="s">
        <v>1356</v>
      </c>
    </row>
    <row r="150" spans="1:16" x14ac:dyDescent="0.2">
      <c r="A150" s="29" t="s">
        <v>56</v>
      </c>
      <c r="E150" s="30" t="s">
        <v>1314</v>
      </c>
    </row>
    <row r="151" spans="1:16" x14ac:dyDescent="0.2">
      <c r="A151" t="s">
        <v>58</v>
      </c>
      <c r="E151" s="28" t="s">
        <v>51</v>
      </c>
    </row>
    <row r="152" spans="1:16" ht="12.75" customHeight="1" x14ac:dyDescent="0.2">
      <c r="A152" s="17" t="s">
        <v>49</v>
      </c>
      <c r="B152" s="22" t="s">
        <v>321</v>
      </c>
      <c r="C152" s="22" t="s">
        <v>1279</v>
      </c>
      <c r="D152" s="17" t="s">
        <v>51</v>
      </c>
      <c r="E152" s="23" t="s">
        <v>1280</v>
      </c>
      <c r="F152" s="24" t="s">
        <v>76</v>
      </c>
      <c r="G152" s="25">
        <v>6</v>
      </c>
      <c r="H152" s="26">
        <v>0</v>
      </c>
      <c r="I152" s="26">
        <f>ROUND(ROUND(H152,2)*ROUND(G152,3),2)</f>
        <v>0</v>
      </c>
      <c r="O152">
        <f>(I152*21)/100</f>
        <v>0</v>
      </c>
      <c r="P152" t="s">
        <v>27</v>
      </c>
    </row>
    <row r="153" spans="1:16" ht="25.5" x14ac:dyDescent="0.2">
      <c r="A153" s="27" t="s">
        <v>54</v>
      </c>
      <c r="E153" s="28" t="s">
        <v>1357</v>
      </c>
    </row>
    <row r="154" spans="1:16" x14ac:dyDescent="0.2">
      <c r="A154" s="29" t="s">
        <v>56</v>
      </c>
      <c r="E154" s="30" t="s">
        <v>1314</v>
      </c>
    </row>
    <row r="155" spans="1:16" x14ac:dyDescent="0.2">
      <c r="A155" t="s">
        <v>58</v>
      </c>
      <c r="E155" s="28" t="s">
        <v>51</v>
      </c>
    </row>
    <row r="156" spans="1:16" ht="12.75" customHeight="1" x14ac:dyDescent="0.2">
      <c r="A156" s="17" t="s">
        <v>49</v>
      </c>
      <c r="B156" s="22" t="s">
        <v>326</v>
      </c>
      <c r="C156" s="22" t="s">
        <v>1282</v>
      </c>
      <c r="D156" s="17" t="s">
        <v>51</v>
      </c>
      <c r="E156" s="23" t="s">
        <v>1283</v>
      </c>
      <c r="F156" s="24" t="s">
        <v>152</v>
      </c>
      <c r="G156" s="25">
        <v>522</v>
      </c>
      <c r="H156" s="26">
        <v>0</v>
      </c>
      <c r="I156" s="26">
        <f>ROUND(ROUND(H156,2)*ROUND(G156,3),2)</f>
        <v>0</v>
      </c>
      <c r="O156">
        <f>(I156*21)/100</f>
        <v>0</v>
      </c>
      <c r="P156" t="s">
        <v>27</v>
      </c>
    </row>
    <row r="157" spans="1:16" ht="25.5" x14ac:dyDescent="0.2">
      <c r="A157" s="27" t="s">
        <v>54</v>
      </c>
      <c r="E157" s="28" t="s">
        <v>1358</v>
      </c>
    </row>
    <row r="158" spans="1:16" ht="25.5" x14ac:dyDescent="0.2">
      <c r="A158" s="29" t="s">
        <v>56</v>
      </c>
      <c r="E158" s="30" t="s">
        <v>1303</v>
      </c>
    </row>
    <row r="159" spans="1:16" ht="12.75" customHeight="1" x14ac:dyDescent="0.2">
      <c r="A159" t="s">
        <v>58</v>
      </c>
      <c r="E159" s="28" t="s">
        <v>51</v>
      </c>
    </row>
    <row r="160" spans="1:16" ht="12.75" customHeight="1" x14ac:dyDescent="0.2">
      <c r="A160" s="17" t="s">
        <v>49</v>
      </c>
      <c r="B160" s="22" t="s">
        <v>332</v>
      </c>
      <c r="C160" s="22" t="s">
        <v>1285</v>
      </c>
      <c r="D160" s="17" t="s">
        <v>51</v>
      </c>
      <c r="E160" s="23" t="s">
        <v>1286</v>
      </c>
      <c r="F160" s="24" t="s">
        <v>152</v>
      </c>
      <c r="G160" s="25">
        <v>309</v>
      </c>
      <c r="H160" s="26">
        <v>0</v>
      </c>
      <c r="I160" s="26">
        <f>ROUND(ROUND(H160,2)*ROUND(G160,3),2)</f>
        <v>0</v>
      </c>
      <c r="O160">
        <f>(I160*21)/100</f>
        <v>0</v>
      </c>
      <c r="P160" t="s">
        <v>27</v>
      </c>
    </row>
    <row r="161" spans="1:16" ht="25.5" x14ac:dyDescent="0.2">
      <c r="A161" s="27" t="s">
        <v>54</v>
      </c>
      <c r="E161" s="28" t="s">
        <v>1359</v>
      </c>
    </row>
    <row r="162" spans="1:16" x14ac:dyDescent="0.2">
      <c r="A162" s="29" t="s">
        <v>56</v>
      </c>
      <c r="E162" s="30" t="s">
        <v>1314</v>
      </c>
    </row>
    <row r="163" spans="1:16" x14ac:dyDescent="0.2">
      <c r="A163" t="s">
        <v>58</v>
      </c>
      <c r="E163" s="28" t="s">
        <v>51</v>
      </c>
    </row>
    <row r="164" spans="1:16" ht="12.75" customHeight="1" x14ac:dyDescent="0.2">
      <c r="A164" s="17" t="s">
        <v>49</v>
      </c>
      <c r="B164" s="22" t="s">
        <v>337</v>
      </c>
      <c r="C164" s="22" t="s">
        <v>1288</v>
      </c>
      <c r="D164" s="17" t="s">
        <v>51</v>
      </c>
      <c r="E164" s="23" t="s">
        <v>1289</v>
      </c>
      <c r="F164" s="24" t="s">
        <v>76</v>
      </c>
      <c r="G164" s="25">
        <v>16</v>
      </c>
      <c r="H164" s="26">
        <v>0</v>
      </c>
      <c r="I164" s="26">
        <f>ROUND(ROUND(H164,2)*ROUND(G164,3),2)</f>
        <v>0</v>
      </c>
      <c r="O164">
        <f>(I164*21)/100</f>
        <v>0</v>
      </c>
      <c r="P164" t="s">
        <v>27</v>
      </c>
    </row>
    <row r="165" spans="1:16" x14ac:dyDescent="0.2">
      <c r="A165" s="27" t="s">
        <v>54</v>
      </c>
      <c r="E165" s="28" t="s">
        <v>1360</v>
      </c>
    </row>
    <row r="166" spans="1:16" ht="12.75" customHeight="1" x14ac:dyDescent="0.2">
      <c r="A166" s="29" t="s">
        <v>56</v>
      </c>
      <c r="E166" s="30" t="s">
        <v>1314</v>
      </c>
    </row>
    <row r="167" spans="1:16" x14ac:dyDescent="0.2">
      <c r="A167" t="s">
        <v>58</v>
      </c>
      <c r="E167" s="28" t="s">
        <v>51</v>
      </c>
    </row>
    <row r="168" spans="1:16" ht="12.75" customHeight="1" x14ac:dyDescent="0.2">
      <c r="A168" s="5" t="s">
        <v>47</v>
      </c>
      <c r="B168" s="5"/>
      <c r="C168" s="32" t="s">
        <v>104</v>
      </c>
      <c r="D168" s="5"/>
      <c r="E168" s="20" t="s">
        <v>296</v>
      </c>
      <c r="F168" s="5"/>
      <c r="G168" s="5"/>
      <c r="H168" s="5"/>
      <c r="I168" s="33">
        <f>0+I169+I173+I177</f>
        <v>0</v>
      </c>
    </row>
    <row r="169" spans="1:16" ht="12.75" customHeight="1" x14ac:dyDescent="0.2">
      <c r="A169" s="17" t="s">
        <v>49</v>
      </c>
      <c r="B169" s="22" t="s">
        <v>343</v>
      </c>
      <c r="C169" s="22" t="s">
        <v>1291</v>
      </c>
      <c r="D169" s="17" t="s">
        <v>51</v>
      </c>
      <c r="E169" s="23" t="s">
        <v>1292</v>
      </c>
      <c r="F169" s="24" t="s">
        <v>152</v>
      </c>
      <c r="G169" s="25">
        <v>16</v>
      </c>
      <c r="H169" s="26">
        <v>0</v>
      </c>
      <c r="I169" s="26">
        <f>ROUND(ROUND(H169,2)*ROUND(G169,3),2)</f>
        <v>0</v>
      </c>
      <c r="O169">
        <f>(I169*21)/100</f>
        <v>0</v>
      </c>
      <c r="P169" t="s">
        <v>27</v>
      </c>
    </row>
    <row r="170" spans="1:16" ht="25.5" x14ac:dyDescent="0.2">
      <c r="A170" s="27" t="s">
        <v>54</v>
      </c>
      <c r="E170" s="28" t="s">
        <v>1361</v>
      </c>
    </row>
    <row r="171" spans="1:16" ht="25.5" x14ac:dyDescent="0.2">
      <c r="A171" s="29" t="s">
        <v>56</v>
      </c>
      <c r="E171" s="30" t="s">
        <v>1303</v>
      </c>
    </row>
    <row r="172" spans="1:16" ht="242.25" x14ac:dyDescent="0.2">
      <c r="A172" t="s">
        <v>58</v>
      </c>
      <c r="E172" s="28" t="s">
        <v>786</v>
      </c>
    </row>
    <row r="173" spans="1:16" ht="12.75" customHeight="1" x14ac:dyDescent="0.2">
      <c r="A173" s="17" t="s">
        <v>49</v>
      </c>
      <c r="B173" s="22" t="s">
        <v>349</v>
      </c>
      <c r="C173" s="22" t="s">
        <v>788</v>
      </c>
      <c r="D173" s="17" t="s">
        <v>51</v>
      </c>
      <c r="E173" s="23" t="s">
        <v>789</v>
      </c>
      <c r="F173" s="24" t="s">
        <v>152</v>
      </c>
      <c r="G173" s="25">
        <v>28</v>
      </c>
      <c r="H173" s="26">
        <v>0</v>
      </c>
      <c r="I173" s="26">
        <f>ROUND(ROUND(H173,2)*ROUND(G173,3),2)</f>
        <v>0</v>
      </c>
      <c r="O173">
        <f>(I173*21)/100</f>
        <v>0</v>
      </c>
      <c r="P173" t="s">
        <v>27</v>
      </c>
    </row>
    <row r="174" spans="1:16" ht="25.5" x14ac:dyDescent="0.2">
      <c r="A174" s="27" t="s">
        <v>54</v>
      </c>
      <c r="E174" s="28" t="s">
        <v>1294</v>
      </c>
    </row>
    <row r="175" spans="1:16" ht="25.5" x14ac:dyDescent="0.2">
      <c r="A175" s="29" t="s">
        <v>56</v>
      </c>
      <c r="E175" s="30" t="s">
        <v>1303</v>
      </c>
    </row>
    <row r="176" spans="1:16" ht="242.25" x14ac:dyDescent="0.2">
      <c r="A176" t="s">
        <v>58</v>
      </c>
      <c r="E176" s="28" t="s">
        <v>786</v>
      </c>
    </row>
    <row r="177" spans="1:16" x14ac:dyDescent="0.2">
      <c r="A177" s="17" t="s">
        <v>49</v>
      </c>
      <c r="B177" s="22" t="s">
        <v>355</v>
      </c>
      <c r="C177" s="22" t="s">
        <v>1295</v>
      </c>
      <c r="D177" s="17" t="s">
        <v>51</v>
      </c>
      <c r="E177" s="23" t="s">
        <v>1296</v>
      </c>
      <c r="F177" s="24" t="s">
        <v>146</v>
      </c>
      <c r="G177" s="25">
        <v>2.1</v>
      </c>
      <c r="H177" s="26">
        <v>0</v>
      </c>
      <c r="I177" s="26">
        <f>ROUND(ROUND(H177,2)*ROUND(G177,3),2)</f>
        <v>0</v>
      </c>
      <c r="O177">
        <f>(I177*21)/100</f>
        <v>0</v>
      </c>
      <c r="P177" t="s">
        <v>27</v>
      </c>
    </row>
    <row r="178" spans="1:16" x14ac:dyDescent="0.2">
      <c r="A178" s="27" t="s">
        <v>54</v>
      </c>
      <c r="E178" s="28" t="s">
        <v>1362</v>
      </c>
    </row>
    <row r="179" spans="1:16" ht="25.5" x14ac:dyDescent="0.2">
      <c r="A179" s="29" t="s">
        <v>56</v>
      </c>
      <c r="E179" s="30" t="s">
        <v>1303</v>
      </c>
    </row>
    <row r="180" spans="1:16" ht="369.75" x14ac:dyDescent="0.2">
      <c r="A180" t="s">
        <v>58</v>
      </c>
      <c r="E180" s="28" t="s">
        <v>628</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workbookViewId="0">
      <pane ySplit="8" topLeftCell="A9" activePane="bottomLeft" state="frozen"/>
      <selection pane="bottomLeft" activeCell="A11" sqref="A11:IV11"/>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f>
        <v>0</v>
      </c>
      <c r="O3" t="s">
        <v>23</v>
      </c>
      <c r="P3" t="s">
        <v>27</v>
      </c>
    </row>
    <row r="4" spans="1:16" ht="15" customHeight="1" x14ac:dyDescent="0.2">
      <c r="A4" t="s">
        <v>17</v>
      </c>
      <c r="B4" s="10" t="s">
        <v>18</v>
      </c>
      <c r="C4" s="38" t="s">
        <v>1300</v>
      </c>
      <c r="D4" s="34"/>
      <c r="E4" s="11" t="s">
        <v>1301</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f>
        <v>0</v>
      </c>
    </row>
    <row r="10" spans="1:16" ht="12.75" customHeight="1" x14ac:dyDescent="0.2">
      <c r="A10" s="17" t="s">
        <v>49</v>
      </c>
      <c r="B10" s="22" t="s">
        <v>33</v>
      </c>
      <c r="C10" s="22" t="s">
        <v>385</v>
      </c>
      <c r="D10" s="17" t="s">
        <v>51</v>
      </c>
      <c r="E10" s="23" t="s">
        <v>386</v>
      </c>
      <c r="F10" s="24" t="s">
        <v>146</v>
      </c>
      <c r="G10" s="25">
        <v>14</v>
      </c>
      <c r="H10" s="26">
        <v>0</v>
      </c>
      <c r="I10" s="26">
        <f>ROUND(ROUND(H10,2)*ROUND(G10,3),2)</f>
        <v>0</v>
      </c>
      <c r="O10">
        <f>(I10*21)/100</f>
        <v>0</v>
      </c>
      <c r="P10" t="s">
        <v>27</v>
      </c>
    </row>
    <row r="11" spans="1:16" x14ac:dyDescent="0.2">
      <c r="A11" s="27" t="s">
        <v>54</v>
      </c>
      <c r="E11" s="28" t="s">
        <v>1363</v>
      </c>
    </row>
    <row r="12" spans="1:16" x14ac:dyDescent="0.2">
      <c r="A12" s="29" t="s">
        <v>56</v>
      </c>
      <c r="E12" s="30" t="s">
        <v>51</v>
      </c>
    </row>
    <row r="13" spans="1:16" ht="38.25" x14ac:dyDescent="0.2">
      <c r="A13" t="s">
        <v>58</v>
      </c>
      <c r="E13" s="28" t="s">
        <v>1184</v>
      </c>
    </row>
    <row r="14" spans="1:16" x14ac:dyDescent="0.2">
      <c r="A14" s="17" t="s">
        <v>49</v>
      </c>
      <c r="B14" s="22" t="s">
        <v>27</v>
      </c>
      <c r="C14" s="22" t="s">
        <v>1185</v>
      </c>
      <c r="D14" s="17" t="s">
        <v>51</v>
      </c>
      <c r="E14" s="23" t="s">
        <v>1186</v>
      </c>
      <c r="F14" s="24" t="s">
        <v>135</v>
      </c>
      <c r="G14" s="25">
        <v>14</v>
      </c>
      <c r="H14" s="26">
        <v>0</v>
      </c>
      <c r="I14" s="26">
        <f>ROUND(ROUND(H14,2)*ROUND(G14,3),2)</f>
        <v>0</v>
      </c>
      <c r="O14">
        <f>(I14*21)/100</f>
        <v>0</v>
      </c>
      <c r="P14" t="s">
        <v>27</v>
      </c>
    </row>
    <row r="15" spans="1:16" ht="25.5" x14ac:dyDescent="0.2">
      <c r="A15" s="27" t="s">
        <v>54</v>
      </c>
      <c r="E15" s="28" t="s">
        <v>1364</v>
      </c>
    </row>
    <row r="16" spans="1:16" x14ac:dyDescent="0.2">
      <c r="A16" s="29" t="s">
        <v>56</v>
      </c>
      <c r="E16" s="30" t="s">
        <v>51</v>
      </c>
    </row>
    <row r="17" spans="1:5" ht="25.5" x14ac:dyDescent="0.2">
      <c r="A17" t="s">
        <v>58</v>
      </c>
      <c r="E17" s="28" t="s">
        <v>1187</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Normal="100" workbookViewId="0">
      <pane ySplit="8" topLeftCell="A9" activePane="bottomLeft" state="frozen"/>
      <selection pane="bottomLeft" activeCell="C15" sqref="C15"/>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0+I9+I34+I43+I80+I97</f>
        <v>0</v>
      </c>
      <c r="O3" t="s">
        <v>23</v>
      </c>
      <c r="P3" t="s">
        <v>27</v>
      </c>
    </row>
    <row r="4" spans="1:16" ht="15" customHeight="1" x14ac:dyDescent="0.2">
      <c r="A4" t="s">
        <v>17</v>
      </c>
      <c r="B4" s="10" t="s">
        <v>18</v>
      </c>
      <c r="C4" s="38" t="s">
        <v>1365</v>
      </c>
      <c r="D4" s="34"/>
      <c r="E4" s="11" t="s">
        <v>1366</v>
      </c>
      <c r="F4" s="1"/>
      <c r="G4" s="1"/>
      <c r="H4" s="9"/>
      <c r="I4" s="9"/>
      <c r="O4" t="s">
        <v>24</v>
      </c>
      <c r="P4" t="s">
        <v>27</v>
      </c>
    </row>
    <row r="5" spans="1:16" ht="12.75" customHeight="1" x14ac:dyDescent="0.2">
      <c r="A5" t="s">
        <v>21</v>
      </c>
      <c r="B5" s="13" t="s">
        <v>22</v>
      </c>
      <c r="C5" s="39" t="s">
        <v>28</v>
      </c>
      <c r="D5" s="40"/>
      <c r="E5" s="14" t="s">
        <v>29</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0+I10+I14+I18+I22+I26+I30</f>
        <v>0</v>
      </c>
    </row>
    <row r="10" spans="1:16" x14ac:dyDescent="0.2">
      <c r="A10" s="17" t="s">
        <v>49</v>
      </c>
      <c r="B10" s="22" t="s">
        <v>33</v>
      </c>
      <c r="C10" s="22" t="s">
        <v>133</v>
      </c>
      <c r="D10" s="17" t="s">
        <v>51</v>
      </c>
      <c r="E10" s="23" t="s">
        <v>134</v>
      </c>
      <c r="F10" s="24" t="s">
        <v>135</v>
      </c>
      <c r="G10" s="25">
        <v>38.4</v>
      </c>
      <c r="H10" s="26">
        <v>0</v>
      </c>
      <c r="I10" s="26">
        <f>ROUND(ROUND(H10,2)*ROUND(G10,3),2)</f>
        <v>0</v>
      </c>
      <c r="O10">
        <f>(I10*21)/100</f>
        <v>0</v>
      </c>
      <c r="P10" t="s">
        <v>27</v>
      </c>
    </row>
    <row r="11" spans="1:16" x14ac:dyDescent="0.2">
      <c r="A11" s="27" t="s">
        <v>54</v>
      </c>
      <c r="E11" s="28" t="s">
        <v>1367</v>
      </c>
    </row>
    <row r="12" spans="1:16" ht="25.5" x14ac:dyDescent="0.2">
      <c r="A12" s="29" t="s">
        <v>56</v>
      </c>
      <c r="E12" s="30" t="s">
        <v>1368</v>
      </c>
    </row>
    <row r="13" spans="1:16" x14ac:dyDescent="0.2">
      <c r="A13" t="s">
        <v>58</v>
      </c>
      <c r="E13" s="28" t="s">
        <v>138</v>
      </c>
    </row>
    <row r="14" spans="1:16" x14ac:dyDescent="0.2">
      <c r="A14" s="17" t="s">
        <v>49</v>
      </c>
      <c r="B14" s="22" t="s">
        <v>27</v>
      </c>
      <c r="C14" s="22" t="s">
        <v>1192</v>
      </c>
      <c r="D14" s="17" t="s">
        <v>51</v>
      </c>
      <c r="E14" s="23" t="s">
        <v>1193</v>
      </c>
      <c r="F14" s="24" t="s">
        <v>146</v>
      </c>
      <c r="G14" s="25">
        <v>139.80000000000001</v>
      </c>
      <c r="H14" s="26">
        <v>0</v>
      </c>
      <c r="I14" s="26">
        <f>ROUND(ROUND(H14,2)*ROUND(G14,3),2)</f>
        <v>0</v>
      </c>
      <c r="O14">
        <f>(I14*21)/100</f>
        <v>0</v>
      </c>
      <c r="P14" t="s">
        <v>27</v>
      </c>
    </row>
    <row r="15" spans="1:16" ht="63.75" x14ac:dyDescent="0.2">
      <c r="A15" s="27" t="s">
        <v>54</v>
      </c>
      <c r="E15" s="28" t="s">
        <v>1369</v>
      </c>
    </row>
    <row r="16" spans="1:16" ht="25.5" x14ac:dyDescent="0.2">
      <c r="A16" s="29" t="s">
        <v>56</v>
      </c>
      <c r="E16" s="30" t="s">
        <v>1368</v>
      </c>
    </row>
    <row r="17" spans="1:16" ht="318.75" x14ac:dyDescent="0.2">
      <c r="A17" t="s">
        <v>58</v>
      </c>
      <c r="E17" s="28" t="s">
        <v>1195</v>
      </c>
    </row>
    <row r="18" spans="1:16" x14ac:dyDescent="0.2">
      <c r="A18" s="17" t="s">
        <v>49</v>
      </c>
      <c r="B18" s="22" t="s">
        <v>26</v>
      </c>
      <c r="C18" s="22" t="s">
        <v>1199</v>
      </c>
      <c r="D18" s="17" t="s">
        <v>51</v>
      </c>
      <c r="E18" s="23" t="s">
        <v>1200</v>
      </c>
      <c r="F18" s="24" t="s">
        <v>146</v>
      </c>
      <c r="G18" s="25">
        <v>11.6</v>
      </c>
      <c r="H18" s="26">
        <v>0</v>
      </c>
      <c r="I18" s="26">
        <f>ROUND(ROUND(H18,2)*ROUND(G18,3),2)</f>
        <v>0</v>
      </c>
      <c r="O18">
        <f>(I18*21)/100</f>
        <v>0</v>
      </c>
      <c r="P18" t="s">
        <v>27</v>
      </c>
    </row>
    <row r="19" spans="1:16" ht="38.25" x14ac:dyDescent="0.2">
      <c r="A19" s="27" t="s">
        <v>54</v>
      </c>
      <c r="E19" s="28" t="s">
        <v>1370</v>
      </c>
    </row>
    <row r="20" spans="1:16" ht="25.5" x14ac:dyDescent="0.2">
      <c r="A20" s="29" t="s">
        <v>56</v>
      </c>
      <c r="E20" s="30" t="s">
        <v>1368</v>
      </c>
    </row>
    <row r="21" spans="1:16" ht="89.25" x14ac:dyDescent="0.2">
      <c r="A21" t="s">
        <v>58</v>
      </c>
      <c r="E21" s="28" t="s">
        <v>1202</v>
      </c>
    </row>
    <row r="22" spans="1:16" ht="12.75" customHeight="1" x14ac:dyDescent="0.2">
      <c r="A22" s="17" t="s">
        <v>49</v>
      </c>
      <c r="B22" s="22" t="s">
        <v>37</v>
      </c>
      <c r="C22" s="22" t="s">
        <v>565</v>
      </c>
      <c r="D22" s="17" t="s">
        <v>51</v>
      </c>
      <c r="E22" s="23" t="s">
        <v>566</v>
      </c>
      <c r="F22" s="24" t="s">
        <v>146</v>
      </c>
      <c r="G22" s="25">
        <v>128.19999999999999</v>
      </c>
      <c r="H22" s="26">
        <v>0</v>
      </c>
      <c r="I22" s="26">
        <f>ROUND(ROUND(H22,2)*ROUND(G22,3),2)</f>
        <v>0</v>
      </c>
      <c r="O22">
        <f>(I22*21)/100</f>
        <v>0</v>
      </c>
      <c r="P22" t="s">
        <v>27</v>
      </c>
    </row>
    <row r="23" spans="1:16" ht="25.5" x14ac:dyDescent="0.2">
      <c r="A23" s="27" t="s">
        <v>54</v>
      </c>
      <c r="E23" s="28" t="s">
        <v>1371</v>
      </c>
    </row>
    <row r="24" spans="1:16" ht="25.5" x14ac:dyDescent="0.2">
      <c r="A24" s="29" t="s">
        <v>56</v>
      </c>
      <c r="E24" s="30" t="s">
        <v>1368</v>
      </c>
    </row>
    <row r="25" spans="1:16" ht="229.5" x14ac:dyDescent="0.2">
      <c r="A25" t="s">
        <v>58</v>
      </c>
      <c r="E25" s="28" t="s">
        <v>569</v>
      </c>
    </row>
    <row r="26" spans="1:16" ht="12.75" customHeight="1" x14ac:dyDescent="0.2">
      <c r="A26" s="17" t="s">
        <v>49</v>
      </c>
      <c r="B26" s="22" t="s">
        <v>39</v>
      </c>
      <c r="C26" s="22" t="s">
        <v>1205</v>
      </c>
      <c r="D26" s="17" t="s">
        <v>51</v>
      </c>
      <c r="E26" s="23" t="s">
        <v>1206</v>
      </c>
      <c r="F26" s="24" t="s">
        <v>146</v>
      </c>
      <c r="G26" s="25">
        <v>3.2</v>
      </c>
      <c r="H26" s="26">
        <v>0</v>
      </c>
      <c r="I26" s="26">
        <f>ROUND(ROUND(H26,2)*ROUND(G26,3),2)</f>
        <v>0</v>
      </c>
      <c r="O26">
        <f>(I26*21)/100</f>
        <v>0</v>
      </c>
      <c r="P26" t="s">
        <v>27</v>
      </c>
    </row>
    <row r="27" spans="1:16" x14ac:dyDescent="0.2">
      <c r="A27" s="27" t="s">
        <v>54</v>
      </c>
      <c r="E27" s="28" t="s">
        <v>1372</v>
      </c>
    </row>
    <row r="28" spans="1:16" ht="25.5" x14ac:dyDescent="0.2">
      <c r="A28" s="29" t="s">
        <v>56</v>
      </c>
      <c r="E28" s="30" t="s">
        <v>1368</v>
      </c>
    </row>
    <row r="29" spans="1:16" ht="280.5" x14ac:dyDescent="0.2">
      <c r="A29" t="s">
        <v>58</v>
      </c>
      <c r="E29" s="28" t="s">
        <v>1208</v>
      </c>
    </row>
    <row r="30" spans="1:16" x14ac:dyDescent="0.2">
      <c r="A30" s="17" t="s">
        <v>49</v>
      </c>
      <c r="B30" s="22" t="s">
        <v>41</v>
      </c>
      <c r="C30" s="22" t="s">
        <v>1209</v>
      </c>
      <c r="D30" s="17" t="s">
        <v>51</v>
      </c>
      <c r="E30" s="23" t="s">
        <v>1210</v>
      </c>
      <c r="F30" s="24" t="s">
        <v>135</v>
      </c>
      <c r="G30" s="25">
        <v>116</v>
      </c>
      <c r="H30" s="26">
        <v>0</v>
      </c>
      <c r="I30" s="26">
        <f>ROUND(ROUND(H30,2)*ROUND(G30,3),2)</f>
        <v>0</v>
      </c>
      <c r="O30">
        <f>(I30*21)/100</f>
        <v>0</v>
      </c>
      <c r="P30" t="s">
        <v>27</v>
      </c>
    </row>
    <row r="31" spans="1:16" x14ac:dyDescent="0.2">
      <c r="A31" s="27" t="s">
        <v>54</v>
      </c>
      <c r="E31" s="28" t="s">
        <v>1373</v>
      </c>
    </row>
    <row r="32" spans="1:16" ht="25.5" x14ac:dyDescent="0.2">
      <c r="A32" s="29" t="s">
        <v>56</v>
      </c>
      <c r="E32" s="30" t="s">
        <v>1368</v>
      </c>
    </row>
    <row r="33" spans="1:16" x14ac:dyDescent="0.2">
      <c r="A33" t="s">
        <v>58</v>
      </c>
      <c r="E33" s="28" t="s">
        <v>1212</v>
      </c>
    </row>
    <row r="34" spans="1:16" ht="12.75" customHeight="1" x14ac:dyDescent="0.2">
      <c r="A34" s="5" t="s">
        <v>47</v>
      </c>
      <c r="B34" s="5"/>
      <c r="C34" s="32" t="s">
        <v>27</v>
      </c>
      <c r="D34" s="5"/>
      <c r="E34" s="20" t="s">
        <v>198</v>
      </c>
      <c r="F34" s="5"/>
      <c r="G34" s="5"/>
      <c r="H34" s="5"/>
      <c r="I34" s="33">
        <f>0+I35+I39</f>
        <v>0</v>
      </c>
    </row>
    <row r="35" spans="1:16" x14ac:dyDescent="0.2">
      <c r="A35" s="17" t="s">
        <v>49</v>
      </c>
      <c r="B35" s="22" t="s">
        <v>98</v>
      </c>
      <c r="C35" s="22" t="s">
        <v>1374</v>
      </c>
      <c r="D35" s="17" t="s">
        <v>51</v>
      </c>
      <c r="E35" s="23" t="s">
        <v>1375</v>
      </c>
      <c r="F35" s="24" t="s">
        <v>146</v>
      </c>
      <c r="G35" s="25">
        <v>1.8</v>
      </c>
      <c r="H35" s="26">
        <v>0</v>
      </c>
      <c r="I35" s="26">
        <f>ROUND(ROUND(H35,2)*ROUND(G35,3),2)</f>
        <v>0</v>
      </c>
      <c r="O35">
        <f>(I35*21)/100</f>
        <v>0</v>
      </c>
      <c r="P35" t="s">
        <v>27</v>
      </c>
    </row>
    <row r="36" spans="1:16" x14ac:dyDescent="0.2">
      <c r="A36" s="27" t="s">
        <v>54</v>
      </c>
      <c r="E36" s="28" t="s">
        <v>1376</v>
      </c>
    </row>
    <row r="37" spans="1:16" ht="25.5" x14ac:dyDescent="0.2">
      <c r="A37" s="29" t="s">
        <v>56</v>
      </c>
      <c r="E37" s="30" t="s">
        <v>1368</v>
      </c>
    </row>
    <row r="38" spans="1:16" ht="25.5" x14ac:dyDescent="0.2">
      <c r="A38" t="s">
        <v>58</v>
      </c>
      <c r="E38" s="28" t="s">
        <v>1377</v>
      </c>
    </row>
    <row r="39" spans="1:16" x14ac:dyDescent="0.2">
      <c r="A39" s="17" t="s">
        <v>49</v>
      </c>
      <c r="B39" s="22" t="s">
        <v>104</v>
      </c>
      <c r="C39" s="22" t="s">
        <v>1213</v>
      </c>
      <c r="D39" s="17" t="s">
        <v>51</v>
      </c>
      <c r="E39" s="23" t="s">
        <v>1214</v>
      </c>
      <c r="F39" s="24" t="s">
        <v>414</v>
      </c>
      <c r="G39" s="25">
        <v>8.4000000000000005E-2</v>
      </c>
      <c r="H39" s="26">
        <v>0</v>
      </c>
      <c r="I39" s="26">
        <f>ROUND(ROUND(H39,2)*ROUND(G39,3),2)</f>
        <v>0</v>
      </c>
      <c r="O39">
        <f>(I39*21)/100</f>
        <v>0</v>
      </c>
      <c r="P39" t="s">
        <v>27</v>
      </c>
    </row>
    <row r="40" spans="1:16" x14ac:dyDescent="0.2">
      <c r="A40" s="27" t="s">
        <v>54</v>
      </c>
      <c r="E40" s="28" t="s">
        <v>1378</v>
      </c>
    </row>
    <row r="41" spans="1:16" ht="25.5" x14ac:dyDescent="0.2">
      <c r="A41" s="29" t="s">
        <v>56</v>
      </c>
      <c r="E41" s="30" t="s">
        <v>1368</v>
      </c>
    </row>
    <row r="42" spans="1:16" ht="267.75" x14ac:dyDescent="0.2">
      <c r="A42" t="s">
        <v>58</v>
      </c>
      <c r="E42" s="28" t="s">
        <v>635</v>
      </c>
    </row>
    <row r="43" spans="1:16" x14ac:dyDescent="0.2">
      <c r="A43" s="5" t="s">
        <v>47</v>
      </c>
      <c r="B43" s="5"/>
      <c r="C43" s="32" t="s">
        <v>98</v>
      </c>
      <c r="D43" s="5"/>
      <c r="E43" s="20" t="s">
        <v>1379</v>
      </c>
      <c r="F43" s="5"/>
      <c r="G43" s="5"/>
      <c r="H43" s="5"/>
      <c r="I43" s="33">
        <f>0+I44+I48+I52+I56+I60+I64+I68+I72+I76</f>
        <v>0</v>
      </c>
    </row>
    <row r="44" spans="1:16" x14ac:dyDescent="0.2">
      <c r="A44" s="17" t="s">
        <v>49</v>
      </c>
      <c r="B44" s="22" t="s">
        <v>44</v>
      </c>
      <c r="C44" s="22" t="s">
        <v>1380</v>
      </c>
      <c r="D44" s="17" t="s">
        <v>51</v>
      </c>
      <c r="E44" s="23" t="s">
        <v>1381</v>
      </c>
      <c r="F44" s="24" t="s">
        <v>76</v>
      </c>
      <c r="G44" s="25">
        <v>2</v>
      </c>
      <c r="H44" s="26">
        <v>0</v>
      </c>
      <c r="I44" s="26">
        <f>ROUND(ROUND(H44,2)*ROUND(G44,3),2)</f>
        <v>0</v>
      </c>
      <c r="O44">
        <f>(I44*21)/100</f>
        <v>0</v>
      </c>
      <c r="P44" t="s">
        <v>27</v>
      </c>
    </row>
    <row r="45" spans="1:16" x14ac:dyDescent="0.2">
      <c r="A45" s="27" t="s">
        <v>54</v>
      </c>
      <c r="E45" s="28" t="s">
        <v>1382</v>
      </c>
    </row>
    <row r="46" spans="1:16" ht="25.5" x14ac:dyDescent="0.2">
      <c r="A46" s="29" t="s">
        <v>56</v>
      </c>
      <c r="E46" s="30" t="s">
        <v>1383</v>
      </c>
    </row>
    <row r="47" spans="1:16" x14ac:dyDescent="0.2">
      <c r="A47" t="s">
        <v>58</v>
      </c>
      <c r="E47" s="28" t="s">
        <v>51</v>
      </c>
    </row>
    <row r="48" spans="1:16" x14ac:dyDescent="0.2">
      <c r="A48" s="17" t="s">
        <v>49</v>
      </c>
      <c r="B48" s="22" t="s">
        <v>46</v>
      </c>
      <c r="C48" s="22" t="s">
        <v>1217</v>
      </c>
      <c r="D48" s="17" t="s">
        <v>51</v>
      </c>
      <c r="E48" s="23" t="s">
        <v>1218</v>
      </c>
      <c r="F48" s="24" t="s">
        <v>152</v>
      </c>
      <c r="G48" s="25">
        <v>124</v>
      </c>
      <c r="H48" s="26">
        <v>0</v>
      </c>
      <c r="I48" s="26">
        <f>ROUND(ROUND(H48,2)*ROUND(G48,3),2)</f>
        <v>0</v>
      </c>
      <c r="O48">
        <f>(I48*21)/100</f>
        <v>0</v>
      </c>
      <c r="P48" t="s">
        <v>27</v>
      </c>
    </row>
    <row r="49" spans="1:16" x14ac:dyDescent="0.2">
      <c r="A49" s="27" t="s">
        <v>54</v>
      </c>
      <c r="E49" s="28" t="s">
        <v>1384</v>
      </c>
    </row>
    <row r="50" spans="1:16" ht="25.5" x14ac:dyDescent="0.2">
      <c r="A50" s="29" t="s">
        <v>56</v>
      </c>
      <c r="E50" s="30" t="s">
        <v>1368</v>
      </c>
    </row>
    <row r="51" spans="1:16" x14ac:dyDescent="0.2">
      <c r="A51" t="s">
        <v>58</v>
      </c>
      <c r="E51" s="28" t="s">
        <v>51</v>
      </c>
    </row>
    <row r="52" spans="1:16" ht="12.75" customHeight="1" x14ac:dyDescent="0.2">
      <c r="A52" s="17" t="s">
        <v>49</v>
      </c>
      <c r="B52" s="22" t="s">
        <v>113</v>
      </c>
      <c r="C52" s="22" t="s">
        <v>1385</v>
      </c>
      <c r="D52" s="17" t="s">
        <v>51</v>
      </c>
      <c r="E52" s="23" t="s">
        <v>1386</v>
      </c>
      <c r="F52" s="24" t="s">
        <v>152</v>
      </c>
      <c r="G52" s="25">
        <v>34</v>
      </c>
      <c r="H52" s="26">
        <v>0</v>
      </c>
      <c r="I52" s="26">
        <f>ROUND(ROUND(H52,2)*ROUND(G52,3),2)</f>
        <v>0</v>
      </c>
      <c r="O52">
        <f>(I52*21)/100</f>
        <v>0</v>
      </c>
      <c r="P52" t="s">
        <v>27</v>
      </c>
    </row>
    <row r="53" spans="1:16" x14ac:dyDescent="0.2">
      <c r="A53" s="27" t="s">
        <v>54</v>
      </c>
      <c r="E53" s="28" t="s">
        <v>1387</v>
      </c>
    </row>
    <row r="54" spans="1:16" ht="25.5" x14ac:dyDescent="0.2">
      <c r="A54" s="29" t="s">
        <v>56</v>
      </c>
      <c r="E54" s="30" t="s">
        <v>1368</v>
      </c>
    </row>
    <row r="55" spans="1:16" x14ac:dyDescent="0.2">
      <c r="A55" t="s">
        <v>58</v>
      </c>
      <c r="E55" s="28" t="s">
        <v>51</v>
      </c>
    </row>
    <row r="56" spans="1:16" x14ac:dyDescent="0.2">
      <c r="A56" s="17" t="s">
        <v>49</v>
      </c>
      <c r="B56" s="22" t="s">
        <v>117</v>
      </c>
      <c r="C56" s="22" t="s">
        <v>1388</v>
      </c>
      <c r="D56" s="17" t="s">
        <v>51</v>
      </c>
      <c r="E56" s="23" t="s">
        <v>1389</v>
      </c>
      <c r="F56" s="24" t="s">
        <v>152</v>
      </c>
      <c r="G56" s="25">
        <v>306</v>
      </c>
      <c r="H56" s="26">
        <v>0</v>
      </c>
      <c r="I56" s="26">
        <f>ROUND(ROUND(H56,2)*ROUND(G56,3),2)</f>
        <v>0</v>
      </c>
      <c r="O56">
        <f>(I56*21)/100</f>
        <v>0</v>
      </c>
      <c r="P56" t="s">
        <v>27</v>
      </c>
    </row>
    <row r="57" spans="1:16" x14ac:dyDescent="0.2">
      <c r="A57" s="27" t="s">
        <v>54</v>
      </c>
      <c r="E57" s="28" t="s">
        <v>1390</v>
      </c>
    </row>
    <row r="58" spans="1:16" ht="25.5" x14ac:dyDescent="0.2">
      <c r="A58" s="29" t="s">
        <v>56</v>
      </c>
      <c r="E58" s="30" t="s">
        <v>1391</v>
      </c>
    </row>
    <row r="59" spans="1:16" x14ac:dyDescent="0.2">
      <c r="A59" t="s">
        <v>58</v>
      </c>
      <c r="E59" s="28" t="s">
        <v>51</v>
      </c>
    </row>
    <row r="60" spans="1:16" ht="12.75" customHeight="1" x14ac:dyDescent="0.2">
      <c r="A60" s="17" t="s">
        <v>49</v>
      </c>
      <c r="B60" s="22" t="s">
        <v>121</v>
      </c>
      <c r="C60" s="22" t="s">
        <v>1392</v>
      </c>
      <c r="D60" s="17" t="s">
        <v>51</v>
      </c>
      <c r="E60" s="23" t="s">
        <v>1393</v>
      </c>
      <c r="F60" s="24" t="s">
        <v>152</v>
      </c>
      <c r="G60" s="25">
        <v>306</v>
      </c>
      <c r="H60" s="26">
        <v>0</v>
      </c>
      <c r="I60" s="26">
        <f>ROUND(ROUND(H60,2)*ROUND(G60,3),2)</f>
        <v>0</v>
      </c>
      <c r="O60">
        <f>(I60*21)/100</f>
        <v>0</v>
      </c>
      <c r="P60" t="s">
        <v>27</v>
      </c>
    </row>
    <row r="61" spans="1:16" ht="25.5" x14ac:dyDescent="0.2">
      <c r="A61" s="27" t="s">
        <v>54</v>
      </c>
      <c r="E61" s="28" t="s">
        <v>1394</v>
      </c>
    </row>
    <row r="62" spans="1:16" ht="25.5" x14ac:dyDescent="0.2">
      <c r="A62" s="29" t="s">
        <v>56</v>
      </c>
      <c r="E62" s="30" t="s">
        <v>1391</v>
      </c>
    </row>
    <row r="63" spans="1:16" x14ac:dyDescent="0.2">
      <c r="A63" t="s">
        <v>58</v>
      </c>
      <c r="E63" s="28" t="s">
        <v>51</v>
      </c>
    </row>
    <row r="64" spans="1:16" ht="12.75" customHeight="1" x14ac:dyDescent="0.2">
      <c r="A64" s="17" t="s">
        <v>49</v>
      </c>
      <c r="B64" s="22" t="s">
        <v>126</v>
      </c>
      <c r="C64" s="22" t="s">
        <v>1395</v>
      </c>
      <c r="D64" s="17" t="s">
        <v>51</v>
      </c>
      <c r="E64" s="23" t="s">
        <v>1396</v>
      </c>
      <c r="F64" s="24" t="s">
        <v>1397</v>
      </c>
      <c r="G64" s="25">
        <v>5</v>
      </c>
      <c r="H64" s="26">
        <v>0</v>
      </c>
      <c r="I64" s="26">
        <f>ROUND(ROUND(H64,2)*ROUND(G64,3),2)</f>
        <v>0</v>
      </c>
      <c r="O64">
        <f>(I64*21)/100</f>
        <v>0</v>
      </c>
      <c r="P64" t="s">
        <v>27</v>
      </c>
    </row>
    <row r="65" spans="1:16" ht="25.5" x14ac:dyDescent="0.2">
      <c r="A65" s="27" t="s">
        <v>54</v>
      </c>
      <c r="E65" s="28" t="s">
        <v>1398</v>
      </c>
    </row>
    <row r="66" spans="1:16" ht="25.5" x14ac:dyDescent="0.2">
      <c r="A66" s="29" t="s">
        <v>56</v>
      </c>
      <c r="E66" s="30" t="s">
        <v>1391</v>
      </c>
    </row>
    <row r="67" spans="1:16" x14ac:dyDescent="0.2">
      <c r="A67" t="s">
        <v>58</v>
      </c>
      <c r="E67" s="28" t="s">
        <v>51</v>
      </c>
    </row>
    <row r="68" spans="1:16" x14ac:dyDescent="0.2">
      <c r="A68" s="17" t="s">
        <v>49</v>
      </c>
      <c r="B68" s="22" t="s">
        <v>204</v>
      </c>
      <c r="C68" s="22" t="s">
        <v>1399</v>
      </c>
      <c r="D68" s="17" t="s">
        <v>51</v>
      </c>
      <c r="E68" s="23" t="s">
        <v>1400</v>
      </c>
      <c r="F68" s="24" t="s">
        <v>152</v>
      </c>
      <c r="G68" s="25">
        <v>10000</v>
      </c>
      <c r="H68" s="26">
        <v>0</v>
      </c>
      <c r="I68" s="26">
        <f>ROUND(ROUND(H68,2)*ROUND(G68,3),2)</f>
        <v>0</v>
      </c>
      <c r="O68">
        <f>(I68*21)/100</f>
        <v>0</v>
      </c>
      <c r="P68" t="s">
        <v>27</v>
      </c>
    </row>
    <row r="69" spans="1:16" x14ac:dyDescent="0.2">
      <c r="A69" s="27" t="s">
        <v>54</v>
      </c>
      <c r="E69" s="28" t="s">
        <v>1401</v>
      </c>
    </row>
    <row r="70" spans="1:16" ht="25.5" x14ac:dyDescent="0.2">
      <c r="A70" s="29" t="s">
        <v>56</v>
      </c>
      <c r="E70" s="30" t="s">
        <v>1391</v>
      </c>
    </row>
    <row r="71" spans="1:16" x14ac:dyDescent="0.2">
      <c r="A71" t="s">
        <v>58</v>
      </c>
      <c r="E71" s="28" t="s">
        <v>51</v>
      </c>
    </row>
    <row r="72" spans="1:16" x14ac:dyDescent="0.2">
      <c r="A72" s="17" t="s">
        <v>49</v>
      </c>
      <c r="B72" s="22" t="s">
        <v>210</v>
      </c>
      <c r="C72" s="22" t="s">
        <v>1402</v>
      </c>
      <c r="D72" s="17" t="s">
        <v>51</v>
      </c>
      <c r="E72" s="23" t="s">
        <v>1403</v>
      </c>
      <c r="F72" s="24" t="s">
        <v>66</v>
      </c>
      <c r="G72" s="25">
        <v>10</v>
      </c>
      <c r="H72" s="26">
        <v>0</v>
      </c>
      <c r="I72" s="26">
        <f>ROUND(ROUND(H72,2)*ROUND(G72,3),2)</f>
        <v>0</v>
      </c>
      <c r="O72">
        <f>(I72*21)/100</f>
        <v>0</v>
      </c>
      <c r="P72" t="s">
        <v>27</v>
      </c>
    </row>
    <row r="73" spans="1:16" ht="25.5" x14ac:dyDescent="0.2">
      <c r="A73" s="27" t="s">
        <v>54</v>
      </c>
      <c r="E73" s="28" t="s">
        <v>1404</v>
      </c>
    </row>
    <row r="74" spans="1:16" ht="25.5" x14ac:dyDescent="0.2">
      <c r="A74" s="29" t="s">
        <v>56</v>
      </c>
      <c r="E74" s="30" t="s">
        <v>1391</v>
      </c>
    </row>
    <row r="75" spans="1:16" x14ac:dyDescent="0.2">
      <c r="A75" t="s">
        <v>58</v>
      </c>
      <c r="E75" s="28" t="s">
        <v>51</v>
      </c>
    </row>
    <row r="76" spans="1:16" x14ac:dyDescent="0.2">
      <c r="A76" s="17" t="s">
        <v>49</v>
      </c>
      <c r="B76" s="22" t="s">
        <v>216</v>
      </c>
      <c r="C76" s="22" t="s">
        <v>1405</v>
      </c>
      <c r="D76" s="17" t="s">
        <v>51</v>
      </c>
      <c r="E76" s="23" t="s">
        <v>1406</v>
      </c>
      <c r="F76" s="24" t="s">
        <v>1397</v>
      </c>
      <c r="G76" s="25">
        <v>2</v>
      </c>
      <c r="H76" s="26">
        <v>0</v>
      </c>
      <c r="I76" s="26">
        <f>ROUND(ROUND(H76,2)*ROUND(G76,3),2)</f>
        <v>0</v>
      </c>
      <c r="O76">
        <f>(I76*21)/100</f>
        <v>0</v>
      </c>
      <c r="P76" t="s">
        <v>27</v>
      </c>
    </row>
    <row r="77" spans="1:16" ht="38.25" x14ac:dyDescent="0.2">
      <c r="A77" s="27" t="s">
        <v>54</v>
      </c>
      <c r="E77" s="28" t="s">
        <v>1407</v>
      </c>
    </row>
    <row r="78" spans="1:16" ht="25.5" x14ac:dyDescent="0.2">
      <c r="A78" s="29" t="s">
        <v>56</v>
      </c>
      <c r="E78" s="30" t="s">
        <v>1391</v>
      </c>
    </row>
    <row r="79" spans="1:16" x14ac:dyDescent="0.2">
      <c r="A79" t="s">
        <v>58</v>
      </c>
      <c r="E79" s="28" t="s">
        <v>51</v>
      </c>
    </row>
    <row r="80" spans="1:16" ht="12.75" customHeight="1" x14ac:dyDescent="0.2">
      <c r="A80" s="5" t="s">
        <v>47</v>
      </c>
      <c r="B80" s="5"/>
      <c r="C80" s="32" t="s">
        <v>104</v>
      </c>
      <c r="D80" s="5"/>
      <c r="E80" s="20" t="s">
        <v>296</v>
      </c>
      <c r="F80" s="5"/>
      <c r="G80" s="5"/>
      <c r="H80" s="5"/>
      <c r="I80" s="33">
        <f>0+I81+I85+I89+I93</f>
        <v>0</v>
      </c>
    </row>
    <row r="81" spans="1:16" x14ac:dyDescent="0.2">
      <c r="A81" s="17" t="s">
        <v>49</v>
      </c>
      <c r="B81" s="22" t="s">
        <v>222</v>
      </c>
      <c r="C81" s="22" t="s">
        <v>793</v>
      </c>
      <c r="D81" s="17" t="s">
        <v>51</v>
      </c>
      <c r="E81" s="23" t="s">
        <v>794</v>
      </c>
      <c r="F81" s="24" t="s">
        <v>152</v>
      </c>
      <c r="G81" s="25">
        <v>30</v>
      </c>
      <c r="H81" s="26">
        <v>0</v>
      </c>
      <c r="I81" s="26">
        <f>ROUND(ROUND(H81,2)*ROUND(G81,3),2)</f>
        <v>0</v>
      </c>
      <c r="O81">
        <f>(I81*21)/100</f>
        <v>0</v>
      </c>
      <c r="P81" t="s">
        <v>27</v>
      </c>
    </row>
    <row r="82" spans="1:16" ht="25.5" x14ac:dyDescent="0.2">
      <c r="A82" s="27" t="s">
        <v>54</v>
      </c>
      <c r="E82" s="28" t="s">
        <v>1408</v>
      </c>
    </row>
    <row r="83" spans="1:16" ht="25.5" x14ac:dyDescent="0.2">
      <c r="A83" s="29" t="s">
        <v>56</v>
      </c>
      <c r="E83" s="30" t="s">
        <v>1368</v>
      </c>
    </row>
    <row r="84" spans="1:16" ht="242.25" x14ac:dyDescent="0.2">
      <c r="A84" t="s">
        <v>58</v>
      </c>
      <c r="E84" s="28" t="s">
        <v>786</v>
      </c>
    </row>
    <row r="85" spans="1:16" x14ac:dyDescent="0.2">
      <c r="A85" s="17" t="s">
        <v>49</v>
      </c>
      <c r="B85" s="22" t="s">
        <v>229</v>
      </c>
      <c r="C85" s="22" t="s">
        <v>1409</v>
      </c>
      <c r="D85" s="17" t="s">
        <v>51</v>
      </c>
      <c r="E85" s="23" t="s">
        <v>1410</v>
      </c>
      <c r="F85" s="24" t="s">
        <v>152</v>
      </c>
      <c r="G85" s="25">
        <v>90</v>
      </c>
      <c r="H85" s="26">
        <v>0</v>
      </c>
      <c r="I85" s="26">
        <f>ROUND(ROUND(H85,2)*ROUND(G85,3),2)</f>
        <v>0</v>
      </c>
      <c r="O85">
        <f>(I85*21)/100</f>
        <v>0</v>
      </c>
      <c r="P85" t="s">
        <v>27</v>
      </c>
    </row>
    <row r="86" spans="1:16" ht="25.5" x14ac:dyDescent="0.2">
      <c r="A86" s="27" t="s">
        <v>54</v>
      </c>
      <c r="E86" s="28" t="s">
        <v>1411</v>
      </c>
    </row>
    <row r="87" spans="1:16" ht="25.5" x14ac:dyDescent="0.2">
      <c r="A87" s="29" t="s">
        <v>56</v>
      </c>
      <c r="E87" s="30" t="s">
        <v>1368</v>
      </c>
    </row>
    <row r="88" spans="1:16" ht="242.25" x14ac:dyDescent="0.2">
      <c r="A88" t="s">
        <v>58</v>
      </c>
      <c r="E88" s="28" t="s">
        <v>807</v>
      </c>
    </row>
    <row r="89" spans="1:16" x14ac:dyDescent="0.2">
      <c r="A89" s="17" t="s">
        <v>49</v>
      </c>
      <c r="B89" s="22" t="s">
        <v>235</v>
      </c>
      <c r="C89" s="22" t="s">
        <v>1412</v>
      </c>
      <c r="D89" s="17" t="s">
        <v>51</v>
      </c>
      <c r="E89" s="23" t="s">
        <v>1413</v>
      </c>
      <c r="F89" s="24" t="s">
        <v>76</v>
      </c>
      <c r="G89" s="25">
        <v>2</v>
      </c>
      <c r="H89" s="26">
        <v>0</v>
      </c>
      <c r="I89" s="26">
        <f>ROUND(ROUND(H89,2)*ROUND(G89,3),2)</f>
        <v>0</v>
      </c>
      <c r="O89">
        <f>(I89*21)/100</f>
        <v>0</v>
      </c>
      <c r="P89" t="s">
        <v>27</v>
      </c>
    </row>
    <row r="90" spans="1:16" ht="25.5" x14ac:dyDescent="0.2">
      <c r="A90" s="27" t="s">
        <v>54</v>
      </c>
      <c r="E90" s="28" t="s">
        <v>1414</v>
      </c>
    </row>
    <row r="91" spans="1:16" ht="25.5" x14ac:dyDescent="0.2">
      <c r="A91" s="29" t="s">
        <v>56</v>
      </c>
      <c r="E91" s="30" t="s">
        <v>1391</v>
      </c>
    </row>
    <row r="92" spans="1:16" x14ac:dyDescent="0.2">
      <c r="A92" t="s">
        <v>58</v>
      </c>
      <c r="E92" s="28" t="s">
        <v>1415</v>
      </c>
    </row>
    <row r="93" spans="1:16" x14ac:dyDescent="0.2">
      <c r="A93" s="17" t="s">
        <v>49</v>
      </c>
      <c r="B93" s="22" t="s">
        <v>240</v>
      </c>
      <c r="C93" s="22" t="s">
        <v>1295</v>
      </c>
      <c r="D93" s="17" t="s">
        <v>51</v>
      </c>
      <c r="E93" s="23" t="s">
        <v>1296</v>
      </c>
      <c r="F93" s="24" t="s">
        <v>146</v>
      </c>
      <c r="G93" s="25">
        <v>8.4</v>
      </c>
      <c r="H93" s="26">
        <v>0</v>
      </c>
      <c r="I93" s="26">
        <f>ROUND(ROUND(H93,2)*ROUND(G93,3),2)</f>
        <v>0</v>
      </c>
      <c r="O93">
        <f>(I93*21)/100</f>
        <v>0</v>
      </c>
      <c r="P93" t="s">
        <v>27</v>
      </c>
    </row>
    <row r="94" spans="1:16" x14ac:dyDescent="0.2">
      <c r="A94" s="27" t="s">
        <v>54</v>
      </c>
      <c r="E94" s="28" t="s">
        <v>1416</v>
      </c>
    </row>
    <row r="95" spans="1:16" ht="25.5" x14ac:dyDescent="0.2">
      <c r="A95" s="29" t="s">
        <v>56</v>
      </c>
      <c r="E95" s="30" t="s">
        <v>1368</v>
      </c>
    </row>
    <row r="96" spans="1:16" ht="369.75" x14ac:dyDescent="0.2">
      <c r="A96" t="s">
        <v>58</v>
      </c>
      <c r="E96" s="28" t="s">
        <v>628</v>
      </c>
    </row>
    <row r="97" spans="1:16" ht="12.75" customHeight="1" x14ac:dyDescent="0.2">
      <c r="A97" s="5" t="s">
        <v>47</v>
      </c>
      <c r="B97" s="5"/>
      <c r="C97" s="32" t="s">
        <v>44</v>
      </c>
      <c r="D97" s="5"/>
      <c r="E97" s="20" t="s">
        <v>314</v>
      </c>
      <c r="F97" s="5"/>
      <c r="G97" s="5"/>
      <c r="H97" s="5"/>
      <c r="I97" s="33">
        <f>0+I98+I102</f>
        <v>0</v>
      </c>
    </row>
    <row r="98" spans="1:16" x14ac:dyDescent="0.2">
      <c r="A98" s="17" t="s">
        <v>49</v>
      </c>
      <c r="B98" s="22" t="s">
        <v>245</v>
      </c>
      <c r="C98" s="22" t="s">
        <v>1417</v>
      </c>
      <c r="D98" s="17" t="s">
        <v>51</v>
      </c>
      <c r="E98" s="23" t="s">
        <v>1418</v>
      </c>
      <c r="F98" s="24" t="s">
        <v>76</v>
      </c>
      <c r="G98" s="25">
        <v>1</v>
      </c>
      <c r="H98" s="26">
        <v>0</v>
      </c>
      <c r="I98" s="26">
        <f>ROUND(ROUND(H98,2)*ROUND(G98,3),2)</f>
        <v>0</v>
      </c>
      <c r="O98">
        <f>(I98*21)/100</f>
        <v>0</v>
      </c>
      <c r="P98" t="s">
        <v>27</v>
      </c>
    </row>
    <row r="99" spans="1:16" x14ac:dyDescent="0.2">
      <c r="A99" s="27" t="s">
        <v>54</v>
      </c>
      <c r="E99" s="28" t="s">
        <v>1419</v>
      </c>
    </row>
    <row r="100" spans="1:16" ht="25.5" x14ac:dyDescent="0.2">
      <c r="A100" s="29" t="s">
        <v>56</v>
      </c>
      <c r="E100" s="30" t="s">
        <v>1368</v>
      </c>
    </row>
    <row r="101" spans="1:16" ht="51" x14ac:dyDescent="0.2">
      <c r="A101" t="s">
        <v>58</v>
      </c>
      <c r="E101" s="28" t="s">
        <v>1420</v>
      </c>
    </row>
    <row r="102" spans="1:16" ht="12.75" customHeight="1" x14ac:dyDescent="0.2">
      <c r="A102" s="17" t="s">
        <v>49</v>
      </c>
      <c r="B102" s="22" t="s">
        <v>251</v>
      </c>
      <c r="C102" s="22" t="s">
        <v>1421</v>
      </c>
      <c r="D102" s="17" t="s">
        <v>51</v>
      </c>
      <c r="E102" s="23" t="s">
        <v>1422</v>
      </c>
      <c r="F102" s="24" t="s">
        <v>76</v>
      </c>
      <c r="G102" s="25">
        <v>1</v>
      </c>
      <c r="H102" s="26">
        <v>0</v>
      </c>
      <c r="I102" s="26">
        <f>ROUND(ROUND(H102,2)*ROUND(G102,3),2)</f>
        <v>0</v>
      </c>
      <c r="O102">
        <f>(I102*21)/100</f>
        <v>0</v>
      </c>
      <c r="P102" t="s">
        <v>27</v>
      </c>
    </row>
    <row r="103" spans="1:16" x14ac:dyDescent="0.2">
      <c r="A103" s="27" t="s">
        <v>54</v>
      </c>
      <c r="E103" s="28" t="s">
        <v>1423</v>
      </c>
    </row>
    <row r="104" spans="1:16" ht="25.5" x14ac:dyDescent="0.2">
      <c r="A104" s="29" t="s">
        <v>56</v>
      </c>
      <c r="E104" s="30" t="s">
        <v>1368</v>
      </c>
    </row>
    <row r="105" spans="1:16" ht="25.5" x14ac:dyDescent="0.2">
      <c r="A105" t="s">
        <v>58</v>
      </c>
      <c r="E105" s="28" t="s">
        <v>1424</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workbookViewId="0">
      <pane ySplit="8" topLeftCell="A9" activePane="bottomLeft" state="frozen"/>
      <selection pane="bottomLeft" activeCell="A9" sqref="A9"/>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f>
        <v>0</v>
      </c>
      <c r="O3" t="s">
        <v>23</v>
      </c>
      <c r="P3" t="s">
        <v>27</v>
      </c>
    </row>
    <row r="4" spans="1:16" ht="15" customHeight="1" x14ac:dyDescent="0.2">
      <c r="A4" t="s">
        <v>17</v>
      </c>
      <c r="B4" s="10" t="s">
        <v>18</v>
      </c>
      <c r="C4" s="38" t="s">
        <v>1365</v>
      </c>
      <c r="D4" s="34"/>
      <c r="E4" s="11" t="s">
        <v>1366</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f>
        <v>0</v>
      </c>
    </row>
    <row r="10" spans="1:16" ht="12.75" customHeight="1" x14ac:dyDescent="0.2">
      <c r="A10" s="17" t="s">
        <v>49</v>
      </c>
      <c r="B10" s="22" t="s">
        <v>33</v>
      </c>
      <c r="C10" s="22" t="s">
        <v>385</v>
      </c>
      <c r="D10" s="17" t="s">
        <v>51</v>
      </c>
      <c r="E10" s="23" t="s">
        <v>386</v>
      </c>
      <c r="F10" s="24" t="s">
        <v>146</v>
      </c>
      <c r="G10" s="25">
        <v>38.4</v>
      </c>
      <c r="H10" s="26">
        <v>0</v>
      </c>
      <c r="I10" s="26">
        <f>ROUND(ROUND(H10,2)*ROUND(G10,3),2)</f>
        <v>0</v>
      </c>
      <c r="O10">
        <f>(I10*21)/100</f>
        <v>0</v>
      </c>
      <c r="P10" t="s">
        <v>27</v>
      </c>
    </row>
    <row r="11" spans="1:16" x14ac:dyDescent="0.2">
      <c r="A11" s="27" t="s">
        <v>54</v>
      </c>
      <c r="E11" s="28" t="s">
        <v>1425</v>
      </c>
    </row>
    <row r="12" spans="1:16" x14ac:dyDescent="0.2">
      <c r="A12" s="29" t="s">
        <v>56</v>
      </c>
      <c r="E12" s="30" t="s">
        <v>51</v>
      </c>
    </row>
    <row r="13" spans="1:16" ht="38.25" x14ac:dyDescent="0.2">
      <c r="A13" t="s">
        <v>58</v>
      </c>
      <c r="E13" s="28" t="s">
        <v>1184</v>
      </c>
    </row>
    <row r="14" spans="1:16" x14ac:dyDescent="0.2">
      <c r="A14" s="17" t="s">
        <v>49</v>
      </c>
      <c r="B14" s="22" t="s">
        <v>27</v>
      </c>
      <c r="C14" s="22" t="s">
        <v>1185</v>
      </c>
      <c r="D14" s="17" t="s">
        <v>51</v>
      </c>
      <c r="E14" s="23" t="s">
        <v>1186</v>
      </c>
      <c r="F14" s="24" t="s">
        <v>135</v>
      </c>
      <c r="G14" s="25">
        <v>38.4</v>
      </c>
      <c r="H14" s="26">
        <v>0</v>
      </c>
      <c r="I14" s="26">
        <f>ROUND(ROUND(H14,2)*ROUND(G14,3),2)</f>
        <v>0</v>
      </c>
      <c r="O14">
        <f>(I14*21)/100</f>
        <v>0</v>
      </c>
      <c r="P14" t="s">
        <v>27</v>
      </c>
    </row>
    <row r="15" spans="1:16" x14ac:dyDescent="0.2">
      <c r="A15" s="27" t="s">
        <v>54</v>
      </c>
      <c r="E15" s="28" t="s">
        <v>1426</v>
      </c>
    </row>
    <row r="16" spans="1:16" x14ac:dyDescent="0.2">
      <c r="A16" s="29" t="s">
        <v>56</v>
      </c>
      <c r="E16" s="30" t="s">
        <v>51</v>
      </c>
    </row>
    <row r="17" spans="1:5" ht="25.5" x14ac:dyDescent="0.2">
      <c r="A17" t="s">
        <v>58</v>
      </c>
      <c r="E17" s="28" t="s">
        <v>1187</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zoomScaleNormal="100" workbookViewId="0">
      <pane ySplit="8" topLeftCell="A21" activePane="bottomLeft" state="frozen"/>
      <selection pane="bottomLeft" activeCell="G35" sqref="G35"/>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f>
        <v>0</v>
      </c>
      <c r="O3" t="s">
        <v>23</v>
      </c>
      <c r="P3" t="s">
        <v>27</v>
      </c>
    </row>
    <row r="4" spans="1:16" ht="15" customHeight="1" x14ac:dyDescent="0.2">
      <c r="A4" t="s">
        <v>17</v>
      </c>
      <c r="B4" s="10" t="s">
        <v>18</v>
      </c>
      <c r="C4" s="38" t="s">
        <v>19</v>
      </c>
      <c r="D4" s="34"/>
      <c r="E4" s="11" t="s">
        <v>20</v>
      </c>
      <c r="F4" s="1"/>
      <c r="G4" s="1"/>
      <c r="H4" s="9"/>
      <c r="I4" s="9"/>
      <c r="O4" t="s">
        <v>24</v>
      </c>
      <c r="P4" t="s">
        <v>27</v>
      </c>
    </row>
    <row r="5" spans="1:16" ht="12.75" customHeight="1" x14ac:dyDescent="0.2">
      <c r="A5" t="s">
        <v>21</v>
      </c>
      <c r="B5" s="13" t="s">
        <v>22</v>
      </c>
      <c r="C5" s="39" t="s">
        <v>28</v>
      </c>
      <c r="D5" s="40"/>
      <c r="E5" s="14" t="s">
        <v>29</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31</v>
      </c>
      <c r="D9" s="18"/>
      <c r="E9" s="20" t="s">
        <v>48</v>
      </c>
      <c r="F9" s="18"/>
      <c r="G9" s="18"/>
      <c r="H9" s="18"/>
      <c r="I9" s="21">
        <f>0+I10+I14+I18+I22+I26+I30</f>
        <v>0</v>
      </c>
    </row>
    <row r="10" spans="1:16" ht="12.75" customHeight="1" x14ac:dyDescent="0.2">
      <c r="A10" s="17" t="s">
        <v>49</v>
      </c>
      <c r="B10" s="22" t="s">
        <v>33</v>
      </c>
      <c r="C10" s="22" t="s">
        <v>50</v>
      </c>
      <c r="D10" s="17" t="s">
        <v>51</v>
      </c>
      <c r="E10" s="23" t="s">
        <v>52</v>
      </c>
      <c r="F10" s="24" t="s">
        <v>53</v>
      </c>
      <c r="G10" s="25">
        <v>1</v>
      </c>
      <c r="H10" s="26">
        <v>0</v>
      </c>
      <c r="I10" s="26">
        <f>ROUND(ROUND(H10,2)*ROUND(G10,3),2)</f>
        <v>0</v>
      </c>
      <c r="O10">
        <f>(I10*21)/100</f>
        <v>0</v>
      </c>
      <c r="P10" t="s">
        <v>27</v>
      </c>
    </row>
    <row r="11" spans="1:16" ht="153" x14ac:dyDescent="0.2">
      <c r="A11" s="27" t="s">
        <v>54</v>
      </c>
      <c r="E11" s="28" t="s">
        <v>55</v>
      </c>
    </row>
    <row r="12" spans="1:16" x14ac:dyDescent="0.2">
      <c r="A12" s="29" t="s">
        <v>56</v>
      </c>
      <c r="E12" s="30" t="s">
        <v>57</v>
      </c>
    </row>
    <row r="13" spans="1:16" x14ac:dyDescent="0.2">
      <c r="A13" t="s">
        <v>58</v>
      </c>
      <c r="E13" s="28" t="s">
        <v>59</v>
      </c>
    </row>
    <row r="14" spans="1:16" x14ac:dyDescent="0.2">
      <c r="A14" s="17" t="s">
        <v>49</v>
      </c>
      <c r="B14" s="22" t="s">
        <v>27</v>
      </c>
      <c r="C14" s="22" t="s">
        <v>60</v>
      </c>
      <c r="D14" s="17" t="s">
        <v>61</v>
      </c>
      <c r="E14" s="23" t="s">
        <v>62</v>
      </c>
      <c r="F14" s="24" t="s">
        <v>53</v>
      </c>
      <c r="G14" s="25">
        <v>1</v>
      </c>
      <c r="H14" s="26">
        <v>0</v>
      </c>
      <c r="I14" s="26">
        <f>ROUND(ROUND(H14,2)*ROUND(G14,3),2)</f>
        <v>0</v>
      </c>
      <c r="O14">
        <f>(I14*21)/100</f>
        <v>0</v>
      </c>
      <c r="P14" t="s">
        <v>27</v>
      </c>
    </row>
    <row r="15" spans="1:16" ht="12.75" customHeight="1" x14ac:dyDescent="0.2">
      <c r="A15" s="27" t="s">
        <v>54</v>
      </c>
      <c r="E15" s="28" t="s">
        <v>63</v>
      </c>
    </row>
    <row r="16" spans="1:16" ht="12.75" customHeight="1" x14ac:dyDescent="0.2">
      <c r="A16" s="29" t="s">
        <v>56</v>
      </c>
      <c r="E16" s="30" t="s">
        <v>51</v>
      </c>
    </row>
    <row r="17" spans="1:16" ht="12.75" customHeight="1" x14ac:dyDescent="0.2">
      <c r="A17" t="s">
        <v>58</v>
      </c>
      <c r="E17" s="28" t="s">
        <v>59</v>
      </c>
    </row>
    <row r="18" spans="1:16" ht="12.75" customHeight="1" x14ac:dyDescent="0.2">
      <c r="A18" s="17" t="s">
        <v>49</v>
      </c>
      <c r="B18" s="22" t="s">
        <v>26</v>
      </c>
      <c r="C18" s="22" t="s">
        <v>64</v>
      </c>
      <c r="D18" s="17" t="s">
        <v>51</v>
      </c>
      <c r="E18" s="23" t="s">
        <v>65</v>
      </c>
      <c r="F18" s="24" t="s">
        <v>66</v>
      </c>
      <c r="G18" s="25">
        <v>1</v>
      </c>
      <c r="H18" s="26">
        <v>0</v>
      </c>
      <c r="I18" s="26">
        <f>ROUND(ROUND(H18,2)*ROUND(G18,3),2)</f>
        <v>0</v>
      </c>
      <c r="O18">
        <f>(I18*21)/100</f>
        <v>0</v>
      </c>
      <c r="P18" t="s">
        <v>27</v>
      </c>
    </row>
    <row r="19" spans="1:16" ht="12.75" customHeight="1" x14ac:dyDescent="0.2">
      <c r="A19" s="27" t="s">
        <v>54</v>
      </c>
      <c r="E19" s="28" t="s">
        <v>67</v>
      </c>
    </row>
    <row r="20" spans="1:16" ht="12.75" customHeight="1" x14ac:dyDescent="0.2">
      <c r="A20" s="29" t="s">
        <v>56</v>
      </c>
      <c r="E20" s="30" t="s">
        <v>51</v>
      </c>
    </row>
    <row r="21" spans="1:16" ht="12.75" customHeight="1" x14ac:dyDescent="0.2">
      <c r="A21" t="s">
        <v>58</v>
      </c>
      <c r="E21" s="28" t="s">
        <v>59</v>
      </c>
    </row>
    <row r="22" spans="1:16" ht="12.75" customHeight="1" x14ac:dyDescent="0.2">
      <c r="A22" s="17" t="s">
        <v>49</v>
      </c>
      <c r="B22" s="22" t="s">
        <v>37</v>
      </c>
      <c r="C22" s="22" t="s">
        <v>68</v>
      </c>
      <c r="D22" s="17" t="s">
        <v>61</v>
      </c>
      <c r="E22" s="23" t="s">
        <v>69</v>
      </c>
      <c r="F22" s="24" t="s">
        <v>53</v>
      </c>
      <c r="G22" s="25">
        <v>1</v>
      </c>
      <c r="H22" s="26">
        <v>0</v>
      </c>
      <c r="I22" s="26">
        <f>ROUND(ROUND(H22,2)*ROUND(G22,3),2)</f>
        <v>0</v>
      </c>
      <c r="O22">
        <f>(I22*21)/100</f>
        <v>0</v>
      </c>
      <c r="P22" t="s">
        <v>27</v>
      </c>
    </row>
    <row r="23" spans="1:16" ht="12.75" customHeight="1" x14ac:dyDescent="0.2">
      <c r="A23" s="27" t="s">
        <v>54</v>
      </c>
      <c r="E23" s="28" t="s">
        <v>70</v>
      </c>
    </row>
    <row r="24" spans="1:16" ht="12.75" customHeight="1" x14ac:dyDescent="0.2">
      <c r="A24" s="29" t="s">
        <v>56</v>
      </c>
      <c r="E24" s="30" t="s">
        <v>51</v>
      </c>
    </row>
    <row r="25" spans="1:16" ht="76.5" x14ac:dyDescent="0.2">
      <c r="A25" t="s">
        <v>58</v>
      </c>
      <c r="E25" s="28" t="s">
        <v>71</v>
      </c>
    </row>
    <row r="26" spans="1:16" ht="12.75" customHeight="1" x14ac:dyDescent="0.2">
      <c r="A26" s="17" t="s">
        <v>49</v>
      </c>
      <c r="B26" s="22" t="s">
        <v>39</v>
      </c>
      <c r="C26" s="22" t="s">
        <v>68</v>
      </c>
      <c r="D26" s="17" t="s">
        <v>72</v>
      </c>
      <c r="E26" s="23" t="s">
        <v>69</v>
      </c>
      <c r="F26" s="24" t="s">
        <v>53</v>
      </c>
      <c r="G26" s="25">
        <v>1</v>
      </c>
      <c r="H26" s="26">
        <v>0</v>
      </c>
      <c r="I26" s="26">
        <f>ROUND(ROUND(H26,2)*ROUND(G26,3),2)</f>
        <v>0</v>
      </c>
      <c r="O26">
        <f>(I26*21)/100</f>
        <v>0</v>
      </c>
      <c r="P26" t="s">
        <v>27</v>
      </c>
    </row>
    <row r="27" spans="1:16" ht="25.5" x14ac:dyDescent="0.2">
      <c r="A27" s="27" t="s">
        <v>54</v>
      </c>
      <c r="E27" s="28" t="s">
        <v>73</v>
      </c>
    </row>
    <row r="28" spans="1:16" ht="12.75" customHeight="1" x14ac:dyDescent="0.2">
      <c r="A28" s="29" t="s">
        <v>56</v>
      </c>
      <c r="E28" s="30" t="s">
        <v>51</v>
      </c>
    </row>
    <row r="29" spans="1:16" ht="76.5" x14ac:dyDescent="0.2">
      <c r="A29" t="s">
        <v>58</v>
      </c>
      <c r="E29" s="28" t="s">
        <v>71</v>
      </c>
    </row>
    <row r="30" spans="1:16" ht="12.75" customHeight="1" x14ac:dyDescent="0.2">
      <c r="A30" s="17" t="s">
        <v>49</v>
      </c>
      <c r="B30" s="22" t="s">
        <v>41</v>
      </c>
      <c r="C30" s="22" t="s">
        <v>74</v>
      </c>
      <c r="D30" s="17" t="s">
        <v>51</v>
      </c>
      <c r="E30" s="23" t="s">
        <v>75</v>
      </c>
      <c r="F30" s="24" t="s">
        <v>76</v>
      </c>
      <c r="G30" s="25">
        <v>2</v>
      </c>
      <c r="H30" s="26">
        <v>0</v>
      </c>
      <c r="I30" s="26">
        <f>ROUND(ROUND(H30,2)*ROUND(G30,3),2)</f>
        <v>0</v>
      </c>
      <c r="O30">
        <f>(I30*21)/100</f>
        <v>0</v>
      </c>
      <c r="P30" t="s">
        <v>27</v>
      </c>
    </row>
    <row r="31" spans="1:16" ht="38.25" x14ac:dyDescent="0.2">
      <c r="A31" s="27" t="s">
        <v>54</v>
      </c>
      <c r="E31" s="28" t="s">
        <v>77</v>
      </c>
    </row>
    <row r="32" spans="1:16" ht="12.75" customHeight="1" x14ac:dyDescent="0.2">
      <c r="A32" s="29" t="s">
        <v>56</v>
      </c>
      <c r="E32" s="30" t="s">
        <v>51</v>
      </c>
    </row>
    <row r="33" spans="1:5" ht="89.25" x14ac:dyDescent="0.2">
      <c r="A33" t="s">
        <v>58</v>
      </c>
      <c r="E33" s="28" t="s">
        <v>78</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Normal="100" workbookViewId="0">
      <pane ySplit="8" topLeftCell="A51" activePane="bottomLeft" state="frozen"/>
      <selection pane="bottomLeft" activeCell="E51" sqref="E51"/>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f>
        <v>0</v>
      </c>
      <c r="O3" t="s">
        <v>23</v>
      </c>
      <c r="P3" t="s">
        <v>27</v>
      </c>
    </row>
    <row r="4" spans="1:16" ht="15" customHeight="1" x14ac:dyDescent="0.2">
      <c r="A4" t="s">
        <v>17</v>
      </c>
      <c r="B4" s="10" t="s">
        <v>18</v>
      </c>
      <c r="C4" s="38" t="s">
        <v>19</v>
      </c>
      <c r="D4" s="34"/>
      <c r="E4" s="11" t="s">
        <v>20</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31</v>
      </c>
      <c r="D9" s="18"/>
      <c r="E9" s="20" t="s">
        <v>48</v>
      </c>
      <c r="F9" s="18"/>
      <c r="G9" s="18"/>
      <c r="H9" s="18"/>
      <c r="I9" s="21">
        <f>0+I10+I14+I18+I22+I26+I30+I34+I38+I42+I46+I50+I54+I58+I62</f>
        <v>0</v>
      </c>
    </row>
    <row r="10" spans="1:16" ht="12.75" customHeight="1" x14ac:dyDescent="0.2">
      <c r="A10" s="17" t="s">
        <v>49</v>
      </c>
      <c r="B10" s="22" t="s">
        <v>33</v>
      </c>
      <c r="C10" s="22" t="s">
        <v>81</v>
      </c>
      <c r="D10" s="17" t="s">
        <v>51</v>
      </c>
      <c r="E10" s="23" t="s">
        <v>82</v>
      </c>
      <c r="F10" s="24" t="s">
        <v>53</v>
      </c>
      <c r="G10" s="25">
        <v>1</v>
      </c>
      <c r="H10" s="26">
        <v>0</v>
      </c>
      <c r="I10" s="26">
        <f>ROUND(ROUND(H10,2)*ROUND(G10,3),2)</f>
        <v>0</v>
      </c>
      <c r="O10">
        <f>(I10*21)/100</f>
        <v>0</v>
      </c>
      <c r="P10" t="s">
        <v>27</v>
      </c>
    </row>
    <row r="11" spans="1:16" ht="12.75" customHeight="1" x14ac:dyDescent="0.2">
      <c r="A11" s="27" t="s">
        <v>54</v>
      </c>
      <c r="E11" s="28" t="s">
        <v>83</v>
      </c>
    </row>
    <row r="12" spans="1:16" ht="12.75" customHeight="1" x14ac:dyDescent="0.2">
      <c r="A12" s="29" t="s">
        <v>56</v>
      </c>
      <c r="E12" s="30" t="s">
        <v>51</v>
      </c>
    </row>
    <row r="13" spans="1:16" ht="12.75" customHeight="1" x14ac:dyDescent="0.2">
      <c r="A13" t="s">
        <v>58</v>
      </c>
      <c r="E13" s="28" t="s">
        <v>84</v>
      </c>
    </row>
    <row r="14" spans="1:16" ht="12.75" customHeight="1" x14ac:dyDescent="0.2">
      <c r="A14" s="17" t="s">
        <v>49</v>
      </c>
      <c r="B14" s="22" t="s">
        <v>27</v>
      </c>
      <c r="C14" s="22" t="s">
        <v>85</v>
      </c>
      <c r="D14" s="17" t="s">
        <v>51</v>
      </c>
      <c r="E14" s="23" t="s">
        <v>86</v>
      </c>
      <c r="F14" s="24" t="s">
        <v>53</v>
      </c>
      <c r="G14" s="25">
        <v>1</v>
      </c>
      <c r="H14" s="26">
        <v>0</v>
      </c>
      <c r="I14" s="26">
        <f>ROUND(ROUND(H14,2)*ROUND(G14,3),2)</f>
        <v>0</v>
      </c>
      <c r="O14">
        <f>(I14*21)/100</f>
        <v>0</v>
      </c>
      <c r="P14" t="s">
        <v>27</v>
      </c>
    </row>
    <row r="15" spans="1:16" ht="12.75" customHeight="1" x14ac:dyDescent="0.2">
      <c r="A15" s="27" t="s">
        <v>54</v>
      </c>
      <c r="E15" s="28" t="s">
        <v>87</v>
      </c>
    </row>
    <row r="16" spans="1:16" ht="12.75" customHeight="1" x14ac:dyDescent="0.2">
      <c r="A16" s="29" t="s">
        <v>56</v>
      </c>
      <c r="E16" s="30" t="s">
        <v>51</v>
      </c>
    </row>
    <row r="17" spans="1:16" ht="12.75" customHeight="1" x14ac:dyDescent="0.2">
      <c r="A17" t="s">
        <v>58</v>
      </c>
      <c r="E17" s="28" t="s">
        <v>84</v>
      </c>
    </row>
    <row r="18" spans="1:16" ht="12.75" customHeight="1" x14ac:dyDescent="0.2">
      <c r="A18" s="17" t="s">
        <v>49</v>
      </c>
      <c r="B18" s="22" t="s">
        <v>26</v>
      </c>
      <c r="C18" s="22" t="s">
        <v>88</v>
      </c>
      <c r="D18" s="17" t="s">
        <v>51</v>
      </c>
      <c r="E18" s="23" t="s">
        <v>89</v>
      </c>
      <c r="F18" s="24" t="s">
        <v>90</v>
      </c>
      <c r="G18" s="25">
        <v>1</v>
      </c>
      <c r="H18" s="26">
        <v>0</v>
      </c>
      <c r="I18" s="26">
        <f>ROUND(ROUND(H18,2)*ROUND(G18,3),2)</f>
        <v>0</v>
      </c>
      <c r="O18">
        <f>(I18*21)/100</f>
        <v>0</v>
      </c>
      <c r="P18" t="s">
        <v>27</v>
      </c>
    </row>
    <row r="19" spans="1:16" ht="12.75" customHeight="1" x14ac:dyDescent="0.2">
      <c r="A19" s="27" t="s">
        <v>54</v>
      </c>
      <c r="E19" s="28" t="s">
        <v>87</v>
      </c>
    </row>
    <row r="20" spans="1:16" ht="12.75" customHeight="1" x14ac:dyDescent="0.2">
      <c r="A20" s="29" t="s">
        <v>56</v>
      </c>
      <c r="E20" s="30" t="s">
        <v>51</v>
      </c>
    </row>
    <row r="21" spans="1:16" ht="12.75" customHeight="1" x14ac:dyDescent="0.2">
      <c r="A21" t="s">
        <v>58</v>
      </c>
      <c r="E21" s="28" t="s">
        <v>84</v>
      </c>
    </row>
    <row r="22" spans="1:16" ht="12.75" customHeight="1" x14ac:dyDescent="0.2">
      <c r="A22" s="17" t="s">
        <v>49</v>
      </c>
      <c r="B22" s="22" t="s">
        <v>37</v>
      </c>
      <c r="C22" s="22" t="s">
        <v>91</v>
      </c>
      <c r="D22" s="17" t="s">
        <v>51</v>
      </c>
      <c r="E22" s="23" t="s">
        <v>92</v>
      </c>
      <c r="F22" s="24" t="s">
        <v>53</v>
      </c>
      <c r="G22" s="25">
        <v>1</v>
      </c>
      <c r="H22" s="26">
        <v>0</v>
      </c>
      <c r="I22" s="26">
        <f>ROUND(ROUND(H22,2)*ROUND(G22,3),2)</f>
        <v>0</v>
      </c>
      <c r="O22">
        <f>(I22*21)/100</f>
        <v>0</v>
      </c>
      <c r="P22" t="s">
        <v>27</v>
      </c>
    </row>
    <row r="23" spans="1:16" ht="12.75" customHeight="1" x14ac:dyDescent="0.2">
      <c r="A23" s="27" t="s">
        <v>54</v>
      </c>
      <c r="E23" s="28" t="s">
        <v>87</v>
      </c>
    </row>
    <row r="24" spans="1:16" ht="12.75" customHeight="1" x14ac:dyDescent="0.2">
      <c r="A24" s="29" t="s">
        <v>56</v>
      </c>
      <c r="E24" s="30" t="s">
        <v>51</v>
      </c>
    </row>
    <row r="25" spans="1:16" ht="12.75" customHeight="1" x14ac:dyDescent="0.2">
      <c r="A25" t="s">
        <v>58</v>
      </c>
      <c r="E25" s="28" t="s">
        <v>84</v>
      </c>
    </row>
    <row r="26" spans="1:16" ht="12.75" customHeight="1" x14ac:dyDescent="0.2">
      <c r="A26" s="17" t="s">
        <v>49</v>
      </c>
      <c r="B26" s="22" t="s">
        <v>39</v>
      </c>
      <c r="C26" s="22" t="s">
        <v>60</v>
      </c>
      <c r="D26" s="17" t="s">
        <v>72</v>
      </c>
      <c r="E26" s="23" t="s">
        <v>62</v>
      </c>
      <c r="F26" s="24" t="s">
        <v>53</v>
      </c>
      <c r="G26" s="25">
        <v>1</v>
      </c>
      <c r="H26" s="26">
        <v>0</v>
      </c>
      <c r="I26" s="26">
        <f>ROUND(ROUND(H26,2)*ROUND(G26,3),2)</f>
        <v>0</v>
      </c>
      <c r="O26">
        <f>(I26*21)/100</f>
        <v>0</v>
      </c>
      <c r="P26" t="s">
        <v>27</v>
      </c>
    </row>
    <row r="27" spans="1:16" ht="12.75" customHeight="1" x14ac:dyDescent="0.2">
      <c r="A27" s="27" t="s">
        <v>54</v>
      </c>
      <c r="E27" s="28" t="s">
        <v>93</v>
      </c>
    </row>
    <row r="28" spans="1:16" ht="12.75" customHeight="1" x14ac:dyDescent="0.2">
      <c r="A28" s="29" t="s">
        <v>56</v>
      </c>
      <c r="E28" s="30" t="s">
        <v>51</v>
      </c>
    </row>
    <row r="29" spans="1:16" ht="12.75" customHeight="1" x14ac:dyDescent="0.2">
      <c r="A29" t="s">
        <v>58</v>
      </c>
      <c r="E29" s="28" t="s">
        <v>59</v>
      </c>
    </row>
    <row r="30" spans="1:16" ht="12.75" customHeight="1" x14ac:dyDescent="0.2">
      <c r="A30" s="17" t="s">
        <v>49</v>
      </c>
      <c r="B30" s="22" t="s">
        <v>41</v>
      </c>
      <c r="C30" s="22" t="s">
        <v>94</v>
      </c>
      <c r="D30" s="17" t="s">
        <v>51</v>
      </c>
      <c r="E30" s="23" t="s">
        <v>95</v>
      </c>
      <c r="F30" s="24" t="s">
        <v>96</v>
      </c>
      <c r="G30" s="25">
        <v>1</v>
      </c>
      <c r="H30" s="26">
        <v>0</v>
      </c>
      <c r="I30" s="26">
        <f>ROUND(ROUND(H30,2)*ROUND(G30,3),2)</f>
        <v>0</v>
      </c>
      <c r="O30">
        <f>(I30*21)/100</f>
        <v>0</v>
      </c>
      <c r="P30" t="s">
        <v>27</v>
      </c>
    </row>
    <row r="31" spans="1:16" ht="25.5" x14ac:dyDescent="0.2">
      <c r="A31" s="27" t="s">
        <v>54</v>
      </c>
      <c r="E31" s="28" t="s">
        <v>97</v>
      </c>
    </row>
    <row r="32" spans="1:16" ht="12.75" customHeight="1" x14ac:dyDescent="0.2">
      <c r="A32" s="29" t="s">
        <v>56</v>
      </c>
      <c r="E32" s="30" t="s">
        <v>51</v>
      </c>
    </row>
    <row r="33" spans="1:16" ht="12.75" customHeight="1" x14ac:dyDescent="0.2">
      <c r="A33" t="s">
        <v>58</v>
      </c>
      <c r="E33" s="28" t="s">
        <v>59</v>
      </c>
    </row>
    <row r="34" spans="1:16" ht="12.75" customHeight="1" x14ac:dyDescent="0.2">
      <c r="A34" s="17" t="s">
        <v>49</v>
      </c>
      <c r="B34" s="22" t="s">
        <v>98</v>
      </c>
      <c r="C34" s="22" t="s">
        <v>99</v>
      </c>
      <c r="D34" s="17" t="s">
        <v>51</v>
      </c>
      <c r="E34" s="23" t="s">
        <v>100</v>
      </c>
      <c r="F34" s="24" t="s">
        <v>76</v>
      </c>
      <c r="G34" s="25">
        <v>7</v>
      </c>
      <c r="H34" s="26">
        <v>0</v>
      </c>
      <c r="I34" s="26">
        <f>ROUND(ROUND(H34,2)*ROUND(G34,3),2)</f>
        <v>0</v>
      </c>
      <c r="O34">
        <f>(I34*21)/100</f>
        <v>0</v>
      </c>
      <c r="P34" t="s">
        <v>27</v>
      </c>
    </row>
    <row r="35" spans="1:16" ht="12.75" customHeight="1" x14ac:dyDescent="0.2">
      <c r="A35" s="27" t="s">
        <v>54</v>
      </c>
      <c r="E35" s="28" t="s">
        <v>101</v>
      </c>
    </row>
    <row r="36" spans="1:16" ht="38.25" customHeight="1" x14ac:dyDescent="0.2">
      <c r="A36" s="29" t="s">
        <v>56</v>
      </c>
      <c r="E36" s="30" t="s">
        <v>102</v>
      </c>
    </row>
    <row r="37" spans="1:16" ht="89.25" x14ac:dyDescent="0.2">
      <c r="A37" t="s">
        <v>58</v>
      </c>
      <c r="E37" s="28" t="s">
        <v>103</v>
      </c>
    </row>
    <row r="38" spans="1:16" ht="12.75" customHeight="1" x14ac:dyDescent="0.2">
      <c r="A38" s="17" t="s">
        <v>49</v>
      </c>
      <c r="B38" s="22" t="s">
        <v>104</v>
      </c>
      <c r="C38" s="22" t="s">
        <v>105</v>
      </c>
      <c r="D38" s="17" t="s">
        <v>51</v>
      </c>
      <c r="E38" s="23" t="s">
        <v>106</v>
      </c>
      <c r="F38" s="24" t="s">
        <v>76</v>
      </c>
      <c r="G38" s="25">
        <v>2</v>
      </c>
      <c r="H38" s="26">
        <v>0</v>
      </c>
      <c r="I38" s="26">
        <f>ROUND(ROUND(H38,2)*ROUND(G38,3),2)</f>
        <v>0</v>
      </c>
      <c r="O38">
        <f>(I38*21)/100</f>
        <v>0</v>
      </c>
      <c r="P38" t="s">
        <v>27</v>
      </c>
    </row>
    <row r="39" spans="1:16" x14ac:dyDescent="0.2">
      <c r="A39" s="27" t="s">
        <v>54</v>
      </c>
      <c r="E39" s="28" t="s">
        <v>107</v>
      </c>
    </row>
    <row r="40" spans="1:16" ht="12.75" customHeight="1" x14ac:dyDescent="0.2">
      <c r="A40" s="29" t="s">
        <v>56</v>
      </c>
      <c r="E40" s="30" t="s">
        <v>51</v>
      </c>
    </row>
    <row r="41" spans="1:16" ht="12.75" customHeight="1" x14ac:dyDescent="0.2">
      <c r="A41" t="s">
        <v>58</v>
      </c>
      <c r="E41" s="28" t="s">
        <v>59</v>
      </c>
    </row>
    <row r="42" spans="1:16" ht="12.75" customHeight="1" x14ac:dyDescent="0.2">
      <c r="A42" s="17" t="s">
        <v>49</v>
      </c>
      <c r="B42" s="22" t="s">
        <v>44</v>
      </c>
      <c r="C42" s="22" t="s">
        <v>108</v>
      </c>
      <c r="D42" s="17" t="s">
        <v>51</v>
      </c>
      <c r="E42" s="23" t="s">
        <v>109</v>
      </c>
      <c r="F42" s="24" t="s">
        <v>76</v>
      </c>
      <c r="G42" s="25">
        <v>2</v>
      </c>
      <c r="H42" s="26">
        <v>0</v>
      </c>
      <c r="I42" s="26">
        <f>ROUND(ROUND(H42,2)*ROUND(G42,3),2)</f>
        <v>0</v>
      </c>
      <c r="O42">
        <f>(I42*21)/100</f>
        <v>0</v>
      </c>
      <c r="P42" t="s">
        <v>27</v>
      </c>
    </row>
    <row r="43" spans="1:16" ht="12.75" customHeight="1" x14ac:dyDescent="0.2">
      <c r="A43" s="27" t="s">
        <v>54</v>
      </c>
      <c r="E43" s="28" t="s">
        <v>51</v>
      </c>
    </row>
    <row r="44" spans="1:16" ht="38.25" customHeight="1" x14ac:dyDescent="0.2">
      <c r="A44" s="29" t="s">
        <v>56</v>
      </c>
      <c r="E44" s="30" t="s">
        <v>110</v>
      </c>
    </row>
    <row r="45" spans="1:16" ht="12.75" customHeight="1" x14ac:dyDescent="0.2">
      <c r="A45" t="s">
        <v>58</v>
      </c>
      <c r="E45" s="28" t="s">
        <v>59</v>
      </c>
    </row>
    <row r="46" spans="1:16" ht="12.75" customHeight="1" x14ac:dyDescent="0.2">
      <c r="A46" s="17" t="s">
        <v>49</v>
      </c>
      <c r="B46" s="22" t="s">
        <v>46</v>
      </c>
      <c r="C46" s="22" t="s">
        <v>111</v>
      </c>
      <c r="D46" s="17" t="s">
        <v>51</v>
      </c>
      <c r="E46" s="23" t="s">
        <v>112</v>
      </c>
      <c r="F46" s="24" t="s">
        <v>53</v>
      </c>
      <c r="G46" s="25">
        <v>1</v>
      </c>
      <c r="H46" s="26">
        <v>0</v>
      </c>
      <c r="I46" s="26">
        <f>ROUND(ROUND(H46,2)*ROUND(G46,3),2)</f>
        <v>0</v>
      </c>
      <c r="O46">
        <f>(I46*21)/100</f>
        <v>0</v>
      </c>
      <c r="P46" t="s">
        <v>27</v>
      </c>
    </row>
    <row r="47" spans="1:16" ht="12.75" customHeight="1" x14ac:dyDescent="0.2">
      <c r="A47" s="27" t="s">
        <v>54</v>
      </c>
      <c r="E47" s="28" t="s">
        <v>51</v>
      </c>
    </row>
    <row r="48" spans="1:16" ht="12.75" customHeight="1" x14ac:dyDescent="0.2">
      <c r="A48" s="29" t="s">
        <v>56</v>
      </c>
      <c r="E48" s="30" t="s">
        <v>51</v>
      </c>
    </row>
    <row r="49" spans="1:16" ht="12.75" customHeight="1" x14ac:dyDescent="0.2">
      <c r="A49" t="s">
        <v>58</v>
      </c>
      <c r="E49" s="28" t="s">
        <v>59</v>
      </c>
    </row>
    <row r="50" spans="1:16" ht="12.75" customHeight="1" x14ac:dyDescent="0.2">
      <c r="A50" s="17" t="s">
        <v>49</v>
      </c>
      <c r="B50" s="22" t="s">
        <v>113</v>
      </c>
      <c r="C50" s="22" t="s">
        <v>114</v>
      </c>
      <c r="D50" s="17" t="s">
        <v>51</v>
      </c>
      <c r="E50" s="23" t="s">
        <v>115</v>
      </c>
      <c r="F50" s="24" t="s">
        <v>53</v>
      </c>
      <c r="G50" s="25">
        <v>1</v>
      </c>
      <c r="H50" s="26">
        <v>0</v>
      </c>
      <c r="I50" s="26">
        <f>ROUND(ROUND(H50,2)*ROUND(G50,3),2)</f>
        <v>0</v>
      </c>
      <c r="O50">
        <f>(I50*21)/100</f>
        <v>0</v>
      </c>
      <c r="P50" t="s">
        <v>27</v>
      </c>
    </row>
    <row r="51" spans="1:16" ht="76.5" x14ac:dyDescent="0.2">
      <c r="A51" s="27" t="s">
        <v>54</v>
      </c>
      <c r="E51" s="28" t="s">
        <v>116</v>
      </c>
    </row>
    <row r="52" spans="1:16" ht="12.75" customHeight="1" x14ac:dyDescent="0.2">
      <c r="A52" s="29" t="s">
        <v>56</v>
      </c>
      <c r="E52" s="30" t="s">
        <v>51</v>
      </c>
    </row>
    <row r="53" spans="1:16" x14ac:dyDescent="0.2">
      <c r="A53" t="s">
        <v>58</v>
      </c>
      <c r="E53" s="28" t="s">
        <v>59</v>
      </c>
    </row>
    <row r="54" spans="1:16" ht="12.75" customHeight="1" x14ac:dyDescent="0.2">
      <c r="A54" s="17" t="s">
        <v>49</v>
      </c>
      <c r="B54" s="22" t="s">
        <v>117</v>
      </c>
      <c r="C54" s="22" t="s">
        <v>118</v>
      </c>
      <c r="D54" s="17" t="s">
        <v>51</v>
      </c>
      <c r="E54" s="23" t="s">
        <v>119</v>
      </c>
      <c r="F54" s="24" t="s">
        <v>76</v>
      </c>
      <c r="G54" s="25">
        <v>2</v>
      </c>
      <c r="H54" s="26">
        <v>0</v>
      </c>
      <c r="I54" s="26">
        <f>ROUND(ROUND(H54,2)*ROUND(G54,3),2)</f>
        <v>0</v>
      </c>
      <c r="O54">
        <f>(I54*21)/100</f>
        <v>0</v>
      </c>
      <c r="P54" t="s">
        <v>27</v>
      </c>
    </row>
    <row r="55" spans="1:16" ht="12.75" customHeight="1" x14ac:dyDescent="0.2">
      <c r="A55" s="27" t="s">
        <v>54</v>
      </c>
      <c r="E55" s="28" t="s">
        <v>51</v>
      </c>
    </row>
    <row r="56" spans="1:16" ht="38.25" customHeight="1" x14ac:dyDescent="0.2">
      <c r="A56" s="29" t="s">
        <v>56</v>
      </c>
      <c r="E56" s="30" t="s">
        <v>110</v>
      </c>
    </row>
    <row r="57" spans="1:16" ht="51" x14ac:dyDescent="0.2">
      <c r="A57" t="s">
        <v>58</v>
      </c>
      <c r="E57" s="28" t="s">
        <v>120</v>
      </c>
    </row>
    <row r="58" spans="1:16" ht="12.75" customHeight="1" x14ac:dyDescent="0.2">
      <c r="A58" s="17" t="s">
        <v>49</v>
      </c>
      <c r="B58" s="22" t="s">
        <v>121</v>
      </c>
      <c r="C58" s="22" t="s">
        <v>122</v>
      </c>
      <c r="D58" s="17" t="s">
        <v>51</v>
      </c>
      <c r="E58" s="23" t="s">
        <v>123</v>
      </c>
      <c r="F58" s="24" t="s">
        <v>53</v>
      </c>
      <c r="G58" s="25">
        <v>1</v>
      </c>
      <c r="H58" s="26">
        <v>0</v>
      </c>
      <c r="I58" s="26">
        <f>ROUND(ROUND(H58,2)*ROUND(G58,3),2)</f>
        <v>0</v>
      </c>
      <c r="O58">
        <f>(I58*21)/100</f>
        <v>0</v>
      </c>
      <c r="P58" t="s">
        <v>27</v>
      </c>
    </row>
    <row r="59" spans="1:16" ht="51" x14ac:dyDescent="0.2">
      <c r="A59" s="27" t="s">
        <v>54</v>
      </c>
      <c r="E59" s="28" t="s">
        <v>124</v>
      </c>
    </row>
    <row r="60" spans="1:16" ht="12.75" customHeight="1" x14ac:dyDescent="0.2">
      <c r="A60" s="29" t="s">
        <v>56</v>
      </c>
      <c r="E60" s="30" t="s">
        <v>51</v>
      </c>
    </row>
    <row r="61" spans="1:16" ht="12.75" customHeight="1" x14ac:dyDescent="0.2">
      <c r="A61" t="s">
        <v>58</v>
      </c>
      <c r="E61" s="28" t="s">
        <v>125</v>
      </c>
    </row>
    <row r="62" spans="1:16" ht="12.75" customHeight="1" x14ac:dyDescent="0.2">
      <c r="A62" s="17" t="s">
        <v>49</v>
      </c>
      <c r="B62" s="22" t="s">
        <v>126</v>
      </c>
      <c r="C62" s="22" t="s">
        <v>127</v>
      </c>
      <c r="D62" s="17" t="s">
        <v>51</v>
      </c>
      <c r="E62" s="23" t="s">
        <v>128</v>
      </c>
      <c r="F62" s="24" t="s">
        <v>76</v>
      </c>
      <c r="G62" s="25">
        <v>2</v>
      </c>
      <c r="H62" s="26">
        <v>0</v>
      </c>
      <c r="I62" s="26">
        <f>ROUND(ROUND(H62,2)*ROUND(G62,3),2)</f>
        <v>0</v>
      </c>
      <c r="O62">
        <f>(I62*21)/100</f>
        <v>0</v>
      </c>
      <c r="P62" t="s">
        <v>27</v>
      </c>
    </row>
    <row r="63" spans="1:16" x14ac:dyDescent="0.2">
      <c r="A63" s="27" t="s">
        <v>54</v>
      </c>
      <c r="E63" s="28" t="s">
        <v>129</v>
      </c>
    </row>
    <row r="64" spans="1:16" x14ac:dyDescent="0.2">
      <c r="A64" s="29" t="s">
        <v>56</v>
      </c>
      <c r="E64" s="30" t="s">
        <v>51</v>
      </c>
    </row>
    <row r="65" spans="1:5" ht="89.25" x14ac:dyDescent="0.2">
      <c r="A65" t="s">
        <v>58</v>
      </c>
      <c r="E65" s="28" t="s">
        <v>78</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zoomScaleNormal="100" workbookViewId="0">
      <pane ySplit="8" topLeftCell="A9" activePane="bottomLeft" state="frozen"/>
      <selection pane="bottomLeft" activeCell="B12" sqref="B12"/>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0+I9+I62+I75+I84+I137+I150</f>
        <v>0</v>
      </c>
      <c r="O3" t="s">
        <v>23</v>
      </c>
      <c r="P3" t="s">
        <v>27</v>
      </c>
    </row>
    <row r="4" spans="1:16" ht="15" customHeight="1" x14ac:dyDescent="0.2">
      <c r="A4" t="s">
        <v>17</v>
      </c>
      <c r="B4" s="10" t="s">
        <v>18</v>
      </c>
      <c r="C4" s="38" t="s">
        <v>130</v>
      </c>
      <c r="D4" s="34"/>
      <c r="E4" s="11" t="s">
        <v>131</v>
      </c>
      <c r="F4" s="1"/>
      <c r="G4" s="1"/>
      <c r="H4" s="9"/>
      <c r="I4" s="9"/>
      <c r="O4" t="s">
        <v>24</v>
      </c>
      <c r="P4" t="s">
        <v>27</v>
      </c>
    </row>
    <row r="5" spans="1:16" ht="12.75" customHeight="1" x14ac:dyDescent="0.2">
      <c r="A5" t="s">
        <v>21</v>
      </c>
      <c r="B5" s="13" t="s">
        <v>22</v>
      </c>
      <c r="C5" s="39" t="s">
        <v>28</v>
      </c>
      <c r="D5" s="40"/>
      <c r="E5" s="14" t="s">
        <v>29</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0+I10+I14+I18+I22+I26+I30+I34+I38+I42+I46+I50+I54+I58</f>
        <v>0</v>
      </c>
    </row>
    <row r="10" spans="1:16" x14ac:dyDescent="0.2">
      <c r="A10" s="17" t="s">
        <v>49</v>
      </c>
      <c r="B10" s="22" t="s">
        <v>33</v>
      </c>
      <c r="C10" s="22" t="s">
        <v>133</v>
      </c>
      <c r="D10" s="17" t="s">
        <v>51</v>
      </c>
      <c r="E10" s="23" t="s">
        <v>134</v>
      </c>
      <c r="F10" s="24" t="s">
        <v>135</v>
      </c>
      <c r="G10" s="25">
        <v>681.6</v>
      </c>
      <c r="H10" s="26">
        <v>0</v>
      </c>
      <c r="I10" s="26">
        <f>ROUND(ROUND(H10,2)*ROUND(G10,3),2)</f>
        <v>0</v>
      </c>
      <c r="O10">
        <f>(I10*21)/100</f>
        <v>0</v>
      </c>
      <c r="P10" t="s">
        <v>27</v>
      </c>
    </row>
    <row r="11" spans="1:16" ht="25.5" x14ac:dyDescent="0.2">
      <c r="A11" s="27" t="s">
        <v>54</v>
      </c>
      <c r="E11" s="28" t="s">
        <v>136</v>
      </c>
    </row>
    <row r="12" spans="1:16" ht="25.5" x14ac:dyDescent="0.2">
      <c r="A12" s="29" t="s">
        <v>56</v>
      </c>
      <c r="E12" s="30" t="s">
        <v>137</v>
      </c>
    </row>
    <row r="13" spans="1:16" x14ac:dyDescent="0.2">
      <c r="A13" t="s">
        <v>58</v>
      </c>
      <c r="E13" s="28" t="s">
        <v>138</v>
      </c>
    </row>
    <row r="14" spans="1:16" x14ac:dyDescent="0.2">
      <c r="A14" s="17" t="s">
        <v>49</v>
      </c>
      <c r="B14" s="22" t="s">
        <v>27</v>
      </c>
      <c r="C14" s="22" t="s">
        <v>139</v>
      </c>
      <c r="D14" s="17" t="s">
        <v>51</v>
      </c>
      <c r="E14" s="23" t="s">
        <v>140</v>
      </c>
      <c r="F14" s="24" t="s">
        <v>135</v>
      </c>
      <c r="G14" s="25">
        <v>24</v>
      </c>
      <c r="H14" s="26">
        <v>0</v>
      </c>
      <c r="I14" s="26">
        <f>ROUND(ROUND(H14,2)*ROUND(G14,3),2)</f>
        <v>0</v>
      </c>
      <c r="O14">
        <f>(I14*21)/100</f>
        <v>0</v>
      </c>
      <c r="P14" t="s">
        <v>27</v>
      </c>
    </row>
    <row r="15" spans="1:16" ht="25.5" x14ac:dyDescent="0.2">
      <c r="A15" s="27" t="s">
        <v>54</v>
      </c>
      <c r="E15" s="28" t="s">
        <v>141</v>
      </c>
    </row>
    <row r="16" spans="1:16" ht="25.5" x14ac:dyDescent="0.2">
      <c r="A16" s="29" t="s">
        <v>56</v>
      </c>
      <c r="E16" s="30" t="s">
        <v>142</v>
      </c>
    </row>
    <row r="17" spans="1:16" ht="63.75" x14ac:dyDescent="0.2">
      <c r="A17" t="s">
        <v>58</v>
      </c>
      <c r="E17" s="28" t="s">
        <v>143</v>
      </c>
    </row>
    <row r="18" spans="1:16" ht="12.75" customHeight="1" x14ac:dyDescent="0.2">
      <c r="A18" s="17" t="s">
        <v>49</v>
      </c>
      <c r="B18" s="22" t="s">
        <v>26</v>
      </c>
      <c r="C18" s="22" t="s">
        <v>144</v>
      </c>
      <c r="D18" s="17" t="s">
        <v>51</v>
      </c>
      <c r="E18" s="23" t="s">
        <v>145</v>
      </c>
      <c r="F18" s="24" t="s">
        <v>146</v>
      </c>
      <c r="G18" s="25">
        <v>215.4</v>
      </c>
      <c r="H18" s="26">
        <v>0</v>
      </c>
      <c r="I18" s="26">
        <f>ROUND(ROUND(H18,2)*ROUND(G18,3),2)</f>
        <v>0</v>
      </c>
      <c r="O18">
        <f>(I18*21)/100</f>
        <v>0</v>
      </c>
      <c r="P18" t="s">
        <v>27</v>
      </c>
    </row>
    <row r="19" spans="1:16" ht="38.25" x14ac:dyDescent="0.2">
      <c r="A19" s="27" t="s">
        <v>54</v>
      </c>
      <c r="E19" s="28" t="s">
        <v>147</v>
      </c>
    </row>
    <row r="20" spans="1:16" ht="38.25" x14ac:dyDescent="0.2">
      <c r="A20" s="29" t="s">
        <v>56</v>
      </c>
      <c r="E20" s="30" t="s">
        <v>148</v>
      </c>
    </row>
    <row r="21" spans="1:16" ht="63.75" x14ac:dyDescent="0.2">
      <c r="A21" t="s">
        <v>58</v>
      </c>
      <c r="E21" s="28" t="s">
        <v>149</v>
      </c>
    </row>
    <row r="22" spans="1:16" x14ac:dyDescent="0.2">
      <c r="A22" s="17" t="s">
        <v>49</v>
      </c>
      <c r="B22" s="22" t="s">
        <v>37</v>
      </c>
      <c r="C22" s="22" t="s">
        <v>150</v>
      </c>
      <c r="D22" s="17" t="s">
        <v>51</v>
      </c>
      <c r="E22" s="23" t="s">
        <v>151</v>
      </c>
      <c r="F22" s="24" t="s">
        <v>152</v>
      </c>
      <c r="G22" s="25">
        <v>342</v>
      </c>
      <c r="H22" s="26">
        <v>0</v>
      </c>
      <c r="I22" s="26">
        <f>ROUND(ROUND(H22,2)*ROUND(G22,3),2)</f>
        <v>0</v>
      </c>
      <c r="O22">
        <f>(I22*21)/100</f>
        <v>0</v>
      </c>
      <c r="P22" t="s">
        <v>27</v>
      </c>
    </row>
    <row r="23" spans="1:16" ht="25.5" x14ac:dyDescent="0.2">
      <c r="A23" s="27" t="s">
        <v>54</v>
      </c>
      <c r="E23" s="28" t="s">
        <v>153</v>
      </c>
    </row>
    <row r="24" spans="1:16" ht="25.5" x14ac:dyDescent="0.2">
      <c r="A24" s="29" t="s">
        <v>56</v>
      </c>
      <c r="E24" s="30" t="s">
        <v>154</v>
      </c>
    </row>
    <row r="25" spans="1:16" ht="63.75" x14ac:dyDescent="0.2">
      <c r="A25" t="s">
        <v>58</v>
      </c>
      <c r="E25" s="28" t="s">
        <v>149</v>
      </c>
    </row>
    <row r="26" spans="1:16" x14ac:dyDescent="0.2">
      <c r="A26" s="17" t="s">
        <v>49</v>
      </c>
      <c r="B26" s="22" t="s">
        <v>39</v>
      </c>
      <c r="C26" s="22" t="s">
        <v>155</v>
      </c>
      <c r="D26" s="17" t="s">
        <v>51</v>
      </c>
      <c r="E26" s="23" t="s">
        <v>156</v>
      </c>
      <c r="F26" s="24" t="s">
        <v>146</v>
      </c>
      <c r="G26" s="25">
        <v>107.7</v>
      </c>
      <c r="H26" s="26">
        <v>0</v>
      </c>
      <c r="I26" s="26">
        <f>ROUND(ROUND(H26,2)*ROUND(G26,3),2)</f>
        <v>0</v>
      </c>
      <c r="O26">
        <f>(I26*21)/100</f>
        <v>0</v>
      </c>
      <c r="P26" t="s">
        <v>27</v>
      </c>
    </row>
    <row r="27" spans="1:16" ht="25.5" x14ac:dyDescent="0.2">
      <c r="A27" s="27" t="s">
        <v>54</v>
      </c>
      <c r="E27" s="28" t="s">
        <v>157</v>
      </c>
    </row>
    <row r="28" spans="1:16" ht="38.25" x14ac:dyDescent="0.2">
      <c r="A28" s="29" t="s">
        <v>56</v>
      </c>
      <c r="E28" s="30" t="s">
        <v>158</v>
      </c>
    </row>
    <row r="29" spans="1:16" ht="63.75" x14ac:dyDescent="0.2">
      <c r="A29" t="s">
        <v>58</v>
      </c>
      <c r="E29" s="28" t="s">
        <v>149</v>
      </c>
    </row>
    <row r="30" spans="1:16" x14ac:dyDescent="0.2">
      <c r="A30" s="17" t="s">
        <v>49</v>
      </c>
      <c r="B30" s="22" t="s">
        <v>41</v>
      </c>
      <c r="C30" s="22" t="s">
        <v>159</v>
      </c>
      <c r="D30" s="17" t="s">
        <v>51</v>
      </c>
      <c r="E30" s="23" t="s">
        <v>160</v>
      </c>
      <c r="F30" s="24" t="s">
        <v>146</v>
      </c>
      <c r="G30" s="25">
        <v>64.400000000000006</v>
      </c>
      <c r="H30" s="26">
        <v>0</v>
      </c>
      <c r="I30" s="26">
        <f>ROUND(ROUND(H30,2)*ROUND(G30,3),2)</f>
        <v>0</v>
      </c>
      <c r="O30">
        <f>(I30*21)/100</f>
        <v>0</v>
      </c>
      <c r="P30" t="s">
        <v>27</v>
      </c>
    </row>
    <row r="31" spans="1:16" ht="38.25" x14ac:dyDescent="0.2">
      <c r="A31" s="27" t="s">
        <v>54</v>
      </c>
      <c r="E31" s="28" t="s">
        <v>161</v>
      </c>
    </row>
    <row r="32" spans="1:16" ht="38.25" x14ac:dyDescent="0.2">
      <c r="A32" s="29" t="s">
        <v>56</v>
      </c>
      <c r="E32" s="30" t="s">
        <v>162</v>
      </c>
    </row>
    <row r="33" spans="1:16" ht="38.25" x14ac:dyDescent="0.2">
      <c r="A33" t="s">
        <v>58</v>
      </c>
      <c r="E33" s="28" t="s">
        <v>163</v>
      </c>
    </row>
    <row r="34" spans="1:16" x14ac:dyDescent="0.2">
      <c r="A34" s="17" t="s">
        <v>49</v>
      </c>
      <c r="B34" s="22" t="s">
        <v>98</v>
      </c>
      <c r="C34" s="22" t="s">
        <v>164</v>
      </c>
      <c r="D34" s="17" t="s">
        <v>51</v>
      </c>
      <c r="E34" s="23" t="s">
        <v>165</v>
      </c>
      <c r="F34" s="24" t="s">
        <v>146</v>
      </c>
      <c r="G34" s="25">
        <v>51.1</v>
      </c>
      <c r="H34" s="26">
        <v>0</v>
      </c>
      <c r="I34" s="26">
        <f>ROUND(ROUND(H34,2)*ROUND(G34,3),2)</f>
        <v>0</v>
      </c>
      <c r="O34">
        <f>(I34*21)/100</f>
        <v>0</v>
      </c>
      <c r="P34" t="s">
        <v>27</v>
      </c>
    </row>
    <row r="35" spans="1:16" ht="25.5" x14ac:dyDescent="0.2">
      <c r="A35" s="27" t="s">
        <v>54</v>
      </c>
      <c r="E35" s="28" t="s">
        <v>166</v>
      </c>
    </row>
    <row r="36" spans="1:16" ht="25.5" x14ac:dyDescent="0.2">
      <c r="A36" s="29" t="s">
        <v>56</v>
      </c>
      <c r="E36" s="30" t="s">
        <v>167</v>
      </c>
    </row>
    <row r="37" spans="1:16" ht="369.75" x14ac:dyDescent="0.2">
      <c r="A37" t="s">
        <v>58</v>
      </c>
      <c r="E37" s="28" t="s">
        <v>168</v>
      </c>
    </row>
    <row r="38" spans="1:16" ht="12.75" customHeight="1" x14ac:dyDescent="0.2">
      <c r="A38" s="17" t="s">
        <v>49</v>
      </c>
      <c r="B38" s="22" t="s">
        <v>104</v>
      </c>
      <c r="C38" s="22" t="s">
        <v>169</v>
      </c>
      <c r="D38" s="17" t="s">
        <v>51</v>
      </c>
      <c r="E38" s="23" t="s">
        <v>170</v>
      </c>
      <c r="F38" s="24" t="s">
        <v>146</v>
      </c>
      <c r="G38" s="25">
        <v>6.8</v>
      </c>
      <c r="H38" s="26">
        <v>0</v>
      </c>
      <c r="I38" s="26">
        <f>ROUND(ROUND(H38,2)*ROUND(G38,3),2)</f>
        <v>0</v>
      </c>
      <c r="O38">
        <f>(I38*21)/100</f>
        <v>0</v>
      </c>
      <c r="P38" t="s">
        <v>27</v>
      </c>
    </row>
    <row r="39" spans="1:16" ht="38.25" x14ac:dyDescent="0.2">
      <c r="A39" s="27" t="s">
        <v>54</v>
      </c>
      <c r="E39" s="28" t="s">
        <v>171</v>
      </c>
    </row>
    <row r="40" spans="1:16" ht="25.5" x14ac:dyDescent="0.2">
      <c r="A40" s="29" t="s">
        <v>56</v>
      </c>
      <c r="E40" s="30" t="s">
        <v>172</v>
      </c>
    </row>
    <row r="41" spans="1:16" ht="318.75" x14ac:dyDescent="0.2">
      <c r="A41" t="s">
        <v>58</v>
      </c>
      <c r="E41" s="28" t="s">
        <v>173</v>
      </c>
    </row>
    <row r="42" spans="1:16" x14ac:dyDescent="0.2">
      <c r="A42" s="17" t="s">
        <v>49</v>
      </c>
      <c r="B42" s="22" t="s">
        <v>44</v>
      </c>
      <c r="C42" s="22" t="s">
        <v>174</v>
      </c>
      <c r="D42" s="17" t="s">
        <v>51</v>
      </c>
      <c r="E42" s="23" t="s">
        <v>175</v>
      </c>
      <c r="F42" s="24" t="s">
        <v>146</v>
      </c>
      <c r="G42" s="25">
        <v>1087.75</v>
      </c>
      <c r="H42" s="26">
        <v>0</v>
      </c>
      <c r="I42" s="26">
        <f>ROUND(ROUND(H42,2)*ROUND(G42,3),2)</f>
        <v>0</v>
      </c>
      <c r="O42">
        <f>(I42*21)/100</f>
        <v>0</v>
      </c>
      <c r="P42" t="s">
        <v>27</v>
      </c>
    </row>
    <row r="43" spans="1:16" ht="89.25" x14ac:dyDescent="0.2">
      <c r="A43" s="27" t="s">
        <v>54</v>
      </c>
      <c r="E43" s="28" t="s">
        <v>176</v>
      </c>
    </row>
    <row r="44" spans="1:16" ht="25.5" x14ac:dyDescent="0.2">
      <c r="A44" s="29" t="s">
        <v>56</v>
      </c>
      <c r="E44" s="30" t="s">
        <v>177</v>
      </c>
    </row>
    <row r="45" spans="1:16" ht="267.75" x14ac:dyDescent="0.2">
      <c r="A45" t="s">
        <v>58</v>
      </c>
      <c r="E45" s="28" t="s">
        <v>178</v>
      </c>
    </row>
    <row r="46" spans="1:16" x14ac:dyDescent="0.2">
      <c r="A46" s="17" t="s">
        <v>49</v>
      </c>
      <c r="B46" s="22" t="s">
        <v>46</v>
      </c>
      <c r="C46" s="22" t="s">
        <v>179</v>
      </c>
      <c r="D46" s="17" t="s">
        <v>51</v>
      </c>
      <c r="E46" s="23" t="s">
        <v>180</v>
      </c>
      <c r="F46" s="24" t="s">
        <v>146</v>
      </c>
      <c r="G46" s="25">
        <v>520.29999999999995</v>
      </c>
      <c r="H46" s="26">
        <v>0</v>
      </c>
      <c r="I46" s="26">
        <f>ROUND(ROUND(H46,2)*ROUND(G46,3),2)</f>
        <v>0</v>
      </c>
      <c r="O46">
        <f>(I46*21)/100</f>
        <v>0</v>
      </c>
      <c r="P46" t="s">
        <v>27</v>
      </c>
    </row>
    <row r="47" spans="1:16" ht="102" x14ac:dyDescent="0.2">
      <c r="A47" s="27" t="s">
        <v>54</v>
      </c>
      <c r="E47" s="28" t="s">
        <v>181</v>
      </c>
    </row>
    <row r="48" spans="1:16" ht="25.5" x14ac:dyDescent="0.2">
      <c r="A48" s="29" t="s">
        <v>56</v>
      </c>
      <c r="E48" s="30" t="s">
        <v>182</v>
      </c>
    </row>
    <row r="49" spans="1:16" ht="229.5" customHeight="1" x14ac:dyDescent="0.2">
      <c r="A49" t="s">
        <v>58</v>
      </c>
      <c r="E49" s="28" t="s">
        <v>178</v>
      </c>
    </row>
    <row r="50" spans="1:16" ht="12.75" customHeight="1" x14ac:dyDescent="0.2">
      <c r="A50" s="17" t="s">
        <v>49</v>
      </c>
      <c r="B50" s="22" t="s">
        <v>113</v>
      </c>
      <c r="C50" s="22" t="s">
        <v>183</v>
      </c>
      <c r="D50" s="17" t="s">
        <v>51</v>
      </c>
      <c r="E50" s="23" t="s">
        <v>184</v>
      </c>
      <c r="F50" s="24" t="s">
        <v>146</v>
      </c>
      <c r="G50" s="25">
        <v>74.290000000000006</v>
      </c>
      <c r="H50" s="26">
        <v>0</v>
      </c>
      <c r="I50" s="26">
        <f>ROUND(ROUND(H50,2)*ROUND(G50,3),2)</f>
        <v>0</v>
      </c>
      <c r="O50">
        <f>(I50*21)/100</f>
        <v>0</v>
      </c>
      <c r="P50" t="s">
        <v>27</v>
      </c>
    </row>
    <row r="51" spans="1:16" ht="102" x14ac:dyDescent="0.2">
      <c r="A51" s="27" t="s">
        <v>54</v>
      </c>
      <c r="E51" s="28" t="s">
        <v>185</v>
      </c>
    </row>
    <row r="52" spans="1:16" ht="38.25" x14ac:dyDescent="0.2">
      <c r="A52" s="29" t="s">
        <v>56</v>
      </c>
      <c r="E52" s="30" t="s">
        <v>186</v>
      </c>
    </row>
    <row r="53" spans="1:16" ht="242.25" x14ac:dyDescent="0.2">
      <c r="A53" t="s">
        <v>58</v>
      </c>
      <c r="E53" s="28" t="s">
        <v>187</v>
      </c>
    </row>
    <row r="54" spans="1:16" ht="12.75" customHeight="1" x14ac:dyDescent="0.2">
      <c r="A54" s="17" t="s">
        <v>49</v>
      </c>
      <c r="B54" s="22" t="s">
        <v>117</v>
      </c>
      <c r="C54" s="22" t="s">
        <v>188</v>
      </c>
      <c r="D54" s="17" t="s">
        <v>51</v>
      </c>
      <c r="E54" s="23" t="s">
        <v>189</v>
      </c>
      <c r="F54" s="24" t="s">
        <v>135</v>
      </c>
      <c r="G54" s="25">
        <v>1154</v>
      </c>
      <c r="H54" s="26">
        <v>0</v>
      </c>
      <c r="I54" s="26">
        <f>ROUND(ROUND(H54,2)*ROUND(G54,3),2)</f>
        <v>0</v>
      </c>
      <c r="O54">
        <f>(I54*21)/100</f>
        <v>0</v>
      </c>
      <c r="P54" t="s">
        <v>27</v>
      </c>
    </row>
    <row r="55" spans="1:16" ht="12.75" customHeight="1" x14ac:dyDescent="0.2">
      <c r="A55" s="27" t="s">
        <v>54</v>
      </c>
      <c r="E55" s="28" t="s">
        <v>190</v>
      </c>
    </row>
    <row r="56" spans="1:16" ht="25.5" x14ac:dyDescent="0.2">
      <c r="A56" s="29" t="s">
        <v>56</v>
      </c>
      <c r="E56" s="30" t="s">
        <v>191</v>
      </c>
    </row>
    <row r="57" spans="1:16" ht="25.5" x14ac:dyDescent="0.2">
      <c r="A57" t="s">
        <v>58</v>
      </c>
      <c r="E57" s="28" t="s">
        <v>192</v>
      </c>
    </row>
    <row r="58" spans="1:16" ht="12.75" customHeight="1" x14ac:dyDescent="0.2">
      <c r="A58" s="17" t="s">
        <v>49</v>
      </c>
      <c r="B58" s="22" t="s">
        <v>121</v>
      </c>
      <c r="C58" s="22" t="s">
        <v>193</v>
      </c>
      <c r="D58" s="17" t="s">
        <v>51</v>
      </c>
      <c r="E58" s="23" t="s">
        <v>194</v>
      </c>
      <c r="F58" s="24" t="s">
        <v>146</v>
      </c>
      <c r="G58" s="25">
        <v>71.7</v>
      </c>
      <c r="H58" s="26">
        <v>0</v>
      </c>
      <c r="I58" s="26">
        <f>ROUND(ROUND(H58,2)*ROUND(G58,3),2)</f>
        <v>0</v>
      </c>
      <c r="O58">
        <f>(I58*21)/100</f>
        <v>0</v>
      </c>
      <c r="P58" t="s">
        <v>27</v>
      </c>
    </row>
    <row r="59" spans="1:16" ht="25.5" x14ac:dyDescent="0.2">
      <c r="A59" s="27" t="s">
        <v>54</v>
      </c>
      <c r="E59" s="28" t="s">
        <v>195</v>
      </c>
    </row>
    <row r="60" spans="1:16" ht="25.5" x14ac:dyDescent="0.2">
      <c r="A60" s="29" t="s">
        <v>56</v>
      </c>
      <c r="E60" s="30" t="s">
        <v>196</v>
      </c>
    </row>
    <row r="61" spans="1:16" ht="38.25" x14ac:dyDescent="0.2">
      <c r="A61" t="s">
        <v>58</v>
      </c>
      <c r="E61" s="28" t="s">
        <v>197</v>
      </c>
    </row>
    <row r="62" spans="1:16" ht="12.75" customHeight="1" x14ac:dyDescent="0.2">
      <c r="A62" s="5" t="s">
        <v>47</v>
      </c>
      <c r="B62" s="5"/>
      <c r="C62" s="32" t="s">
        <v>27</v>
      </c>
      <c r="D62" s="5"/>
      <c r="E62" s="20" t="s">
        <v>198</v>
      </c>
      <c r="F62" s="5"/>
      <c r="G62" s="5"/>
      <c r="H62" s="5"/>
      <c r="I62" s="33">
        <f>0+I63+I67+I71</f>
        <v>0</v>
      </c>
    </row>
    <row r="63" spans="1:16" ht="12.75" customHeight="1" x14ac:dyDescent="0.2">
      <c r="A63" s="17" t="s">
        <v>49</v>
      </c>
      <c r="B63" s="22" t="s">
        <v>126</v>
      </c>
      <c r="C63" s="22" t="s">
        <v>199</v>
      </c>
      <c r="D63" s="17" t="s">
        <v>51</v>
      </c>
      <c r="E63" s="23" t="s">
        <v>200</v>
      </c>
      <c r="F63" s="24" t="s">
        <v>152</v>
      </c>
      <c r="G63" s="25">
        <v>36</v>
      </c>
      <c r="H63" s="26">
        <v>0</v>
      </c>
      <c r="I63" s="26">
        <f>ROUND(ROUND(H63,2)*ROUND(G63,3),2)</f>
        <v>0</v>
      </c>
      <c r="O63">
        <f>(I63*21)/100</f>
        <v>0</v>
      </c>
      <c r="P63" t="s">
        <v>27</v>
      </c>
    </row>
    <row r="64" spans="1:16" ht="51" x14ac:dyDescent="0.2">
      <c r="A64" s="27" t="s">
        <v>54</v>
      </c>
      <c r="E64" s="28" t="s">
        <v>201</v>
      </c>
    </row>
    <row r="65" spans="1:16" ht="25.5" x14ac:dyDescent="0.2">
      <c r="A65" s="29" t="s">
        <v>56</v>
      </c>
      <c r="E65" s="30" t="s">
        <v>202</v>
      </c>
    </row>
    <row r="66" spans="1:16" ht="165.75" x14ac:dyDescent="0.2">
      <c r="A66" t="s">
        <v>58</v>
      </c>
      <c r="E66" s="28" t="s">
        <v>203</v>
      </c>
    </row>
    <row r="67" spans="1:16" ht="12.75" customHeight="1" x14ac:dyDescent="0.2">
      <c r="A67" s="17" t="s">
        <v>49</v>
      </c>
      <c r="B67" s="22" t="s">
        <v>204</v>
      </c>
      <c r="C67" s="22" t="s">
        <v>205</v>
      </c>
      <c r="D67" s="17" t="s">
        <v>51</v>
      </c>
      <c r="E67" s="23" t="s">
        <v>206</v>
      </c>
      <c r="F67" s="24" t="s">
        <v>135</v>
      </c>
      <c r="G67" s="25">
        <v>1724</v>
      </c>
      <c r="H67" s="26">
        <v>0</v>
      </c>
      <c r="I67" s="26">
        <f>ROUND(ROUND(H67,2)*ROUND(G67,3),2)</f>
        <v>0</v>
      </c>
      <c r="O67">
        <f>(I67*21)/100</f>
        <v>0</v>
      </c>
      <c r="P67" t="s">
        <v>27</v>
      </c>
    </row>
    <row r="68" spans="1:16" ht="114.75" x14ac:dyDescent="0.2">
      <c r="A68" s="27" t="s">
        <v>54</v>
      </c>
      <c r="E68" s="28" t="s">
        <v>207</v>
      </c>
    </row>
    <row r="69" spans="1:16" ht="25.5" customHeight="1" x14ac:dyDescent="0.2">
      <c r="A69" s="29" t="s">
        <v>56</v>
      </c>
      <c r="E69" s="30" t="s">
        <v>208</v>
      </c>
    </row>
    <row r="70" spans="1:16" ht="25.5" x14ac:dyDescent="0.2">
      <c r="A70" t="s">
        <v>58</v>
      </c>
      <c r="E70" s="28" t="s">
        <v>209</v>
      </c>
    </row>
    <row r="71" spans="1:16" ht="12.75" customHeight="1" x14ac:dyDescent="0.2">
      <c r="A71" s="17" t="s">
        <v>49</v>
      </c>
      <c r="B71" s="22" t="s">
        <v>210</v>
      </c>
      <c r="C71" s="22" t="s">
        <v>211</v>
      </c>
      <c r="D71" s="17" t="s">
        <v>51</v>
      </c>
      <c r="E71" s="23" t="s">
        <v>212</v>
      </c>
      <c r="F71" s="24" t="s">
        <v>135</v>
      </c>
      <c r="G71" s="25">
        <v>44</v>
      </c>
      <c r="H71" s="26">
        <v>0</v>
      </c>
      <c r="I71" s="26">
        <f>ROUND(ROUND(H71,2)*ROUND(G71,3),2)</f>
        <v>0</v>
      </c>
      <c r="O71">
        <f>(I71*21)/100</f>
        <v>0</v>
      </c>
      <c r="P71" t="s">
        <v>27</v>
      </c>
    </row>
    <row r="72" spans="1:16" ht="102" x14ac:dyDescent="0.2">
      <c r="A72" s="27" t="s">
        <v>54</v>
      </c>
      <c r="E72" s="28" t="s">
        <v>213</v>
      </c>
    </row>
    <row r="73" spans="1:16" ht="25.5" customHeight="1" x14ac:dyDescent="0.2">
      <c r="A73" s="29" t="s">
        <v>56</v>
      </c>
      <c r="E73" s="30" t="s">
        <v>214</v>
      </c>
    </row>
    <row r="74" spans="1:16" ht="12.75" customHeight="1" x14ac:dyDescent="0.2">
      <c r="A74" t="s">
        <v>58</v>
      </c>
      <c r="E74" s="28" t="s">
        <v>51</v>
      </c>
    </row>
    <row r="75" spans="1:16" ht="12.75" customHeight="1" x14ac:dyDescent="0.2">
      <c r="A75" s="5" t="s">
        <v>47</v>
      </c>
      <c r="B75" s="5"/>
      <c r="C75" s="32" t="s">
        <v>37</v>
      </c>
      <c r="D75" s="5"/>
      <c r="E75" s="20" t="s">
        <v>215</v>
      </c>
      <c r="F75" s="5"/>
      <c r="G75" s="5"/>
      <c r="H75" s="5"/>
      <c r="I75" s="33">
        <f>0+I76+I80</f>
        <v>0</v>
      </c>
    </row>
    <row r="76" spans="1:16" ht="12.75" customHeight="1" x14ac:dyDescent="0.2">
      <c r="A76" s="17" t="s">
        <v>49</v>
      </c>
      <c r="B76" s="22" t="s">
        <v>216</v>
      </c>
      <c r="C76" s="22" t="s">
        <v>217</v>
      </c>
      <c r="D76" s="17" t="s">
        <v>51</v>
      </c>
      <c r="E76" s="23" t="s">
        <v>218</v>
      </c>
      <c r="F76" s="24" t="s">
        <v>146</v>
      </c>
      <c r="G76" s="25">
        <v>0.12</v>
      </c>
      <c r="H76" s="26">
        <v>0</v>
      </c>
      <c r="I76" s="26">
        <f>ROUND(ROUND(H76,2)*ROUND(G76,3),2)</f>
        <v>0</v>
      </c>
      <c r="O76">
        <f>(I76*21)/100</f>
        <v>0</v>
      </c>
      <c r="P76" t="s">
        <v>27</v>
      </c>
    </row>
    <row r="77" spans="1:16" ht="25.5" x14ac:dyDescent="0.2">
      <c r="A77" s="27" t="s">
        <v>54</v>
      </c>
      <c r="E77" s="28" t="s">
        <v>219</v>
      </c>
    </row>
    <row r="78" spans="1:16" ht="25.5" x14ac:dyDescent="0.2">
      <c r="A78" s="29" t="s">
        <v>56</v>
      </c>
      <c r="E78" s="30" t="s">
        <v>220</v>
      </c>
    </row>
    <row r="79" spans="1:16" ht="38.25" x14ac:dyDescent="0.2">
      <c r="A79" t="s">
        <v>58</v>
      </c>
      <c r="E79" s="28" t="s">
        <v>221</v>
      </c>
    </row>
    <row r="80" spans="1:16" ht="12.75" customHeight="1" x14ac:dyDescent="0.2">
      <c r="A80" s="17" t="s">
        <v>49</v>
      </c>
      <c r="B80" s="22" t="s">
        <v>222</v>
      </c>
      <c r="C80" s="22" t="s">
        <v>223</v>
      </c>
      <c r="D80" s="17" t="s">
        <v>51</v>
      </c>
      <c r="E80" s="23" t="s">
        <v>224</v>
      </c>
      <c r="F80" s="24" t="s">
        <v>146</v>
      </c>
      <c r="G80" s="25">
        <v>0.24</v>
      </c>
      <c r="H80" s="26">
        <v>0</v>
      </c>
      <c r="I80" s="26">
        <f>ROUND(ROUND(H80,2)*ROUND(G80,3),2)</f>
        <v>0</v>
      </c>
      <c r="O80">
        <f>(I80*21)/100</f>
        <v>0</v>
      </c>
      <c r="P80" t="s">
        <v>27</v>
      </c>
    </row>
    <row r="81" spans="1:16" ht="38.25" x14ac:dyDescent="0.2">
      <c r="A81" s="27" t="s">
        <v>54</v>
      </c>
      <c r="E81" s="28" t="s">
        <v>225</v>
      </c>
    </row>
    <row r="82" spans="1:16" ht="25.5" x14ac:dyDescent="0.2">
      <c r="A82" s="29" t="s">
        <v>56</v>
      </c>
      <c r="E82" s="30" t="s">
        <v>226</v>
      </c>
    </row>
    <row r="83" spans="1:16" ht="102" x14ac:dyDescent="0.2">
      <c r="A83" t="s">
        <v>58</v>
      </c>
      <c r="E83" s="28" t="s">
        <v>227</v>
      </c>
    </row>
    <row r="84" spans="1:16" ht="12.75" customHeight="1" x14ac:dyDescent="0.2">
      <c r="A84" s="5" t="s">
        <v>47</v>
      </c>
      <c r="B84" s="5"/>
      <c r="C84" s="32" t="s">
        <v>39</v>
      </c>
      <c r="D84" s="5"/>
      <c r="E84" s="20" t="s">
        <v>228</v>
      </c>
      <c r="F84" s="5"/>
      <c r="G84" s="5"/>
      <c r="H84" s="5"/>
      <c r="I84" s="33">
        <f>0+I85+I89+I93+I97+I101+I105+I109+I113+I117+I121+I125+I129+I133</f>
        <v>0</v>
      </c>
    </row>
    <row r="85" spans="1:16" ht="12.75" customHeight="1" x14ac:dyDescent="0.2">
      <c r="A85" s="17" t="s">
        <v>49</v>
      </c>
      <c r="B85" s="22" t="s">
        <v>229</v>
      </c>
      <c r="C85" s="22" t="s">
        <v>230</v>
      </c>
      <c r="D85" s="17" t="s">
        <v>51</v>
      </c>
      <c r="E85" s="23" t="s">
        <v>231</v>
      </c>
      <c r="F85" s="24" t="s">
        <v>135</v>
      </c>
      <c r="G85" s="25">
        <v>716</v>
      </c>
      <c r="H85" s="26">
        <v>0</v>
      </c>
      <c r="I85" s="26">
        <f>ROUND(ROUND(H85,2)*ROUND(G85,3),2)</f>
        <v>0</v>
      </c>
      <c r="O85">
        <f>(I85*21)/100</f>
        <v>0</v>
      </c>
      <c r="P85" t="s">
        <v>27</v>
      </c>
    </row>
    <row r="86" spans="1:16" ht="12.75" customHeight="1" x14ac:dyDescent="0.2">
      <c r="A86" s="27" t="s">
        <v>54</v>
      </c>
      <c r="E86" s="28" t="s">
        <v>232</v>
      </c>
    </row>
    <row r="87" spans="1:16" ht="25.5" customHeight="1" x14ac:dyDescent="0.2">
      <c r="A87" s="29" t="s">
        <v>56</v>
      </c>
      <c r="E87" s="30" t="s">
        <v>233</v>
      </c>
    </row>
    <row r="88" spans="1:16" ht="51" x14ac:dyDescent="0.2">
      <c r="A88" t="s">
        <v>58</v>
      </c>
      <c r="E88" s="28" t="s">
        <v>234</v>
      </c>
    </row>
    <row r="89" spans="1:16" ht="12.75" customHeight="1" x14ac:dyDescent="0.2">
      <c r="A89" s="17" t="s">
        <v>49</v>
      </c>
      <c r="B89" s="22" t="s">
        <v>235</v>
      </c>
      <c r="C89" s="22" t="s">
        <v>236</v>
      </c>
      <c r="D89" s="17" t="s">
        <v>51</v>
      </c>
      <c r="E89" s="23" t="s">
        <v>237</v>
      </c>
      <c r="F89" s="24" t="s">
        <v>135</v>
      </c>
      <c r="G89" s="25">
        <v>488</v>
      </c>
      <c r="H89" s="26">
        <v>0</v>
      </c>
      <c r="I89" s="26">
        <f>ROUND(ROUND(H89,2)*ROUND(G89,3),2)</f>
        <v>0</v>
      </c>
      <c r="O89">
        <f>(I89*21)/100</f>
        <v>0</v>
      </c>
      <c r="P89" t="s">
        <v>27</v>
      </c>
    </row>
    <row r="90" spans="1:16" ht="12.75" customHeight="1" x14ac:dyDescent="0.2">
      <c r="A90" s="27" t="s">
        <v>54</v>
      </c>
      <c r="E90" s="28" t="s">
        <v>238</v>
      </c>
    </row>
    <row r="91" spans="1:16" ht="25.5" x14ac:dyDescent="0.2">
      <c r="A91" s="29" t="s">
        <v>56</v>
      </c>
      <c r="E91" s="30" t="s">
        <v>239</v>
      </c>
    </row>
    <row r="92" spans="1:16" ht="51" x14ac:dyDescent="0.2">
      <c r="A92" t="s">
        <v>58</v>
      </c>
      <c r="E92" s="28" t="s">
        <v>234</v>
      </c>
    </row>
    <row r="93" spans="1:16" x14ac:dyDescent="0.2">
      <c r="A93" s="17" t="s">
        <v>49</v>
      </c>
      <c r="B93" s="22" t="s">
        <v>240</v>
      </c>
      <c r="C93" s="22" t="s">
        <v>241</v>
      </c>
      <c r="D93" s="17" t="s">
        <v>51</v>
      </c>
      <c r="E93" s="23" t="s">
        <v>242</v>
      </c>
      <c r="F93" s="24" t="s">
        <v>135</v>
      </c>
      <c r="G93" s="25">
        <v>735</v>
      </c>
      <c r="H93" s="26">
        <v>0</v>
      </c>
      <c r="I93" s="26">
        <f>ROUND(ROUND(H93,2)*ROUND(G93,3),2)</f>
        <v>0</v>
      </c>
      <c r="O93">
        <f>(I93*21)/100</f>
        <v>0</v>
      </c>
      <c r="P93" t="s">
        <v>27</v>
      </c>
    </row>
    <row r="94" spans="1:16" ht="12.75" customHeight="1" x14ac:dyDescent="0.2">
      <c r="A94" s="27" t="s">
        <v>54</v>
      </c>
      <c r="E94" s="28" t="s">
        <v>243</v>
      </c>
    </row>
    <row r="95" spans="1:16" ht="25.5" customHeight="1" x14ac:dyDescent="0.2">
      <c r="A95" s="29" t="s">
        <v>56</v>
      </c>
      <c r="E95" s="30" t="s">
        <v>244</v>
      </c>
    </row>
    <row r="96" spans="1:16" ht="51" x14ac:dyDescent="0.2">
      <c r="A96" t="s">
        <v>58</v>
      </c>
      <c r="E96" s="28" t="s">
        <v>234</v>
      </c>
    </row>
    <row r="97" spans="1:16" ht="12.75" customHeight="1" x14ac:dyDescent="0.2">
      <c r="A97" s="17" t="s">
        <v>49</v>
      </c>
      <c r="B97" s="22" t="s">
        <v>245</v>
      </c>
      <c r="C97" s="22" t="s">
        <v>246</v>
      </c>
      <c r="D97" s="17" t="s">
        <v>51</v>
      </c>
      <c r="E97" s="23" t="s">
        <v>247</v>
      </c>
      <c r="F97" s="24" t="s">
        <v>135</v>
      </c>
      <c r="G97" s="25">
        <v>168</v>
      </c>
      <c r="H97" s="26">
        <v>0</v>
      </c>
      <c r="I97" s="26">
        <f>ROUND(ROUND(H97,2)*ROUND(G97,3),2)</f>
        <v>0</v>
      </c>
      <c r="O97">
        <f>(I97*21)/100</f>
        <v>0</v>
      </c>
      <c r="P97" t="s">
        <v>27</v>
      </c>
    </row>
    <row r="98" spans="1:16" x14ac:dyDescent="0.2">
      <c r="A98" s="27" t="s">
        <v>54</v>
      </c>
      <c r="E98" s="28" t="s">
        <v>248</v>
      </c>
    </row>
    <row r="99" spans="1:16" ht="25.5" x14ac:dyDescent="0.2">
      <c r="A99" s="29" t="s">
        <v>56</v>
      </c>
      <c r="E99" s="30" t="s">
        <v>249</v>
      </c>
    </row>
    <row r="100" spans="1:16" ht="102" x14ac:dyDescent="0.2">
      <c r="A100" t="s">
        <v>58</v>
      </c>
      <c r="E100" s="28" t="s">
        <v>250</v>
      </c>
    </row>
    <row r="101" spans="1:16" ht="12.75" customHeight="1" x14ac:dyDescent="0.2">
      <c r="A101" s="17" t="s">
        <v>49</v>
      </c>
      <c r="B101" s="22" t="s">
        <v>251</v>
      </c>
      <c r="C101" s="22" t="s">
        <v>252</v>
      </c>
      <c r="D101" s="17" t="s">
        <v>51</v>
      </c>
      <c r="E101" s="23" t="s">
        <v>253</v>
      </c>
      <c r="F101" s="24" t="s">
        <v>135</v>
      </c>
      <c r="G101" s="25">
        <v>639</v>
      </c>
      <c r="H101" s="26">
        <v>0</v>
      </c>
      <c r="I101" s="26">
        <f>ROUND(ROUND(H101,2)*ROUND(G101,3),2)</f>
        <v>0</v>
      </c>
      <c r="O101">
        <f>(I101*21)/100</f>
        <v>0</v>
      </c>
      <c r="P101" t="s">
        <v>27</v>
      </c>
    </row>
    <row r="102" spans="1:16" ht="12.75" customHeight="1" x14ac:dyDescent="0.2">
      <c r="A102" s="27" t="s">
        <v>54</v>
      </c>
      <c r="E102" s="28" t="s">
        <v>254</v>
      </c>
    </row>
    <row r="103" spans="1:16" ht="25.5" x14ac:dyDescent="0.2">
      <c r="A103" s="29" t="s">
        <v>56</v>
      </c>
      <c r="E103" s="30" t="s">
        <v>255</v>
      </c>
    </row>
    <row r="104" spans="1:16" ht="51" x14ac:dyDescent="0.2">
      <c r="A104" t="s">
        <v>58</v>
      </c>
      <c r="E104" s="28" t="s">
        <v>256</v>
      </c>
    </row>
    <row r="105" spans="1:16" ht="12.75" customHeight="1" x14ac:dyDescent="0.2">
      <c r="A105" s="17" t="s">
        <v>49</v>
      </c>
      <c r="B105" s="22" t="s">
        <v>257</v>
      </c>
      <c r="C105" s="22" t="s">
        <v>258</v>
      </c>
      <c r="D105" s="17" t="s">
        <v>51</v>
      </c>
      <c r="E105" s="23" t="s">
        <v>259</v>
      </c>
      <c r="F105" s="24" t="s">
        <v>135</v>
      </c>
      <c r="G105" s="25">
        <v>639</v>
      </c>
      <c r="H105" s="26">
        <v>0</v>
      </c>
      <c r="I105" s="26">
        <f>ROUND(ROUND(H105,2)*ROUND(G105,3),2)</f>
        <v>0</v>
      </c>
      <c r="O105">
        <f>(I105*21)/100</f>
        <v>0</v>
      </c>
      <c r="P105" t="s">
        <v>27</v>
      </c>
    </row>
    <row r="106" spans="1:16" ht="12.75" customHeight="1" x14ac:dyDescent="0.2">
      <c r="A106" s="27" t="s">
        <v>54</v>
      </c>
      <c r="E106" s="28" t="s">
        <v>260</v>
      </c>
    </row>
    <row r="107" spans="1:16" ht="25.5" x14ac:dyDescent="0.2">
      <c r="A107" s="29" t="s">
        <v>56</v>
      </c>
      <c r="E107" s="30" t="s">
        <v>255</v>
      </c>
    </row>
    <row r="108" spans="1:16" ht="51" x14ac:dyDescent="0.2">
      <c r="A108" t="s">
        <v>58</v>
      </c>
      <c r="E108" s="28" t="s">
        <v>256</v>
      </c>
    </row>
    <row r="109" spans="1:16" ht="12.75" customHeight="1" x14ac:dyDescent="0.2">
      <c r="A109" s="17" t="s">
        <v>49</v>
      </c>
      <c r="B109" s="22" t="s">
        <v>261</v>
      </c>
      <c r="C109" s="22" t="s">
        <v>262</v>
      </c>
      <c r="D109" s="17" t="s">
        <v>51</v>
      </c>
      <c r="E109" s="23" t="s">
        <v>263</v>
      </c>
      <c r="F109" s="24" t="s">
        <v>135</v>
      </c>
      <c r="G109" s="25">
        <v>639</v>
      </c>
      <c r="H109" s="26">
        <v>0</v>
      </c>
      <c r="I109" s="26">
        <f>ROUND(ROUND(H109,2)*ROUND(G109,3),2)</f>
        <v>0</v>
      </c>
      <c r="O109">
        <f>(I109*21)/100</f>
        <v>0</v>
      </c>
      <c r="P109" t="s">
        <v>27</v>
      </c>
    </row>
    <row r="110" spans="1:16" ht="12.75" customHeight="1" x14ac:dyDescent="0.2">
      <c r="A110" s="27" t="s">
        <v>54</v>
      </c>
      <c r="E110" s="28" t="s">
        <v>264</v>
      </c>
    </row>
    <row r="111" spans="1:16" ht="25.5" x14ac:dyDescent="0.2">
      <c r="A111" s="29" t="s">
        <v>56</v>
      </c>
      <c r="E111" s="30" t="s">
        <v>255</v>
      </c>
    </row>
    <row r="112" spans="1:16" ht="140.25" x14ac:dyDescent="0.2">
      <c r="A112" t="s">
        <v>58</v>
      </c>
      <c r="E112" s="28" t="s">
        <v>265</v>
      </c>
    </row>
    <row r="113" spans="1:16" ht="12.75" customHeight="1" x14ac:dyDescent="0.2">
      <c r="A113" s="17" t="s">
        <v>49</v>
      </c>
      <c r="B113" s="22" t="s">
        <v>266</v>
      </c>
      <c r="C113" s="22" t="s">
        <v>267</v>
      </c>
      <c r="D113" s="17" t="s">
        <v>51</v>
      </c>
      <c r="E113" s="23" t="s">
        <v>268</v>
      </c>
      <c r="F113" s="24" t="s">
        <v>135</v>
      </c>
      <c r="G113" s="25">
        <v>639</v>
      </c>
      <c r="H113" s="26">
        <v>0</v>
      </c>
      <c r="I113" s="26">
        <f>ROUND(ROUND(H113,2)*ROUND(G113,3),2)</f>
        <v>0</v>
      </c>
      <c r="O113">
        <f>(I113*21)/100</f>
        <v>0</v>
      </c>
      <c r="P113" t="s">
        <v>27</v>
      </c>
    </row>
    <row r="114" spans="1:16" ht="12.75" customHeight="1" x14ac:dyDescent="0.2">
      <c r="A114" s="27" t="s">
        <v>54</v>
      </c>
      <c r="E114" s="28" t="s">
        <v>269</v>
      </c>
    </row>
    <row r="115" spans="1:16" ht="25.5" customHeight="1" x14ac:dyDescent="0.2">
      <c r="A115" s="29" t="s">
        <v>56</v>
      </c>
      <c r="E115" s="30" t="s">
        <v>255</v>
      </c>
    </row>
    <row r="116" spans="1:16" ht="140.25" x14ac:dyDescent="0.2">
      <c r="A116" t="s">
        <v>58</v>
      </c>
      <c r="E116" s="28" t="s">
        <v>265</v>
      </c>
    </row>
    <row r="117" spans="1:16" ht="12.75" customHeight="1" x14ac:dyDescent="0.2">
      <c r="A117" s="17" t="s">
        <v>49</v>
      </c>
      <c r="B117" s="22" t="s">
        <v>270</v>
      </c>
      <c r="C117" s="22" t="s">
        <v>271</v>
      </c>
      <c r="D117" s="17" t="s">
        <v>51</v>
      </c>
      <c r="E117" s="23" t="s">
        <v>272</v>
      </c>
      <c r="F117" s="24" t="s">
        <v>135</v>
      </c>
      <c r="G117" s="25">
        <v>639</v>
      </c>
      <c r="H117" s="26">
        <v>0</v>
      </c>
      <c r="I117" s="26">
        <f>ROUND(ROUND(H117,2)*ROUND(G117,3),2)</f>
        <v>0</v>
      </c>
      <c r="O117">
        <f>(I117*21)/100</f>
        <v>0</v>
      </c>
      <c r="P117" t="s">
        <v>27</v>
      </c>
    </row>
    <row r="118" spans="1:16" ht="25.5" x14ac:dyDescent="0.2">
      <c r="A118" s="27" t="s">
        <v>54</v>
      </c>
      <c r="E118" s="28" t="s">
        <v>273</v>
      </c>
    </row>
    <row r="119" spans="1:16" ht="25.5" customHeight="1" x14ac:dyDescent="0.2">
      <c r="A119" s="29" t="s">
        <v>56</v>
      </c>
      <c r="E119" s="30" t="s">
        <v>255</v>
      </c>
    </row>
    <row r="120" spans="1:16" ht="25.5" x14ac:dyDescent="0.2">
      <c r="A120" t="s">
        <v>58</v>
      </c>
      <c r="E120" s="28" t="s">
        <v>274</v>
      </c>
    </row>
    <row r="121" spans="1:16" ht="12.75" customHeight="1" x14ac:dyDescent="0.2">
      <c r="A121" s="17" t="s">
        <v>49</v>
      </c>
      <c r="B121" s="22" t="s">
        <v>275</v>
      </c>
      <c r="C121" s="22" t="s">
        <v>276</v>
      </c>
      <c r="D121" s="17" t="s">
        <v>51</v>
      </c>
      <c r="E121" s="23" t="s">
        <v>277</v>
      </c>
      <c r="F121" s="24" t="s">
        <v>135</v>
      </c>
      <c r="G121" s="25">
        <v>152</v>
      </c>
      <c r="H121" s="26">
        <v>0</v>
      </c>
      <c r="I121" s="26">
        <f>ROUND(ROUND(H121,2)*ROUND(G121,3),2)</f>
        <v>0</v>
      </c>
      <c r="O121">
        <f>(I121*21)/100</f>
        <v>0</v>
      </c>
      <c r="P121" t="s">
        <v>27</v>
      </c>
    </row>
    <row r="122" spans="1:16" ht="12.75" customHeight="1" x14ac:dyDescent="0.2">
      <c r="A122" s="27" t="s">
        <v>54</v>
      </c>
      <c r="E122" s="28" t="s">
        <v>278</v>
      </c>
    </row>
    <row r="123" spans="1:16" ht="25.5" x14ac:dyDescent="0.2">
      <c r="A123" s="29" t="s">
        <v>56</v>
      </c>
      <c r="E123" s="30" t="s">
        <v>279</v>
      </c>
    </row>
    <row r="124" spans="1:16" ht="165.75" x14ac:dyDescent="0.2">
      <c r="A124" t="s">
        <v>58</v>
      </c>
      <c r="E124" s="28" t="s">
        <v>280</v>
      </c>
    </row>
    <row r="125" spans="1:16" ht="12.75" customHeight="1" x14ac:dyDescent="0.2">
      <c r="A125" s="17" t="s">
        <v>49</v>
      </c>
      <c r="B125" s="22" t="s">
        <v>281</v>
      </c>
      <c r="C125" s="22" t="s">
        <v>282</v>
      </c>
      <c r="D125" s="17" t="s">
        <v>51</v>
      </c>
      <c r="E125" s="23" t="s">
        <v>283</v>
      </c>
      <c r="F125" s="24" t="s">
        <v>135</v>
      </c>
      <c r="G125" s="25">
        <v>4</v>
      </c>
      <c r="H125" s="26">
        <v>0</v>
      </c>
      <c r="I125" s="26">
        <f>ROUND(ROUND(H125,2)*ROUND(G125,3),2)</f>
        <v>0</v>
      </c>
      <c r="O125">
        <f>(I125*21)/100</f>
        <v>0</v>
      </c>
      <c r="P125" t="s">
        <v>27</v>
      </c>
    </row>
    <row r="126" spans="1:16" ht="12.75" customHeight="1" x14ac:dyDescent="0.2">
      <c r="A126" s="27" t="s">
        <v>54</v>
      </c>
      <c r="E126" s="28" t="s">
        <v>284</v>
      </c>
    </row>
    <row r="127" spans="1:16" ht="25.5" customHeight="1" x14ac:dyDescent="0.2">
      <c r="A127" s="29" t="s">
        <v>56</v>
      </c>
      <c r="E127" s="30" t="s">
        <v>285</v>
      </c>
    </row>
    <row r="128" spans="1:16" ht="165.75" x14ac:dyDescent="0.2">
      <c r="A128" t="s">
        <v>58</v>
      </c>
      <c r="E128" s="28" t="s">
        <v>280</v>
      </c>
    </row>
    <row r="129" spans="1:16" ht="12.75" customHeight="1" x14ac:dyDescent="0.2">
      <c r="A129" s="17" t="s">
        <v>49</v>
      </c>
      <c r="B129" s="22" t="s">
        <v>286</v>
      </c>
      <c r="C129" s="22" t="s">
        <v>287</v>
      </c>
      <c r="D129" s="17" t="s">
        <v>51</v>
      </c>
      <c r="E129" s="23" t="s">
        <v>288</v>
      </c>
      <c r="F129" s="24" t="s">
        <v>135</v>
      </c>
      <c r="G129" s="25">
        <v>4</v>
      </c>
      <c r="H129" s="26">
        <v>0</v>
      </c>
      <c r="I129" s="26">
        <f>ROUND(ROUND(H129,2)*ROUND(G129,3),2)</f>
        <v>0</v>
      </c>
      <c r="O129">
        <f>(I129*21)/100</f>
        <v>0</v>
      </c>
      <c r="P129" t="s">
        <v>27</v>
      </c>
    </row>
    <row r="130" spans="1:16" x14ac:dyDescent="0.2">
      <c r="A130" s="27" t="s">
        <v>54</v>
      </c>
      <c r="E130" s="28" t="s">
        <v>289</v>
      </c>
    </row>
    <row r="131" spans="1:16" ht="25.5" x14ac:dyDescent="0.2">
      <c r="A131" s="29" t="s">
        <v>56</v>
      </c>
      <c r="E131" s="30" t="s">
        <v>285</v>
      </c>
    </row>
    <row r="132" spans="1:16" ht="102" x14ac:dyDescent="0.2">
      <c r="A132" t="s">
        <v>58</v>
      </c>
      <c r="E132" s="28" t="s">
        <v>290</v>
      </c>
    </row>
    <row r="133" spans="1:16" ht="12.75" customHeight="1" x14ac:dyDescent="0.2">
      <c r="A133" s="17" t="s">
        <v>49</v>
      </c>
      <c r="B133" s="22" t="s">
        <v>291</v>
      </c>
      <c r="C133" s="22" t="s">
        <v>292</v>
      </c>
      <c r="D133" s="17" t="s">
        <v>51</v>
      </c>
      <c r="E133" s="23" t="s">
        <v>293</v>
      </c>
      <c r="F133" s="24" t="s">
        <v>152</v>
      </c>
      <c r="G133" s="25">
        <v>39</v>
      </c>
      <c r="H133" s="26">
        <v>0</v>
      </c>
      <c r="I133" s="26">
        <f>ROUND(ROUND(H133,2)*ROUND(G133,3),2)</f>
        <v>0</v>
      </c>
      <c r="O133">
        <f>(I133*21)/100</f>
        <v>0</v>
      </c>
      <c r="P133" t="s">
        <v>27</v>
      </c>
    </row>
    <row r="134" spans="1:16" ht="12.75" customHeight="1" x14ac:dyDescent="0.2">
      <c r="A134" s="27" t="s">
        <v>54</v>
      </c>
      <c r="E134" s="28" t="s">
        <v>294</v>
      </c>
    </row>
    <row r="135" spans="1:16" ht="12.75" customHeight="1" x14ac:dyDescent="0.2">
      <c r="A135" s="29" t="s">
        <v>56</v>
      </c>
      <c r="E135" s="30" t="s">
        <v>51</v>
      </c>
    </row>
    <row r="136" spans="1:16" ht="38.25" x14ac:dyDescent="0.2">
      <c r="A136" t="s">
        <v>58</v>
      </c>
      <c r="E136" s="28" t="s">
        <v>295</v>
      </c>
    </row>
    <row r="137" spans="1:16" ht="12.75" customHeight="1" x14ac:dyDescent="0.2">
      <c r="A137" s="5" t="s">
        <v>47</v>
      </c>
      <c r="B137" s="5"/>
      <c r="C137" s="32" t="s">
        <v>104</v>
      </c>
      <c r="D137" s="5"/>
      <c r="E137" s="20" t="s">
        <v>296</v>
      </c>
      <c r="F137" s="5"/>
      <c r="G137" s="5"/>
      <c r="H137" s="5"/>
      <c r="I137" s="33">
        <f>0+I138+I142+I146</f>
        <v>0</v>
      </c>
    </row>
    <row r="138" spans="1:16" ht="12.75" customHeight="1" x14ac:dyDescent="0.2">
      <c r="A138" s="17" t="s">
        <v>49</v>
      </c>
      <c r="B138" s="22" t="s">
        <v>297</v>
      </c>
      <c r="C138" s="22" t="s">
        <v>298</v>
      </c>
      <c r="D138" s="17" t="s">
        <v>51</v>
      </c>
      <c r="E138" s="23" t="s">
        <v>299</v>
      </c>
      <c r="F138" s="24" t="s">
        <v>152</v>
      </c>
      <c r="G138" s="25">
        <v>12</v>
      </c>
      <c r="H138" s="26">
        <v>0</v>
      </c>
      <c r="I138" s="26">
        <f>ROUND(ROUND(H138,2)*ROUND(G138,3),2)</f>
        <v>0</v>
      </c>
      <c r="O138">
        <f>(I138*21)/100</f>
        <v>0</v>
      </c>
      <c r="P138" t="s">
        <v>27</v>
      </c>
    </row>
    <row r="139" spans="1:16" ht="12.75" customHeight="1" x14ac:dyDescent="0.2">
      <c r="A139" s="27" t="s">
        <v>54</v>
      </c>
      <c r="E139" s="28" t="s">
        <v>300</v>
      </c>
    </row>
    <row r="140" spans="1:16" ht="25.5" x14ac:dyDescent="0.2">
      <c r="A140" s="29" t="s">
        <v>56</v>
      </c>
      <c r="E140" s="30" t="s">
        <v>301</v>
      </c>
    </row>
    <row r="141" spans="1:16" ht="255" x14ac:dyDescent="0.2">
      <c r="A141" t="s">
        <v>58</v>
      </c>
      <c r="E141" s="28" t="s">
        <v>302</v>
      </c>
    </row>
    <row r="142" spans="1:16" ht="12.75" customHeight="1" x14ac:dyDescent="0.2">
      <c r="A142" s="17" t="s">
        <v>49</v>
      </c>
      <c r="B142" s="22" t="s">
        <v>303</v>
      </c>
      <c r="C142" s="22" t="s">
        <v>304</v>
      </c>
      <c r="D142" s="17" t="s">
        <v>51</v>
      </c>
      <c r="E142" s="23" t="s">
        <v>305</v>
      </c>
      <c r="F142" s="24" t="s">
        <v>76</v>
      </c>
      <c r="G142" s="25">
        <v>2</v>
      </c>
      <c r="H142" s="26">
        <v>0</v>
      </c>
      <c r="I142" s="26">
        <f>ROUND(ROUND(H142,2)*ROUND(G142,3),2)</f>
        <v>0</v>
      </c>
      <c r="O142">
        <f>(I142*21)/100</f>
        <v>0</v>
      </c>
      <c r="P142" t="s">
        <v>27</v>
      </c>
    </row>
    <row r="143" spans="1:16" ht="25.5" x14ac:dyDescent="0.2">
      <c r="A143" s="27" t="s">
        <v>54</v>
      </c>
      <c r="E143" s="28" t="s">
        <v>306</v>
      </c>
    </row>
    <row r="144" spans="1:16" ht="25.5" x14ac:dyDescent="0.2">
      <c r="A144" s="29" t="s">
        <v>56</v>
      </c>
      <c r="E144" s="30" t="s">
        <v>307</v>
      </c>
    </row>
    <row r="145" spans="1:16" ht="153" x14ac:dyDescent="0.2">
      <c r="A145" t="s">
        <v>58</v>
      </c>
      <c r="E145" s="28" t="s">
        <v>308</v>
      </c>
    </row>
    <row r="146" spans="1:16" ht="12.75" customHeight="1" x14ac:dyDescent="0.2">
      <c r="A146" s="17" t="s">
        <v>49</v>
      </c>
      <c r="B146" s="22" t="s">
        <v>309</v>
      </c>
      <c r="C146" s="22" t="s">
        <v>310</v>
      </c>
      <c r="D146" s="17" t="s">
        <v>51</v>
      </c>
      <c r="E146" s="23" t="s">
        <v>311</v>
      </c>
      <c r="F146" s="24" t="s">
        <v>76</v>
      </c>
      <c r="G146" s="25">
        <v>3</v>
      </c>
      <c r="H146" s="26">
        <v>0</v>
      </c>
      <c r="I146" s="26">
        <f>ROUND(ROUND(H146,2)*ROUND(G146,3),2)</f>
        <v>0</v>
      </c>
      <c r="O146">
        <f>(I146*21)/100</f>
        <v>0</v>
      </c>
      <c r="P146" t="s">
        <v>27</v>
      </c>
    </row>
    <row r="147" spans="1:16" ht="12.75" customHeight="1" x14ac:dyDescent="0.2">
      <c r="A147" s="27" t="s">
        <v>54</v>
      </c>
      <c r="E147" s="28" t="s">
        <v>51</v>
      </c>
    </row>
    <row r="148" spans="1:16" ht="25.5" x14ac:dyDescent="0.2">
      <c r="A148" s="29" t="s">
        <v>56</v>
      </c>
      <c r="E148" s="30" t="s">
        <v>312</v>
      </c>
    </row>
    <row r="149" spans="1:16" ht="76.5" x14ac:dyDescent="0.2">
      <c r="A149" t="s">
        <v>58</v>
      </c>
      <c r="E149" s="28" t="s">
        <v>313</v>
      </c>
    </row>
    <row r="150" spans="1:16" ht="12.75" customHeight="1" x14ac:dyDescent="0.2">
      <c r="A150" s="5" t="s">
        <v>47</v>
      </c>
      <c r="B150" s="5"/>
      <c r="C150" s="32" t="s">
        <v>44</v>
      </c>
      <c r="D150" s="5"/>
      <c r="E150" s="20" t="s">
        <v>314</v>
      </c>
      <c r="F150" s="5"/>
      <c r="G150" s="5"/>
      <c r="H150" s="5"/>
      <c r="I150" s="33">
        <f>0+I151+I155+I159+I163+I167+I171+I175+I179</f>
        <v>0</v>
      </c>
    </row>
    <row r="151" spans="1:16" ht="12.75" customHeight="1" x14ac:dyDescent="0.2">
      <c r="A151" s="17" t="s">
        <v>49</v>
      </c>
      <c r="B151" s="22" t="s">
        <v>315</v>
      </c>
      <c r="C151" s="22" t="s">
        <v>316</v>
      </c>
      <c r="D151" s="17" t="s">
        <v>51</v>
      </c>
      <c r="E151" s="23" t="s">
        <v>317</v>
      </c>
      <c r="F151" s="24" t="s">
        <v>152</v>
      </c>
      <c r="G151" s="25">
        <v>42</v>
      </c>
      <c r="H151" s="26">
        <v>0</v>
      </c>
      <c r="I151" s="26">
        <f>ROUND(ROUND(H151,2)*ROUND(G151,3),2)</f>
        <v>0</v>
      </c>
      <c r="O151">
        <f>(I151*21)/100</f>
        <v>0</v>
      </c>
      <c r="P151" t="s">
        <v>27</v>
      </c>
    </row>
    <row r="152" spans="1:16" ht="38.25" x14ac:dyDescent="0.2">
      <c r="A152" s="27" t="s">
        <v>54</v>
      </c>
      <c r="E152" s="28" t="s">
        <v>318</v>
      </c>
    </row>
    <row r="153" spans="1:16" ht="63.75" x14ac:dyDescent="0.2">
      <c r="A153" s="29" t="s">
        <v>56</v>
      </c>
      <c r="E153" s="30" t="s">
        <v>319</v>
      </c>
    </row>
    <row r="154" spans="1:16" ht="127.5" x14ac:dyDescent="0.2">
      <c r="A154" t="s">
        <v>58</v>
      </c>
      <c r="E154" s="28" t="s">
        <v>320</v>
      </c>
    </row>
    <row r="155" spans="1:16" ht="12.75" customHeight="1" x14ac:dyDescent="0.2">
      <c r="A155" s="17" t="s">
        <v>49</v>
      </c>
      <c r="B155" s="22" t="s">
        <v>321</v>
      </c>
      <c r="C155" s="22" t="s">
        <v>322</v>
      </c>
      <c r="D155" s="17" t="s">
        <v>51</v>
      </c>
      <c r="E155" s="23" t="s">
        <v>323</v>
      </c>
      <c r="F155" s="24" t="s">
        <v>76</v>
      </c>
      <c r="G155" s="25">
        <v>4</v>
      </c>
      <c r="H155" s="26">
        <v>0</v>
      </c>
      <c r="I155" s="26">
        <f>ROUND(ROUND(H155,2)*ROUND(G155,3),2)</f>
        <v>0</v>
      </c>
      <c r="O155">
        <f>(I155*21)/100</f>
        <v>0</v>
      </c>
      <c r="P155" t="s">
        <v>27</v>
      </c>
    </row>
    <row r="156" spans="1:16" ht="12.75" customHeight="1" x14ac:dyDescent="0.2">
      <c r="A156" s="27" t="s">
        <v>54</v>
      </c>
      <c r="E156" s="28" t="s">
        <v>51</v>
      </c>
    </row>
    <row r="157" spans="1:16" ht="25.5" x14ac:dyDescent="0.2">
      <c r="A157" s="29" t="s">
        <v>56</v>
      </c>
      <c r="E157" s="30" t="s">
        <v>324</v>
      </c>
    </row>
    <row r="158" spans="1:16" ht="51" x14ac:dyDescent="0.2">
      <c r="A158" t="s">
        <v>58</v>
      </c>
      <c r="E158" s="28" t="s">
        <v>325</v>
      </c>
    </row>
    <row r="159" spans="1:16" ht="12.75" customHeight="1" x14ac:dyDescent="0.2">
      <c r="A159" s="17" t="s">
        <v>49</v>
      </c>
      <c r="B159" s="22" t="s">
        <v>326</v>
      </c>
      <c r="C159" s="22" t="s">
        <v>327</v>
      </c>
      <c r="D159" s="17" t="s">
        <v>51</v>
      </c>
      <c r="E159" s="23" t="s">
        <v>328</v>
      </c>
      <c r="F159" s="24" t="s">
        <v>152</v>
      </c>
      <c r="G159" s="25">
        <v>80</v>
      </c>
      <c r="H159" s="26">
        <v>0</v>
      </c>
      <c r="I159" s="26">
        <f>ROUND(ROUND(H159,2)*ROUND(G159,3),2)</f>
        <v>0</v>
      </c>
      <c r="O159">
        <f>(I159*21)/100</f>
        <v>0</v>
      </c>
      <c r="P159" t="s">
        <v>27</v>
      </c>
    </row>
    <row r="160" spans="1:16" ht="12.75" customHeight="1" x14ac:dyDescent="0.2">
      <c r="A160" s="27" t="s">
        <v>54</v>
      </c>
      <c r="E160" s="28" t="s">
        <v>329</v>
      </c>
    </row>
    <row r="161" spans="1:16" ht="25.5" x14ac:dyDescent="0.2">
      <c r="A161" s="29" t="s">
        <v>56</v>
      </c>
      <c r="E161" s="30" t="s">
        <v>330</v>
      </c>
    </row>
    <row r="162" spans="1:16" ht="51" x14ac:dyDescent="0.2">
      <c r="A162" t="s">
        <v>58</v>
      </c>
      <c r="E162" s="28" t="s">
        <v>331</v>
      </c>
    </row>
    <row r="163" spans="1:16" x14ac:dyDescent="0.2">
      <c r="A163" s="17" t="s">
        <v>49</v>
      </c>
      <c r="B163" s="22" t="s">
        <v>332</v>
      </c>
      <c r="C163" s="22" t="s">
        <v>333</v>
      </c>
      <c r="D163" s="17" t="s">
        <v>51</v>
      </c>
      <c r="E163" s="23" t="s">
        <v>334</v>
      </c>
      <c r="F163" s="24" t="s">
        <v>152</v>
      </c>
      <c r="G163" s="25">
        <v>150</v>
      </c>
      <c r="H163" s="26">
        <v>0</v>
      </c>
      <c r="I163" s="26">
        <f>ROUND(ROUND(H163,2)*ROUND(G163,3),2)</f>
        <v>0</v>
      </c>
      <c r="O163">
        <f>(I163*21)/100</f>
        <v>0</v>
      </c>
      <c r="P163" t="s">
        <v>27</v>
      </c>
    </row>
    <row r="164" spans="1:16" x14ac:dyDescent="0.2">
      <c r="A164" s="27" t="s">
        <v>54</v>
      </c>
      <c r="E164" s="28" t="s">
        <v>335</v>
      </c>
    </row>
    <row r="165" spans="1:16" ht="25.5" x14ac:dyDescent="0.2">
      <c r="A165" s="29" t="s">
        <v>56</v>
      </c>
      <c r="E165" s="30" t="s">
        <v>336</v>
      </c>
    </row>
    <row r="166" spans="1:16" ht="51" x14ac:dyDescent="0.2">
      <c r="A166" t="s">
        <v>58</v>
      </c>
      <c r="E166" s="28" t="s">
        <v>331</v>
      </c>
    </row>
    <row r="167" spans="1:16" ht="12.75" customHeight="1" x14ac:dyDescent="0.2">
      <c r="A167" s="17" t="s">
        <v>49</v>
      </c>
      <c r="B167" s="22" t="s">
        <v>337</v>
      </c>
      <c r="C167" s="22" t="s">
        <v>338</v>
      </c>
      <c r="D167" s="17" t="s">
        <v>51</v>
      </c>
      <c r="E167" s="23" t="s">
        <v>339</v>
      </c>
      <c r="F167" s="24" t="s">
        <v>152</v>
      </c>
      <c r="G167" s="25">
        <v>300</v>
      </c>
      <c r="H167" s="26">
        <v>0</v>
      </c>
      <c r="I167" s="26">
        <f>ROUND(ROUND(H167,2)*ROUND(G167,3),2)</f>
        <v>0</v>
      </c>
      <c r="O167">
        <f>(I167*21)/100</f>
        <v>0</v>
      </c>
      <c r="P167" t="s">
        <v>27</v>
      </c>
    </row>
    <row r="168" spans="1:16" ht="12.75" customHeight="1" x14ac:dyDescent="0.2">
      <c r="A168" s="27" t="s">
        <v>54</v>
      </c>
      <c r="E168" s="28" t="s">
        <v>340</v>
      </c>
    </row>
    <row r="169" spans="1:16" ht="25.5" x14ac:dyDescent="0.2">
      <c r="A169" s="29" t="s">
        <v>56</v>
      </c>
      <c r="E169" s="30" t="s">
        <v>341</v>
      </c>
    </row>
    <row r="170" spans="1:16" ht="51" x14ac:dyDescent="0.2">
      <c r="A170" t="s">
        <v>58</v>
      </c>
      <c r="E170" s="28" t="s">
        <v>342</v>
      </c>
    </row>
    <row r="171" spans="1:16" ht="12.75" customHeight="1" x14ac:dyDescent="0.2">
      <c r="A171" s="17" t="s">
        <v>49</v>
      </c>
      <c r="B171" s="22" t="s">
        <v>343</v>
      </c>
      <c r="C171" s="22" t="s">
        <v>344</v>
      </c>
      <c r="D171" s="17" t="s">
        <v>51</v>
      </c>
      <c r="E171" s="23" t="s">
        <v>345</v>
      </c>
      <c r="F171" s="24" t="s">
        <v>152</v>
      </c>
      <c r="G171" s="25">
        <v>39</v>
      </c>
      <c r="H171" s="26">
        <v>0</v>
      </c>
      <c r="I171" s="26">
        <f>ROUND(ROUND(H171,2)*ROUND(G171,3),2)</f>
        <v>0</v>
      </c>
      <c r="O171">
        <f>(I171*21)/100</f>
        <v>0</v>
      </c>
      <c r="P171" t="s">
        <v>27</v>
      </c>
    </row>
    <row r="172" spans="1:16" x14ac:dyDescent="0.2">
      <c r="A172" s="27" t="s">
        <v>54</v>
      </c>
      <c r="E172" s="28" t="s">
        <v>346</v>
      </c>
    </row>
    <row r="173" spans="1:16" ht="25.5" customHeight="1" x14ac:dyDescent="0.2">
      <c r="A173" s="29" t="s">
        <v>56</v>
      </c>
      <c r="E173" s="30" t="s">
        <v>347</v>
      </c>
    </row>
    <row r="174" spans="1:16" ht="25.5" x14ac:dyDescent="0.2">
      <c r="A174" t="s">
        <v>58</v>
      </c>
      <c r="E174" s="28" t="s">
        <v>348</v>
      </c>
    </row>
    <row r="175" spans="1:16" ht="12.75" customHeight="1" x14ac:dyDescent="0.2">
      <c r="A175" s="17" t="s">
        <v>49</v>
      </c>
      <c r="B175" s="22" t="s">
        <v>349</v>
      </c>
      <c r="C175" s="22" t="s">
        <v>350</v>
      </c>
      <c r="D175" s="17" t="s">
        <v>51</v>
      </c>
      <c r="E175" s="23" t="s">
        <v>351</v>
      </c>
      <c r="F175" s="24" t="s">
        <v>152</v>
      </c>
      <c r="G175" s="25">
        <v>64</v>
      </c>
      <c r="H175" s="26">
        <v>0</v>
      </c>
      <c r="I175" s="26">
        <f>ROUND(ROUND(H175,2)*ROUND(G175,3),2)</f>
        <v>0</v>
      </c>
      <c r="O175">
        <f>(I175*21)/100</f>
        <v>0</v>
      </c>
      <c r="P175" t="s">
        <v>27</v>
      </c>
    </row>
    <row r="176" spans="1:16" ht="63.75" x14ac:dyDescent="0.2">
      <c r="A176" s="27" t="s">
        <v>54</v>
      </c>
      <c r="E176" s="28" t="s">
        <v>352</v>
      </c>
    </row>
    <row r="177" spans="1:16" ht="25.5" x14ac:dyDescent="0.2">
      <c r="A177" s="29" t="s">
        <v>56</v>
      </c>
      <c r="E177" s="30" t="s">
        <v>353</v>
      </c>
    </row>
    <row r="178" spans="1:16" ht="89.25" x14ac:dyDescent="0.2">
      <c r="A178" t="s">
        <v>58</v>
      </c>
      <c r="E178" s="28" t="s">
        <v>354</v>
      </c>
    </row>
    <row r="179" spans="1:16" ht="12.75" customHeight="1" x14ac:dyDescent="0.2">
      <c r="A179" s="17" t="s">
        <v>49</v>
      </c>
      <c r="B179" s="22" t="s">
        <v>355</v>
      </c>
      <c r="C179" s="22" t="s">
        <v>356</v>
      </c>
      <c r="D179" s="17" t="s">
        <v>51</v>
      </c>
      <c r="E179" s="23" t="s">
        <v>357</v>
      </c>
      <c r="F179" s="24" t="s">
        <v>76</v>
      </c>
      <c r="G179" s="25">
        <v>1</v>
      </c>
      <c r="H179" s="26">
        <v>0</v>
      </c>
      <c r="I179" s="26">
        <f>ROUND(ROUND(H179,2)*ROUND(G179,3),2)</f>
        <v>0</v>
      </c>
      <c r="O179">
        <f>(I179*21)/100</f>
        <v>0</v>
      </c>
      <c r="P179" t="s">
        <v>27</v>
      </c>
    </row>
    <row r="180" spans="1:16" ht="12.75" customHeight="1" x14ac:dyDescent="0.2">
      <c r="A180" s="27" t="s">
        <v>54</v>
      </c>
      <c r="E180" s="28" t="s">
        <v>358</v>
      </c>
    </row>
    <row r="181" spans="1:16" ht="25.5" x14ac:dyDescent="0.2">
      <c r="A181" s="29" t="s">
        <v>56</v>
      </c>
      <c r="E181" s="30" t="s">
        <v>359</v>
      </c>
    </row>
    <row r="182" spans="1:16" ht="89.25" x14ac:dyDescent="0.2">
      <c r="A182" t="s">
        <v>58</v>
      </c>
      <c r="E182" s="28" t="s">
        <v>360</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7"/>
  <sheetViews>
    <sheetView zoomScaleNormal="100" workbookViewId="0">
      <pane ySplit="8" topLeftCell="A9" activePane="bottomLeft" state="frozen"/>
      <selection pane="bottomLeft" activeCell="B11" sqref="B11"/>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0+I9+I14+I79+I96+I101+I150+I155</f>
        <v>0</v>
      </c>
      <c r="O3" t="s">
        <v>23</v>
      </c>
      <c r="P3" t="s">
        <v>27</v>
      </c>
    </row>
    <row r="4" spans="1:16" ht="15" customHeight="1" x14ac:dyDescent="0.2">
      <c r="A4" t="s">
        <v>17</v>
      </c>
      <c r="B4" s="10" t="s">
        <v>18</v>
      </c>
      <c r="C4" s="38" t="s">
        <v>130</v>
      </c>
      <c r="D4" s="34"/>
      <c r="E4" s="11" t="s">
        <v>131</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31</v>
      </c>
      <c r="D9" s="18"/>
      <c r="E9" s="20" t="s">
        <v>48</v>
      </c>
      <c r="F9" s="18"/>
      <c r="G9" s="18"/>
      <c r="H9" s="18"/>
      <c r="I9" s="21">
        <f>0+I10</f>
        <v>0</v>
      </c>
    </row>
    <row r="10" spans="1:16" x14ac:dyDescent="0.2">
      <c r="A10" s="17" t="s">
        <v>49</v>
      </c>
      <c r="B10" s="22" t="s">
        <v>33</v>
      </c>
      <c r="C10" s="22" t="s">
        <v>361</v>
      </c>
      <c r="D10" s="17" t="s">
        <v>51</v>
      </c>
      <c r="E10" s="23" t="s">
        <v>362</v>
      </c>
      <c r="F10" s="24" t="s">
        <v>53</v>
      </c>
      <c r="G10" s="25">
        <v>1</v>
      </c>
      <c r="H10" s="26">
        <v>0</v>
      </c>
      <c r="I10" s="26">
        <f>ROUND(ROUND(H10,2)*ROUND(G10,3),2)</f>
        <v>0</v>
      </c>
      <c r="O10">
        <f>(I10*21)/100</f>
        <v>0</v>
      </c>
      <c r="P10" t="s">
        <v>27</v>
      </c>
    </row>
    <row r="11" spans="1:16" ht="114.75" x14ac:dyDescent="0.2">
      <c r="A11" s="27" t="s">
        <v>54</v>
      </c>
      <c r="E11" s="28" t="s">
        <v>363</v>
      </c>
    </row>
    <row r="12" spans="1:16" x14ac:dyDescent="0.2">
      <c r="A12" s="29" t="s">
        <v>56</v>
      </c>
      <c r="E12" s="30" t="s">
        <v>51</v>
      </c>
    </row>
    <row r="13" spans="1:16" x14ac:dyDescent="0.2">
      <c r="A13" t="s">
        <v>58</v>
      </c>
      <c r="E13" s="28" t="s">
        <v>364</v>
      </c>
    </row>
    <row r="14" spans="1:16" ht="12.75" customHeight="1" x14ac:dyDescent="0.2">
      <c r="A14" s="5" t="s">
        <v>47</v>
      </c>
      <c r="B14" s="5"/>
      <c r="C14" s="32" t="s">
        <v>33</v>
      </c>
      <c r="D14" s="5"/>
      <c r="E14" s="20" t="s">
        <v>132</v>
      </c>
      <c r="F14" s="5"/>
      <c r="G14" s="5"/>
      <c r="H14" s="5"/>
      <c r="I14" s="33">
        <f>0+I15+I19+I23+I27+I31+I35+I39+I43+I47+I51+I55+I59+I63+I67+I71+I75</f>
        <v>0</v>
      </c>
    </row>
    <row r="15" spans="1:16" ht="12.75" customHeight="1" x14ac:dyDescent="0.2">
      <c r="A15" s="17" t="s">
        <v>49</v>
      </c>
      <c r="B15" s="22" t="s">
        <v>27</v>
      </c>
      <c r="C15" s="22" t="s">
        <v>133</v>
      </c>
      <c r="D15" s="17" t="s">
        <v>51</v>
      </c>
      <c r="E15" s="23" t="s">
        <v>134</v>
      </c>
      <c r="F15" s="24" t="s">
        <v>135</v>
      </c>
      <c r="G15" s="25">
        <v>18.96</v>
      </c>
      <c r="H15" s="26">
        <v>0</v>
      </c>
      <c r="I15" s="26">
        <f>ROUND(ROUND(H15,2)*ROUND(G15,3),2)</f>
        <v>0</v>
      </c>
      <c r="O15">
        <f>(I15*21)/100</f>
        <v>0</v>
      </c>
      <c r="P15" t="s">
        <v>27</v>
      </c>
    </row>
    <row r="16" spans="1:16" ht="25.5" x14ac:dyDescent="0.2">
      <c r="A16" s="27" t="s">
        <v>54</v>
      </c>
      <c r="E16" s="28" t="s">
        <v>136</v>
      </c>
    </row>
    <row r="17" spans="1:16" ht="25.5" x14ac:dyDescent="0.2">
      <c r="A17" s="29" t="s">
        <v>56</v>
      </c>
      <c r="E17" s="30" t="s">
        <v>365</v>
      </c>
    </row>
    <row r="18" spans="1:16" x14ac:dyDescent="0.2">
      <c r="A18" t="s">
        <v>58</v>
      </c>
      <c r="E18" s="28" t="s">
        <v>138</v>
      </c>
    </row>
    <row r="19" spans="1:16" ht="12.75" customHeight="1" x14ac:dyDescent="0.2">
      <c r="A19" s="17" t="s">
        <v>49</v>
      </c>
      <c r="B19" s="22" t="s">
        <v>26</v>
      </c>
      <c r="C19" s="22" t="s">
        <v>144</v>
      </c>
      <c r="D19" s="17" t="s">
        <v>51</v>
      </c>
      <c r="E19" s="23" t="s">
        <v>145</v>
      </c>
      <c r="F19" s="24" t="s">
        <v>146</v>
      </c>
      <c r="G19" s="25">
        <v>186</v>
      </c>
      <c r="H19" s="26">
        <v>0</v>
      </c>
      <c r="I19" s="26">
        <f>ROUND(ROUND(H19,2)*ROUND(G19,3),2)</f>
        <v>0</v>
      </c>
      <c r="O19">
        <f>(I19*21)/100</f>
        <v>0</v>
      </c>
      <c r="P19" t="s">
        <v>27</v>
      </c>
    </row>
    <row r="20" spans="1:16" ht="38.25" x14ac:dyDescent="0.2">
      <c r="A20" s="27" t="s">
        <v>54</v>
      </c>
      <c r="E20" s="28" t="s">
        <v>147</v>
      </c>
    </row>
    <row r="21" spans="1:16" ht="38.25" x14ac:dyDescent="0.2">
      <c r="A21" s="29" t="s">
        <v>56</v>
      </c>
      <c r="E21" s="30" t="s">
        <v>366</v>
      </c>
    </row>
    <row r="22" spans="1:16" ht="63.75" x14ac:dyDescent="0.2">
      <c r="A22" t="s">
        <v>58</v>
      </c>
      <c r="E22" s="28" t="s">
        <v>149</v>
      </c>
    </row>
    <row r="23" spans="1:16" ht="12.75" customHeight="1" x14ac:dyDescent="0.2">
      <c r="A23" s="17" t="s">
        <v>49</v>
      </c>
      <c r="B23" s="22" t="s">
        <v>37</v>
      </c>
      <c r="C23" s="22" t="s">
        <v>150</v>
      </c>
      <c r="D23" s="17" t="s">
        <v>51</v>
      </c>
      <c r="E23" s="23" t="s">
        <v>151</v>
      </c>
      <c r="F23" s="24" t="s">
        <v>152</v>
      </c>
      <c r="G23" s="25">
        <v>54</v>
      </c>
      <c r="H23" s="26">
        <v>0</v>
      </c>
      <c r="I23" s="26">
        <f>ROUND(ROUND(H23,2)*ROUND(G23,3),2)</f>
        <v>0</v>
      </c>
      <c r="O23">
        <f>(I23*21)/100</f>
        <v>0</v>
      </c>
      <c r="P23" t="s">
        <v>27</v>
      </c>
    </row>
    <row r="24" spans="1:16" ht="25.5" x14ac:dyDescent="0.2">
      <c r="A24" s="27" t="s">
        <v>54</v>
      </c>
      <c r="E24" s="28" t="s">
        <v>153</v>
      </c>
    </row>
    <row r="25" spans="1:16" ht="25.5" x14ac:dyDescent="0.2">
      <c r="A25" s="29" t="s">
        <v>56</v>
      </c>
      <c r="E25" s="30" t="s">
        <v>367</v>
      </c>
    </row>
    <row r="26" spans="1:16" ht="63.75" x14ac:dyDescent="0.2">
      <c r="A26" t="s">
        <v>58</v>
      </c>
      <c r="E26" s="28" t="s">
        <v>149</v>
      </c>
    </row>
    <row r="27" spans="1:16" ht="12.75" customHeight="1" x14ac:dyDescent="0.2">
      <c r="A27" s="17" t="s">
        <v>49</v>
      </c>
      <c r="B27" s="22" t="s">
        <v>39</v>
      </c>
      <c r="C27" s="22" t="s">
        <v>155</v>
      </c>
      <c r="D27" s="17" t="s">
        <v>51</v>
      </c>
      <c r="E27" s="23" t="s">
        <v>156</v>
      </c>
      <c r="F27" s="24" t="s">
        <v>146</v>
      </c>
      <c r="G27" s="25">
        <v>93</v>
      </c>
      <c r="H27" s="26">
        <v>0</v>
      </c>
      <c r="I27" s="26">
        <f>ROUND(ROUND(H27,2)*ROUND(G27,3),2)</f>
        <v>0</v>
      </c>
      <c r="O27">
        <f>(I27*21)/100</f>
        <v>0</v>
      </c>
      <c r="P27" t="s">
        <v>27</v>
      </c>
    </row>
    <row r="28" spans="1:16" ht="25.5" x14ac:dyDescent="0.2">
      <c r="A28" s="27" t="s">
        <v>54</v>
      </c>
      <c r="E28" s="28" t="s">
        <v>157</v>
      </c>
    </row>
    <row r="29" spans="1:16" ht="38.25" x14ac:dyDescent="0.2">
      <c r="A29" s="29" t="s">
        <v>56</v>
      </c>
      <c r="E29" s="30" t="s">
        <v>368</v>
      </c>
    </row>
    <row r="30" spans="1:16" ht="63.75" x14ac:dyDescent="0.2">
      <c r="A30" t="s">
        <v>58</v>
      </c>
      <c r="E30" s="28" t="s">
        <v>149</v>
      </c>
    </row>
    <row r="31" spans="1:16" ht="12.75" customHeight="1" x14ac:dyDescent="0.2">
      <c r="A31" s="17" t="s">
        <v>49</v>
      </c>
      <c r="B31" s="22" t="s">
        <v>41</v>
      </c>
      <c r="C31" s="22" t="s">
        <v>164</v>
      </c>
      <c r="D31" s="17" t="s">
        <v>51</v>
      </c>
      <c r="E31" s="23" t="s">
        <v>165</v>
      </c>
      <c r="F31" s="24" t="s">
        <v>146</v>
      </c>
      <c r="G31" s="25">
        <v>2</v>
      </c>
      <c r="H31" s="26">
        <v>0</v>
      </c>
      <c r="I31" s="26">
        <f>ROUND(ROUND(H31,2)*ROUND(G31,3),2)</f>
        <v>0</v>
      </c>
      <c r="O31">
        <f>(I31*21)/100</f>
        <v>0</v>
      </c>
      <c r="P31" t="s">
        <v>27</v>
      </c>
    </row>
    <row r="32" spans="1:16" ht="25.5" x14ac:dyDescent="0.2">
      <c r="A32" s="27" t="s">
        <v>54</v>
      </c>
      <c r="E32" s="28" t="s">
        <v>166</v>
      </c>
    </row>
    <row r="33" spans="1:16" ht="25.5" x14ac:dyDescent="0.2">
      <c r="A33" s="29" t="s">
        <v>56</v>
      </c>
      <c r="E33" s="30" t="s">
        <v>369</v>
      </c>
    </row>
    <row r="34" spans="1:16" ht="369.75" x14ac:dyDescent="0.2">
      <c r="A34" t="s">
        <v>58</v>
      </c>
      <c r="E34" s="28" t="s">
        <v>168</v>
      </c>
    </row>
    <row r="35" spans="1:16" ht="12.75" customHeight="1" x14ac:dyDescent="0.2">
      <c r="A35" s="17" t="s">
        <v>49</v>
      </c>
      <c r="B35" s="22" t="s">
        <v>98</v>
      </c>
      <c r="C35" s="22" t="s">
        <v>370</v>
      </c>
      <c r="D35" s="17" t="s">
        <v>51</v>
      </c>
      <c r="E35" s="23" t="s">
        <v>371</v>
      </c>
      <c r="F35" s="24" t="s">
        <v>146</v>
      </c>
      <c r="G35" s="25">
        <v>0.83</v>
      </c>
      <c r="H35" s="26">
        <v>0</v>
      </c>
      <c r="I35" s="26">
        <f>ROUND(ROUND(H35,2)*ROUND(G35,3),2)</f>
        <v>0</v>
      </c>
      <c r="O35">
        <f>(I35*21)/100</f>
        <v>0</v>
      </c>
      <c r="P35" t="s">
        <v>27</v>
      </c>
    </row>
    <row r="36" spans="1:16" ht="25.5" x14ac:dyDescent="0.2">
      <c r="A36" s="27" t="s">
        <v>54</v>
      </c>
      <c r="E36" s="28" t="s">
        <v>372</v>
      </c>
    </row>
    <row r="37" spans="1:16" ht="63.75" x14ac:dyDescent="0.2">
      <c r="A37" s="29" t="s">
        <v>56</v>
      </c>
      <c r="E37" s="30" t="s">
        <v>373</v>
      </c>
    </row>
    <row r="38" spans="1:16" ht="255" customHeight="1" x14ac:dyDescent="0.2">
      <c r="A38" t="s">
        <v>58</v>
      </c>
      <c r="E38" s="28" t="s">
        <v>173</v>
      </c>
    </row>
    <row r="39" spans="1:16" ht="12.75" customHeight="1" x14ac:dyDescent="0.2">
      <c r="A39" s="17" t="s">
        <v>49</v>
      </c>
      <c r="B39" s="22" t="s">
        <v>104</v>
      </c>
      <c r="C39" s="22" t="s">
        <v>169</v>
      </c>
      <c r="D39" s="17" t="s">
        <v>51</v>
      </c>
      <c r="E39" s="23" t="s">
        <v>170</v>
      </c>
      <c r="F39" s="24" t="s">
        <v>146</v>
      </c>
      <c r="G39" s="25">
        <v>2.4</v>
      </c>
      <c r="H39" s="26">
        <v>0</v>
      </c>
      <c r="I39" s="26">
        <f>ROUND(ROUND(H39,2)*ROUND(G39,3),2)</f>
        <v>0</v>
      </c>
      <c r="O39">
        <f>(I39*21)/100</f>
        <v>0</v>
      </c>
      <c r="P39" t="s">
        <v>27</v>
      </c>
    </row>
    <row r="40" spans="1:16" ht="38.25" x14ac:dyDescent="0.2">
      <c r="A40" s="27" t="s">
        <v>54</v>
      </c>
      <c r="E40" s="28" t="s">
        <v>374</v>
      </c>
    </row>
    <row r="41" spans="1:16" ht="25.5" x14ac:dyDescent="0.2">
      <c r="A41" s="29" t="s">
        <v>56</v>
      </c>
      <c r="E41" s="30" t="s">
        <v>375</v>
      </c>
    </row>
    <row r="42" spans="1:16" ht="318.75" x14ac:dyDescent="0.2">
      <c r="A42" t="s">
        <v>58</v>
      </c>
      <c r="E42" s="28" t="s">
        <v>173</v>
      </c>
    </row>
    <row r="43" spans="1:16" ht="12.75" customHeight="1" x14ac:dyDescent="0.2">
      <c r="A43" s="17" t="s">
        <v>49</v>
      </c>
      <c r="B43" s="22" t="s">
        <v>44</v>
      </c>
      <c r="C43" s="22" t="s">
        <v>174</v>
      </c>
      <c r="D43" s="17" t="s">
        <v>51</v>
      </c>
      <c r="E43" s="23" t="s">
        <v>175</v>
      </c>
      <c r="F43" s="24" t="s">
        <v>146</v>
      </c>
      <c r="G43" s="25">
        <v>50</v>
      </c>
      <c r="H43" s="26">
        <v>0</v>
      </c>
      <c r="I43" s="26">
        <f>ROUND(ROUND(H43,2)*ROUND(G43,3),2)</f>
        <v>0</v>
      </c>
      <c r="O43">
        <f>(I43*21)/100</f>
        <v>0</v>
      </c>
      <c r="P43" t="s">
        <v>27</v>
      </c>
    </row>
    <row r="44" spans="1:16" ht="89.25" x14ac:dyDescent="0.2">
      <c r="A44" s="27" t="s">
        <v>54</v>
      </c>
      <c r="E44" s="28" t="s">
        <v>176</v>
      </c>
    </row>
    <row r="45" spans="1:16" ht="25.5" x14ac:dyDescent="0.2">
      <c r="A45" s="29" t="s">
        <v>56</v>
      </c>
      <c r="E45" s="30" t="s">
        <v>376</v>
      </c>
    </row>
    <row r="46" spans="1:16" ht="267.75" x14ac:dyDescent="0.2">
      <c r="A46" t="s">
        <v>58</v>
      </c>
      <c r="E46" s="28" t="s">
        <v>178</v>
      </c>
    </row>
    <row r="47" spans="1:16" x14ac:dyDescent="0.2">
      <c r="A47" s="17" t="s">
        <v>49</v>
      </c>
      <c r="B47" s="22" t="s">
        <v>46</v>
      </c>
      <c r="C47" s="22" t="s">
        <v>179</v>
      </c>
      <c r="D47" s="17" t="s">
        <v>51</v>
      </c>
      <c r="E47" s="23" t="s">
        <v>180</v>
      </c>
      <c r="F47" s="24" t="s">
        <v>146</v>
      </c>
      <c r="G47" s="25">
        <v>57</v>
      </c>
      <c r="H47" s="26">
        <v>0</v>
      </c>
      <c r="I47" s="26">
        <f>ROUND(ROUND(H47,2)*ROUND(G47,3),2)</f>
        <v>0</v>
      </c>
      <c r="O47">
        <f>(I47*21)/100</f>
        <v>0</v>
      </c>
      <c r="P47" t="s">
        <v>27</v>
      </c>
    </row>
    <row r="48" spans="1:16" ht="102" x14ac:dyDescent="0.2">
      <c r="A48" s="27" t="s">
        <v>54</v>
      </c>
      <c r="E48" s="28" t="s">
        <v>181</v>
      </c>
    </row>
    <row r="49" spans="1:16" ht="25.5" x14ac:dyDescent="0.2">
      <c r="A49" s="29" t="s">
        <v>56</v>
      </c>
      <c r="E49" s="30" t="s">
        <v>377</v>
      </c>
    </row>
    <row r="50" spans="1:16" ht="267.75" x14ac:dyDescent="0.2">
      <c r="A50" t="s">
        <v>58</v>
      </c>
      <c r="E50" s="28" t="s">
        <v>178</v>
      </c>
    </row>
    <row r="51" spans="1:16" ht="12.75" customHeight="1" x14ac:dyDescent="0.2">
      <c r="A51" s="17" t="s">
        <v>49</v>
      </c>
      <c r="B51" s="22" t="s">
        <v>113</v>
      </c>
      <c r="C51" s="22" t="s">
        <v>183</v>
      </c>
      <c r="D51" s="17" t="s">
        <v>51</v>
      </c>
      <c r="E51" s="23" t="s">
        <v>184</v>
      </c>
      <c r="F51" s="24" t="s">
        <v>146</v>
      </c>
      <c r="G51" s="25">
        <v>27.58</v>
      </c>
      <c r="H51" s="26">
        <v>0</v>
      </c>
      <c r="I51" s="26">
        <f>ROUND(ROUND(H51,2)*ROUND(G51,3),2)</f>
        <v>0</v>
      </c>
      <c r="O51">
        <f>(I51*21)/100</f>
        <v>0</v>
      </c>
      <c r="P51" t="s">
        <v>27</v>
      </c>
    </row>
    <row r="52" spans="1:16" ht="102" x14ac:dyDescent="0.2">
      <c r="A52" s="27" t="s">
        <v>54</v>
      </c>
      <c r="E52" s="28" t="s">
        <v>185</v>
      </c>
    </row>
    <row r="53" spans="1:16" ht="38.25" x14ac:dyDescent="0.2">
      <c r="A53" s="29" t="s">
        <v>56</v>
      </c>
      <c r="E53" s="30" t="s">
        <v>378</v>
      </c>
    </row>
    <row r="54" spans="1:16" ht="242.25" x14ac:dyDescent="0.2">
      <c r="A54" t="s">
        <v>58</v>
      </c>
      <c r="E54" s="28" t="s">
        <v>187</v>
      </c>
    </row>
    <row r="55" spans="1:16" ht="12.75" customHeight="1" x14ac:dyDescent="0.2">
      <c r="A55" s="17" t="s">
        <v>49</v>
      </c>
      <c r="B55" s="22" t="s">
        <v>117</v>
      </c>
      <c r="C55" s="22" t="s">
        <v>379</v>
      </c>
      <c r="D55" s="17" t="s">
        <v>51</v>
      </c>
      <c r="E55" s="23" t="s">
        <v>380</v>
      </c>
      <c r="F55" s="24" t="s">
        <v>146</v>
      </c>
      <c r="G55" s="25">
        <v>2.4</v>
      </c>
      <c r="H55" s="26">
        <v>0</v>
      </c>
      <c r="I55" s="26">
        <f>ROUND(ROUND(H55,2)*ROUND(G55,3),2)</f>
        <v>0</v>
      </c>
      <c r="O55">
        <f>(I55*21)/100</f>
        <v>0</v>
      </c>
      <c r="P55" t="s">
        <v>27</v>
      </c>
    </row>
    <row r="56" spans="1:16" x14ac:dyDescent="0.2">
      <c r="A56" s="27" t="s">
        <v>54</v>
      </c>
      <c r="E56" s="28" t="s">
        <v>381</v>
      </c>
    </row>
    <row r="57" spans="1:16" ht="25.5" x14ac:dyDescent="0.2">
      <c r="A57" s="29" t="s">
        <v>56</v>
      </c>
      <c r="E57" s="30" t="s">
        <v>375</v>
      </c>
    </row>
    <row r="58" spans="1:16" ht="229.5" x14ac:dyDescent="0.2">
      <c r="A58" t="s">
        <v>58</v>
      </c>
      <c r="E58" s="28" t="s">
        <v>382</v>
      </c>
    </row>
    <row r="59" spans="1:16" ht="12.75" customHeight="1" x14ac:dyDescent="0.2">
      <c r="A59" s="17" t="s">
        <v>49</v>
      </c>
      <c r="B59" s="22" t="s">
        <v>121</v>
      </c>
      <c r="C59" s="22" t="s">
        <v>188</v>
      </c>
      <c r="D59" s="17" t="s">
        <v>51</v>
      </c>
      <c r="E59" s="23" t="s">
        <v>189</v>
      </c>
      <c r="F59" s="24" t="s">
        <v>135</v>
      </c>
      <c r="G59" s="25">
        <v>933</v>
      </c>
      <c r="H59" s="26">
        <v>0</v>
      </c>
      <c r="I59" s="26">
        <f>ROUND(ROUND(H59,2)*ROUND(G59,3),2)</f>
        <v>0</v>
      </c>
      <c r="O59">
        <f>(I59*21)/100</f>
        <v>0</v>
      </c>
      <c r="P59" t="s">
        <v>27</v>
      </c>
    </row>
    <row r="60" spans="1:16" x14ac:dyDescent="0.2">
      <c r="A60" s="27" t="s">
        <v>54</v>
      </c>
      <c r="E60" s="28" t="s">
        <v>190</v>
      </c>
    </row>
    <row r="61" spans="1:16" ht="25.5" x14ac:dyDescent="0.2">
      <c r="A61" s="29" t="s">
        <v>56</v>
      </c>
      <c r="E61" s="30" t="s">
        <v>383</v>
      </c>
    </row>
    <row r="62" spans="1:16" ht="25.5" x14ac:dyDescent="0.2">
      <c r="A62" t="s">
        <v>58</v>
      </c>
      <c r="E62" s="28" t="s">
        <v>192</v>
      </c>
    </row>
    <row r="63" spans="1:16" ht="12.75" customHeight="1" x14ac:dyDescent="0.2">
      <c r="A63" s="17" t="s">
        <v>49</v>
      </c>
      <c r="B63" s="22" t="s">
        <v>126</v>
      </c>
      <c r="C63" s="22" t="s">
        <v>193</v>
      </c>
      <c r="D63" s="17" t="s">
        <v>51</v>
      </c>
      <c r="E63" s="23" t="s">
        <v>194</v>
      </c>
      <c r="F63" s="24" t="s">
        <v>146</v>
      </c>
      <c r="G63" s="25">
        <v>109.2</v>
      </c>
      <c r="H63" s="26">
        <v>0</v>
      </c>
      <c r="I63" s="26">
        <f>ROUND(ROUND(H63,2)*ROUND(G63,3),2)</f>
        <v>0</v>
      </c>
      <c r="O63">
        <f>(I63*21)/100</f>
        <v>0</v>
      </c>
      <c r="P63" t="s">
        <v>27</v>
      </c>
    </row>
    <row r="64" spans="1:16" ht="25.5" x14ac:dyDescent="0.2">
      <c r="A64" s="27" t="s">
        <v>54</v>
      </c>
      <c r="E64" s="28" t="s">
        <v>195</v>
      </c>
    </row>
    <row r="65" spans="1:16" ht="25.5" x14ac:dyDescent="0.2">
      <c r="A65" s="29" t="s">
        <v>56</v>
      </c>
      <c r="E65" s="30" t="s">
        <v>384</v>
      </c>
    </row>
    <row r="66" spans="1:16" ht="38.25" x14ac:dyDescent="0.2">
      <c r="A66" t="s">
        <v>58</v>
      </c>
      <c r="E66" s="28" t="s">
        <v>197</v>
      </c>
    </row>
    <row r="67" spans="1:16" x14ac:dyDescent="0.2">
      <c r="A67" s="17" t="s">
        <v>49</v>
      </c>
      <c r="B67" s="22" t="s">
        <v>204</v>
      </c>
      <c r="C67" s="22" t="s">
        <v>385</v>
      </c>
      <c r="D67" s="17" t="s">
        <v>51</v>
      </c>
      <c r="E67" s="23" t="s">
        <v>386</v>
      </c>
      <c r="F67" s="24" t="s">
        <v>146</v>
      </c>
      <c r="G67" s="25">
        <v>10.25</v>
      </c>
      <c r="H67" s="26">
        <v>0</v>
      </c>
      <c r="I67" s="26">
        <f>ROUND(ROUND(H67,2)*ROUND(G67,3),2)</f>
        <v>0</v>
      </c>
      <c r="O67">
        <f>(I67*21)/100</f>
        <v>0</v>
      </c>
      <c r="P67" t="s">
        <v>27</v>
      </c>
    </row>
    <row r="68" spans="1:16" ht="25.5" x14ac:dyDescent="0.2">
      <c r="A68" s="27" t="s">
        <v>54</v>
      </c>
      <c r="E68" s="28" t="s">
        <v>387</v>
      </c>
    </row>
    <row r="69" spans="1:16" ht="25.5" x14ac:dyDescent="0.2">
      <c r="A69" s="29" t="s">
        <v>56</v>
      </c>
      <c r="E69" s="30" t="s">
        <v>388</v>
      </c>
    </row>
    <row r="70" spans="1:16" ht="38.25" x14ac:dyDescent="0.2">
      <c r="A70" t="s">
        <v>58</v>
      </c>
      <c r="E70" s="28" t="s">
        <v>389</v>
      </c>
    </row>
    <row r="71" spans="1:16" ht="12.75" customHeight="1" x14ac:dyDescent="0.2">
      <c r="A71" s="17" t="s">
        <v>49</v>
      </c>
      <c r="B71" s="22" t="s">
        <v>210</v>
      </c>
      <c r="C71" s="22" t="s">
        <v>390</v>
      </c>
      <c r="D71" s="17" t="s">
        <v>51</v>
      </c>
      <c r="E71" s="23" t="s">
        <v>391</v>
      </c>
      <c r="F71" s="24" t="s">
        <v>135</v>
      </c>
      <c r="G71" s="25">
        <v>1247</v>
      </c>
      <c r="H71" s="26">
        <v>0</v>
      </c>
      <c r="I71" s="26">
        <f>ROUND(ROUND(H71,2)*ROUND(G71,3),2)</f>
        <v>0</v>
      </c>
      <c r="O71">
        <f>(I71*21)/100</f>
        <v>0</v>
      </c>
      <c r="P71" t="s">
        <v>27</v>
      </c>
    </row>
    <row r="72" spans="1:16" ht="38.25" x14ac:dyDescent="0.2">
      <c r="A72" s="27" t="s">
        <v>54</v>
      </c>
      <c r="E72" s="28" t="s">
        <v>392</v>
      </c>
    </row>
    <row r="73" spans="1:16" ht="25.5" x14ac:dyDescent="0.2">
      <c r="A73" s="29" t="s">
        <v>56</v>
      </c>
      <c r="E73" s="30" t="s">
        <v>393</v>
      </c>
    </row>
    <row r="74" spans="1:16" ht="25.5" x14ac:dyDescent="0.2">
      <c r="A74" t="s">
        <v>58</v>
      </c>
      <c r="E74" s="28" t="s">
        <v>394</v>
      </c>
    </row>
    <row r="75" spans="1:16" ht="12.75" customHeight="1" x14ac:dyDescent="0.2">
      <c r="A75" s="17" t="s">
        <v>49</v>
      </c>
      <c r="B75" s="22" t="s">
        <v>216</v>
      </c>
      <c r="C75" s="22" t="s">
        <v>395</v>
      </c>
      <c r="D75" s="17" t="s">
        <v>51</v>
      </c>
      <c r="E75" s="23" t="s">
        <v>396</v>
      </c>
      <c r="F75" s="24" t="s">
        <v>135</v>
      </c>
      <c r="G75" s="25">
        <v>1247</v>
      </c>
      <c r="H75" s="26">
        <v>0</v>
      </c>
      <c r="I75" s="26">
        <f>ROUND(ROUND(H75,2)*ROUND(G75,3),2)</f>
        <v>0</v>
      </c>
      <c r="O75">
        <f>(I75*21)/100</f>
        <v>0</v>
      </c>
      <c r="P75" t="s">
        <v>27</v>
      </c>
    </row>
    <row r="76" spans="1:16" ht="25.5" x14ac:dyDescent="0.2">
      <c r="A76" s="27" t="s">
        <v>54</v>
      </c>
      <c r="E76" s="28" t="s">
        <v>397</v>
      </c>
    </row>
    <row r="77" spans="1:16" ht="25.5" x14ac:dyDescent="0.2">
      <c r="A77" s="29" t="s">
        <v>56</v>
      </c>
      <c r="E77" s="30" t="s">
        <v>398</v>
      </c>
    </row>
    <row r="78" spans="1:16" ht="25.5" x14ac:dyDescent="0.2">
      <c r="A78" t="s">
        <v>58</v>
      </c>
      <c r="E78" s="28" t="s">
        <v>399</v>
      </c>
    </row>
    <row r="79" spans="1:16" ht="12.75" customHeight="1" x14ac:dyDescent="0.2">
      <c r="A79" s="5" t="s">
        <v>47</v>
      </c>
      <c r="B79" s="5"/>
      <c r="C79" s="32" t="s">
        <v>27</v>
      </c>
      <c r="D79" s="5"/>
      <c r="E79" s="20" t="s">
        <v>198</v>
      </c>
      <c r="F79" s="5"/>
      <c r="G79" s="5"/>
      <c r="H79" s="5"/>
      <c r="I79" s="33">
        <f>0+I80+I84+I88+I92</f>
        <v>0</v>
      </c>
    </row>
    <row r="80" spans="1:16" ht="12.75" customHeight="1" x14ac:dyDescent="0.2">
      <c r="A80" s="17" t="s">
        <v>49</v>
      </c>
      <c r="B80" s="22" t="s">
        <v>222</v>
      </c>
      <c r="C80" s="22" t="s">
        <v>400</v>
      </c>
      <c r="D80" s="17" t="s">
        <v>51</v>
      </c>
      <c r="E80" s="23" t="s">
        <v>401</v>
      </c>
      <c r="F80" s="24" t="s">
        <v>135</v>
      </c>
      <c r="G80" s="25">
        <v>16</v>
      </c>
      <c r="H80" s="26">
        <v>0</v>
      </c>
      <c r="I80" s="26">
        <f>ROUND(ROUND(H80,2)*ROUND(G80,3),2)</f>
        <v>0</v>
      </c>
      <c r="O80">
        <f>(I80*21)/100</f>
        <v>0</v>
      </c>
      <c r="P80" t="s">
        <v>27</v>
      </c>
    </row>
    <row r="81" spans="1:16" x14ac:dyDescent="0.2">
      <c r="A81" s="27" t="s">
        <v>54</v>
      </c>
      <c r="E81" s="28" t="s">
        <v>402</v>
      </c>
    </row>
    <row r="82" spans="1:16" ht="25.5" x14ac:dyDescent="0.2">
      <c r="A82" s="29" t="s">
        <v>56</v>
      </c>
      <c r="E82" s="30" t="s">
        <v>403</v>
      </c>
    </row>
    <row r="83" spans="1:16" ht="51" x14ac:dyDescent="0.2">
      <c r="A83" t="s">
        <v>58</v>
      </c>
      <c r="E83" s="28" t="s">
        <v>404</v>
      </c>
    </row>
    <row r="84" spans="1:16" ht="12.75" customHeight="1" x14ac:dyDescent="0.2">
      <c r="A84" s="17" t="s">
        <v>49</v>
      </c>
      <c r="B84" s="22" t="s">
        <v>229</v>
      </c>
      <c r="C84" s="22" t="s">
        <v>205</v>
      </c>
      <c r="D84" s="17" t="s">
        <v>51</v>
      </c>
      <c r="E84" s="23" t="s">
        <v>206</v>
      </c>
      <c r="F84" s="24" t="s">
        <v>135</v>
      </c>
      <c r="G84" s="25">
        <v>200</v>
      </c>
      <c r="H84" s="26">
        <v>0</v>
      </c>
      <c r="I84" s="26">
        <f>ROUND(ROUND(H84,2)*ROUND(G84,3),2)</f>
        <v>0</v>
      </c>
      <c r="O84">
        <f>(I84*21)/100</f>
        <v>0</v>
      </c>
      <c r="P84" t="s">
        <v>27</v>
      </c>
    </row>
    <row r="85" spans="1:16" ht="114.75" x14ac:dyDescent="0.2">
      <c r="A85" s="27" t="s">
        <v>54</v>
      </c>
      <c r="E85" s="28" t="s">
        <v>207</v>
      </c>
    </row>
    <row r="86" spans="1:16" ht="25.5" x14ac:dyDescent="0.2">
      <c r="A86" s="29" t="s">
        <v>56</v>
      </c>
      <c r="E86" s="30" t="s">
        <v>405</v>
      </c>
    </row>
    <row r="87" spans="1:16" ht="25.5" x14ac:dyDescent="0.2">
      <c r="A87" t="s">
        <v>58</v>
      </c>
      <c r="E87" s="28" t="s">
        <v>209</v>
      </c>
    </row>
    <row r="88" spans="1:16" ht="12.75" customHeight="1" x14ac:dyDescent="0.2">
      <c r="A88" s="17" t="s">
        <v>49</v>
      </c>
      <c r="B88" s="22" t="s">
        <v>235</v>
      </c>
      <c r="C88" s="22" t="s">
        <v>211</v>
      </c>
      <c r="D88" s="17" t="s">
        <v>51</v>
      </c>
      <c r="E88" s="23" t="s">
        <v>212</v>
      </c>
      <c r="F88" s="24" t="s">
        <v>135</v>
      </c>
      <c r="G88" s="25">
        <v>567</v>
      </c>
      <c r="H88" s="26">
        <v>0</v>
      </c>
      <c r="I88" s="26">
        <f>ROUND(ROUND(H88,2)*ROUND(G88,3),2)</f>
        <v>0</v>
      </c>
      <c r="O88">
        <f>(I88*21)/100</f>
        <v>0</v>
      </c>
      <c r="P88" t="s">
        <v>27</v>
      </c>
    </row>
    <row r="89" spans="1:16" ht="102" x14ac:dyDescent="0.2">
      <c r="A89" s="27" t="s">
        <v>54</v>
      </c>
      <c r="E89" s="28" t="s">
        <v>213</v>
      </c>
    </row>
    <row r="90" spans="1:16" ht="25.5" customHeight="1" x14ac:dyDescent="0.2">
      <c r="A90" s="29" t="s">
        <v>56</v>
      </c>
      <c r="E90" s="30" t="s">
        <v>406</v>
      </c>
    </row>
    <row r="91" spans="1:16" ht="12.75" customHeight="1" x14ac:dyDescent="0.2">
      <c r="A91" t="s">
        <v>58</v>
      </c>
      <c r="E91" s="28" t="s">
        <v>51</v>
      </c>
    </row>
    <row r="92" spans="1:16" x14ac:dyDescent="0.2">
      <c r="A92" s="17" t="s">
        <v>49</v>
      </c>
      <c r="B92" s="22" t="s">
        <v>240</v>
      </c>
      <c r="C92" s="22" t="s">
        <v>407</v>
      </c>
      <c r="D92" s="17" t="s">
        <v>51</v>
      </c>
      <c r="E92" s="23" t="s">
        <v>408</v>
      </c>
      <c r="F92" s="24" t="s">
        <v>146</v>
      </c>
      <c r="G92" s="25">
        <v>0.83</v>
      </c>
      <c r="H92" s="26">
        <v>0</v>
      </c>
      <c r="I92" s="26">
        <f>ROUND(ROUND(H92,2)*ROUND(G92,3),2)</f>
        <v>0</v>
      </c>
      <c r="O92">
        <f>(I92*21)/100</f>
        <v>0</v>
      </c>
      <c r="P92" t="s">
        <v>27</v>
      </c>
    </row>
    <row r="93" spans="1:16" ht="12.75" customHeight="1" x14ac:dyDescent="0.2">
      <c r="A93" s="27" t="s">
        <v>54</v>
      </c>
      <c r="E93" s="28" t="s">
        <v>409</v>
      </c>
    </row>
    <row r="94" spans="1:16" ht="63.75" x14ac:dyDescent="0.2">
      <c r="A94" s="29" t="s">
        <v>56</v>
      </c>
      <c r="E94" s="30" t="s">
        <v>373</v>
      </c>
    </row>
    <row r="95" spans="1:16" ht="369.75" x14ac:dyDescent="0.2">
      <c r="A95" t="s">
        <v>58</v>
      </c>
      <c r="E95" s="28" t="s">
        <v>410</v>
      </c>
    </row>
    <row r="96" spans="1:16" ht="12.75" customHeight="1" x14ac:dyDescent="0.2">
      <c r="A96" s="5" t="s">
        <v>47</v>
      </c>
      <c r="B96" s="5"/>
      <c r="C96" s="32" t="s">
        <v>26</v>
      </c>
      <c r="D96" s="5"/>
      <c r="E96" s="20" t="s">
        <v>411</v>
      </c>
      <c r="F96" s="5"/>
      <c r="G96" s="5"/>
      <c r="H96" s="5"/>
      <c r="I96" s="33">
        <f>0+I97</f>
        <v>0</v>
      </c>
    </row>
    <row r="97" spans="1:16" ht="25.5" x14ac:dyDescent="0.2">
      <c r="A97" s="17" t="s">
        <v>49</v>
      </c>
      <c r="B97" s="22" t="s">
        <v>245</v>
      </c>
      <c r="C97" s="22" t="s">
        <v>412</v>
      </c>
      <c r="D97" s="17" t="s">
        <v>51</v>
      </c>
      <c r="E97" s="23" t="s">
        <v>413</v>
      </c>
      <c r="F97" s="24" t="s">
        <v>414</v>
      </c>
      <c r="G97" s="25">
        <v>105.92100000000001</v>
      </c>
      <c r="H97" s="26">
        <v>0</v>
      </c>
      <c r="I97" s="26">
        <f>ROUND(ROUND(H97,2)*ROUND(G97,3),2)</f>
        <v>0</v>
      </c>
      <c r="O97">
        <f>(I97*21)/100</f>
        <v>0</v>
      </c>
      <c r="P97" t="s">
        <v>27</v>
      </c>
    </row>
    <row r="98" spans="1:16" ht="38.25" x14ac:dyDescent="0.2">
      <c r="A98" s="27" t="s">
        <v>54</v>
      </c>
      <c r="E98" s="28" t="s">
        <v>415</v>
      </c>
    </row>
    <row r="99" spans="1:16" ht="38.25" x14ac:dyDescent="0.2">
      <c r="A99" s="29" t="s">
        <v>56</v>
      </c>
      <c r="E99" s="30" t="s">
        <v>416</v>
      </c>
    </row>
    <row r="100" spans="1:16" ht="38.25" x14ac:dyDescent="0.2">
      <c r="A100" t="s">
        <v>58</v>
      </c>
      <c r="E100" s="28" t="s">
        <v>417</v>
      </c>
    </row>
    <row r="101" spans="1:16" ht="12.75" customHeight="1" x14ac:dyDescent="0.2">
      <c r="A101" s="5" t="s">
        <v>47</v>
      </c>
      <c r="B101" s="5"/>
      <c r="C101" s="32" t="s">
        <v>39</v>
      </c>
      <c r="D101" s="5"/>
      <c r="E101" s="20" t="s">
        <v>228</v>
      </c>
      <c r="F101" s="5"/>
      <c r="G101" s="5"/>
      <c r="H101" s="5"/>
      <c r="I101" s="33">
        <f>0+I102+I106+I110+I114+I118+I122+I126+I130+I134+I138+I142+I146</f>
        <v>0</v>
      </c>
    </row>
    <row r="102" spans="1:16" ht="25.5" x14ac:dyDescent="0.2">
      <c r="A102" s="17" t="s">
        <v>49</v>
      </c>
      <c r="B102" s="22" t="s">
        <v>251</v>
      </c>
      <c r="C102" s="22" t="s">
        <v>230</v>
      </c>
      <c r="D102" s="17" t="s">
        <v>51</v>
      </c>
      <c r="E102" s="23" t="s">
        <v>231</v>
      </c>
      <c r="F102" s="24" t="s">
        <v>135</v>
      </c>
      <c r="G102" s="25">
        <v>868</v>
      </c>
      <c r="H102" s="26">
        <v>0</v>
      </c>
      <c r="I102" s="26">
        <f>ROUND(ROUND(H102,2)*ROUND(G102,3),2)</f>
        <v>0</v>
      </c>
      <c r="O102">
        <f>(I102*21)/100</f>
        <v>0</v>
      </c>
      <c r="P102" t="s">
        <v>27</v>
      </c>
    </row>
    <row r="103" spans="1:16" x14ac:dyDescent="0.2">
      <c r="A103" s="27" t="s">
        <v>54</v>
      </c>
      <c r="E103" s="28" t="s">
        <v>232</v>
      </c>
    </row>
    <row r="104" spans="1:16" ht="25.5" x14ac:dyDescent="0.2">
      <c r="A104" s="29" t="s">
        <v>56</v>
      </c>
      <c r="E104" s="30" t="s">
        <v>418</v>
      </c>
    </row>
    <row r="105" spans="1:16" ht="51" x14ac:dyDescent="0.2">
      <c r="A105" t="s">
        <v>58</v>
      </c>
      <c r="E105" s="28" t="s">
        <v>234</v>
      </c>
    </row>
    <row r="106" spans="1:16" ht="12.75" customHeight="1" x14ac:dyDescent="0.2">
      <c r="A106" s="17" t="s">
        <v>49</v>
      </c>
      <c r="B106" s="22" t="s">
        <v>257</v>
      </c>
      <c r="C106" s="22" t="s">
        <v>236</v>
      </c>
      <c r="D106" s="17" t="s">
        <v>51</v>
      </c>
      <c r="E106" s="23" t="s">
        <v>237</v>
      </c>
      <c r="F106" s="24" t="s">
        <v>135</v>
      </c>
      <c r="G106" s="25">
        <v>156</v>
      </c>
      <c r="H106" s="26">
        <v>0</v>
      </c>
      <c r="I106" s="26">
        <f>ROUND(ROUND(H106,2)*ROUND(G106,3),2)</f>
        <v>0</v>
      </c>
      <c r="O106">
        <f>(I106*21)/100</f>
        <v>0</v>
      </c>
      <c r="P106" t="s">
        <v>27</v>
      </c>
    </row>
    <row r="107" spans="1:16" x14ac:dyDescent="0.2">
      <c r="A107" s="27" t="s">
        <v>54</v>
      </c>
      <c r="E107" s="28" t="s">
        <v>238</v>
      </c>
    </row>
    <row r="108" spans="1:16" ht="25.5" x14ac:dyDescent="0.2">
      <c r="A108" s="29" t="s">
        <v>56</v>
      </c>
      <c r="E108" s="30" t="s">
        <v>419</v>
      </c>
    </row>
    <row r="109" spans="1:16" ht="51" x14ac:dyDescent="0.2">
      <c r="A109" t="s">
        <v>58</v>
      </c>
      <c r="E109" s="28" t="s">
        <v>234</v>
      </c>
    </row>
    <row r="110" spans="1:16" ht="12.75" customHeight="1" x14ac:dyDescent="0.2">
      <c r="A110" s="17" t="s">
        <v>49</v>
      </c>
      <c r="B110" s="22" t="s">
        <v>261</v>
      </c>
      <c r="C110" s="22" t="s">
        <v>241</v>
      </c>
      <c r="D110" s="17" t="s">
        <v>51</v>
      </c>
      <c r="E110" s="23" t="s">
        <v>242</v>
      </c>
      <c r="F110" s="24" t="s">
        <v>135</v>
      </c>
      <c r="G110" s="25">
        <v>899</v>
      </c>
      <c r="H110" s="26">
        <v>0</v>
      </c>
      <c r="I110" s="26">
        <f>ROUND(ROUND(H110,2)*ROUND(G110,3),2)</f>
        <v>0</v>
      </c>
      <c r="O110">
        <f>(I110*21)/100</f>
        <v>0</v>
      </c>
      <c r="P110" t="s">
        <v>27</v>
      </c>
    </row>
    <row r="111" spans="1:16" ht="12.75" customHeight="1" x14ac:dyDescent="0.2">
      <c r="A111" s="27" t="s">
        <v>54</v>
      </c>
      <c r="E111" s="28" t="s">
        <v>243</v>
      </c>
    </row>
    <row r="112" spans="1:16" ht="25.5" x14ac:dyDescent="0.2">
      <c r="A112" s="29" t="s">
        <v>56</v>
      </c>
      <c r="E112" s="30" t="s">
        <v>420</v>
      </c>
    </row>
    <row r="113" spans="1:16" ht="51" x14ac:dyDescent="0.2">
      <c r="A113" t="s">
        <v>58</v>
      </c>
      <c r="E113" s="28" t="s">
        <v>234</v>
      </c>
    </row>
    <row r="114" spans="1:16" ht="12.75" customHeight="1" x14ac:dyDescent="0.2">
      <c r="A114" s="17" t="s">
        <v>49</v>
      </c>
      <c r="B114" s="22" t="s">
        <v>266</v>
      </c>
      <c r="C114" s="22" t="s">
        <v>246</v>
      </c>
      <c r="D114" s="17" t="s">
        <v>51</v>
      </c>
      <c r="E114" s="23" t="s">
        <v>247</v>
      </c>
      <c r="F114" s="24" t="s">
        <v>135</v>
      </c>
      <c r="G114" s="25">
        <v>43</v>
      </c>
      <c r="H114" s="26">
        <v>0</v>
      </c>
      <c r="I114" s="26">
        <f>ROUND(ROUND(H114,2)*ROUND(G114,3),2)</f>
        <v>0</v>
      </c>
      <c r="O114">
        <f>(I114*21)/100</f>
        <v>0</v>
      </c>
      <c r="P114" t="s">
        <v>27</v>
      </c>
    </row>
    <row r="115" spans="1:16" x14ac:dyDescent="0.2">
      <c r="A115" s="27" t="s">
        <v>54</v>
      </c>
      <c r="E115" s="28" t="s">
        <v>248</v>
      </c>
    </row>
    <row r="116" spans="1:16" ht="25.5" x14ac:dyDescent="0.2">
      <c r="A116" s="29" t="s">
        <v>56</v>
      </c>
      <c r="E116" s="30" t="s">
        <v>421</v>
      </c>
    </row>
    <row r="117" spans="1:16" ht="102" x14ac:dyDescent="0.2">
      <c r="A117" t="s">
        <v>58</v>
      </c>
      <c r="E117" s="28" t="s">
        <v>250</v>
      </c>
    </row>
    <row r="118" spans="1:16" ht="12.75" customHeight="1" x14ac:dyDescent="0.2">
      <c r="A118" s="17" t="s">
        <v>49</v>
      </c>
      <c r="B118" s="22" t="s">
        <v>270</v>
      </c>
      <c r="C118" s="22" t="s">
        <v>252</v>
      </c>
      <c r="D118" s="17" t="s">
        <v>51</v>
      </c>
      <c r="E118" s="23" t="s">
        <v>253</v>
      </c>
      <c r="F118" s="24" t="s">
        <v>135</v>
      </c>
      <c r="G118" s="25">
        <v>782</v>
      </c>
      <c r="H118" s="26">
        <v>0</v>
      </c>
      <c r="I118" s="26">
        <f>ROUND(ROUND(H118,2)*ROUND(G118,3),2)</f>
        <v>0</v>
      </c>
      <c r="O118">
        <f>(I118*21)/100</f>
        <v>0</v>
      </c>
      <c r="P118" t="s">
        <v>27</v>
      </c>
    </row>
    <row r="119" spans="1:16" x14ac:dyDescent="0.2">
      <c r="A119" s="27" t="s">
        <v>54</v>
      </c>
      <c r="E119" s="28" t="s">
        <v>254</v>
      </c>
    </row>
    <row r="120" spans="1:16" ht="25.5" x14ac:dyDescent="0.2">
      <c r="A120" s="29" t="s">
        <v>56</v>
      </c>
      <c r="E120" s="30" t="s">
        <v>422</v>
      </c>
    </row>
    <row r="121" spans="1:16" ht="51" x14ac:dyDescent="0.2">
      <c r="A121" t="s">
        <v>58</v>
      </c>
      <c r="E121" s="28" t="s">
        <v>256</v>
      </c>
    </row>
    <row r="122" spans="1:16" ht="12.75" customHeight="1" x14ac:dyDescent="0.2">
      <c r="A122" s="17" t="s">
        <v>49</v>
      </c>
      <c r="B122" s="22" t="s">
        <v>275</v>
      </c>
      <c r="C122" s="22" t="s">
        <v>258</v>
      </c>
      <c r="D122" s="17" t="s">
        <v>51</v>
      </c>
      <c r="E122" s="23" t="s">
        <v>259</v>
      </c>
      <c r="F122" s="24" t="s">
        <v>135</v>
      </c>
      <c r="G122" s="25">
        <v>782</v>
      </c>
      <c r="H122" s="26">
        <v>0</v>
      </c>
      <c r="I122" s="26">
        <f>ROUND(ROUND(H122,2)*ROUND(G122,3),2)</f>
        <v>0</v>
      </c>
      <c r="O122">
        <f>(I122*21)/100</f>
        <v>0</v>
      </c>
      <c r="P122" t="s">
        <v>27</v>
      </c>
    </row>
    <row r="123" spans="1:16" ht="12.75" customHeight="1" x14ac:dyDescent="0.2">
      <c r="A123" s="27" t="s">
        <v>54</v>
      </c>
      <c r="E123" s="28" t="s">
        <v>260</v>
      </c>
    </row>
    <row r="124" spans="1:16" ht="25.5" x14ac:dyDescent="0.2">
      <c r="A124" s="29" t="s">
        <v>56</v>
      </c>
      <c r="E124" s="30" t="s">
        <v>422</v>
      </c>
    </row>
    <row r="125" spans="1:16" ht="51" x14ac:dyDescent="0.2">
      <c r="A125" t="s">
        <v>58</v>
      </c>
      <c r="E125" s="28" t="s">
        <v>256</v>
      </c>
    </row>
    <row r="126" spans="1:16" ht="12.75" customHeight="1" x14ac:dyDescent="0.2">
      <c r="A126" s="17" t="s">
        <v>49</v>
      </c>
      <c r="B126" s="22" t="s">
        <v>281</v>
      </c>
      <c r="C126" s="22" t="s">
        <v>262</v>
      </c>
      <c r="D126" s="17" t="s">
        <v>51</v>
      </c>
      <c r="E126" s="23" t="s">
        <v>263</v>
      </c>
      <c r="F126" s="24" t="s">
        <v>135</v>
      </c>
      <c r="G126" s="25">
        <v>782</v>
      </c>
      <c r="H126" s="26">
        <v>0</v>
      </c>
      <c r="I126" s="26">
        <f>ROUND(ROUND(H126,2)*ROUND(G126,3),2)</f>
        <v>0</v>
      </c>
      <c r="O126">
        <f>(I126*21)/100</f>
        <v>0</v>
      </c>
      <c r="P126" t="s">
        <v>27</v>
      </c>
    </row>
    <row r="127" spans="1:16" x14ac:dyDescent="0.2">
      <c r="A127" s="27" t="s">
        <v>54</v>
      </c>
      <c r="E127" s="28" t="s">
        <v>264</v>
      </c>
    </row>
    <row r="128" spans="1:16" ht="25.5" x14ac:dyDescent="0.2">
      <c r="A128" s="29" t="s">
        <v>56</v>
      </c>
      <c r="E128" s="30" t="s">
        <v>422</v>
      </c>
    </row>
    <row r="129" spans="1:16" ht="140.25" x14ac:dyDescent="0.2">
      <c r="A129" t="s">
        <v>58</v>
      </c>
      <c r="E129" s="28" t="s">
        <v>265</v>
      </c>
    </row>
    <row r="130" spans="1:16" ht="12.75" customHeight="1" x14ac:dyDescent="0.2">
      <c r="A130" s="17" t="s">
        <v>49</v>
      </c>
      <c r="B130" s="22" t="s">
        <v>286</v>
      </c>
      <c r="C130" s="22" t="s">
        <v>267</v>
      </c>
      <c r="D130" s="17" t="s">
        <v>51</v>
      </c>
      <c r="E130" s="23" t="s">
        <v>268</v>
      </c>
      <c r="F130" s="24" t="s">
        <v>135</v>
      </c>
      <c r="G130" s="25">
        <v>782</v>
      </c>
      <c r="H130" s="26">
        <v>0</v>
      </c>
      <c r="I130" s="26">
        <f>ROUND(ROUND(H130,2)*ROUND(G130,3),2)</f>
        <v>0</v>
      </c>
      <c r="O130">
        <f>(I130*21)/100</f>
        <v>0</v>
      </c>
      <c r="P130" t="s">
        <v>27</v>
      </c>
    </row>
    <row r="131" spans="1:16" ht="12.75" customHeight="1" x14ac:dyDescent="0.2">
      <c r="A131" s="27" t="s">
        <v>54</v>
      </c>
      <c r="E131" s="28" t="s">
        <v>269</v>
      </c>
    </row>
    <row r="132" spans="1:16" ht="25.5" x14ac:dyDescent="0.2">
      <c r="A132" s="29" t="s">
        <v>56</v>
      </c>
      <c r="E132" s="30" t="s">
        <v>422</v>
      </c>
    </row>
    <row r="133" spans="1:16" ht="140.25" x14ac:dyDescent="0.2">
      <c r="A133" t="s">
        <v>58</v>
      </c>
      <c r="E133" s="28" t="s">
        <v>265</v>
      </c>
    </row>
    <row r="134" spans="1:16" ht="12.75" customHeight="1" x14ac:dyDescent="0.2">
      <c r="A134" s="17" t="s">
        <v>49</v>
      </c>
      <c r="B134" s="22" t="s">
        <v>291</v>
      </c>
      <c r="C134" s="22" t="s">
        <v>271</v>
      </c>
      <c r="D134" s="17" t="s">
        <v>51</v>
      </c>
      <c r="E134" s="23" t="s">
        <v>272</v>
      </c>
      <c r="F134" s="24" t="s">
        <v>135</v>
      </c>
      <c r="G134" s="25">
        <v>782</v>
      </c>
      <c r="H134" s="26">
        <v>0</v>
      </c>
      <c r="I134" s="26">
        <f>ROUND(ROUND(H134,2)*ROUND(G134,3),2)</f>
        <v>0</v>
      </c>
      <c r="O134">
        <f>(I134*21)/100</f>
        <v>0</v>
      </c>
      <c r="P134" t="s">
        <v>27</v>
      </c>
    </row>
    <row r="135" spans="1:16" ht="25.5" x14ac:dyDescent="0.2">
      <c r="A135" s="27" t="s">
        <v>54</v>
      </c>
      <c r="E135" s="28" t="s">
        <v>273</v>
      </c>
    </row>
    <row r="136" spans="1:16" ht="25.5" x14ac:dyDescent="0.2">
      <c r="A136" s="29" t="s">
        <v>56</v>
      </c>
      <c r="E136" s="30" t="s">
        <v>422</v>
      </c>
    </row>
    <row r="137" spans="1:16" ht="25.5" x14ac:dyDescent="0.2">
      <c r="A137" t="s">
        <v>58</v>
      </c>
      <c r="E137" s="28" t="s">
        <v>274</v>
      </c>
    </row>
    <row r="138" spans="1:16" ht="12.75" customHeight="1" x14ac:dyDescent="0.2">
      <c r="A138" s="17" t="s">
        <v>49</v>
      </c>
      <c r="B138" s="22" t="s">
        <v>297</v>
      </c>
      <c r="C138" s="22" t="s">
        <v>276</v>
      </c>
      <c r="D138" s="17" t="s">
        <v>51</v>
      </c>
      <c r="E138" s="23" t="s">
        <v>277</v>
      </c>
      <c r="F138" s="24" t="s">
        <v>135</v>
      </c>
      <c r="G138" s="25">
        <v>62</v>
      </c>
      <c r="H138" s="26">
        <v>0</v>
      </c>
      <c r="I138" s="26">
        <f>ROUND(ROUND(H138,2)*ROUND(G138,3),2)</f>
        <v>0</v>
      </c>
      <c r="O138">
        <f>(I138*21)/100</f>
        <v>0</v>
      </c>
      <c r="P138" t="s">
        <v>27</v>
      </c>
    </row>
    <row r="139" spans="1:16" ht="12.75" customHeight="1" x14ac:dyDescent="0.2">
      <c r="A139" s="27" t="s">
        <v>54</v>
      </c>
      <c r="E139" s="28" t="s">
        <v>278</v>
      </c>
    </row>
    <row r="140" spans="1:16" ht="25.5" x14ac:dyDescent="0.2">
      <c r="A140" s="29" t="s">
        <v>56</v>
      </c>
      <c r="E140" s="30" t="s">
        <v>423</v>
      </c>
    </row>
    <row r="141" spans="1:16" ht="165.75" x14ac:dyDescent="0.2">
      <c r="A141" t="s">
        <v>58</v>
      </c>
      <c r="E141" s="28" t="s">
        <v>280</v>
      </c>
    </row>
    <row r="142" spans="1:16" ht="12.75" customHeight="1" x14ac:dyDescent="0.2">
      <c r="A142" s="17" t="s">
        <v>49</v>
      </c>
      <c r="B142" s="22" t="s">
        <v>303</v>
      </c>
      <c r="C142" s="22" t="s">
        <v>282</v>
      </c>
      <c r="D142" s="17" t="s">
        <v>51</v>
      </c>
      <c r="E142" s="23" t="s">
        <v>283</v>
      </c>
      <c r="F142" s="24" t="s">
        <v>135</v>
      </c>
      <c r="G142" s="25">
        <v>4</v>
      </c>
      <c r="H142" s="26">
        <v>0</v>
      </c>
      <c r="I142" s="26">
        <f>ROUND(ROUND(H142,2)*ROUND(G142,3),2)</f>
        <v>0</v>
      </c>
      <c r="O142">
        <f>(I142*21)/100</f>
        <v>0</v>
      </c>
      <c r="P142" t="s">
        <v>27</v>
      </c>
    </row>
    <row r="143" spans="1:16" ht="25.5" x14ac:dyDescent="0.2">
      <c r="A143" s="27" t="s">
        <v>54</v>
      </c>
      <c r="E143" s="28" t="s">
        <v>284</v>
      </c>
    </row>
    <row r="144" spans="1:16" ht="25.5" x14ac:dyDescent="0.2">
      <c r="A144" s="29" t="s">
        <v>56</v>
      </c>
      <c r="E144" s="30" t="s">
        <v>285</v>
      </c>
    </row>
    <row r="145" spans="1:16" ht="165.75" x14ac:dyDescent="0.2">
      <c r="A145" t="s">
        <v>58</v>
      </c>
      <c r="E145" s="28" t="s">
        <v>280</v>
      </c>
    </row>
    <row r="146" spans="1:16" ht="12.75" customHeight="1" x14ac:dyDescent="0.2">
      <c r="A146" s="17" t="s">
        <v>49</v>
      </c>
      <c r="B146" s="22" t="s">
        <v>309</v>
      </c>
      <c r="C146" s="22" t="s">
        <v>292</v>
      </c>
      <c r="D146" s="17" t="s">
        <v>51</v>
      </c>
      <c r="E146" s="23" t="s">
        <v>293</v>
      </c>
      <c r="F146" s="24" t="s">
        <v>152</v>
      </c>
      <c r="G146" s="25">
        <v>32</v>
      </c>
      <c r="H146" s="26">
        <v>0</v>
      </c>
      <c r="I146" s="26">
        <f>ROUND(ROUND(H146,2)*ROUND(G146,3),2)</f>
        <v>0</v>
      </c>
      <c r="O146">
        <f>(I146*21)/100</f>
        <v>0</v>
      </c>
      <c r="P146" t="s">
        <v>27</v>
      </c>
    </row>
    <row r="147" spans="1:16" ht="12.75" customHeight="1" x14ac:dyDescent="0.2">
      <c r="A147" s="27" t="s">
        <v>54</v>
      </c>
      <c r="E147" s="28" t="s">
        <v>294</v>
      </c>
    </row>
    <row r="148" spans="1:16" ht="12.75" customHeight="1" x14ac:dyDescent="0.2">
      <c r="A148" s="29" t="s">
        <v>56</v>
      </c>
      <c r="E148" s="30" t="s">
        <v>51</v>
      </c>
    </row>
    <row r="149" spans="1:16" ht="38.25" x14ac:dyDescent="0.2">
      <c r="A149" t="s">
        <v>58</v>
      </c>
      <c r="E149" s="28" t="s">
        <v>295</v>
      </c>
    </row>
    <row r="150" spans="1:16" ht="12.75" customHeight="1" x14ac:dyDescent="0.2">
      <c r="A150" s="5" t="s">
        <v>47</v>
      </c>
      <c r="B150" s="5"/>
      <c r="C150" s="32" t="s">
        <v>98</v>
      </c>
      <c r="D150" s="5"/>
      <c r="E150" s="20" t="s">
        <v>424</v>
      </c>
      <c r="F150" s="5"/>
      <c r="G150" s="5"/>
      <c r="H150" s="5"/>
      <c r="I150" s="33">
        <f>0+I151</f>
        <v>0</v>
      </c>
    </row>
    <row r="151" spans="1:16" x14ac:dyDescent="0.2">
      <c r="A151" s="17" t="s">
        <v>49</v>
      </c>
      <c r="B151" s="22" t="s">
        <v>315</v>
      </c>
      <c r="C151" s="22" t="s">
        <v>425</v>
      </c>
      <c r="D151" s="17" t="s">
        <v>51</v>
      </c>
      <c r="E151" s="23" t="s">
        <v>426</v>
      </c>
      <c r="F151" s="24" t="s">
        <v>135</v>
      </c>
      <c r="G151" s="25">
        <v>40</v>
      </c>
      <c r="H151" s="26">
        <v>0</v>
      </c>
      <c r="I151" s="26">
        <f>ROUND(ROUND(H151,2)*ROUND(G151,3),2)</f>
        <v>0</v>
      </c>
      <c r="O151">
        <f>(I151*21)/100</f>
        <v>0</v>
      </c>
      <c r="P151" t="s">
        <v>27</v>
      </c>
    </row>
    <row r="152" spans="1:16" ht="25.5" x14ac:dyDescent="0.2">
      <c r="A152" s="27" t="s">
        <v>54</v>
      </c>
      <c r="E152" s="28" t="s">
        <v>427</v>
      </c>
    </row>
    <row r="153" spans="1:16" ht="25.5" x14ac:dyDescent="0.2">
      <c r="A153" s="29" t="s">
        <v>56</v>
      </c>
      <c r="E153" s="30" t="s">
        <v>428</v>
      </c>
    </row>
    <row r="154" spans="1:16" ht="102" x14ac:dyDescent="0.2">
      <c r="A154" t="s">
        <v>58</v>
      </c>
      <c r="E154" s="28" t="s">
        <v>429</v>
      </c>
    </row>
    <row r="155" spans="1:16" ht="12.75" customHeight="1" x14ac:dyDescent="0.2">
      <c r="A155" s="5" t="s">
        <v>47</v>
      </c>
      <c r="B155" s="5"/>
      <c r="C155" s="32" t="s">
        <v>44</v>
      </c>
      <c r="D155" s="5"/>
      <c r="E155" s="20" t="s">
        <v>314</v>
      </c>
      <c r="F155" s="5"/>
      <c r="G155" s="5"/>
      <c r="H155" s="5"/>
      <c r="I155" s="33">
        <f>0+I156+I160+I164+I168+I172+I176+I180+I184+I188+I192+I196+I200+I204</f>
        <v>0</v>
      </c>
    </row>
    <row r="156" spans="1:16" ht="12.75" customHeight="1" x14ac:dyDescent="0.2">
      <c r="A156" s="17" t="s">
        <v>49</v>
      </c>
      <c r="B156" s="22" t="s">
        <v>321</v>
      </c>
      <c r="C156" s="22" t="s">
        <v>430</v>
      </c>
      <c r="D156" s="17" t="s">
        <v>51</v>
      </c>
      <c r="E156" s="23" t="s">
        <v>431</v>
      </c>
      <c r="F156" s="24" t="s">
        <v>76</v>
      </c>
      <c r="G156" s="25">
        <v>8</v>
      </c>
      <c r="H156" s="26">
        <v>0</v>
      </c>
      <c r="I156" s="26">
        <f>ROUND(ROUND(H156,2)*ROUND(G156,3),2)</f>
        <v>0</v>
      </c>
      <c r="O156">
        <f>(I156*21)/100</f>
        <v>0</v>
      </c>
      <c r="P156" t="s">
        <v>27</v>
      </c>
    </row>
    <row r="157" spans="1:16" x14ac:dyDescent="0.2">
      <c r="A157" s="27" t="s">
        <v>54</v>
      </c>
      <c r="E157" s="28" t="s">
        <v>432</v>
      </c>
    </row>
    <row r="158" spans="1:16" ht="25.5" x14ac:dyDescent="0.2">
      <c r="A158" s="29" t="s">
        <v>56</v>
      </c>
      <c r="E158" s="30" t="s">
        <v>433</v>
      </c>
    </row>
    <row r="159" spans="1:16" ht="25.5" x14ac:dyDescent="0.2">
      <c r="A159" t="s">
        <v>58</v>
      </c>
      <c r="E159" s="28" t="s">
        <v>434</v>
      </c>
    </row>
    <row r="160" spans="1:16" ht="12.75" customHeight="1" x14ac:dyDescent="0.2">
      <c r="A160" s="17" t="s">
        <v>49</v>
      </c>
      <c r="B160" s="22" t="s">
        <v>326</v>
      </c>
      <c r="C160" s="22" t="s">
        <v>435</v>
      </c>
      <c r="D160" s="17" t="s">
        <v>51</v>
      </c>
      <c r="E160" s="23" t="s">
        <v>436</v>
      </c>
      <c r="F160" s="24" t="s">
        <v>76</v>
      </c>
      <c r="G160" s="25">
        <v>7</v>
      </c>
      <c r="H160" s="26">
        <v>0</v>
      </c>
      <c r="I160" s="26">
        <f>ROUND(ROUND(H160,2)*ROUND(G160,3),2)</f>
        <v>0</v>
      </c>
      <c r="O160">
        <f>(I160*21)/100</f>
        <v>0</v>
      </c>
      <c r="P160" t="s">
        <v>27</v>
      </c>
    </row>
    <row r="161" spans="1:16" x14ac:dyDescent="0.2">
      <c r="A161" s="27" t="s">
        <v>54</v>
      </c>
      <c r="E161" s="28" t="s">
        <v>437</v>
      </c>
    </row>
    <row r="162" spans="1:16" ht="25.5" x14ac:dyDescent="0.2">
      <c r="A162" s="29" t="s">
        <v>56</v>
      </c>
      <c r="E162" s="30" t="s">
        <v>438</v>
      </c>
    </row>
    <row r="163" spans="1:16" ht="25.5" x14ac:dyDescent="0.2">
      <c r="A163" t="s">
        <v>58</v>
      </c>
      <c r="E163" s="28" t="s">
        <v>439</v>
      </c>
    </row>
    <row r="164" spans="1:16" ht="12.75" customHeight="1" x14ac:dyDescent="0.2">
      <c r="A164" s="17" t="s">
        <v>49</v>
      </c>
      <c r="B164" s="22" t="s">
        <v>332</v>
      </c>
      <c r="C164" s="22" t="s">
        <v>440</v>
      </c>
      <c r="D164" s="17" t="s">
        <v>51</v>
      </c>
      <c r="E164" s="23" t="s">
        <v>441</v>
      </c>
      <c r="F164" s="24" t="s">
        <v>76</v>
      </c>
      <c r="G164" s="25">
        <v>7</v>
      </c>
      <c r="H164" s="26">
        <v>0</v>
      </c>
      <c r="I164" s="26">
        <f>ROUND(ROUND(H164,2)*ROUND(G164,3),2)</f>
        <v>0</v>
      </c>
      <c r="O164">
        <f>(I164*21)/100</f>
        <v>0</v>
      </c>
      <c r="P164" t="s">
        <v>27</v>
      </c>
    </row>
    <row r="165" spans="1:16" ht="12.75" customHeight="1" x14ac:dyDescent="0.2">
      <c r="A165" s="27" t="s">
        <v>54</v>
      </c>
      <c r="E165" s="28" t="s">
        <v>437</v>
      </c>
    </row>
    <row r="166" spans="1:16" ht="25.5" x14ac:dyDescent="0.2">
      <c r="A166" s="29" t="s">
        <v>56</v>
      </c>
      <c r="E166" s="30" t="s">
        <v>442</v>
      </c>
    </row>
    <row r="167" spans="1:16" ht="25.5" x14ac:dyDescent="0.2">
      <c r="A167" t="s">
        <v>58</v>
      </c>
      <c r="E167" s="28" t="s">
        <v>439</v>
      </c>
    </row>
    <row r="168" spans="1:16" ht="12.75" customHeight="1" x14ac:dyDescent="0.2">
      <c r="A168" s="17" t="s">
        <v>49</v>
      </c>
      <c r="B168" s="22" t="s">
        <v>337</v>
      </c>
      <c r="C168" s="22" t="s">
        <v>443</v>
      </c>
      <c r="D168" s="17" t="s">
        <v>51</v>
      </c>
      <c r="E168" s="23" t="s">
        <v>444</v>
      </c>
      <c r="F168" s="24" t="s">
        <v>76</v>
      </c>
      <c r="G168" s="25">
        <v>8</v>
      </c>
      <c r="H168" s="26">
        <v>0</v>
      </c>
      <c r="I168" s="26">
        <f>ROUND(ROUND(H168,2)*ROUND(G168,3),2)</f>
        <v>0</v>
      </c>
      <c r="O168">
        <f>(I168*21)/100</f>
        <v>0</v>
      </c>
      <c r="P168" t="s">
        <v>27</v>
      </c>
    </row>
    <row r="169" spans="1:16" ht="12.75" customHeight="1" x14ac:dyDescent="0.2">
      <c r="A169" s="27" t="s">
        <v>54</v>
      </c>
      <c r="E169" s="28" t="s">
        <v>51</v>
      </c>
    </row>
    <row r="170" spans="1:16" ht="25.5" x14ac:dyDescent="0.2">
      <c r="A170" s="29" t="s">
        <v>56</v>
      </c>
      <c r="E170" s="30" t="s">
        <v>445</v>
      </c>
    </row>
    <row r="171" spans="1:16" ht="38.25" x14ac:dyDescent="0.2">
      <c r="A171" t="s">
        <v>58</v>
      </c>
      <c r="E171" s="28" t="s">
        <v>446</v>
      </c>
    </row>
    <row r="172" spans="1:16" ht="12.75" customHeight="1" x14ac:dyDescent="0.2">
      <c r="A172" s="17" t="s">
        <v>49</v>
      </c>
      <c r="B172" s="22" t="s">
        <v>343</v>
      </c>
      <c r="C172" s="22" t="s">
        <v>447</v>
      </c>
      <c r="D172" s="17" t="s">
        <v>51</v>
      </c>
      <c r="E172" s="23" t="s">
        <v>448</v>
      </c>
      <c r="F172" s="24" t="s">
        <v>76</v>
      </c>
      <c r="G172" s="25">
        <v>2</v>
      </c>
      <c r="H172" s="26">
        <v>0</v>
      </c>
      <c r="I172" s="26">
        <f>ROUND(ROUND(H172,2)*ROUND(G172,3),2)</f>
        <v>0</v>
      </c>
      <c r="O172">
        <f>(I172*21)/100</f>
        <v>0</v>
      </c>
      <c r="P172" t="s">
        <v>27</v>
      </c>
    </row>
    <row r="173" spans="1:16" x14ac:dyDescent="0.2">
      <c r="A173" s="27" t="s">
        <v>54</v>
      </c>
      <c r="E173" s="28" t="s">
        <v>51</v>
      </c>
    </row>
    <row r="174" spans="1:16" x14ac:dyDescent="0.2">
      <c r="A174" s="29" t="s">
        <v>56</v>
      </c>
      <c r="E174" s="30" t="s">
        <v>449</v>
      </c>
    </row>
    <row r="175" spans="1:16" ht="25.5" x14ac:dyDescent="0.2">
      <c r="A175" t="s">
        <v>58</v>
      </c>
      <c r="E175" s="28" t="s">
        <v>434</v>
      </c>
    </row>
    <row r="176" spans="1:16" ht="12.75" customHeight="1" x14ac:dyDescent="0.2">
      <c r="A176" s="17" t="s">
        <v>49</v>
      </c>
      <c r="B176" s="22" t="s">
        <v>349</v>
      </c>
      <c r="C176" s="22" t="s">
        <v>450</v>
      </c>
      <c r="D176" s="17" t="s">
        <v>51</v>
      </c>
      <c r="E176" s="23" t="s">
        <v>451</v>
      </c>
      <c r="F176" s="24" t="s">
        <v>135</v>
      </c>
      <c r="G176" s="25">
        <v>39.063000000000002</v>
      </c>
      <c r="H176" s="26">
        <v>0</v>
      </c>
      <c r="I176" s="26">
        <f>ROUND(ROUND(H176,2)*ROUND(G176,3),2)</f>
        <v>0</v>
      </c>
      <c r="O176">
        <f>(I176*21)/100</f>
        <v>0</v>
      </c>
      <c r="P176" t="s">
        <v>27</v>
      </c>
    </row>
    <row r="177" spans="1:16" x14ac:dyDescent="0.2">
      <c r="A177" s="27" t="s">
        <v>54</v>
      </c>
      <c r="E177" s="28" t="s">
        <v>452</v>
      </c>
    </row>
    <row r="178" spans="1:16" ht="127.5" x14ac:dyDescent="0.2">
      <c r="A178" s="29" t="s">
        <v>56</v>
      </c>
      <c r="E178" s="30" t="s">
        <v>453</v>
      </c>
    </row>
    <row r="179" spans="1:16" ht="38.25" x14ac:dyDescent="0.2">
      <c r="A179" t="s">
        <v>58</v>
      </c>
      <c r="E179" s="28" t="s">
        <v>454</v>
      </c>
    </row>
    <row r="180" spans="1:16" ht="12.75" customHeight="1" x14ac:dyDescent="0.2">
      <c r="A180" s="17" t="s">
        <v>49</v>
      </c>
      <c r="B180" s="22" t="s">
        <v>355</v>
      </c>
      <c r="C180" s="22" t="s">
        <v>455</v>
      </c>
      <c r="D180" s="17" t="s">
        <v>51</v>
      </c>
      <c r="E180" s="23" t="s">
        <v>456</v>
      </c>
      <c r="F180" s="24" t="s">
        <v>135</v>
      </c>
      <c r="G180" s="25">
        <v>149.81299999999999</v>
      </c>
      <c r="H180" s="26">
        <v>0</v>
      </c>
      <c r="I180" s="26">
        <f>ROUND(ROUND(H180,2)*ROUND(G180,3),2)</f>
        <v>0</v>
      </c>
      <c r="O180">
        <f>(I180*21)/100</f>
        <v>0</v>
      </c>
      <c r="P180" t="s">
        <v>27</v>
      </c>
    </row>
    <row r="181" spans="1:16" x14ac:dyDescent="0.2">
      <c r="A181" s="27" t="s">
        <v>54</v>
      </c>
      <c r="E181" s="28" t="s">
        <v>457</v>
      </c>
    </row>
    <row r="182" spans="1:16" ht="191.25" x14ac:dyDescent="0.2">
      <c r="A182" s="29" t="s">
        <v>56</v>
      </c>
      <c r="E182" s="30" t="s">
        <v>458</v>
      </c>
    </row>
    <row r="183" spans="1:16" ht="38.25" x14ac:dyDescent="0.2">
      <c r="A183" t="s">
        <v>58</v>
      </c>
      <c r="E183" s="28" t="s">
        <v>454</v>
      </c>
    </row>
    <row r="184" spans="1:16" ht="12.75" customHeight="1" x14ac:dyDescent="0.2">
      <c r="A184" s="17" t="s">
        <v>49</v>
      </c>
      <c r="B184" s="22" t="s">
        <v>459</v>
      </c>
      <c r="C184" s="22" t="s">
        <v>327</v>
      </c>
      <c r="D184" s="17" t="s">
        <v>51</v>
      </c>
      <c r="E184" s="23" t="s">
        <v>328</v>
      </c>
      <c r="F184" s="24" t="s">
        <v>152</v>
      </c>
      <c r="G184" s="25">
        <v>28</v>
      </c>
      <c r="H184" s="26">
        <v>0</v>
      </c>
      <c r="I184" s="26">
        <f>ROUND(ROUND(H184,2)*ROUND(G184,3),2)</f>
        <v>0</v>
      </c>
      <c r="O184">
        <f>(I184*21)/100</f>
        <v>0</v>
      </c>
      <c r="P184" t="s">
        <v>27</v>
      </c>
    </row>
    <row r="185" spans="1:16" x14ac:dyDescent="0.2">
      <c r="A185" s="27" t="s">
        <v>54</v>
      </c>
      <c r="E185" s="28" t="s">
        <v>329</v>
      </c>
    </row>
    <row r="186" spans="1:16" ht="25.5" x14ac:dyDescent="0.2">
      <c r="A186" s="29" t="s">
        <v>56</v>
      </c>
      <c r="E186" s="30" t="s">
        <v>460</v>
      </c>
    </row>
    <row r="187" spans="1:16" ht="51" x14ac:dyDescent="0.2">
      <c r="A187" t="s">
        <v>58</v>
      </c>
      <c r="E187" s="28" t="s">
        <v>331</v>
      </c>
    </row>
    <row r="188" spans="1:16" ht="12.75" customHeight="1" x14ac:dyDescent="0.2">
      <c r="A188" s="17" t="s">
        <v>49</v>
      </c>
      <c r="B188" s="22" t="s">
        <v>461</v>
      </c>
      <c r="C188" s="22" t="s">
        <v>333</v>
      </c>
      <c r="D188" s="17" t="s">
        <v>51</v>
      </c>
      <c r="E188" s="23" t="s">
        <v>334</v>
      </c>
      <c r="F188" s="24" t="s">
        <v>152</v>
      </c>
      <c r="G188" s="25">
        <v>38</v>
      </c>
      <c r="H188" s="26">
        <v>0</v>
      </c>
      <c r="I188" s="26">
        <f>ROUND(ROUND(H188,2)*ROUND(G188,3),2)</f>
        <v>0</v>
      </c>
      <c r="O188">
        <f>(I188*21)/100</f>
        <v>0</v>
      </c>
      <c r="P188" t="s">
        <v>27</v>
      </c>
    </row>
    <row r="189" spans="1:16" x14ac:dyDescent="0.2">
      <c r="A189" s="27" t="s">
        <v>54</v>
      </c>
      <c r="E189" s="28" t="s">
        <v>335</v>
      </c>
    </row>
    <row r="190" spans="1:16" ht="25.5" x14ac:dyDescent="0.2">
      <c r="A190" s="29" t="s">
        <v>56</v>
      </c>
      <c r="E190" s="30" t="s">
        <v>462</v>
      </c>
    </row>
    <row r="191" spans="1:16" ht="51" x14ac:dyDescent="0.2">
      <c r="A191" t="s">
        <v>58</v>
      </c>
      <c r="E191" s="28" t="s">
        <v>331</v>
      </c>
    </row>
    <row r="192" spans="1:16" ht="12.75" customHeight="1" x14ac:dyDescent="0.2">
      <c r="A192" s="17" t="s">
        <v>49</v>
      </c>
      <c r="B192" s="22" t="s">
        <v>463</v>
      </c>
      <c r="C192" s="22" t="s">
        <v>338</v>
      </c>
      <c r="D192" s="17" t="s">
        <v>51</v>
      </c>
      <c r="E192" s="23" t="s">
        <v>339</v>
      </c>
      <c r="F192" s="24" t="s">
        <v>152</v>
      </c>
      <c r="G192" s="25">
        <v>76</v>
      </c>
      <c r="H192" s="26">
        <v>0</v>
      </c>
      <c r="I192" s="26">
        <f>ROUND(ROUND(H192,2)*ROUND(G192,3),2)</f>
        <v>0</v>
      </c>
      <c r="O192">
        <f>(I192*21)/100</f>
        <v>0</v>
      </c>
      <c r="P192" t="s">
        <v>27</v>
      </c>
    </row>
    <row r="193" spans="1:16" x14ac:dyDescent="0.2">
      <c r="A193" s="27" t="s">
        <v>54</v>
      </c>
      <c r="E193" s="28" t="s">
        <v>340</v>
      </c>
    </row>
    <row r="194" spans="1:16" ht="25.5" x14ac:dyDescent="0.2">
      <c r="A194" s="29" t="s">
        <v>56</v>
      </c>
      <c r="E194" s="30" t="s">
        <v>464</v>
      </c>
    </row>
    <row r="195" spans="1:16" ht="51" x14ac:dyDescent="0.2">
      <c r="A195" t="s">
        <v>58</v>
      </c>
      <c r="E195" s="28" t="s">
        <v>342</v>
      </c>
    </row>
    <row r="196" spans="1:16" x14ac:dyDescent="0.2">
      <c r="A196" s="17" t="s">
        <v>49</v>
      </c>
      <c r="B196" s="22" t="s">
        <v>465</v>
      </c>
      <c r="C196" s="22" t="s">
        <v>344</v>
      </c>
      <c r="D196" s="17" t="s">
        <v>51</v>
      </c>
      <c r="E196" s="23" t="s">
        <v>345</v>
      </c>
      <c r="F196" s="24" t="s">
        <v>152</v>
      </c>
      <c r="G196" s="25">
        <v>32</v>
      </c>
      <c r="H196" s="26">
        <v>0</v>
      </c>
      <c r="I196" s="26">
        <f>ROUND(ROUND(H196,2)*ROUND(G196,3),2)</f>
        <v>0</v>
      </c>
      <c r="O196">
        <f>(I196*21)/100</f>
        <v>0</v>
      </c>
      <c r="P196" t="s">
        <v>27</v>
      </c>
    </row>
    <row r="197" spans="1:16" x14ac:dyDescent="0.2">
      <c r="A197" s="27" t="s">
        <v>54</v>
      </c>
      <c r="E197" s="28" t="s">
        <v>346</v>
      </c>
    </row>
    <row r="198" spans="1:16" ht="25.5" x14ac:dyDescent="0.2">
      <c r="A198" s="29" t="s">
        <v>56</v>
      </c>
      <c r="E198" s="30" t="s">
        <v>466</v>
      </c>
    </row>
    <row r="199" spans="1:16" ht="25.5" x14ac:dyDescent="0.2">
      <c r="A199" t="s">
        <v>58</v>
      </c>
      <c r="E199" s="28" t="s">
        <v>348</v>
      </c>
    </row>
    <row r="200" spans="1:16" ht="12.75" customHeight="1" x14ac:dyDescent="0.2">
      <c r="A200" s="17" t="s">
        <v>49</v>
      </c>
      <c r="B200" s="22" t="s">
        <v>467</v>
      </c>
      <c r="C200" s="22" t="s">
        <v>468</v>
      </c>
      <c r="D200" s="17" t="s">
        <v>51</v>
      </c>
      <c r="E200" s="23" t="s">
        <v>469</v>
      </c>
      <c r="F200" s="24" t="s">
        <v>146</v>
      </c>
      <c r="G200" s="25">
        <v>0.78400000000000003</v>
      </c>
      <c r="H200" s="26">
        <v>0</v>
      </c>
      <c r="I200" s="26">
        <f>ROUND(ROUND(H200,2)*ROUND(G200,3),2)</f>
        <v>0</v>
      </c>
      <c r="O200">
        <f>(I200*21)/100</f>
        <v>0</v>
      </c>
      <c r="P200" t="s">
        <v>27</v>
      </c>
    </row>
    <row r="201" spans="1:16" ht="25.5" x14ac:dyDescent="0.2">
      <c r="A201" s="27" t="s">
        <v>54</v>
      </c>
      <c r="E201" s="28" t="s">
        <v>470</v>
      </c>
    </row>
    <row r="202" spans="1:16" ht="63.75" x14ac:dyDescent="0.2">
      <c r="A202" s="29" t="s">
        <v>56</v>
      </c>
      <c r="E202" s="30" t="s">
        <v>471</v>
      </c>
    </row>
    <row r="203" spans="1:16" ht="114.75" x14ac:dyDescent="0.2">
      <c r="A203" t="s">
        <v>58</v>
      </c>
      <c r="E203" s="28" t="s">
        <v>472</v>
      </c>
    </row>
    <row r="204" spans="1:16" ht="12.75" customHeight="1" x14ac:dyDescent="0.2">
      <c r="A204" s="17" t="s">
        <v>49</v>
      </c>
      <c r="B204" s="22" t="s">
        <v>473</v>
      </c>
      <c r="C204" s="22" t="s">
        <v>474</v>
      </c>
      <c r="D204" s="17" t="s">
        <v>51</v>
      </c>
      <c r="E204" s="23" t="s">
        <v>475</v>
      </c>
      <c r="F204" s="24" t="s">
        <v>152</v>
      </c>
      <c r="G204" s="25">
        <v>31</v>
      </c>
      <c r="H204" s="26">
        <v>0</v>
      </c>
      <c r="I204" s="26">
        <f>ROUND(ROUND(H204,2)*ROUND(G204,3),2)</f>
        <v>0</v>
      </c>
      <c r="O204">
        <f>(I204*21)/100</f>
        <v>0</v>
      </c>
      <c r="P204" t="s">
        <v>27</v>
      </c>
    </row>
    <row r="205" spans="1:16" x14ac:dyDescent="0.2">
      <c r="A205" s="27" t="s">
        <v>54</v>
      </c>
      <c r="E205" s="28" t="s">
        <v>476</v>
      </c>
    </row>
    <row r="206" spans="1:16" ht="25.5" x14ac:dyDescent="0.2">
      <c r="A206" s="29" t="s">
        <v>56</v>
      </c>
      <c r="E206" s="30" t="s">
        <v>477</v>
      </c>
    </row>
    <row r="207" spans="1:16" ht="114.75" x14ac:dyDescent="0.2">
      <c r="A207" t="s">
        <v>58</v>
      </c>
      <c r="E207" s="28" t="s">
        <v>478</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zoomScaleNormal="100" workbookViewId="0">
      <pane ySplit="8" topLeftCell="A9" activePane="bottomLeft" state="frozen"/>
      <selection pane="bottomLeft" activeCell="B11" sqref="B11"/>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0+I9+I54+I67+I104</f>
        <v>0</v>
      </c>
      <c r="O3" t="s">
        <v>23</v>
      </c>
      <c r="P3" t="s">
        <v>27</v>
      </c>
    </row>
    <row r="4" spans="1:16" ht="15" customHeight="1" x14ac:dyDescent="0.2">
      <c r="A4" t="s">
        <v>17</v>
      </c>
      <c r="B4" s="10" t="s">
        <v>18</v>
      </c>
      <c r="C4" s="38" t="s">
        <v>479</v>
      </c>
      <c r="D4" s="34"/>
      <c r="E4" s="11" t="s">
        <v>480</v>
      </c>
      <c r="F4" s="1"/>
      <c r="G4" s="1"/>
      <c r="H4" s="9"/>
      <c r="I4" s="9"/>
      <c r="O4" t="s">
        <v>24</v>
      </c>
      <c r="P4" t="s">
        <v>27</v>
      </c>
    </row>
    <row r="5" spans="1:16" ht="12.75" customHeight="1" x14ac:dyDescent="0.2">
      <c r="A5" t="s">
        <v>21</v>
      </c>
      <c r="B5" s="13" t="s">
        <v>22</v>
      </c>
      <c r="C5" s="39" t="s">
        <v>28</v>
      </c>
      <c r="D5" s="40"/>
      <c r="E5" s="14" t="s">
        <v>29</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0+I10+I14+I18+I22+I26+I30+I34+I38+I42+I46+I50</f>
        <v>0</v>
      </c>
    </row>
    <row r="10" spans="1:16" x14ac:dyDescent="0.2">
      <c r="A10" s="17" t="s">
        <v>49</v>
      </c>
      <c r="B10" s="22" t="s">
        <v>33</v>
      </c>
      <c r="C10" s="22" t="s">
        <v>133</v>
      </c>
      <c r="D10" s="17" t="s">
        <v>51</v>
      </c>
      <c r="E10" s="23" t="s">
        <v>134</v>
      </c>
      <c r="F10" s="24" t="s">
        <v>135</v>
      </c>
      <c r="G10" s="25">
        <v>122.4</v>
      </c>
      <c r="H10" s="26">
        <v>0</v>
      </c>
      <c r="I10" s="26">
        <f>ROUND(ROUND(H10,2)*ROUND(G10,3),2)</f>
        <v>0</v>
      </c>
      <c r="O10">
        <f>(I10*21)/100</f>
        <v>0</v>
      </c>
      <c r="P10" t="s">
        <v>27</v>
      </c>
    </row>
    <row r="11" spans="1:16" ht="25.5" x14ac:dyDescent="0.2">
      <c r="A11" s="27" t="s">
        <v>54</v>
      </c>
      <c r="E11" s="28" t="s">
        <v>136</v>
      </c>
    </row>
    <row r="12" spans="1:16" ht="25.5" x14ac:dyDescent="0.2">
      <c r="A12" s="29" t="s">
        <v>56</v>
      </c>
      <c r="E12" s="30" t="s">
        <v>481</v>
      </c>
    </row>
    <row r="13" spans="1:16" x14ac:dyDescent="0.2">
      <c r="A13" t="s">
        <v>58</v>
      </c>
      <c r="E13" s="28" t="s">
        <v>138</v>
      </c>
    </row>
    <row r="14" spans="1:16" ht="12.75" customHeight="1" x14ac:dyDescent="0.2">
      <c r="A14" s="17" t="s">
        <v>49</v>
      </c>
      <c r="B14" s="22" t="s">
        <v>27</v>
      </c>
      <c r="C14" s="22" t="s">
        <v>144</v>
      </c>
      <c r="D14" s="17" t="s">
        <v>51</v>
      </c>
      <c r="E14" s="23" t="s">
        <v>145</v>
      </c>
      <c r="F14" s="24" t="s">
        <v>146</v>
      </c>
      <c r="G14" s="25">
        <v>23.8</v>
      </c>
      <c r="H14" s="26">
        <v>0</v>
      </c>
      <c r="I14" s="26">
        <f>ROUND(ROUND(H14,2)*ROUND(G14,3),2)</f>
        <v>0</v>
      </c>
      <c r="O14">
        <f>(I14*21)/100</f>
        <v>0</v>
      </c>
      <c r="P14" t="s">
        <v>27</v>
      </c>
    </row>
    <row r="15" spans="1:16" ht="38.25" x14ac:dyDescent="0.2">
      <c r="A15" s="27" t="s">
        <v>54</v>
      </c>
      <c r="E15" s="28" t="s">
        <v>147</v>
      </c>
    </row>
    <row r="16" spans="1:16" ht="38.25" x14ac:dyDescent="0.2">
      <c r="A16" s="29" t="s">
        <v>56</v>
      </c>
      <c r="E16" s="30" t="s">
        <v>482</v>
      </c>
    </row>
    <row r="17" spans="1:16" ht="63.75" x14ac:dyDescent="0.2">
      <c r="A17" t="s">
        <v>58</v>
      </c>
      <c r="E17" s="28" t="s">
        <v>149</v>
      </c>
    </row>
    <row r="18" spans="1:16" ht="12.75" customHeight="1" x14ac:dyDescent="0.2">
      <c r="A18" s="17" t="s">
        <v>49</v>
      </c>
      <c r="B18" s="22" t="s">
        <v>26</v>
      </c>
      <c r="C18" s="22" t="s">
        <v>155</v>
      </c>
      <c r="D18" s="17" t="s">
        <v>51</v>
      </c>
      <c r="E18" s="23" t="s">
        <v>156</v>
      </c>
      <c r="F18" s="24" t="s">
        <v>146</v>
      </c>
      <c r="G18" s="25">
        <v>11.9</v>
      </c>
      <c r="H18" s="26">
        <v>0</v>
      </c>
      <c r="I18" s="26">
        <f>ROUND(ROUND(H18,2)*ROUND(G18,3),2)</f>
        <v>0</v>
      </c>
      <c r="O18">
        <f>(I18*21)/100</f>
        <v>0</v>
      </c>
      <c r="P18" t="s">
        <v>27</v>
      </c>
    </row>
    <row r="19" spans="1:16" ht="25.5" x14ac:dyDescent="0.2">
      <c r="A19" s="27" t="s">
        <v>54</v>
      </c>
      <c r="E19" s="28" t="s">
        <v>157</v>
      </c>
    </row>
    <row r="20" spans="1:16" ht="38.25" x14ac:dyDescent="0.2">
      <c r="A20" s="29" t="s">
        <v>56</v>
      </c>
      <c r="E20" s="30" t="s">
        <v>483</v>
      </c>
    </row>
    <row r="21" spans="1:16" ht="63.75" x14ac:dyDescent="0.2">
      <c r="A21" t="s">
        <v>58</v>
      </c>
      <c r="E21" s="28" t="s">
        <v>149</v>
      </c>
    </row>
    <row r="22" spans="1:16" ht="12.75" customHeight="1" x14ac:dyDescent="0.2">
      <c r="A22" s="17" t="s">
        <v>49</v>
      </c>
      <c r="B22" s="22" t="s">
        <v>37</v>
      </c>
      <c r="C22" s="22" t="s">
        <v>159</v>
      </c>
      <c r="D22" s="17" t="s">
        <v>51</v>
      </c>
      <c r="E22" s="23" t="s">
        <v>160</v>
      </c>
      <c r="F22" s="24" t="s">
        <v>146</v>
      </c>
      <c r="G22" s="25">
        <v>279.8</v>
      </c>
      <c r="H22" s="26">
        <v>0</v>
      </c>
      <c r="I22" s="26">
        <f>ROUND(ROUND(H22,2)*ROUND(G22,3),2)</f>
        <v>0</v>
      </c>
      <c r="O22">
        <f>(I22*21)/100</f>
        <v>0</v>
      </c>
      <c r="P22" t="s">
        <v>27</v>
      </c>
    </row>
    <row r="23" spans="1:16" ht="38.25" x14ac:dyDescent="0.2">
      <c r="A23" s="27" t="s">
        <v>54</v>
      </c>
      <c r="E23" s="28" t="s">
        <v>161</v>
      </c>
    </row>
    <row r="24" spans="1:16" ht="38.25" x14ac:dyDescent="0.2">
      <c r="A24" s="29" t="s">
        <v>56</v>
      </c>
      <c r="E24" s="30" t="s">
        <v>484</v>
      </c>
    </row>
    <row r="25" spans="1:16" ht="38.25" x14ac:dyDescent="0.2">
      <c r="A25" t="s">
        <v>58</v>
      </c>
      <c r="E25" s="28" t="s">
        <v>163</v>
      </c>
    </row>
    <row r="26" spans="1:16" ht="12.75" customHeight="1" x14ac:dyDescent="0.2">
      <c r="A26" s="17" t="s">
        <v>49</v>
      </c>
      <c r="B26" s="22" t="s">
        <v>39</v>
      </c>
      <c r="C26" s="22" t="s">
        <v>164</v>
      </c>
      <c r="D26" s="17" t="s">
        <v>51</v>
      </c>
      <c r="E26" s="23" t="s">
        <v>165</v>
      </c>
      <c r="F26" s="24" t="s">
        <v>146</v>
      </c>
      <c r="G26" s="25">
        <v>71</v>
      </c>
      <c r="H26" s="26">
        <v>0</v>
      </c>
      <c r="I26" s="26">
        <f>ROUND(ROUND(H26,2)*ROUND(G26,3),2)</f>
        <v>0</v>
      </c>
      <c r="O26">
        <f>(I26*21)/100</f>
        <v>0</v>
      </c>
      <c r="P26" t="s">
        <v>27</v>
      </c>
    </row>
    <row r="27" spans="1:16" ht="25.5" x14ac:dyDescent="0.2">
      <c r="A27" s="27" t="s">
        <v>54</v>
      </c>
      <c r="E27" s="28" t="s">
        <v>166</v>
      </c>
    </row>
    <row r="28" spans="1:16" ht="25.5" x14ac:dyDescent="0.2">
      <c r="A28" s="29" t="s">
        <v>56</v>
      </c>
      <c r="E28" s="30" t="s">
        <v>485</v>
      </c>
    </row>
    <row r="29" spans="1:16" ht="369.75" x14ac:dyDescent="0.2">
      <c r="A29" t="s">
        <v>58</v>
      </c>
      <c r="E29" s="28" t="s">
        <v>168</v>
      </c>
    </row>
    <row r="30" spans="1:16" x14ac:dyDescent="0.2">
      <c r="A30" s="17" t="s">
        <v>49</v>
      </c>
      <c r="B30" s="22" t="s">
        <v>41</v>
      </c>
      <c r="C30" s="22" t="s">
        <v>169</v>
      </c>
      <c r="D30" s="17" t="s">
        <v>51</v>
      </c>
      <c r="E30" s="23" t="s">
        <v>170</v>
      </c>
      <c r="F30" s="24" t="s">
        <v>146</v>
      </c>
      <c r="G30" s="25">
        <v>16.239999999999998</v>
      </c>
      <c r="H30" s="26">
        <v>0</v>
      </c>
      <c r="I30" s="26">
        <f>ROUND(ROUND(H30,2)*ROUND(G30,3),2)</f>
        <v>0</v>
      </c>
      <c r="O30">
        <f>(I30*21)/100</f>
        <v>0</v>
      </c>
      <c r="P30" t="s">
        <v>27</v>
      </c>
    </row>
    <row r="31" spans="1:16" ht="38.25" x14ac:dyDescent="0.2">
      <c r="A31" s="27" t="s">
        <v>54</v>
      </c>
      <c r="E31" s="28" t="s">
        <v>171</v>
      </c>
    </row>
    <row r="32" spans="1:16" ht="25.5" x14ac:dyDescent="0.2">
      <c r="A32" s="29" t="s">
        <v>56</v>
      </c>
      <c r="E32" s="30" t="s">
        <v>486</v>
      </c>
    </row>
    <row r="33" spans="1:16" ht="318.75" x14ac:dyDescent="0.2">
      <c r="A33" t="s">
        <v>58</v>
      </c>
      <c r="E33" s="28" t="s">
        <v>173</v>
      </c>
    </row>
    <row r="34" spans="1:16" ht="12.75" customHeight="1" x14ac:dyDescent="0.2">
      <c r="A34" s="17" t="s">
        <v>49</v>
      </c>
      <c r="B34" s="22" t="s">
        <v>98</v>
      </c>
      <c r="C34" s="22" t="s">
        <v>174</v>
      </c>
      <c r="D34" s="17" t="s">
        <v>51</v>
      </c>
      <c r="E34" s="23" t="s">
        <v>175</v>
      </c>
      <c r="F34" s="24" t="s">
        <v>146</v>
      </c>
      <c r="G34" s="25">
        <v>1470</v>
      </c>
      <c r="H34" s="26">
        <v>0</v>
      </c>
      <c r="I34" s="26">
        <f>ROUND(ROUND(H34,2)*ROUND(G34,3),2)</f>
        <v>0</v>
      </c>
      <c r="O34">
        <f>(I34*21)/100</f>
        <v>0</v>
      </c>
      <c r="P34" t="s">
        <v>27</v>
      </c>
    </row>
    <row r="35" spans="1:16" ht="89.25" x14ac:dyDescent="0.2">
      <c r="A35" s="27" t="s">
        <v>54</v>
      </c>
      <c r="E35" s="28" t="s">
        <v>176</v>
      </c>
    </row>
    <row r="36" spans="1:16" ht="25.5" x14ac:dyDescent="0.2">
      <c r="A36" s="29" t="s">
        <v>56</v>
      </c>
      <c r="E36" s="30" t="s">
        <v>487</v>
      </c>
    </row>
    <row r="37" spans="1:16" ht="267.75" x14ac:dyDescent="0.2">
      <c r="A37" t="s">
        <v>58</v>
      </c>
      <c r="E37" s="28" t="s">
        <v>178</v>
      </c>
    </row>
    <row r="38" spans="1:16" x14ac:dyDescent="0.2">
      <c r="A38" s="17" t="s">
        <v>49</v>
      </c>
      <c r="B38" s="22" t="s">
        <v>104</v>
      </c>
      <c r="C38" s="22" t="s">
        <v>179</v>
      </c>
      <c r="D38" s="17" t="s">
        <v>51</v>
      </c>
      <c r="E38" s="23" t="s">
        <v>180</v>
      </c>
      <c r="F38" s="24" t="s">
        <v>146</v>
      </c>
      <c r="G38" s="25">
        <v>411</v>
      </c>
      <c r="H38" s="26">
        <v>0</v>
      </c>
      <c r="I38" s="26">
        <f>ROUND(ROUND(H38,2)*ROUND(G38,3),2)</f>
        <v>0</v>
      </c>
      <c r="O38">
        <f>(I38*21)/100</f>
        <v>0</v>
      </c>
      <c r="P38" t="s">
        <v>27</v>
      </c>
    </row>
    <row r="39" spans="1:16" ht="102" x14ac:dyDescent="0.2">
      <c r="A39" s="27" t="s">
        <v>54</v>
      </c>
      <c r="E39" s="28" t="s">
        <v>181</v>
      </c>
    </row>
    <row r="40" spans="1:16" ht="25.5" x14ac:dyDescent="0.2">
      <c r="A40" s="29" t="s">
        <v>56</v>
      </c>
      <c r="E40" s="30" t="s">
        <v>488</v>
      </c>
    </row>
    <row r="41" spans="1:16" ht="267.75" x14ac:dyDescent="0.2">
      <c r="A41" t="s">
        <v>58</v>
      </c>
      <c r="E41" s="28" t="s">
        <v>178</v>
      </c>
    </row>
    <row r="42" spans="1:16" ht="12.75" customHeight="1" x14ac:dyDescent="0.2">
      <c r="A42" s="17" t="s">
        <v>49</v>
      </c>
      <c r="B42" s="22" t="s">
        <v>44</v>
      </c>
      <c r="C42" s="22" t="s">
        <v>183</v>
      </c>
      <c r="D42" s="17" t="s">
        <v>51</v>
      </c>
      <c r="E42" s="23" t="s">
        <v>184</v>
      </c>
      <c r="F42" s="24" t="s">
        <v>146</v>
      </c>
      <c r="G42" s="25">
        <v>15.86</v>
      </c>
      <c r="H42" s="26">
        <v>0</v>
      </c>
      <c r="I42" s="26">
        <f>ROUND(ROUND(H42,2)*ROUND(G42,3),2)</f>
        <v>0</v>
      </c>
      <c r="O42">
        <f>(I42*21)/100</f>
        <v>0</v>
      </c>
      <c r="P42" t="s">
        <v>27</v>
      </c>
    </row>
    <row r="43" spans="1:16" ht="102" x14ac:dyDescent="0.2">
      <c r="A43" s="27" t="s">
        <v>54</v>
      </c>
      <c r="E43" s="28" t="s">
        <v>185</v>
      </c>
    </row>
    <row r="44" spans="1:16" ht="38.25" x14ac:dyDescent="0.2">
      <c r="A44" s="29" t="s">
        <v>56</v>
      </c>
      <c r="E44" s="30" t="s">
        <v>489</v>
      </c>
    </row>
    <row r="45" spans="1:16" ht="242.25" x14ac:dyDescent="0.2">
      <c r="A45" t="s">
        <v>58</v>
      </c>
      <c r="E45" s="28" t="s">
        <v>187</v>
      </c>
    </row>
    <row r="46" spans="1:16" ht="12.75" customHeight="1" x14ac:dyDescent="0.2">
      <c r="A46" s="17" t="s">
        <v>49</v>
      </c>
      <c r="B46" s="22" t="s">
        <v>46</v>
      </c>
      <c r="C46" s="22" t="s">
        <v>188</v>
      </c>
      <c r="D46" s="17" t="s">
        <v>51</v>
      </c>
      <c r="E46" s="23" t="s">
        <v>189</v>
      </c>
      <c r="F46" s="24" t="s">
        <v>135</v>
      </c>
      <c r="G46" s="25">
        <v>1099</v>
      </c>
      <c r="H46" s="26">
        <v>0</v>
      </c>
      <c r="I46" s="26">
        <f>ROUND(ROUND(H46,2)*ROUND(G46,3),2)</f>
        <v>0</v>
      </c>
      <c r="O46">
        <f>(I46*21)/100</f>
        <v>0</v>
      </c>
      <c r="P46" t="s">
        <v>27</v>
      </c>
    </row>
    <row r="47" spans="1:16" x14ac:dyDescent="0.2">
      <c r="A47" s="27" t="s">
        <v>54</v>
      </c>
      <c r="E47" s="28" t="s">
        <v>190</v>
      </c>
    </row>
    <row r="48" spans="1:16" ht="25.5" x14ac:dyDescent="0.2">
      <c r="A48" s="29" t="s">
        <v>56</v>
      </c>
      <c r="E48" s="30" t="s">
        <v>490</v>
      </c>
    </row>
    <row r="49" spans="1:16" ht="25.5" x14ac:dyDescent="0.2">
      <c r="A49" t="s">
        <v>58</v>
      </c>
      <c r="E49" s="28" t="s">
        <v>192</v>
      </c>
    </row>
    <row r="50" spans="1:16" ht="12.75" customHeight="1" x14ac:dyDescent="0.2">
      <c r="A50" s="17" t="s">
        <v>49</v>
      </c>
      <c r="B50" s="22" t="s">
        <v>113</v>
      </c>
      <c r="C50" s="22" t="s">
        <v>193</v>
      </c>
      <c r="D50" s="17" t="s">
        <v>51</v>
      </c>
      <c r="E50" s="23" t="s">
        <v>194</v>
      </c>
      <c r="F50" s="24" t="s">
        <v>146</v>
      </c>
      <c r="G50" s="25">
        <v>118.8</v>
      </c>
      <c r="H50" s="26">
        <v>0</v>
      </c>
      <c r="I50" s="26">
        <f>ROUND(ROUND(H50,2)*ROUND(G50,3),2)</f>
        <v>0</v>
      </c>
      <c r="O50">
        <f>(I50*21)/100</f>
        <v>0</v>
      </c>
      <c r="P50" t="s">
        <v>27</v>
      </c>
    </row>
    <row r="51" spans="1:16" ht="25.5" x14ac:dyDescent="0.2">
      <c r="A51" s="27" t="s">
        <v>54</v>
      </c>
      <c r="E51" s="28" t="s">
        <v>195</v>
      </c>
    </row>
    <row r="52" spans="1:16" ht="25.5" x14ac:dyDescent="0.2">
      <c r="A52" s="29" t="s">
        <v>56</v>
      </c>
      <c r="E52" s="30" t="s">
        <v>491</v>
      </c>
    </row>
    <row r="53" spans="1:16" ht="38.25" x14ac:dyDescent="0.2">
      <c r="A53" t="s">
        <v>58</v>
      </c>
      <c r="E53" s="28" t="s">
        <v>197</v>
      </c>
    </row>
    <row r="54" spans="1:16" ht="12.75" customHeight="1" x14ac:dyDescent="0.2">
      <c r="A54" s="5" t="s">
        <v>47</v>
      </c>
      <c r="B54" s="5"/>
      <c r="C54" s="32" t="s">
        <v>27</v>
      </c>
      <c r="D54" s="5"/>
      <c r="E54" s="20" t="s">
        <v>198</v>
      </c>
      <c r="F54" s="5"/>
      <c r="G54" s="5"/>
      <c r="H54" s="5"/>
      <c r="I54" s="33">
        <f>0+I55+I59+I63</f>
        <v>0</v>
      </c>
    </row>
    <row r="55" spans="1:16" ht="12.75" customHeight="1" x14ac:dyDescent="0.2">
      <c r="A55" s="17" t="s">
        <v>49</v>
      </c>
      <c r="B55" s="22" t="s">
        <v>117</v>
      </c>
      <c r="C55" s="22" t="s">
        <v>199</v>
      </c>
      <c r="D55" s="17" t="s">
        <v>51</v>
      </c>
      <c r="E55" s="23" t="s">
        <v>200</v>
      </c>
      <c r="F55" s="24" t="s">
        <v>152</v>
      </c>
      <c r="G55" s="25">
        <v>58</v>
      </c>
      <c r="H55" s="26">
        <v>0</v>
      </c>
      <c r="I55" s="26">
        <f>ROUND(ROUND(H55,2)*ROUND(G55,3),2)</f>
        <v>0</v>
      </c>
      <c r="O55">
        <f>(I55*21)/100</f>
        <v>0</v>
      </c>
      <c r="P55" t="s">
        <v>27</v>
      </c>
    </row>
    <row r="56" spans="1:16" x14ac:dyDescent="0.2">
      <c r="A56" s="27" t="s">
        <v>54</v>
      </c>
      <c r="E56" s="28" t="s">
        <v>492</v>
      </c>
    </row>
    <row r="57" spans="1:16" ht="25.5" x14ac:dyDescent="0.2">
      <c r="A57" s="29" t="s">
        <v>56</v>
      </c>
      <c r="E57" s="30" t="s">
        <v>493</v>
      </c>
    </row>
    <row r="58" spans="1:16" ht="165.75" x14ac:dyDescent="0.2">
      <c r="A58" t="s">
        <v>58</v>
      </c>
      <c r="E58" s="28" t="s">
        <v>203</v>
      </c>
    </row>
    <row r="59" spans="1:16" ht="12.75" customHeight="1" x14ac:dyDescent="0.2">
      <c r="A59" s="17" t="s">
        <v>49</v>
      </c>
      <c r="B59" s="22" t="s">
        <v>121</v>
      </c>
      <c r="C59" s="22" t="s">
        <v>205</v>
      </c>
      <c r="D59" s="17" t="s">
        <v>51</v>
      </c>
      <c r="E59" s="23" t="s">
        <v>206</v>
      </c>
      <c r="F59" s="24" t="s">
        <v>135</v>
      </c>
      <c r="G59" s="25">
        <v>1545</v>
      </c>
      <c r="H59" s="26">
        <v>0</v>
      </c>
      <c r="I59" s="26">
        <f>ROUND(ROUND(H59,2)*ROUND(G59,3),2)</f>
        <v>0</v>
      </c>
      <c r="O59">
        <f>(I59*21)/100</f>
        <v>0</v>
      </c>
      <c r="P59" t="s">
        <v>27</v>
      </c>
    </row>
    <row r="60" spans="1:16" ht="114.75" x14ac:dyDescent="0.2">
      <c r="A60" s="27" t="s">
        <v>54</v>
      </c>
      <c r="E60" s="28" t="s">
        <v>207</v>
      </c>
    </row>
    <row r="61" spans="1:16" ht="25.5" x14ac:dyDescent="0.2">
      <c r="A61" s="29" t="s">
        <v>56</v>
      </c>
      <c r="E61" s="30" t="s">
        <v>494</v>
      </c>
    </row>
    <row r="62" spans="1:16" ht="25.5" x14ac:dyDescent="0.2">
      <c r="A62" t="s">
        <v>58</v>
      </c>
      <c r="E62" s="28" t="s">
        <v>209</v>
      </c>
    </row>
    <row r="63" spans="1:16" x14ac:dyDescent="0.2">
      <c r="A63" s="17" t="s">
        <v>49</v>
      </c>
      <c r="B63" s="22" t="s">
        <v>126</v>
      </c>
      <c r="C63" s="22" t="s">
        <v>211</v>
      </c>
      <c r="D63" s="17" t="s">
        <v>51</v>
      </c>
      <c r="E63" s="23" t="s">
        <v>212</v>
      </c>
      <c r="F63" s="24" t="s">
        <v>135</v>
      </c>
      <c r="G63" s="25">
        <v>227</v>
      </c>
      <c r="H63" s="26">
        <v>0</v>
      </c>
      <c r="I63" s="26">
        <f>ROUND(ROUND(H63,2)*ROUND(G63,3),2)</f>
        <v>0</v>
      </c>
      <c r="O63">
        <f>(I63*21)/100</f>
        <v>0</v>
      </c>
      <c r="P63" t="s">
        <v>27</v>
      </c>
    </row>
    <row r="64" spans="1:16" ht="102" x14ac:dyDescent="0.2">
      <c r="A64" s="27" t="s">
        <v>54</v>
      </c>
      <c r="E64" s="28" t="s">
        <v>213</v>
      </c>
    </row>
    <row r="65" spans="1:16" ht="25.5" x14ac:dyDescent="0.2">
      <c r="A65" s="29" t="s">
        <v>56</v>
      </c>
      <c r="E65" s="30" t="s">
        <v>495</v>
      </c>
    </row>
    <row r="66" spans="1:16" x14ac:dyDescent="0.2">
      <c r="A66" t="s">
        <v>58</v>
      </c>
      <c r="E66" s="28" t="s">
        <v>51</v>
      </c>
    </row>
    <row r="67" spans="1:16" ht="12.75" customHeight="1" x14ac:dyDescent="0.2">
      <c r="A67" s="5" t="s">
        <v>47</v>
      </c>
      <c r="B67" s="5"/>
      <c r="C67" s="32" t="s">
        <v>39</v>
      </c>
      <c r="D67" s="5"/>
      <c r="E67" s="20" t="s">
        <v>228</v>
      </c>
      <c r="F67" s="5"/>
      <c r="G67" s="5"/>
      <c r="H67" s="5"/>
      <c r="I67" s="33">
        <f>0+I68+I72+I76+I80+I84+I88+I92+I96+I100</f>
        <v>0</v>
      </c>
    </row>
    <row r="68" spans="1:16" ht="12.75" customHeight="1" x14ac:dyDescent="0.2">
      <c r="A68" s="17" t="s">
        <v>49</v>
      </c>
      <c r="B68" s="22" t="s">
        <v>204</v>
      </c>
      <c r="C68" s="22" t="s">
        <v>230</v>
      </c>
      <c r="D68" s="17" t="s">
        <v>51</v>
      </c>
      <c r="E68" s="23" t="s">
        <v>231</v>
      </c>
      <c r="F68" s="24" t="s">
        <v>135</v>
      </c>
      <c r="G68" s="25">
        <v>657</v>
      </c>
      <c r="H68" s="26">
        <v>0</v>
      </c>
      <c r="I68" s="26">
        <f>ROUND(ROUND(H68,2)*ROUND(G68,3),2)</f>
        <v>0</v>
      </c>
      <c r="O68">
        <f>(I68*21)/100</f>
        <v>0</v>
      </c>
      <c r="P68" t="s">
        <v>27</v>
      </c>
    </row>
    <row r="69" spans="1:16" x14ac:dyDescent="0.2">
      <c r="A69" s="27" t="s">
        <v>54</v>
      </c>
      <c r="E69" s="28" t="s">
        <v>232</v>
      </c>
    </row>
    <row r="70" spans="1:16" ht="25.5" x14ac:dyDescent="0.2">
      <c r="A70" s="29" t="s">
        <v>56</v>
      </c>
      <c r="E70" s="30" t="s">
        <v>496</v>
      </c>
    </row>
    <row r="71" spans="1:16" ht="51" x14ac:dyDescent="0.2">
      <c r="A71" t="s">
        <v>58</v>
      </c>
      <c r="E71" s="28" t="s">
        <v>234</v>
      </c>
    </row>
    <row r="72" spans="1:16" ht="12.75" customHeight="1" x14ac:dyDescent="0.2">
      <c r="A72" s="17" t="s">
        <v>49</v>
      </c>
      <c r="B72" s="22" t="s">
        <v>210</v>
      </c>
      <c r="C72" s="22" t="s">
        <v>236</v>
      </c>
      <c r="D72" s="17" t="s">
        <v>51</v>
      </c>
      <c r="E72" s="23" t="s">
        <v>237</v>
      </c>
      <c r="F72" s="24" t="s">
        <v>135</v>
      </c>
      <c r="G72" s="25">
        <v>675</v>
      </c>
      <c r="H72" s="26">
        <v>0</v>
      </c>
      <c r="I72" s="26">
        <f>ROUND(ROUND(H72,2)*ROUND(G72,3),2)</f>
        <v>0</v>
      </c>
      <c r="O72">
        <f>(I72*21)/100</f>
        <v>0</v>
      </c>
      <c r="P72" t="s">
        <v>27</v>
      </c>
    </row>
    <row r="73" spans="1:16" ht="12.75" customHeight="1" x14ac:dyDescent="0.2">
      <c r="A73" s="27" t="s">
        <v>54</v>
      </c>
      <c r="E73" s="28" t="s">
        <v>497</v>
      </c>
    </row>
    <row r="74" spans="1:16" ht="25.5" x14ac:dyDescent="0.2">
      <c r="A74" s="29" t="s">
        <v>56</v>
      </c>
      <c r="E74" s="30" t="s">
        <v>498</v>
      </c>
    </row>
    <row r="75" spans="1:16" ht="51" x14ac:dyDescent="0.2">
      <c r="A75" t="s">
        <v>58</v>
      </c>
      <c r="E75" s="28" t="s">
        <v>234</v>
      </c>
    </row>
    <row r="76" spans="1:16" ht="12.75" customHeight="1" x14ac:dyDescent="0.2">
      <c r="A76" s="17" t="s">
        <v>49</v>
      </c>
      <c r="B76" s="22" t="s">
        <v>216</v>
      </c>
      <c r="C76" s="22" t="s">
        <v>246</v>
      </c>
      <c r="D76" s="17" t="s">
        <v>51</v>
      </c>
      <c r="E76" s="23" t="s">
        <v>247</v>
      </c>
      <c r="F76" s="24" t="s">
        <v>135</v>
      </c>
      <c r="G76" s="25">
        <v>172</v>
      </c>
      <c r="H76" s="26">
        <v>0</v>
      </c>
      <c r="I76" s="26">
        <f>ROUND(ROUND(H76,2)*ROUND(G76,3),2)</f>
        <v>0</v>
      </c>
      <c r="O76">
        <f>(I76*21)/100</f>
        <v>0</v>
      </c>
      <c r="P76" t="s">
        <v>27</v>
      </c>
    </row>
    <row r="77" spans="1:16" x14ac:dyDescent="0.2">
      <c r="A77" s="27" t="s">
        <v>54</v>
      </c>
      <c r="E77" s="28" t="s">
        <v>248</v>
      </c>
    </row>
    <row r="78" spans="1:16" ht="25.5" x14ac:dyDescent="0.2">
      <c r="A78" s="29" t="s">
        <v>56</v>
      </c>
      <c r="E78" s="30" t="s">
        <v>499</v>
      </c>
    </row>
    <row r="79" spans="1:16" ht="102" x14ac:dyDescent="0.2">
      <c r="A79" t="s">
        <v>58</v>
      </c>
      <c r="E79" s="28" t="s">
        <v>250</v>
      </c>
    </row>
    <row r="80" spans="1:16" ht="12.75" customHeight="1" x14ac:dyDescent="0.2">
      <c r="A80" s="17" t="s">
        <v>49</v>
      </c>
      <c r="B80" s="22" t="s">
        <v>222</v>
      </c>
      <c r="C80" s="22" t="s">
        <v>252</v>
      </c>
      <c r="D80" s="17" t="s">
        <v>51</v>
      </c>
      <c r="E80" s="23" t="s">
        <v>253</v>
      </c>
      <c r="F80" s="24" t="s">
        <v>135</v>
      </c>
      <c r="G80" s="25">
        <v>558</v>
      </c>
      <c r="H80" s="26">
        <v>0</v>
      </c>
      <c r="I80" s="26">
        <f>ROUND(ROUND(H80,2)*ROUND(G80,3),2)</f>
        <v>0</v>
      </c>
      <c r="O80">
        <f>(I80*21)/100</f>
        <v>0</v>
      </c>
      <c r="P80" t="s">
        <v>27</v>
      </c>
    </row>
    <row r="81" spans="1:16" x14ac:dyDescent="0.2">
      <c r="A81" s="27" t="s">
        <v>54</v>
      </c>
      <c r="E81" s="28" t="s">
        <v>254</v>
      </c>
    </row>
    <row r="82" spans="1:16" ht="25.5" x14ac:dyDescent="0.2">
      <c r="A82" s="29" t="s">
        <v>56</v>
      </c>
      <c r="E82" s="30" t="s">
        <v>500</v>
      </c>
    </row>
    <row r="83" spans="1:16" ht="51" x14ac:dyDescent="0.2">
      <c r="A83" t="s">
        <v>58</v>
      </c>
      <c r="E83" s="28" t="s">
        <v>256</v>
      </c>
    </row>
    <row r="84" spans="1:16" ht="12.75" customHeight="1" x14ac:dyDescent="0.2">
      <c r="A84" s="17" t="s">
        <v>49</v>
      </c>
      <c r="B84" s="22" t="s">
        <v>229</v>
      </c>
      <c r="C84" s="22" t="s">
        <v>258</v>
      </c>
      <c r="D84" s="17" t="s">
        <v>51</v>
      </c>
      <c r="E84" s="23" t="s">
        <v>259</v>
      </c>
      <c r="F84" s="24" t="s">
        <v>135</v>
      </c>
      <c r="G84" s="25">
        <v>558</v>
      </c>
      <c r="H84" s="26">
        <v>0</v>
      </c>
      <c r="I84" s="26">
        <f>ROUND(ROUND(H84,2)*ROUND(G84,3),2)</f>
        <v>0</v>
      </c>
      <c r="O84">
        <f>(I84*21)/100</f>
        <v>0</v>
      </c>
      <c r="P84" t="s">
        <v>27</v>
      </c>
    </row>
    <row r="85" spans="1:16" x14ac:dyDescent="0.2">
      <c r="A85" s="27" t="s">
        <v>54</v>
      </c>
      <c r="E85" s="28" t="s">
        <v>260</v>
      </c>
    </row>
    <row r="86" spans="1:16" ht="25.5" x14ac:dyDescent="0.2">
      <c r="A86" s="29" t="s">
        <v>56</v>
      </c>
      <c r="E86" s="30" t="s">
        <v>500</v>
      </c>
    </row>
    <row r="87" spans="1:16" ht="51" x14ac:dyDescent="0.2">
      <c r="A87" t="s">
        <v>58</v>
      </c>
      <c r="E87" s="28" t="s">
        <v>256</v>
      </c>
    </row>
    <row r="88" spans="1:16" ht="12.75" customHeight="1" x14ac:dyDescent="0.2">
      <c r="A88" s="17" t="s">
        <v>49</v>
      </c>
      <c r="B88" s="22" t="s">
        <v>235</v>
      </c>
      <c r="C88" s="22" t="s">
        <v>262</v>
      </c>
      <c r="D88" s="17" t="s">
        <v>51</v>
      </c>
      <c r="E88" s="23" t="s">
        <v>263</v>
      </c>
      <c r="F88" s="24" t="s">
        <v>135</v>
      </c>
      <c r="G88" s="25">
        <v>538</v>
      </c>
      <c r="H88" s="26">
        <v>0</v>
      </c>
      <c r="I88" s="26">
        <f>ROUND(ROUND(H88,2)*ROUND(G88,3),2)</f>
        <v>0</v>
      </c>
      <c r="O88">
        <f>(I88*21)/100</f>
        <v>0</v>
      </c>
      <c r="P88" t="s">
        <v>27</v>
      </c>
    </row>
    <row r="89" spans="1:16" ht="12.75" customHeight="1" x14ac:dyDescent="0.2">
      <c r="A89" s="27" t="s">
        <v>54</v>
      </c>
      <c r="E89" s="28" t="s">
        <v>264</v>
      </c>
    </row>
    <row r="90" spans="1:16" ht="25.5" x14ac:dyDescent="0.2">
      <c r="A90" s="29" t="s">
        <v>56</v>
      </c>
      <c r="E90" s="30" t="s">
        <v>501</v>
      </c>
    </row>
    <row r="91" spans="1:16" ht="140.25" x14ac:dyDescent="0.2">
      <c r="A91" t="s">
        <v>58</v>
      </c>
      <c r="E91" s="28" t="s">
        <v>265</v>
      </c>
    </row>
    <row r="92" spans="1:16" ht="12.75" customHeight="1" x14ac:dyDescent="0.2">
      <c r="A92" s="17" t="s">
        <v>49</v>
      </c>
      <c r="B92" s="22" t="s">
        <v>240</v>
      </c>
      <c r="C92" s="22" t="s">
        <v>267</v>
      </c>
      <c r="D92" s="17" t="s">
        <v>51</v>
      </c>
      <c r="E92" s="23" t="s">
        <v>268</v>
      </c>
      <c r="F92" s="24" t="s">
        <v>135</v>
      </c>
      <c r="G92" s="25">
        <v>558</v>
      </c>
      <c r="H92" s="26">
        <v>0</v>
      </c>
      <c r="I92" s="26">
        <f>ROUND(ROUND(H92,2)*ROUND(G92,3),2)</f>
        <v>0</v>
      </c>
      <c r="O92">
        <f>(I92*21)/100</f>
        <v>0</v>
      </c>
      <c r="P92" t="s">
        <v>27</v>
      </c>
    </row>
    <row r="93" spans="1:16" x14ac:dyDescent="0.2">
      <c r="A93" s="27" t="s">
        <v>54</v>
      </c>
      <c r="E93" s="28" t="s">
        <v>269</v>
      </c>
    </row>
    <row r="94" spans="1:16" ht="25.5" x14ac:dyDescent="0.2">
      <c r="A94" s="29" t="s">
        <v>56</v>
      </c>
      <c r="E94" s="30" t="s">
        <v>500</v>
      </c>
    </row>
    <row r="95" spans="1:16" ht="140.25" x14ac:dyDescent="0.2">
      <c r="A95" t="s">
        <v>58</v>
      </c>
      <c r="E95" s="28" t="s">
        <v>265</v>
      </c>
    </row>
    <row r="96" spans="1:16" ht="12.75" customHeight="1" x14ac:dyDescent="0.2">
      <c r="A96" s="17" t="s">
        <v>49</v>
      </c>
      <c r="B96" s="22" t="s">
        <v>245</v>
      </c>
      <c r="C96" s="22" t="s">
        <v>271</v>
      </c>
      <c r="D96" s="17" t="s">
        <v>51</v>
      </c>
      <c r="E96" s="23" t="s">
        <v>272</v>
      </c>
      <c r="F96" s="24" t="s">
        <v>135</v>
      </c>
      <c r="G96" s="25">
        <v>558</v>
      </c>
      <c r="H96" s="26">
        <v>0</v>
      </c>
      <c r="I96" s="26">
        <f>ROUND(ROUND(H96,2)*ROUND(G96,3),2)</f>
        <v>0</v>
      </c>
      <c r="O96">
        <f>(I96*21)/100</f>
        <v>0</v>
      </c>
      <c r="P96" t="s">
        <v>27</v>
      </c>
    </row>
    <row r="97" spans="1:16" ht="25.5" x14ac:dyDescent="0.2">
      <c r="A97" s="27" t="s">
        <v>54</v>
      </c>
      <c r="E97" s="28" t="s">
        <v>273</v>
      </c>
    </row>
    <row r="98" spans="1:16" ht="25.5" x14ac:dyDescent="0.2">
      <c r="A98" s="29" t="s">
        <v>56</v>
      </c>
      <c r="E98" s="30" t="s">
        <v>500</v>
      </c>
    </row>
    <row r="99" spans="1:16" ht="25.5" x14ac:dyDescent="0.2">
      <c r="A99" t="s">
        <v>58</v>
      </c>
      <c r="E99" s="28" t="s">
        <v>274</v>
      </c>
    </row>
    <row r="100" spans="1:16" ht="12.75" customHeight="1" x14ac:dyDescent="0.2">
      <c r="A100" s="17" t="s">
        <v>49</v>
      </c>
      <c r="B100" s="22" t="s">
        <v>251</v>
      </c>
      <c r="C100" s="22" t="s">
        <v>292</v>
      </c>
      <c r="D100" s="17" t="s">
        <v>51</v>
      </c>
      <c r="E100" s="23" t="s">
        <v>293</v>
      </c>
      <c r="F100" s="24" t="s">
        <v>152</v>
      </c>
      <c r="G100" s="25">
        <v>6</v>
      </c>
      <c r="H100" s="26">
        <v>0</v>
      </c>
      <c r="I100" s="26">
        <f>ROUND(ROUND(H100,2)*ROUND(G100,3),2)</f>
        <v>0</v>
      </c>
      <c r="O100">
        <f>(I100*21)/100</f>
        <v>0</v>
      </c>
      <c r="P100" t="s">
        <v>27</v>
      </c>
    </row>
    <row r="101" spans="1:16" ht="12.75" customHeight="1" x14ac:dyDescent="0.2">
      <c r="A101" s="27" t="s">
        <v>54</v>
      </c>
      <c r="E101" s="28" t="s">
        <v>294</v>
      </c>
    </row>
    <row r="102" spans="1:16" x14ac:dyDescent="0.2">
      <c r="A102" s="29" t="s">
        <v>56</v>
      </c>
      <c r="E102" s="30" t="s">
        <v>51</v>
      </c>
    </row>
    <row r="103" spans="1:16" ht="38.25" x14ac:dyDescent="0.2">
      <c r="A103" t="s">
        <v>58</v>
      </c>
      <c r="E103" s="28" t="s">
        <v>295</v>
      </c>
    </row>
    <row r="104" spans="1:16" ht="12.75" customHeight="1" x14ac:dyDescent="0.2">
      <c r="A104" s="5" t="s">
        <v>47</v>
      </c>
      <c r="B104" s="5"/>
      <c r="C104" s="32" t="s">
        <v>44</v>
      </c>
      <c r="D104" s="5"/>
      <c r="E104" s="20" t="s">
        <v>314</v>
      </c>
      <c r="F104" s="5"/>
      <c r="G104" s="5"/>
      <c r="H104" s="5"/>
      <c r="I104" s="33">
        <f>0+I105+I109+I113+I117</f>
        <v>0</v>
      </c>
    </row>
    <row r="105" spans="1:16" ht="12.75" customHeight="1" x14ac:dyDescent="0.2">
      <c r="A105" s="17" t="s">
        <v>49</v>
      </c>
      <c r="B105" s="22" t="s">
        <v>257</v>
      </c>
      <c r="C105" s="22" t="s">
        <v>316</v>
      </c>
      <c r="D105" s="17" t="s">
        <v>51</v>
      </c>
      <c r="E105" s="23" t="s">
        <v>317</v>
      </c>
      <c r="F105" s="24" t="s">
        <v>152</v>
      </c>
      <c r="G105" s="25">
        <v>148</v>
      </c>
      <c r="H105" s="26">
        <v>0</v>
      </c>
      <c r="I105" s="26">
        <f>ROUND(ROUND(H105,2)*ROUND(G105,3),2)</f>
        <v>0</v>
      </c>
      <c r="O105">
        <f>(I105*21)/100</f>
        <v>0</v>
      </c>
      <c r="P105" t="s">
        <v>27</v>
      </c>
    </row>
    <row r="106" spans="1:16" ht="38.25" x14ac:dyDescent="0.2">
      <c r="A106" s="27" t="s">
        <v>54</v>
      </c>
      <c r="E106" s="28" t="s">
        <v>502</v>
      </c>
    </row>
    <row r="107" spans="1:16" ht="63.75" x14ac:dyDescent="0.2">
      <c r="A107" s="29" t="s">
        <v>56</v>
      </c>
      <c r="E107" s="30" t="s">
        <v>503</v>
      </c>
    </row>
    <row r="108" spans="1:16" ht="127.5" x14ac:dyDescent="0.2">
      <c r="A108" t="s">
        <v>58</v>
      </c>
      <c r="E108" s="28" t="s">
        <v>320</v>
      </c>
    </row>
    <row r="109" spans="1:16" ht="12.75" customHeight="1" x14ac:dyDescent="0.2">
      <c r="A109" s="17" t="s">
        <v>49</v>
      </c>
      <c r="B109" s="22" t="s">
        <v>261</v>
      </c>
      <c r="C109" s="22" t="s">
        <v>504</v>
      </c>
      <c r="D109" s="17" t="s">
        <v>51</v>
      </c>
      <c r="E109" s="23" t="s">
        <v>505</v>
      </c>
      <c r="F109" s="24" t="s">
        <v>76</v>
      </c>
      <c r="G109" s="25">
        <v>10</v>
      </c>
      <c r="H109" s="26">
        <v>0</v>
      </c>
      <c r="I109" s="26">
        <f>ROUND(ROUND(H109,2)*ROUND(G109,3),2)</f>
        <v>0</v>
      </c>
      <c r="O109">
        <f>(I109*21)/100</f>
        <v>0</v>
      </c>
      <c r="P109" t="s">
        <v>27</v>
      </c>
    </row>
    <row r="110" spans="1:16" ht="12.75" customHeight="1" x14ac:dyDescent="0.2">
      <c r="A110" s="27" t="s">
        <v>54</v>
      </c>
      <c r="E110" s="28" t="s">
        <v>51</v>
      </c>
    </row>
    <row r="111" spans="1:16" ht="51" x14ac:dyDescent="0.2">
      <c r="A111" s="29" t="s">
        <v>56</v>
      </c>
      <c r="E111" s="30" t="s">
        <v>506</v>
      </c>
    </row>
    <row r="112" spans="1:16" ht="51" x14ac:dyDescent="0.2">
      <c r="A112" t="s">
        <v>58</v>
      </c>
      <c r="E112" s="28" t="s">
        <v>325</v>
      </c>
    </row>
    <row r="113" spans="1:16" ht="12.75" customHeight="1" x14ac:dyDescent="0.2">
      <c r="A113" s="17" t="s">
        <v>49</v>
      </c>
      <c r="B113" s="22" t="s">
        <v>266</v>
      </c>
      <c r="C113" s="22" t="s">
        <v>322</v>
      </c>
      <c r="D113" s="17" t="s">
        <v>51</v>
      </c>
      <c r="E113" s="23" t="s">
        <v>323</v>
      </c>
      <c r="F113" s="24" t="s">
        <v>76</v>
      </c>
      <c r="G113" s="25">
        <v>12</v>
      </c>
      <c r="H113" s="26">
        <v>0</v>
      </c>
      <c r="I113" s="26">
        <f>ROUND(ROUND(H113,2)*ROUND(G113,3),2)</f>
        <v>0</v>
      </c>
      <c r="O113">
        <f>(I113*21)/100</f>
        <v>0</v>
      </c>
      <c r="P113" t="s">
        <v>27</v>
      </c>
    </row>
    <row r="114" spans="1:16" x14ac:dyDescent="0.2">
      <c r="A114" s="27" t="s">
        <v>54</v>
      </c>
      <c r="E114" s="28" t="s">
        <v>51</v>
      </c>
    </row>
    <row r="115" spans="1:16" ht="25.5" x14ac:dyDescent="0.2">
      <c r="A115" s="29" t="s">
        <v>56</v>
      </c>
      <c r="E115" s="30" t="s">
        <v>507</v>
      </c>
    </row>
    <row r="116" spans="1:16" ht="51" x14ac:dyDescent="0.2">
      <c r="A116" t="s">
        <v>58</v>
      </c>
      <c r="E116" s="28" t="s">
        <v>325</v>
      </c>
    </row>
    <row r="117" spans="1:16" ht="12.75" customHeight="1" x14ac:dyDescent="0.2">
      <c r="A117" s="17" t="s">
        <v>49</v>
      </c>
      <c r="B117" s="22" t="s">
        <v>270</v>
      </c>
      <c r="C117" s="22" t="s">
        <v>344</v>
      </c>
      <c r="D117" s="17" t="s">
        <v>51</v>
      </c>
      <c r="E117" s="23" t="s">
        <v>345</v>
      </c>
      <c r="F117" s="24" t="s">
        <v>152</v>
      </c>
      <c r="G117" s="25">
        <v>6</v>
      </c>
      <c r="H117" s="26">
        <v>0</v>
      </c>
      <c r="I117" s="26">
        <f>ROUND(ROUND(H117,2)*ROUND(G117,3),2)</f>
        <v>0</v>
      </c>
      <c r="O117">
        <f>(I117*21)/100</f>
        <v>0</v>
      </c>
      <c r="P117" t="s">
        <v>27</v>
      </c>
    </row>
    <row r="118" spans="1:16" x14ac:dyDescent="0.2">
      <c r="A118" s="27" t="s">
        <v>54</v>
      </c>
      <c r="E118" s="28" t="s">
        <v>346</v>
      </c>
    </row>
    <row r="119" spans="1:16" ht="25.5" x14ac:dyDescent="0.2">
      <c r="A119" s="29" t="s">
        <v>56</v>
      </c>
      <c r="E119" s="30" t="s">
        <v>508</v>
      </c>
    </row>
    <row r="120" spans="1:16" ht="25.5" x14ac:dyDescent="0.2">
      <c r="A120" t="s">
        <v>58</v>
      </c>
      <c r="E120" s="28" t="s">
        <v>348</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Normal="100" workbookViewId="0">
      <pane ySplit="8" topLeftCell="A9" activePane="bottomLeft" state="frozen"/>
      <selection pane="bottomLeft" activeCell="B11" sqref="B11"/>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0+I9+I14+I79+I96+I101+I138+I151</f>
        <v>0</v>
      </c>
      <c r="O3" t="s">
        <v>23</v>
      </c>
      <c r="P3" t="s">
        <v>27</v>
      </c>
    </row>
    <row r="4" spans="1:16" ht="15" customHeight="1" x14ac:dyDescent="0.2">
      <c r="A4" t="s">
        <v>17</v>
      </c>
      <c r="B4" s="10" t="s">
        <v>18</v>
      </c>
      <c r="C4" s="38" t="s">
        <v>479</v>
      </c>
      <c r="D4" s="34"/>
      <c r="E4" s="11" t="s">
        <v>480</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31</v>
      </c>
      <c r="D9" s="18"/>
      <c r="E9" s="20" t="s">
        <v>48</v>
      </c>
      <c r="F9" s="18"/>
      <c r="G9" s="18"/>
      <c r="H9" s="18"/>
      <c r="I9" s="21">
        <f>0+I10</f>
        <v>0</v>
      </c>
    </row>
    <row r="10" spans="1:16" x14ac:dyDescent="0.2">
      <c r="A10" s="17" t="s">
        <v>49</v>
      </c>
      <c r="B10" s="22" t="s">
        <v>33</v>
      </c>
      <c r="C10" s="22" t="s">
        <v>361</v>
      </c>
      <c r="D10" s="17" t="s">
        <v>51</v>
      </c>
      <c r="E10" s="23" t="s">
        <v>362</v>
      </c>
      <c r="F10" s="24" t="s">
        <v>53</v>
      </c>
      <c r="G10" s="25">
        <v>1</v>
      </c>
      <c r="H10" s="26">
        <v>0</v>
      </c>
      <c r="I10" s="26">
        <f>ROUND(ROUND(H10,2)*ROUND(G10,3),2)</f>
        <v>0</v>
      </c>
      <c r="O10">
        <f>(I10*21)/100</f>
        <v>0</v>
      </c>
      <c r="P10" t="s">
        <v>27</v>
      </c>
    </row>
    <row r="11" spans="1:16" ht="114.75" x14ac:dyDescent="0.2">
      <c r="A11" s="27" t="s">
        <v>54</v>
      </c>
      <c r="E11" s="28" t="s">
        <v>363</v>
      </c>
    </row>
    <row r="12" spans="1:16" x14ac:dyDescent="0.2">
      <c r="A12" s="29" t="s">
        <v>56</v>
      </c>
      <c r="E12" s="30" t="s">
        <v>51</v>
      </c>
    </row>
    <row r="13" spans="1:16" x14ac:dyDescent="0.2">
      <c r="A13" t="s">
        <v>58</v>
      </c>
      <c r="E13" s="28" t="s">
        <v>364</v>
      </c>
    </row>
    <row r="14" spans="1:16" ht="12.75" customHeight="1" x14ac:dyDescent="0.2">
      <c r="A14" s="5" t="s">
        <v>47</v>
      </c>
      <c r="B14" s="5"/>
      <c r="C14" s="32" t="s">
        <v>33</v>
      </c>
      <c r="D14" s="5"/>
      <c r="E14" s="20" t="s">
        <v>132</v>
      </c>
      <c r="F14" s="5"/>
      <c r="G14" s="5"/>
      <c r="H14" s="5"/>
      <c r="I14" s="33">
        <f>0+I15+I19+I23+I27+I31+I35+I39+I43+I47+I51+I55+I59+I63+I67+I71+I75</f>
        <v>0</v>
      </c>
    </row>
    <row r="15" spans="1:16" ht="12.75" customHeight="1" x14ac:dyDescent="0.2">
      <c r="A15" s="17" t="s">
        <v>49</v>
      </c>
      <c r="B15" s="22" t="s">
        <v>27</v>
      </c>
      <c r="C15" s="22" t="s">
        <v>133</v>
      </c>
      <c r="D15" s="17" t="s">
        <v>51</v>
      </c>
      <c r="E15" s="23" t="s">
        <v>134</v>
      </c>
      <c r="F15" s="24" t="s">
        <v>135</v>
      </c>
      <c r="G15" s="25">
        <v>105.6</v>
      </c>
      <c r="H15" s="26">
        <v>0</v>
      </c>
      <c r="I15" s="26">
        <f>ROUND(ROUND(H15,2)*ROUND(G15,3),2)</f>
        <v>0</v>
      </c>
      <c r="O15">
        <f>(I15*21)/100</f>
        <v>0</v>
      </c>
      <c r="P15" t="s">
        <v>27</v>
      </c>
    </row>
    <row r="16" spans="1:16" ht="25.5" x14ac:dyDescent="0.2">
      <c r="A16" s="27" t="s">
        <v>54</v>
      </c>
      <c r="E16" s="28" t="s">
        <v>136</v>
      </c>
    </row>
    <row r="17" spans="1:16" ht="25.5" x14ac:dyDescent="0.2">
      <c r="A17" s="29" t="s">
        <v>56</v>
      </c>
      <c r="E17" s="30" t="s">
        <v>509</v>
      </c>
    </row>
    <row r="18" spans="1:16" x14ac:dyDescent="0.2">
      <c r="A18" t="s">
        <v>58</v>
      </c>
      <c r="E18" s="28" t="s">
        <v>138</v>
      </c>
    </row>
    <row r="19" spans="1:16" ht="12.75" customHeight="1" x14ac:dyDescent="0.2">
      <c r="A19" s="17" t="s">
        <v>49</v>
      </c>
      <c r="B19" s="22" t="s">
        <v>26</v>
      </c>
      <c r="C19" s="22" t="s">
        <v>144</v>
      </c>
      <c r="D19" s="17" t="s">
        <v>51</v>
      </c>
      <c r="E19" s="23" t="s">
        <v>145</v>
      </c>
      <c r="F19" s="24" t="s">
        <v>146</v>
      </c>
      <c r="G19" s="25">
        <v>20.6</v>
      </c>
      <c r="H19" s="26">
        <v>0</v>
      </c>
      <c r="I19" s="26">
        <f>ROUND(ROUND(H19,2)*ROUND(G19,3),2)</f>
        <v>0</v>
      </c>
      <c r="O19">
        <f>(I19*21)/100</f>
        <v>0</v>
      </c>
      <c r="P19" t="s">
        <v>27</v>
      </c>
    </row>
    <row r="20" spans="1:16" ht="38.25" x14ac:dyDescent="0.2">
      <c r="A20" s="27" t="s">
        <v>54</v>
      </c>
      <c r="E20" s="28" t="s">
        <v>147</v>
      </c>
    </row>
    <row r="21" spans="1:16" ht="38.25" x14ac:dyDescent="0.2">
      <c r="A21" s="29" t="s">
        <v>56</v>
      </c>
      <c r="E21" s="30" t="s">
        <v>510</v>
      </c>
    </row>
    <row r="22" spans="1:16" ht="63.75" x14ac:dyDescent="0.2">
      <c r="A22" t="s">
        <v>58</v>
      </c>
      <c r="E22" s="28" t="s">
        <v>149</v>
      </c>
    </row>
    <row r="23" spans="1:16" ht="12.75" customHeight="1" x14ac:dyDescent="0.2">
      <c r="A23" s="17" t="s">
        <v>49</v>
      </c>
      <c r="B23" s="22" t="s">
        <v>37</v>
      </c>
      <c r="C23" s="22" t="s">
        <v>155</v>
      </c>
      <c r="D23" s="17" t="s">
        <v>51</v>
      </c>
      <c r="E23" s="23" t="s">
        <v>156</v>
      </c>
      <c r="F23" s="24" t="s">
        <v>146</v>
      </c>
      <c r="G23" s="25">
        <v>10.3</v>
      </c>
      <c r="H23" s="26">
        <v>0</v>
      </c>
      <c r="I23" s="26">
        <f>ROUND(ROUND(H23,2)*ROUND(G23,3),2)</f>
        <v>0</v>
      </c>
      <c r="O23">
        <f>(I23*21)/100</f>
        <v>0</v>
      </c>
      <c r="P23" t="s">
        <v>27</v>
      </c>
    </row>
    <row r="24" spans="1:16" ht="25.5" x14ac:dyDescent="0.2">
      <c r="A24" s="27" t="s">
        <v>54</v>
      </c>
      <c r="E24" s="28" t="s">
        <v>157</v>
      </c>
    </row>
    <row r="25" spans="1:16" ht="38.25" x14ac:dyDescent="0.2">
      <c r="A25" s="29" t="s">
        <v>56</v>
      </c>
      <c r="E25" s="30" t="s">
        <v>511</v>
      </c>
    </row>
    <row r="26" spans="1:16" ht="63.75" x14ac:dyDescent="0.2">
      <c r="A26" t="s">
        <v>58</v>
      </c>
      <c r="E26" s="28" t="s">
        <v>149</v>
      </c>
    </row>
    <row r="27" spans="1:16" x14ac:dyDescent="0.2">
      <c r="A27" s="17" t="s">
        <v>49</v>
      </c>
      <c r="B27" s="22" t="s">
        <v>39</v>
      </c>
      <c r="C27" s="22" t="s">
        <v>159</v>
      </c>
      <c r="D27" s="17" t="s">
        <v>51</v>
      </c>
      <c r="E27" s="23" t="s">
        <v>160</v>
      </c>
      <c r="F27" s="24" t="s">
        <v>146</v>
      </c>
      <c r="G27" s="25">
        <v>113</v>
      </c>
      <c r="H27" s="26">
        <v>0</v>
      </c>
      <c r="I27" s="26">
        <f>ROUND(ROUND(H27,2)*ROUND(G27,3),2)</f>
        <v>0</v>
      </c>
      <c r="O27">
        <f>(I27*21)/100</f>
        <v>0</v>
      </c>
      <c r="P27" t="s">
        <v>27</v>
      </c>
    </row>
    <row r="28" spans="1:16" ht="38.25" x14ac:dyDescent="0.2">
      <c r="A28" s="27" t="s">
        <v>54</v>
      </c>
      <c r="E28" s="28" t="s">
        <v>161</v>
      </c>
    </row>
    <row r="29" spans="1:16" x14ac:dyDescent="0.2">
      <c r="A29" s="29" t="s">
        <v>56</v>
      </c>
      <c r="E29" s="30" t="s">
        <v>512</v>
      </c>
    </row>
    <row r="30" spans="1:16" ht="38.25" x14ac:dyDescent="0.2">
      <c r="A30" t="s">
        <v>58</v>
      </c>
      <c r="E30" s="28" t="s">
        <v>163</v>
      </c>
    </row>
    <row r="31" spans="1:16" ht="12.75" customHeight="1" x14ac:dyDescent="0.2">
      <c r="A31" s="17" t="s">
        <v>49</v>
      </c>
      <c r="B31" s="22" t="s">
        <v>41</v>
      </c>
      <c r="C31" s="22" t="s">
        <v>164</v>
      </c>
      <c r="D31" s="17" t="s">
        <v>51</v>
      </c>
      <c r="E31" s="23" t="s">
        <v>165</v>
      </c>
      <c r="F31" s="24" t="s">
        <v>146</v>
      </c>
      <c r="G31" s="25">
        <v>79</v>
      </c>
      <c r="H31" s="26">
        <v>0</v>
      </c>
      <c r="I31" s="26">
        <f>ROUND(ROUND(H31,2)*ROUND(G31,3),2)</f>
        <v>0</v>
      </c>
      <c r="O31">
        <f>(I31*21)/100</f>
        <v>0</v>
      </c>
      <c r="P31" t="s">
        <v>27</v>
      </c>
    </row>
    <row r="32" spans="1:16" ht="25.5" x14ac:dyDescent="0.2">
      <c r="A32" s="27" t="s">
        <v>54</v>
      </c>
      <c r="E32" s="28" t="s">
        <v>166</v>
      </c>
    </row>
    <row r="33" spans="1:16" ht="25.5" x14ac:dyDescent="0.2">
      <c r="A33" s="29" t="s">
        <v>56</v>
      </c>
      <c r="E33" s="30" t="s">
        <v>513</v>
      </c>
    </row>
    <row r="34" spans="1:16" ht="369.75" x14ac:dyDescent="0.2">
      <c r="A34" t="s">
        <v>58</v>
      </c>
      <c r="E34" s="28" t="s">
        <v>168</v>
      </c>
    </row>
    <row r="35" spans="1:16" x14ac:dyDescent="0.2">
      <c r="A35" s="17" t="s">
        <v>49</v>
      </c>
      <c r="B35" s="22" t="s">
        <v>98</v>
      </c>
      <c r="C35" s="22" t="s">
        <v>370</v>
      </c>
      <c r="D35" s="17" t="s">
        <v>51</v>
      </c>
      <c r="E35" s="23" t="s">
        <v>371</v>
      </c>
      <c r="F35" s="24" t="s">
        <v>146</v>
      </c>
      <c r="G35" s="25">
        <v>2.2730000000000001</v>
      </c>
      <c r="H35" s="26">
        <v>0</v>
      </c>
      <c r="I35" s="26">
        <f>ROUND(ROUND(H35,2)*ROUND(G35,3),2)</f>
        <v>0</v>
      </c>
      <c r="O35">
        <f>(I35*21)/100</f>
        <v>0</v>
      </c>
      <c r="P35" t="s">
        <v>27</v>
      </c>
    </row>
    <row r="36" spans="1:16" ht="25.5" x14ac:dyDescent="0.2">
      <c r="A36" s="27" t="s">
        <v>54</v>
      </c>
      <c r="E36" s="28" t="s">
        <v>372</v>
      </c>
    </row>
    <row r="37" spans="1:16" ht="89.25" x14ac:dyDescent="0.2">
      <c r="A37" s="29" t="s">
        <v>56</v>
      </c>
      <c r="E37" s="30" t="s">
        <v>514</v>
      </c>
    </row>
    <row r="38" spans="1:16" ht="318.75" x14ac:dyDescent="0.2">
      <c r="A38" t="s">
        <v>58</v>
      </c>
      <c r="E38" s="28" t="s">
        <v>173</v>
      </c>
    </row>
    <row r="39" spans="1:16" ht="12.75" customHeight="1" x14ac:dyDescent="0.2">
      <c r="A39" s="17" t="s">
        <v>49</v>
      </c>
      <c r="B39" s="22" t="s">
        <v>104</v>
      </c>
      <c r="C39" s="22" t="s">
        <v>169</v>
      </c>
      <c r="D39" s="17" t="s">
        <v>51</v>
      </c>
      <c r="E39" s="23" t="s">
        <v>170</v>
      </c>
      <c r="F39" s="24" t="s">
        <v>146</v>
      </c>
      <c r="G39" s="25">
        <v>13.92</v>
      </c>
      <c r="H39" s="26">
        <v>0</v>
      </c>
      <c r="I39" s="26">
        <f>ROUND(ROUND(H39,2)*ROUND(G39,3),2)</f>
        <v>0</v>
      </c>
      <c r="O39">
        <f>(I39*21)/100</f>
        <v>0</v>
      </c>
      <c r="P39" t="s">
        <v>27</v>
      </c>
    </row>
    <row r="40" spans="1:16" ht="51" x14ac:dyDescent="0.2">
      <c r="A40" s="27" t="s">
        <v>54</v>
      </c>
      <c r="E40" s="28" t="s">
        <v>515</v>
      </c>
    </row>
    <row r="41" spans="1:16" ht="63.75" x14ac:dyDescent="0.2">
      <c r="A41" s="29" t="s">
        <v>56</v>
      </c>
      <c r="E41" s="30" t="s">
        <v>516</v>
      </c>
    </row>
    <row r="42" spans="1:16" ht="318.75" x14ac:dyDescent="0.2">
      <c r="A42" t="s">
        <v>58</v>
      </c>
      <c r="E42" s="28" t="s">
        <v>173</v>
      </c>
    </row>
    <row r="43" spans="1:16" ht="12.75" customHeight="1" x14ac:dyDescent="0.2">
      <c r="A43" s="17" t="s">
        <v>49</v>
      </c>
      <c r="B43" s="22" t="s">
        <v>44</v>
      </c>
      <c r="C43" s="22" t="s">
        <v>174</v>
      </c>
      <c r="D43" s="17" t="s">
        <v>51</v>
      </c>
      <c r="E43" s="23" t="s">
        <v>175</v>
      </c>
      <c r="F43" s="24" t="s">
        <v>146</v>
      </c>
      <c r="G43" s="25">
        <v>103</v>
      </c>
      <c r="H43" s="26">
        <v>0</v>
      </c>
      <c r="I43" s="26">
        <f>ROUND(ROUND(H43,2)*ROUND(G43,3),2)</f>
        <v>0</v>
      </c>
      <c r="O43">
        <f>(I43*21)/100</f>
        <v>0</v>
      </c>
      <c r="P43" t="s">
        <v>27</v>
      </c>
    </row>
    <row r="44" spans="1:16" ht="89.25" x14ac:dyDescent="0.2">
      <c r="A44" s="27" t="s">
        <v>54</v>
      </c>
      <c r="E44" s="28" t="s">
        <v>176</v>
      </c>
    </row>
    <row r="45" spans="1:16" ht="25.5" x14ac:dyDescent="0.2">
      <c r="A45" s="29" t="s">
        <v>56</v>
      </c>
      <c r="E45" s="30" t="s">
        <v>517</v>
      </c>
    </row>
    <row r="46" spans="1:16" ht="267.75" x14ac:dyDescent="0.2">
      <c r="A46" t="s">
        <v>58</v>
      </c>
      <c r="E46" s="28" t="s">
        <v>178</v>
      </c>
    </row>
    <row r="47" spans="1:16" ht="12.75" customHeight="1" x14ac:dyDescent="0.2">
      <c r="A47" s="17" t="s">
        <v>49</v>
      </c>
      <c r="B47" s="22" t="s">
        <v>46</v>
      </c>
      <c r="C47" s="22" t="s">
        <v>179</v>
      </c>
      <c r="D47" s="17" t="s">
        <v>51</v>
      </c>
      <c r="E47" s="23" t="s">
        <v>180</v>
      </c>
      <c r="F47" s="24" t="s">
        <v>146</v>
      </c>
      <c r="G47" s="25">
        <v>216</v>
      </c>
      <c r="H47" s="26">
        <v>0</v>
      </c>
      <c r="I47" s="26">
        <f>ROUND(ROUND(H47,2)*ROUND(G47,3),2)</f>
        <v>0</v>
      </c>
      <c r="O47">
        <f>(I47*21)/100</f>
        <v>0</v>
      </c>
      <c r="P47" t="s">
        <v>27</v>
      </c>
    </row>
    <row r="48" spans="1:16" ht="102" x14ac:dyDescent="0.2">
      <c r="A48" s="27" t="s">
        <v>54</v>
      </c>
      <c r="E48" s="28" t="s">
        <v>181</v>
      </c>
    </row>
    <row r="49" spans="1:16" ht="25.5" x14ac:dyDescent="0.2">
      <c r="A49" s="29" t="s">
        <v>56</v>
      </c>
      <c r="E49" s="30" t="s">
        <v>518</v>
      </c>
    </row>
    <row r="50" spans="1:16" ht="229.5" customHeight="1" x14ac:dyDescent="0.2">
      <c r="A50" t="s">
        <v>58</v>
      </c>
      <c r="E50" s="28" t="s">
        <v>178</v>
      </c>
    </row>
    <row r="51" spans="1:16" ht="12.75" customHeight="1" x14ac:dyDescent="0.2">
      <c r="A51" s="17" t="s">
        <v>49</v>
      </c>
      <c r="B51" s="22" t="s">
        <v>113</v>
      </c>
      <c r="C51" s="22" t="s">
        <v>183</v>
      </c>
      <c r="D51" s="17" t="s">
        <v>51</v>
      </c>
      <c r="E51" s="23" t="s">
        <v>184</v>
      </c>
      <c r="F51" s="24" t="s">
        <v>146</v>
      </c>
      <c r="G51" s="25">
        <v>9.5399999999999991</v>
      </c>
      <c r="H51" s="26">
        <v>0</v>
      </c>
      <c r="I51" s="26">
        <f>ROUND(ROUND(H51,2)*ROUND(G51,3),2)</f>
        <v>0</v>
      </c>
      <c r="O51">
        <f>(I51*21)/100</f>
        <v>0</v>
      </c>
      <c r="P51" t="s">
        <v>27</v>
      </c>
    </row>
    <row r="52" spans="1:16" ht="102" x14ac:dyDescent="0.2">
      <c r="A52" s="27" t="s">
        <v>54</v>
      </c>
      <c r="E52" s="28" t="s">
        <v>185</v>
      </c>
    </row>
    <row r="53" spans="1:16" ht="38.25" x14ac:dyDescent="0.2">
      <c r="A53" s="29" t="s">
        <v>56</v>
      </c>
      <c r="E53" s="30" t="s">
        <v>519</v>
      </c>
    </row>
    <row r="54" spans="1:16" ht="242.25" x14ac:dyDescent="0.2">
      <c r="A54" t="s">
        <v>58</v>
      </c>
      <c r="E54" s="28" t="s">
        <v>187</v>
      </c>
    </row>
    <row r="55" spans="1:16" ht="12.75" customHeight="1" x14ac:dyDescent="0.2">
      <c r="A55" s="17" t="s">
        <v>49</v>
      </c>
      <c r="B55" s="22" t="s">
        <v>117</v>
      </c>
      <c r="C55" s="22" t="s">
        <v>379</v>
      </c>
      <c r="D55" s="17" t="s">
        <v>51</v>
      </c>
      <c r="E55" s="23" t="s">
        <v>380</v>
      </c>
      <c r="F55" s="24" t="s">
        <v>146</v>
      </c>
      <c r="G55" s="25">
        <v>2.16</v>
      </c>
      <c r="H55" s="26">
        <v>0</v>
      </c>
      <c r="I55" s="26">
        <f>ROUND(ROUND(H55,2)*ROUND(G55,3),2)</f>
        <v>0</v>
      </c>
      <c r="O55">
        <f>(I55*21)/100</f>
        <v>0</v>
      </c>
      <c r="P55" t="s">
        <v>27</v>
      </c>
    </row>
    <row r="56" spans="1:16" x14ac:dyDescent="0.2">
      <c r="A56" s="27" t="s">
        <v>54</v>
      </c>
      <c r="E56" s="28" t="s">
        <v>381</v>
      </c>
    </row>
    <row r="57" spans="1:16" ht="25.5" x14ac:dyDescent="0.2">
      <c r="A57" s="29" t="s">
        <v>56</v>
      </c>
      <c r="E57" s="30" t="s">
        <v>520</v>
      </c>
    </row>
    <row r="58" spans="1:16" ht="229.5" x14ac:dyDescent="0.2">
      <c r="A58" t="s">
        <v>58</v>
      </c>
      <c r="E58" s="28" t="s">
        <v>382</v>
      </c>
    </row>
    <row r="59" spans="1:16" ht="12.75" customHeight="1" x14ac:dyDescent="0.2">
      <c r="A59" s="17" t="s">
        <v>49</v>
      </c>
      <c r="B59" s="22" t="s">
        <v>121</v>
      </c>
      <c r="C59" s="22" t="s">
        <v>188</v>
      </c>
      <c r="D59" s="17" t="s">
        <v>51</v>
      </c>
      <c r="E59" s="23" t="s">
        <v>189</v>
      </c>
      <c r="F59" s="24" t="s">
        <v>135</v>
      </c>
      <c r="G59" s="25">
        <v>563</v>
      </c>
      <c r="H59" s="26">
        <v>0</v>
      </c>
      <c r="I59" s="26">
        <f>ROUND(ROUND(H59,2)*ROUND(G59,3),2)</f>
        <v>0</v>
      </c>
      <c r="O59">
        <f>(I59*21)/100</f>
        <v>0</v>
      </c>
      <c r="P59" t="s">
        <v>27</v>
      </c>
    </row>
    <row r="60" spans="1:16" x14ac:dyDescent="0.2">
      <c r="A60" s="27" t="s">
        <v>54</v>
      </c>
      <c r="E60" s="28" t="s">
        <v>190</v>
      </c>
    </row>
    <row r="61" spans="1:16" ht="25.5" x14ac:dyDescent="0.2">
      <c r="A61" s="29" t="s">
        <v>56</v>
      </c>
      <c r="E61" s="30" t="s">
        <v>521</v>
      </c>
    </row>
    <row r="62" spans="1:16" ht="25.5" x14ac:dyDescent="0.2">
      <c r="A62" t="s">
        <v>58</v>
      </c>
      <c r="E62" s="28" t="s">
        <v>192</v>
      </c>
    </row>
    <row r="63" spans="1:16" ht="12.75" customHeight="1" x14ac:dyDescent="0.2">
      <c r="A63" s="17" t="s">
        <v>49</v>
      </c>
      <c r="B63" s="22" t="s">
        <v>126</v>
      </c>
      <c r="C63" s="22" t="s">
        <v>193</v>
      </c>
      <c r="D63" s="17" t="s">
        <v>51</v>
      </c>
      <c r="E63" s="23" t="s">
        <v>194</v>
      </c>
      <c r="F63" s="24" t="s">
        <v>146</v>
      </c>
      <c r="G63" s="25">
        <v>43.95</v>
      </c>
      <c r="H63" s="26">
        <v>0</v>
      </c>
      <c r="I63" s="26">
        <f>ROUND(ROUND(H63,2)*ROUND(G63,3),2)</f>
        <v>0</v>
      </c>
      <c r="O63">
        <f>(I63*21)/100</f>
        <v>0</v>
      </c>
      <c r="P63" t="s">
        <v>27</v>
      </c>
    </row>
    <row r="64" spans="1:16" ht="25.5" x14ac:dyDescent="0.2">
      <c r="A64" s="27" t="s">
        <v>54</v>
      </c>
      <c r="E64" s="28" t="s">
        <v>195</v>
      </c>
    </row>
    <row r="65" spans="1:16" ht="25.5" x14ac:dyDescent="0.2">
      <c r="A65" s="29" t="s">
        <v>56</v>
      </c>
      <c r="E65" s="30" t="s">
        <v>522</v>
      </c>
    </row>
    <row r="66" spans="1:16" ht="38.25" x14ac:dyDescent="0.2">
      <c r="A66" t="s">
        <v>58</v>
      </c>
      <c r="E66" s="28" t="s">
        <v>197</v>
      </c>
    </row>
    <row r="67" spans="1:16" ht="12.75" customHeight="1" x14ac:dyDescent="0.2">
      <c r="A67" s="17" t="s">
        <v>49</v>
      </c>
      <c r="B67" s="22" t="s">
        <v>204</v>
      </c>
      <c r="C67" s="22" t="s">
        <v>385</v>
      </c>
      <c r="D67" s="17" t="s">
        <v>51</v>
      </c>
      <c r="E67" s="23" t="s">
        <v>386</v>
      </c>
      <c r="F67" s="24" t="s">
        <v>146</v>
      </c>
      <c r="G67" s="25">
        <v>9.75</v>
      </c>
      <c r="H67" s="26">
        <v>0</v>
      </c>
      <c r="I67" s="26">
        <f>ROUND(ROUND(H67,2)*ROUND(G67,3),2)</f>
        <v>0</v>
      </c>
      <c r="O67">
        <f>(I67*21)/100</f>
        <v>0</v>
      </c>
      <c r="P67" t="s">
        <v>27</v>
      </c>
    </row>
    <row r="68" spans="1:16" ht="25.5" x14ac:dyDescent="0.2">
      <c r="A68" s="27" t="s">
        <v>54</v>
      </c>
      <c r="E68" s="28" t="s">
        <v>195</v>
      </c>
    </row>
    <row r="69" spans="1:16" ht="25.5" x14ac:dyDescent="0.2">
      <c r="A69" s="29" t="s">
        <v>56</v>
      </c>
      <c r="E69" s="30" t="s">
        <v>523</v>
      </c>
    </row>
    <row r="70" spans="1:16" ht="38.25" x14ac:dyDescent="0.2">
      <c r="A70" t="s">
        <v>58</v>
      </c>
      <c r="E70" s="28" t="s">
        <v>389</v>
      </c>
    </row>
    <row r="71" spans="1:16" ht="12.75" customHeight="1" x14ac:dyDescent="0.2">
      <c r="A71" s="17" t="s">
        <v>49</v>
      </c>
      <c r="B71" s="22" t="s">
        <v>210</v>
      </c>
      <c r="C71" s="22" t="s">
        <v>390</v>
      </c>
      <c r="D71" s="17" t="s">
        <v>51</v>
      </c>
      <c r="E71" s="23" t="s">
        <v>391</v>
      </c>
      <c r="F71" s="24" t="s">
        <v>135</v>
      </c>
      <c r="G71" s="25">
        <v>1150</v>
      </c>
      <c r="H71" s="26">
        <v>0</v>
      </c>
      <c r="I71" s="26">
        <f>ROUND(ROUND(H71,2)*ROUND(G71,3),2)</f>
        <v>0</v>
      </c>
      <c r="O71">
        <f>(I71*21)/100</f>
        <v>0</v>
      </c>
      <c r="P71" t="s">
        <v>27</v>
      </c>
    </row>
    <row r="72" spans="1:16" ht="38.25" x14ac:dyDescent="0.2">
      <c r="A72" s="27" t="s">
        <v>54</v>
      </c>
      <c r="E72" s="28" t="s">
        <v>392</v>
      </c>
    </row>
    <row r="73" spans="1:16" ht="25.5" x14ac:dyDescent="0.2">
      <c r="A73" s="29" t="s">
        <v>56</v>
      </c>
      <c r="E73" s="30" t="s">
        <v>524</v>
      </c>
    </row>
    <row r="74" spans="1:16" ht="25.5" x14ac:dyDescent="0.2">
      <c r="A74" t="s">
        <v>58</v>
      </c>
      <c r="E74" s="28" t="s">
        <v>394</v>
      </c>
    </row>
    <row r="75" spans="1:16" ht="12.75" customHeight="1" x14ac:dyDescent="0.2">
      <c r="A75" s="17" t="s">
        <v>49</v>
      </c>
      <c r="B75" s="22" t="s">
        <v>216</v>
      </c>
      <c r="C75" s="22" t="s">
        <v>395</v>
      </c>
      <c r="D75" s="17" t="s">
        <v>51</v>
      </c>
      <c r="E75" s="23" t="s">
        <v>396</v>
      </c>
      <c r="F75" s="24" t="s">
        <v>135</v>
      </c>
      <c r="G75" s="25">
        <v>1150</v>
      </c>
      <c r="H75" s="26">
        <v>0</v>
      </c>
      <c r="I75" s="26">
        <f>ROUND(ROUND(H75,2)*ROUND(G75,3),2)</f>
        <v>0</v>
      </c>
      <c r="O75">
        <f>(I75*21)/100</f>
        <v>0</v>
      </c>
      <c r="P75" t="s">
        <v>27</v>
      </c>
    </row>
    <row r="76" spans="1:16" ht="25.5" x14ac:dyDescent="0.2">
      <c r="A76" s="27" t="s">
        <v>54</v>
      </c>
      <c r="E76" s="28" t="s">
        <v>397</v>
      </c>
    </row>
    <row r="77" spans="1:16" ht="25.5" x14ac:dyDescent="0.2">
      <c r="A77" s="29" t="s">
        <v>56</v>
      </c>
      <c r="E77" s="30" t="s">
        <v>525</v>
      </c>
    </row>
    <row r="78" spans="1:16" ht="25.5" x14ac:dyDescent="0.2">
      <c r="A78" t="s">
        <v>58</v>
      </c>
      <c r="E78" s="28" t="s">
        <v>399</v>
      </c>
    </row>
    <row r="79" spans="1:16" ht="12.75" customHeight="1" x14ac:dyDescent="0.2">
      <c r="A79" s="5" t="s">
        <v>47</v>
      </c>
      <c r="B79" s="5"/>
      <c r="C79" s="32" t="s">
        <v>27</v>
      </c>
      <c r="D79" s="5"/>
      <c r="E79" s="20" t="s">
        <v>198</v>
      </c>
      <c r="F79" s="5"/>
      <c r="G79" s="5"/>
      <c r="H79" s="5"/>
      <c r="I79" s="33">
        <f>0+I80+I84+I88+I92</f>
        <v>0</v>
      </c>
    </row>
    <row r="80" spans="1:16" ht="12.75" customHeight="1" x14ac:dyDescent="0.2">
      <c r="A80" s="17" t="s">
        <v>49</v>
      </c>
      <c r="B80" s="22" t="s">
        <v>222</v>
      </c>
      <c r="C80" s="22" t="s">
        <v>400</v>
      </c>
      <c r="D80" s="17" t="s">
        <v>51</v>
      </c>
      <c r="E80" s="23" t="s">
        <v>401</v>
      </c>
      <c r="F80" s="24" t="s">
        <v>135</v>
      </c>
      <c r="G80" s="25">
        <v>14.4</v>
      </c>
      <c r="H80" s="26">
        <v>0</v>
      </c>
      <c r="I80" s="26">
        <f>ROUND(ROUND(H80,2)*ROUND(G80,3),2)</f>
        <v>0</v>
      </c>
      <c r="O80">
        <f>(I80*21)/100</f>
        <v>0</v>
      </c>
      <c r="P80" t="s">
        <v>27</v>
      </c>
    </row>
    <row r="81" spans="1:16" x14ac:dyDescent="0.2">
      <c r="A81" s="27" t="s">
        <v>54</v>
      </c>
      <c r="E81" s="28" t="s">
        <v>402</v>
      </c>
    </row>
    <row r="82" spans="1:16" ht="25.5" x14ac:dyDescent="0.2">
      <c r="A82" s="29" t="s">
        <v>56</v>
      </c>
      <c r="E82" s="30" t="s">
        <v>526</v>
      </c>
    </row>
    <row r="83" spans="1:16" ht="51" x14ac:dyDescent="0.2">
      <c r="A83" t="s">
        <v>58</v>
      </c>
      <c r="E83" s="28" t="s">
        <v>404</v>
      </c>
    </row>
    <row r="84" spans="1:16" ht="12.75" customHeight="1" x14ac:dyDescent="0.2">
      <c r="A84" s="17" t="s">
        <v>49</v>
      </c>
      <c r="B84" s="22" t="s">
        <v>229</v>
      </c>
      <c r="C84" s="22" t="s">
        <v>205</v>
      </c>
      <c r="D84" s="17" t="s">
        <v>51</v>
      </c>
      <c r="E84" s="23" t="s">
        <v>206</v>
      </c>
      <c r="F84" s="24" t="s">
        <v>135</v>
      </c>
      <c r="G84" s="25">
        <v>512</v>
      </c>
      <c r="H84" s="26">
        <v>0</v>
      </c>
      <c r="I84" s="26">
        <f>ROUND(ROUND(H84,2)*ROUND(G84,3),2)</f>
        <v>0</v>
      </c>
      <c r="O84">
        <f>(I84*21)/100</f>
        <v>0</v>
      </c>
      <c r="P84" t="s">
        <v>27</v>
      </c>
    </row>
    <row r="85" spans="1:16" ht="114.75" x14ac:dyDescent="0.2">
      <c r="A85" s="27" t="s">
        <v>54</v>
      </c>
      <c r="E85" s="28" t="s">
        <v>207</v>
      </c>
    </row>
    <row r="86" spans="1:16" ht="25.5" x14ac:dyDescent="0.2">
      <c r="A86" s="29" t="s">
        <v>56</v>
      </c>
      <c r="E86" s="30" t="s">
        <v>527</v>
      </c>
    </row>
    <row r="87" spans="1:16" ht="25.5" x14ac:dyDescent="0.2">
      <c r="A87" t="s">
        <v>58</v>
      </c>
      <c r="E87" s="28" t="s">
        <v>209</v>
      </c>
    </row>
    <row r="88" spans="1:16" ht="12.75" customHeight="1" x14ac:dyDescent="0.2">
      <c r="A88" s="17" t="s">
        <v>49</v>
      </c>
      <c r="B88" s="22" t="s">
        <v>235</v>
      </c>
      <c r="C88" s="22" t="s">
        <v>211</v>
      </c>
      <c r="D88" s="17" t="s">
        <v>51</v>
      </c>
      <c r="E88" s="23" t="s">
        <v>212</v>
      </c>
      <c r="F88" s="24" t="s">
        <v>135</v>
      </c>
      <c r="G88" s="25">
        <v>767</v>
      </c>
      <c r="H88" s="26">
        <v>0</v>
      </c>
      <c r="I88" s="26">
        <f>ROUND(ROUND(H88,2)*ROUND(G88,3),2)</f>
        <v>0</v>
      </c>
      <c r="O88">
        <f>(I88*21)/100</f>
        <v>0</v>
      </c>
      <c r="P88" t="s">
        <v>27</v>
      </c>
    </row>
    <row r="89" spans="1:16" ht="102" x14ac:dyDescent="0.2">
      <c r="A89" s="27" t="s">
        <v>54</v>
      </c>
      <c r="E89" s="28" t="s">
        <v>213</v>
      </c>
    </row>
    <row r="90" spans="1:16" ht="25.5" x14ac:dyDescent="0.2">
      <c r="A90" s="29" t="s">
        <v>56</v>
      </c>
      <c r="E90" s="30" t="s">
        <v>528</v>
      </c>
    </row>
    <row r="91" spans="1:16" x14ac:dyDescent="0.2">
      <c r="A91" t="s">
        <v>58</v>
      </c>
      <c r="E91" s="28" t="s">
        <v>51</v>
      </c>
    </row>
    <row r="92" spans="1:16" ht="12.75" customHeight="1" x14ac:dyDescent="0.2">
      <c r="A92" s="17" t="s">
        <v>49</v>
      </c>
      <c r="B92" s="22" t="s">
        <v>240</v>
      </c>
      <c r="C92" s="22" t="s">
        <v>407</v>
      </c>
      <c r="D92" s="17" t="s">
        <v>51</v>
      </c>
      <c r="E92" s="23" t="s">
        <v>408</v>
      </c>
      <c r="F92" s="24" t="s">
        <v>146</v>
      </c>
      <c r="G92" s="25">
        <v>2.2730000000000001</v>
      </c>
      <c r="H92" s="26">
        <v>0</v>
      </c>
      <c r="I92" s="26">
        <f>ROUND(ROUND(H92,2)*ROUND(G92,3),2)</f>
        <v>0</v>
      </c>
      <c r="O92">
        <f>(I92*21)/100</f>
        <v>0</v>
      </c>
      <c r="P92" t="s">
        <v>27</v>
      </c>
    </row>
    <row r="93" spans="1:16" x14ac:dyDescent="0.2">
      <c r="A93" s="27" t="s">
        <v>54</v>
      </c>
      <c r="E93" s="28" t="s">
        <v>409</v>
      </c>
    </row>
    <row r="94" spans="1:16" ht="89.25" x14ac:dyDescent="0.2">
      <c r="A94" s="29" t="s">
        <v>56</v>
      </c>
      <c r="E94" s="30" t="s">
        <v>514</v>
      </c>
    </row>
    <row r="95" spans="1:16" ht="369.75" x14ac:dyDescent="0.2">
      <c r="A95" t="s">
        <v>58</v>
      </c>
      <c r="E95" s="28" t="s">
        <v>410</v>
      </c>
    </row>
    <row r="96" spans="1:16" ht="12.75" customHeight="1" x14ac:dyDescent="0.2">
      <c r="A96" s="5" t="s">
        <v>47</v>
      </c>
      <c r="B96" s="5"/>
      <c r="C96" s="32" t="s">
        <v>26</v>
      </c>
      <c r="D96" s="5"/>
      <c r="E96" s="20" t="s">
        <v>411</v>
      </c>
      <c r="F96" s="5"/>
      <c r="G96" s="5"/>
      <c r="H96" s="5"/>
      <c r="I96" s="33">
        <f>0+I97</f>
        <v>0</v>
      </c>
    </row>
    <row r="97" spans="1:16" ht="12.75" customHeight="1" x14ac:dyDescent="0.2">
      <c r="A97" s="17" t="s">
        <v>49</v>
      </c>
      <c r="B97" s="22" t="s">
        <v>245</v>
      </c>
      <c r="C97" s="22" t="s">
        <v>412</v>
      </c>
      <c r="D97" s="17" t="s">
        <v>51</v>
      </c>
      <c r="E97" s="23" t="s">
        <v>413</v>
      </c>
      <c r="F97" s="24" t="s">
        <v>414</v>
      </c>
      <c r="G97" s="25">
        <v>185.42099999999999</v>
      </c>
      <c r="H97" s="26">
        <v>0</v>
      </c>
      <c r="I97" s="26">
        <f>ROUND(ROUND(H97,2)*ROUND(G97,3),2)</f>
        <v>0</v>
      </c>
      <c r="O97">
        <f>(I97*21)/100</f>
        <v>0</v>
      </c>
      <c r="P97" t="s">
        <v>27</v>
      </c>
    </row>
    <row r="98" spans="1:16" x14ac:dyDescent="0.2">
      <c r="A98" s="27" t="s">
        <v>54</v>
      </c>
      <c r="E98" s="28" t="s">
        <v>529</v>
      </c>
    </row>
    <row r="99" spans="1:16" ht="51" x14ac:dyDescent="0.2">
      <c r="A99" s="29" t="s">
        <v>56</v>
      </c>
      <c r="E99" s="30" t="s">
        <v>530</v>
      </c>
    </row>
    <row r="100" spans="1:16" ht="38.25" x14ac:dyDescent="0.2">
      <c r="A100" t="s">
        <v>58</v>
      </c>
      <c r="E100" s="28" t="s">
        <v>417</v>
      </c>
    </row>
    <row r="101" spans="1:16" ht="12.75" customHeight="1" x14ac:dyDescent="0.2">
      <c r="A101" s="5" t="s">
        <v>47</v>
      </c>
      <c r="B101" s="5"/>
      <c r="C101" s="32" t="s">
        <v>39</v>
      </c>
      <c r="D101" s="5"/>
      <c r="E101" s="20" t="s">
        <v>228</v>
      </c>
      <c r="F101" s="5"/>
      <c r="G101" s="5"/>
      <c r="H101" s="5"/>
      <c r="I101" s="33">
        <f>0+I102+I106+I110+I114+I118+I122+I126+I130+I134</f>
        <v>0</v>
      </c>
    </row>
    <row r="102" spans="1:16" ht="12.75" customHeight="1" x14ac:dyDescent="0.2">
      <c r="A102" s="17" t="s">
        <v>49</v>
      </c>
      <c r="B102" s="22" t="s">
        <v>251</v>
      </c>
      <c r="C102" s="22" t="s">
        <v>230</v>
      </c>
      <c r="D102" s="17" t="s">
        <v>51</v>
      </c>
      <c r="E102" s="23" t="s">
        <v>231</v>
      </c>
      <c r="F102" s="24" t="s">
        <v>135</v>
      </c>
      <c r="G102" s="25">
        <v>527</v>
      </c>
      <c r="H102" s="26">
        <v>0</v>
      </c>
      <c r="I102" s="26">
        <f>ROUND(ROUND(H102,2)*ROUND(G102,3),2)</f>
        <v>0</v>
      </c>
      <c r="O102">
        <f>(I102*21)/100</f>
        <v>0</v>
      </c>
      <c r="P102" t="s">
        <v>27</v>
      </c>
    </row>
    <row r="103" spans="1:16" ht="12.75" customHeight="1" x14ac:dyDescent="0.2">
      <c r="A103" s="27" t="s">
        <v>54</v>
      </c>
      <c r="E103" s="28" t="s">
        <v>232</v>
      </c>
    </row>
    <row r="104" spans="1:16" ht="25.5" x14ac:dyDescent="0.2">
      <c r="A104" s="29" t="s">
        <v>56</v>
      </c>
      <c r="E104" s="30" t="s">
        <v>531</v>
      </c>
    </row>
    <row r="105" spans="1:16" ht="51" x14ac:dyDescent="0.2">
      <c r="A105" t="s">
        <v>58</v>
      </c>
      <c r="E105" s="28" t="s">
        <v>234</v>
      </c>
    </row>
    <row r="106" spans="1:16" ht="12.75" customHeight="1" x14ac:dyDescent="0.2">
      <c r="A106" s="17" t="s">
        <v>49</v>
      </c>
      <c r="B106" s="22" t="s">
        <v>257</v>
      </c>
      <c r="C106" s="22" t="s">
        <v>236</v>
      </c>
      <c r="D106" s="17" t="s">
        <v>51</v>
      </c>
      <c r="E106" s="23" t="s">
        <v>237</v>
      </c>
      <c r="F106" s="24" t="s">
        <v>135</v>
      </c>
      <c r="G106" s="25">
        <v>679</v>
      </c>
      <c r="H106" s="26">
        <v>0</v>
      </c>
      <c r="I106" s="26">
        <f>ROUND(ROUND(H106,2)*ROUND(G106,3),2)</f>
        <v>0</v>
      </c>
      <c r="O106">
        <f>(I106*21)/100</f>
        <v>0</v>
      </c>
      <c r="P106" t="s">
        <v>27</v>
      </c>
    </row>
    <row r="107" spans="1:16" x14ac:dyDescent="0.2">
      <c r="A107" s="27" t="s">
        <v>54</v>
      </c>
      <c r="E107" s="28" t="s">
        <v>497</v>
      </c>
    </row>
    <row r="108" spans="1:16" ht="25.5" x14ac:dyDescent="0.2">
      <c r="A108" s="29" t="s">
        <v>56</v>
      </c>
      <c r="E108" s="30" t="s">
        <v>532</v>
      </c>
    </row>
    <row r="109" spans="1:16" ht="51" x14ac:dyDescent="0.2">
      <c r="A109" t="s">
        <v>58</v>
      </c>
      <c r="E109" s="28" t="s">
        <v>234</v>
      </c>
    </row>
    <row r="110" spans="1:16" ht="12.75" customHeight="1" x14ac:dyDescent="0.2">
      <c r="A110" s="17" t="s">
        <v>49</v>
      </c>
      <c r="B110" s="22" t="s">
        <v>261</v>
      </c>
      <c r="C110" s="22" t="s">
        <v>246</v>
      </c>
      <c r="D110" s="17" t="s">
        <v>51</v>
      </c>
      <c r="E110" s="23" t="s">
        <v>247</v>
      </c>
      <c r="F110" s="24" t="s">
        <v>135</v>
      </c>
      <c r="G110" s="25">
        <v>120</v>
      </c>
      <c r="H110" s="26">
        <v>0</v>
      </c>
      <c r="I110" s="26">
        <f>ROUND(ROUND(H110,2)*ROUND(G110,3),2)</f>
        <v>0</v>
      </c>
      <c r="O110">
        <f>(I110*21)/100</f>
        <v>0</v>
      </c>
      <c r="P110" t="s">
        <v>27</v>
      </c>
    </row>
    <row r="111" spans="1:16" x14ac:dyDescent="0.2">
      <c r="A111" s="27" t="s">
        <v>54</v>
      </c>
      <c r="E111" s="28" t="s">
        <v>248</v>
      </c>
    </row>
    <row r="112" spans="1:16" ht="25.5" x14ac:dyDescent="0.2">
      <c r="A112" s="29" t="s">
        <v>56</v>
      </c>
      <c r="E112" s="30" t="s">
        <v>533</v>
      </c>
    </row>
    <row r="113" spans="1:16" ht="102" x14ac:dyDescent="0.2">
      <c r="A113" t="s">
        <v>58</v>
      </c>
      <c r="E113" s="28" t="s">
        <v>250</v>
      </c>
    </row>
    <row r="114" spans="1:16" ht="12.75" customHeight="1" x14ac:dyDescent="0.2">
      <c r="A114" s="17" t="s">
        <v>49</v>
      </c>
      <c r="B114" s="22" t="s">
        <v>266</v>
      </c>
      <c r="C114" s="22" t="s">
        <v>252</v>
      </c>
      <c r="D114" s="17" t="s">
        <v>51</v>
      </c>
      <c r="E114" s="23" t="s">
        <v>253</v>
      </c>
      <c r="F114" s="24" t="s">
        <v>135</v>
      </c>
      <c r="G114" s="25">
        <v>457</v>
      </c>
      <c r="H114" s="26">
        <v>0</v>
      </c>
      <c r="I114" s="26">
        <f>ROUND(ROUND(H114,2)*ROUND(G114,3),2)</f>
        <v>0</v>
      </c>
      <c r="O114">
        <f>(I114*21)/100</f>
        <v>0</v>
      </c>
      <c r="P114" t="s">
        <v>27</v>
      </c>
    </row>
    <row r="115" spans="1:16" x14ac:dyDescent="0.2">
      <c r="A115" s="27" t="s">
        <v>54</v>
      </c>
      <c r="E115" s="28" t="s">
        <v>254</v>
      </c>
    </row>
    <row r="116" spans="1:16" ht="25.5" x14ac:dyDescent="0.2">
      <c r="A116" s="29" t="s">
        <v>56</v>
      </c>
      <c r="E116" s="30" t="s">
        <v>534</v>
      </c>
    </row>
    <row r="117" spans="1:16" ht="51" x14ac:dyDescent="0.2">
      <c r="A117" t="s">
        <v>58</v>
      </c>
      <c r="E117" s="28" t="s">
        <v>256</v>
      </c>
    </row>
    <row r="118" spans="1:16" ht="12.75" customHeight="1" x14ac:dyDescent="0.2">
      <c r="A118" s="17" t="s">
        <v>49</v>
      </c>
      <c r="B118" s="22" t="s">
        <v>270</v>
      </c>
      <c r="C118" s="22" t="s">
        <v>258</v>
      </c>
      <c r="D118" s="17" t="s">
        <v>51</v>
      </c>
      <c r="E118" s="23" t="s">
        <v>259</v>
      </c>
      <c r="F118" s="24" t="s">
        <v>135</v>
      </c>
      <c r="G118" s="25">
        <v>431</v>
      </c>
      <c r="H118" s="26">
        <v>0</v>
      </c>
      <c r="I118" s="26">
        <f>ROUND(ROUND(H118,2)*ROUND(G118,3),2)</f>
        <v>0</v>
      </c>
      <c r="O118">
        <f>(I118*21)/100</f>
        <v>0</v>
      </c>
      <c r="P118" t="s">
        <v>27</v>
      </c>
    </row>
    <row r="119" spans="1:16" ht="12.75" customHeight="1" x14ac:dyDescent="0.2">
      <c r="A119" s="27" t="s">
        <v>54</v>
      </c>
      <c r="E119" s="28" t="s">
        <v>260</v>
      </c>
    </row>
    <row r="120" spans="1:16" ht="25.5" x14ac:dyDescent="0.2">
      <c r="A120" s="29" t="s">
        <v>56</v>
      </c>
      <c r="E120" s="30" t="s">
        <v>535</v>
      </c>
    </row>
    <row r="121" spans="1:16" ht="51" x14ac:dyDescent="0.2">
      <c r="A121" t="s">
        <v>58</v>
      </c>
      <c r="E121" s="28" t="s">
        <v>256</v>
      </c>
    </row>
    <row r="122" spans="1:16" ht="12.75" customHeight="1" x14ac:dyDescent="0.2">
      <c r="A122" s="17" t="s">
        <v>49</v>
      </c>
      <c r="B122" s="22" t="s">
        <v>275</v>
      </c>
      <c r="C122" s="22" t="s">
        <v>262</v>
      </c>
      <c r="D122" s="17" t="s">
        <v>51</v>
      </c>
      <c r="E122" s="23" t="s">
        <v>263</v>
      </c>
      <c r="F122" s="24" t="s">
        <v>135</v>
      </c>
      <c r="G122" s="25">
        <v>431</v>
      </c>
      <c r="H122" s="26">
        <v>0</v>
      </c>
      <c r="I122" s="26">
        <f>ROUND(ROUND(H122,2)*ROUND(G122,3),2)</f>
        <v>0</v>
      </c>
      <c r="O122">
        <f>(I122*21)/100</f>
        <v>0</v>
      </c>
      <c r="P122" t="s">
        <v>27</v>
      </c>
    </row>
    <row r="123" spans="1:16" x14ac:dyDescent="0.2">
      <c r="A123" s="27" t="s">
        <v>54</v>
      </c>
      <c r="E123" s="28" t="s">
        <v>264</v>
      </c>
    </row>
    <row r="124" spans="1:16" ht="25.5" x14ac:dyDescent="0.2">
      <c r="A124" s="29" t="s">
        <v>56</v>
      </c>
      <c r="E124" s="30" t="s">
        <v>535</v>
      </c>
    </row>
    <row r="125" spans="1:16" ht="140.25" x14ac:dyDescent="0.2">
      <c r="A125" t="s">
        <v>58</v>
      </c>
      <c r="E125" s="28" t="s">
        <v>265</v>
      </c>
    </row>
    <row r="126" spans="1:16" ht="12.75" customHeight="1" x14ac:dyDescent="0.2">
      <c r="A126" s="17" t="s">
        <v>49</v>
      </c>
      <c r="B126" s="22" t="s">
        <v>281</v>
      </c>
      <c r="C126" s="22" t="s">
        <v>267</v>
      </c>
      <c r="D126" s="17" t="s">
        <v>51</v>
      </c>
      <c r="E126" s="23" t="s">
        <v>268</v>
      </c>
      <c r="F126" s="24" t="s">
        <v>135</v>
      </c>
      <c r="G126" s="25">
        <v>457</v>
      </c>
      <c r="H126" s="26">
        <v>0</v>
      </c>
      <c r="I126" s="26">
        <f>ROUND(ROUND(H126,2)*ROUND(G126,3),2)</f>
        <v>0</v>
      </c>
      <c r="O126">
        <f>(I126*21)/100</f>
        <v>0</v>
      </c>
      <c r="P126" t="s">
        <v>27</v>
      </c>
    </row>
    <row r="127" spans="1:16" ht="12.75" customHeight="1" x14ac:dyDescent="0.2">
      <c r="A127" s="27" t="s">
        <v>54</v>
      </c>
      <c r="E127" s="28" t="s">
        <v>269</v>
      </c>
    </row>
    <row r="128" spans="1:16" ht="25.5" x14ac:dyDescent="0.2">
      <c r="A128" s="29" t="s">
        <v>56</v>
      </c>
      <c r="E128" s="30" t="s">
        <v>534</v>
      </c>
    </row>
    <row r="129" spans="1:16" ht="140.25" x14ac:dyDescent="0.2">
      <c r="A129" t="s">
        <v>58</v>
      </c>
      <c r="E129" s="28" t="s">
        <v>265</v>
      </c>
    </row>
    <row r="130" spans="1:16" ht="12.75" customHeight="1" x14ac:dyDescent="0.2">
      <c r="A130" s="17" t="s">
        <v>49</v>
      </c>
      <c r="B130" s="22" t="s">
        <v>286</v>
      </c>
      <c r="C130" s="22" t="s">
        <v>271</v>
      </c>
      <c r="D130" s="17" t="s">
        <v>51</v>
      </c>
      <c r="E130" s="23" t="s">
        <v>272</v>
      </c>
      <c r="F130" s="24" t="s">
        <v>135</v>
      </c>
      <c r="G130" s="25">
        <v>457</v>
      </c>
      <c r="H130" s="26">
        <v>0</v>
      </c>
      <c r="I130" s="26">
        <f>ROUND(ROUND(H130,2)*ROUND(G130,3),2)</f>
        <v>0</v>
      </c>
      <c r="O130">
        <f>(I130*21)/100</f>
        <v>0</v>
      </c>
      <c r="P130" t="s">
        <v>27</v>
      </c>
    </row>
    <row r="131" spans="1:16" ht="25.5" x14ac:dyDescent="0.2">
      <c r="A131" s="27" t="s">
        <v>54</v>
      </c>
      <c r="E131" s="28" t="s">
        <v>273</v>
      </c>
    </row>
    <row r="132" spans="1:16" ht="25.5" x14ac:dyDescent="0.2">
      <c r="A132" s="29" t="s">
        <v>56</v>
      </c>
      <c r="E132" s="30" t="s">
        <v>534</v>
      </c>
    </row>
    <row r="133" spans="1:16" ht="25.5" x14ac:dyDescent="0.2">
      <c r="A133" t="s">
        <v>58</v>
      </c>
      <c r="E133" s="28" t="s">
        <v>274</v>
      </c>
    </row>
    <row r="134" spans="1:16" ht="12.75" customHeight="1" x14ac:dyDescent="0.2">
      <c r="A134" s="17" t="s">
        <v>49</v>
      </c>
      <c r="B134" s="22" t="s">
        <v>291</v>
      </c>
      <c r="C134" s="22" t="s">
        <v>292</v>
      </c>
      <c r="D134" s="17" t="s">
        <v>51</v>
      </c>
      <c r="E134" s="23" t="s">
        <v>293</v>
      </c>
      <c r="F134" s="24" t="s">
        <v>152</v>
      </c>
      <c r="G134" s="25">
        <v>3</v>
      </c>
      <c r="H134" s="26">
        <v>0</v>
      </c>
      <c r="I134" s="26">
        <f>ROUND(ROUND(H134,2)*ROUND(G134,3),2)</f>
        <v>0</v>
      </c>
      <c r="O134">
        <f>(I134*21)/100</f>
        <v>0</v>
      </c>
      <c r="P134" t="s">
        <v>27</v>
      </c>
    </row>
    <row r="135" spans="1:16" x14ac:dyDescent="0.2">
      <c r="A135" s="27" t="s">
        <v>54</v>
      </c>
      <c r="E135" s="28" t="s">
        <v>294</v>
      </c>
    </row>
    <row r="136" spans="1:16" x14ac:dyDescent="0.2">
      <c r="A136" s="29" t="s">
        <v>56</v>
      </c>
      <c r="E136" s="30" t="s">
        <v>51</v>
      </c>
    </row>
    <row r="137" spans="1:16" ht="38.25" x14ac:dyDescent="0.2">
      <c r="A137" t="s">
        <v>58</v>
      </c>
      <c r="E137" s="28" t="s">
        <v>295</v>
      </c>
    </row>
    <row r="138" spans="1:16" ht="12.75" customHeight="1" x14ac:dyDescent="0.2">
      <c r="A138" s="5" t="s">
        <v>47</v>
      </c>
      <c r="B138" s="5"/>
      <c r="C138" s="32" t="s">
        <v>98</v>
      </c>
      <c r="D138" s="5"/>
      <c r="E138" s="20" t="s">
        <v>424</v>
      </c>
      <c r="F138" s="5"/>
      <c r="G138" s="5"/>
      <c r="H138" s="5"/>
      <c r="I138" s="33">
        <f>0+I139+I143+I147</f>
        <v>0</v>
      </c>
    </row>
    <row r="139" spans="1:16" ht="12.75" customHeight="1" x14ac:dyDescent="0.2">
      <c r="A139" s="17" t="s">
        <v>49</v>
      </c>
      <c r="B139" s="22" t="s">
        <v>297</v>
      </c>
      <c r="C139" s="22" t="s">
        <v>425</v>
      </c>
      <c r="D139" s="17" t="s">
        <v>51</v>
      </c>
      <c r="E139" s="23" t="s">
        <v>426</v>
      </c>
      <c r="F139" s="24" t="s">
        <v>135</v>
      </c>
      <c r="G139" s="25">
        <v>111.2</v>
      </c>
      <c r="H139" s="26">
        <v>0</v>
      </c>
      <c r="I139" s="26">
        <f>ROUND(ROUND(H139,2)*ROUND(G139,3),2)</f>
        <v>0</v>
      </c>
      <c r="O139">
        <f>(I139*21)/100</f>
        <v>0</v>
      </c>
      <c r="P139" t="s">
        <v>27</v>
      </c>
    </row>
    <row r="140" spans="1:16" ht="25.5" x14ac:dyDescent="0.2">
      <c r="A140" s="27" t="s">
        <v>54</v>
      </c>
      <c r="E140" s="28" t="s">
        <v>427</v>
      </c>
    </row>
    <row r="141" spans="1:16" ht="51" x14ac:dyDescent="0.2">
      <c r="A141" s="29" t="s">
        <v>56</v>
      </c>
      <c r="E141" s="30" t="s">
        <v>536</v>
      </c>
    </row>
    <row r="142" spans="1:16" ht="102" x14ac:dyDescent="0.2">
      <c r="A142" t="s">
        <v>58</v>
      </c>
      <c r="E142" s="28" t="s">
        <v>429</v>
      </c>
    </row>
    <row r="143" spans="1:16" ht="12.75" customHeight="1" x14ac:dyDescent="0.2">
      <c r="A143" s="17" t="s">
        <v>49</v>
      </c>
      <c r="B143" s="22" t="s">
        <v>303</v>
      </c>
      <c r="C143" s="22" t="s">
        <v>537</v>
      </c>
      <c r="D143" s="17" t="s">
        <v>51</v>
      </c>
      <c r="E143" s="23" t="s">
        <v>538</v>
      </c>
      <c r="F143" s="24" t="s">
        <v>135</v>
      </c>
      <c r="G143" s="25">
        <v>9.44</v>
      </c>
      <c r="H143" s="26">
        <v>0</v>
      </c>
      <c r="I143" s="26">
        <f>ROUND(ROUND(H143,2)*ROUND(G143,3),2)</f>
        <v>0</v>
      </c>
      <c r="O143">
        <f>(I143*21)/100</f>
        <v>0</v>
      </c>
      <c r="P143" t="s">
        <v>27</v>
      </c>
    </row>
    <row r="144" spans="1:16" ht="25.5" x14ac:dyDescent="0.2">
      <c r="A144" s="27" t="s">
        <v>54</v>
      </c>
      <c r="E144" s="28" t="s">
        <v>539</v>
      </c>
    </row>
    <row r="145" spans="1:16" ht="38.25" x14ac:dyDescent="0.2">
      <c r="A145" s="29" t="s">
        <v>56</v>
      </c>
      <c r="E145" s="30" t="s">
        <v>540</v>
      </c>
    </row>
    <row r="146" spans="1:16" ht="89.25" x14ac:dyDescent="0.2">
      <c r="A146" t="s">
        <v>58</v>
      </c>
      <c r="E146" s="28" t="s">
        <v>541</v>
      </c>
    </row>
    <row r="147" spans="1:16" ht="12.75" customHeight="1" x14ac:dyDescent="0.2">
      <c r="A147" s="17" t="s">
        <v>49</v>
      </c>
      <c r="B147" s="22" t="s">
        <v>309</v>
      </c>
      <c r="C147" s="22" t="s">
        <v>542</v>
      </c>
      <c r="D147" s="17" t="s">
        <v>51</v>
      </c>
      <c r="E147" s="23" t="s">
        <v>543</v>
      </c>
      <c r="F147" s="24" t="s">
        <v>135</v>
      </c>
      <c r="G147" s="25">
        <v>42.84</v>
      </c>
      <c r="H147" s="26">
        <v>0</v>
      </c>
      <c r="I147" s="26">
        <f>ROUND(ROUND(H147,2)*ROUND(G147,3),2)</f>
        <v>0</v>
      </c>
      <c r="O147">
        <f>(I147*21)/100</f>
        <v>0</v>
      </c>
      <c r="P147" t="s">
        <v>27</v>
      </c>
    </row>
    <row r="148" spans="1:16" ht="38.25" x14ac:dyDescent="0.2">
      <c r="A148" s="27" t="s">
        <v>54</v>
      </c>
      <c r="E148" s="28" t="s">
        <v>544</v>
      </c>
    </row>
    <row r="149" spans="1:16" x14ac:dyDescent="0.2">
      <c r="A149" s="29" t="s">
        <v>56</v>
      </c>
      <c r="E149" s="30" t="s">
        <v>545</v>
      </c>
    </row>
    <row r="150" spans="1:16" ht="51" x14ac:dyDescent="0.2">
      <c r="A150" t="s">
        <v>58</v>
      </c>
      <c r="E150" s="28" t="s">
        <v>546</v>
      </c>
    </row>
    <row r="151" spans="1:16" ht="12.75" customHeight="1" x14ac:dyDescent="0.2">
      <c r="A151" s="5" t="s">
        <v>47</v>
      </c>
      <c r="B151" s="5"/>
      <c r="C151" s="32" t="s">
        <v>44</v>
      </c>
      <c r="D151" s="5"/>
      <c r="E151" s="20" t="s">
        <v>314</v>
      </c>
      <c r="F151" s="5"/>
      <c r="G151" s="5"/>
      <c r="H151" s="5"/>
      <c r="I151" s="33">
        <f>0+I152+I156+I160+I164</f>
        <v>0</v>
      </c>
    </row>
    <row r="152" spans="1:16" ht="12.75" customHeight="1" x14ac:dyDescent="0.2">
      <c r="A152" s="17" t="s">
        <v>49</v>
      </c>
      <c r="B152" s="22" t="s">
        <v>315</v>
      </c>
      <c r="C152" s="22" t="s">
        <v>447</v>
      </c>
      <c r="D152" s="17" t="s">
        <v>51</v>
      </c>
      <c r="E152" s="23" t="s">
        <v>448</v>
      </c>
      <c r="F152" s="24" t="s">
        <v>76</v>
      </c>
      <c r="G152" s="25">
        <v>2</v>
      </c>
      <c r="H152" s="26">
        <v>0</v>
      </c>
      <c r="I152" s="26">
        <f>ROUND(ROUND(H152,2)*ROUND(G152,3),2)</f>
        <v>0</v>
      </c>
      <c r="O152">
        <f>(I152*21)/100</f>
        <v>0</v>
      </c>
      <c r="P152" t="s">
        <v>27</v>
      </c>
    </row>
    <row r="153" spans="1:16" x14ac:dyDescent="0.2">
      <c r="A153" s="27" t="s">
        <v>54</v>
      </c>
      <c r="E153" s="28" t="s">
        <v>51</v>
      </c>
    </row>
    <row r="154" spans="1:16" x14ac:dyDescent="0.2">
      <c r="A154" s="29" t="s">
        <v>56</v>
      </c>
      <c r="E154" s="30" t="s">
        <v>547</v>
      </c>
    </row>
    <row r="155" spans="1:16" ht="25.5" x14ac:dyDescent="0.2">
      <c r="A155" t="s">
        <v>58</v>
      </c>
      <c r="E155" s="28" t="s">
        <v>434</v>
      </c>
    </row>
    <row r="156" spans="1:16" ht="12.75" customHeight="1" x14ac:dyDescent="0.2">
      <c r="A156" s="17" t="s">
        <v>49</v>
      </c>
      <c r="B156" s="22" t="s">
        <v>321</v>
      </c>
      <c r="C156" s="22" t="s">
        <v>344</v>
      </c>
      <c r="D156" s="17" t="s">
        <v>51</v>
      </c>
      <c r="E156" s="23" t="s">
        <v>345</v>
      </c>
      <c r="F156" s="24" t="s">
        <v>152</v>
      </c>
      <c r="G156" s="25">
        <v>3</v>
      </c>
      <c r="H156" s="26">
        <v>0</v>
      </c>
      <c r="I156" s="26">
        <f>ROUND(ROUND(H156,2)*ROUND(G156,3),2)</f>
        <v>0</v>
      </c>
      <c r="O156">
        <f>(I156*21)/100</f>
        <v>0</v>
      </c>
      <c r="P156" t="s">
        <v>27</v>
      </c>
    </row>
    <row r="157" spans="1:16" x14ac:dyDescent="0.2">
      <c r="A157" s="27" t="s">
        <v>54</v>
      </c>
      <c r="E157" s="28" t="s">
        <v>346</v>
      </c>
    </row>
    <row r="158" spans="1:16" ht="25.5" x14ac:dyDescent="0.2">
      <c r="A158" s="29" t="s">
        <v>56</v>
      </c>
      <c r="E158" s="30" t="s">
        <v>548</v>
      </c>
    </row>
    <row r="159" spans="1:16" ht="25.5" x14ac:dyDescent="0.2">
      <c r="A159" t="s">
        <v>58</v>
      </c>
      <c r="E159" s="28" t="s">
        <v>348</v>
      </c>
    </row>
    <row r="160" spans="1:16" x14ac:dyDescent="0.2">
      <c r="A160" s="17" t="s">
        <v>49</v>
      </c>
      <c r="B160" s="22" t="s">
        <v>326</v>
      </c>
      <c r="C160" s="22" t="s">
        <v>468</v>
      </c>
      <c r="D160" s="17" t="s">
        <v>51</v>
      </c>
      <c r="E160" s="23" t="s">
        <v>469</v>
      </c>
      <c r="F160" s="24" t="s">
        <v>146</v>
      </c>
      <c r="G160" s="25">
        <v>0.61399999999999999</v>
      </c>
      <c r="H160" s="26">
        <v>0</v>
      </c>
      <c r="I160" s="26">
        <f>ROUND(ROUND(H160,2)*ROUND(G160,3),2)</f>
        <v>0</v>
      </c>
      <c r="O160">
        <f>(I160*21)/100</f>
        <v>0</v>
      </c>
      <c r="P160" t="s">
        <v>27</v>
      </c>
    </row>
    <row r="161" spans="1:16" ht="25.5" x14ac:dyDescent="0.2">
      <c r="A161" s="27" t="s">
        <v>54</v>
      </c>
      <c r="E161" s="28" t="s">
        <v>470</v>
      </c>
    </row>
    <row r="162" spans="1:16" ht="63.75" x14ac:dyDescent="0.2">
      <c r="A162" s="29" t="s">
        <v>56</v>
      </c>
      <c r="E162" s="30" t="s">
        <v>549</v>
      </c>
    </row>
    <row r="163" spans="1:16" ht="114.75" x14ac:dyDescent="0.2">
      <c r="A163" t="s">
        <v>58</v>
      </c>
      <c r="E163" s="28" t="s">
        <v>472</v>
      </c>
    </row>
    <row r="164" spans="1:16" ht="12.75" customHeight="1" x14ac:dyDescent="0.2">
      <c r="A164" s="17" t="s">
        <v>49</v>
      </c>
      <c r="B164" s="22" t="s">
        <v>332</v>
      </c>
      <c r="C164" s="22" t="s">
        <v>474</v>
      </c>
      <c r="D164" s="17" t="s">
        <v>51</v>
      </c>
      <c r="E164" s="23" t="s">
        <v>475</v>
      </c>
      <c r="F164" s="24" t="s">
        <v>152</v>
      </c>
      <c r="G164" s="25">
        <v>21</v>
      </c>
      <c r="H164" s="26">
        <v>0</v>
      </c>
      <c r="I164" s="26">
        <f>ROUND(ROUND(H164,2)*ROUND(G164,3),2)</f>
        <v>0</v>
      </c>
      <c r="O164">
        <f>(I164*21)/100</f>
        <v>0</v>
      </c>
      <c r="P164" t="s">
        <v>27</v>
      </c>
    </row>
    <row r="165" spans="1:16" x14ac:dyDescent="0.2">
      <c r="A165" s="27" t="s">
        <v>54</v>
      </c>
      <c r="E165" s="28" t="s">
        <v>476</v>
      </c>
    </row>
    <row r="166" spans="1:16" ht="25.5" x14ac:dyDescent="0.2">
      <c r="A166" s="29" t="s">
        <v>56</v>
      </c>
      <c r="E166" s="30" t="s">
        <v>550</v>
      </c>
    </row>
    <row r="167" spans="1:16" ht="114.75" x14ac:dyDescent="0.2">
      <c r="A167" t="s">
        <v>58</v>
      </c>
      <c r="E167" s="28" t="s">
        <v>478</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6"/>
  <sheetViews>
    <sheetView zoomScaleNormal="100" workbookViewId="0">
      <pane ySplit="8" topLeftCell="A9" activePane="bottomLeft" state="frozen"/>
      <selection pane="bottomLeft" activeCell="B12" sqref="B12"/>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28</v>
      </c>
      <c r="I3" s="31">
        <f>0+I9+I30+I63+I100+I157+I178+I211+I248</f>
        <v>0</v>
      </c>
      <c r="O3" t="s">
        <v>23</v>
      </c>
      <c r="P3" t="s">
        <v>27</v>
      </c>
    </row>
    <row r="4" spans="1:16" ht="15" customHeight="1" x14ac:dyDescent="0.2">
      <c r="A4" t="s">
        <v>17</v>
      </c>
      <c r="B4" s="10" t="s">
        <v>18</v>
      </c>
      <c r="C4" s="38" t="s">
        <v>551</v>
      </c>
      <c r="D4" s="34"/>
      <c r="E4" s="11" t="s">
        <v>552</v>
      </c>
      <c r="F4" s="1"/>
      <c r="G4" s="1"/>
      <c r="H4" s="9"/>
      <c r="I4" s="9"/>
      <c r="O4" t="s">
        <v>24</v>
      </c>
      <c r="P4" t="s">
        <v>27</v>
      </c>
    </row>
    <row r="5" spans="1:16" ht="12.75" customHeight="1" x14ac:dyDescent="0.2">
      <c r="A5" t="s">
        <v>21</v>
      </c>
      <c r="B5" s="13" t="s">
        <v>22</v>
      </c>
      <c r="C5" s="39" t="s">
        <v>28</v>
      </c>
      <c r="D5" s="40"/>
      <c r="E5" s="14" t="s">
        <v>553</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0+I10+I14+I18+I22+I26</f>
        <v>0</v>
      </c>
    </row>
    <row r="10" spans="1:16" ht="12.75" customHeight="1" x14ac:dyDescent="0.2">
      <c r="A10" s="17" t="s">
        <v>49</v>
      </c>
      <c r="B10" s="22" t="s">
        <v>33</v>
      </c>
      <c r="C10" s="22" t="s">
        <v>370</v>
      </c>
      <c r="D10" s="17" t="s">
        <v>554</v>
      </c>
      <c r="E10" s="23" t="s">
        <v>371</v>
      </c>
      <c r="F10" s="24" t="s">
        <v>146</v>
      </c>
      <c r="G10" s="25">
        <v>1326</v>
      </c>
      <c r="H10" s="26">
        <v>0</v>
      </c>
      <c r="I10" s="26">
        <f>ROUND(ROUND(H10,2)*ROUND(G10,3),2)</f>
        <v>0</v>
      </c>
      <c r="O10">
        <f>(I10*21)/100</f>
        <v>0</v>
      </c>
      <c r="P10" t="s">
        <v>27</v>
      </c>
    </row>
    <row r="11" spans="1:16" ht="25.5" x14ac:dyDescent="0.2">
      <c r="A11" s="27" t="s">
        <v>54</v>
      </c>
      <c r="E11" s="28" t="s">
        <v>555</v>
      </c>
    </row>
    <row r="12" spans="1:16" ht="51" x14ac:dyDescent="0.2">
      <c r="A12" s="29" t="s">
        <v>56</v>
      </c>
      <c r="E12" s="30" t="s">
        <v>556</v>
      </c>
    </row>
    <row r="13" spans="1:16" ht="318.75" x14ac:dyDescent="0.2">
      <c r="A13" t="s">
        <v>58</v>
      </c>
      <c r="E13" s="28" t="s">
        <v>173</v>
      </c>
    </row>
    <row r="14" spans="1:16" ht="12.75" customHeight="1" x14ac:dyDescent="0.2">
      <c r="A14" s="17" t="s">
        <v>49</v>
      </c>
      <c r="B14" s="22" t="s">
        <v>27</v>
      </c>
      <c r="C14" s="22" t="s">
        <v>370</v>
      </c>
      <c r="D14" s="17" t="s">
        <v>557</v>
      </c>
      <c r="E14" s="23" t="s">
        <v>371</v>
      </c>
      <c r="F14" s="24" t="s">
        <v>146</v>
      </c>
      <c r="G14" s="25">
        <v>1105.0630000000001</v>
      </c>
      <c r="H14" s="26">
        <v>0</v>
      </c>
      <c r="I14" s="26">
        <f>ROUND(ROUND(H14,2)*ROUND(G14,3),2)</f>
        <v>0</v>
      </c>
      <c r="O14">
        <f>(I14*21)/100</f>
        <v>0</v>
      </c>
      <c r="P14" t="s">
        <v>27</v>
      </c>
    </row>
    <row r="15" spans="1:16" x14ac:dyDescent="0.2">
      <c r="A15" s="27" t="s">
        <v>54</v>
      </c>
      <c r="E15" s="28" t="s">
        <v>558</v>
      </c>
    </row>
    <row r="16" spans="1:16" ht="76.5" x14ac:dyDescent="0.2">
      <c r="A16" s="29" t="s">
        <v>56</v>
      </c>
      <c r="E16" s="30" t="s">
        <v>559</v>
      </c>
    </row>
    <row r="17" spans="1:16" ht="318.75" x14ac:dyDescent="0.2">
      <c r="A17" t="s">
        <v>58</v>
      </c>
      <c r="E17" s="28" t="s">
        <v>173</v>
      </c>
    </row>
    <row r="18" spans="1:16" ht="12.75" customHeight="1" x14ac:dyDescent="0.2">
      <c r="A18" s="17" t="s">
        <v>49</v>
      </c>
      <c r="B18" s="22" t="s">
        <v>26</v>
      </c>
      <c r="C18" s="22" t="s">
        <v>560</v>
      </c>
      <c r="D18" s="17" t="s">
        <v>51</v>
      </c>
      <c r="E18" s="23" t="s">
        <v>561</v>
      </c>
      <c r="F18" s="24" t="s">
        <v>146</v>
      </c>
      <c r="G18" s="25">
        <v>22.677</v>
      </c>
      <c r="H18" s="26">
        <v>0</v>
      </c>
      <c r="I18" s="26">
        <f>ROUND(ROUND(H18,2)*ROUND(G18,3),2)</f>
        <v>0</v>
      </c>
      <c r="O18">
        <f>(I18*21)/100</f>
        <v>0</v>
      </c>
      <c r="P18" t="s">
        <v>27</v>
      </c>
    </row>
    <row r="19" spans="1:16" ht="102" x14ac:dyDescent="0.2">
      <c r="A19" s="27" t="s">
        <v>54</v>
      </c>
      <c r="E19" s="28" t="s">
        <v>562</v>
      </c>
    </row>
    <row r="20" spans="1:16" ht="25.5" x14ac:dyDescent="0.2">
      <c r="A20" s="29" t="s">
        <v>56</v>
      </c>
      <c r="E20" s="30" t="s">
        <v>563</v>
      </c>
    </row>
    <row r="21" spans="1:16" ht="280.5" x14ac:dyDescent="0.2">
      <c r="A21" t="s">
        <v>58</v>
      </c>
      <c r="E21" s="28" t="s">
        <v>564</v>
      </c>
    </row>
    <row r="22" spans="1:16" ht="12.75" customHeight="1" x14ac:dyDescent="0.2">
      <c r="A22" s="17" t="s">
        <v>49</v>
      </c>
      <c r="B22" s="22" t="s">
        <v>37</v>
      </c>
      <c r="C22" s="22" t="s">
        <v>565</v>
      </c>
      <c r="D22" s="17" t="s">
        <v>51</v>
      </c>
      <c r="E22" s="23" t="s">
        <v>566</v>
      </c>
      <c r="F22" s="24" t="s">
        <v>146</v>
      </c>
      <c r="G22" s="25">
        <v>828.19100000000003</v>
      </c>
      <c r="H22" s="26">
        <v>0</v>
      </c>
      <c r="I22" s="26">
        <f>ROUND(ROUND(H22,2)*ROUND(G22,3),2)</f>
        <v>0</v>
      </c>
      <c r="O22">
        <f>(I22*21)/100</f>
        <v>0</v>
      </c>
      <c r="P22" t="s">
        <v>27</v>
      </c>
    </row>
    <row r="23" spans="1:16" ht="38.25" x14ac:dyDescent="0.2">
      <c r="A23" s="27" t="s">
        <v>54</v>
      </c>
      <c r="E23" s="28" t="s">
        <v>567</v>
      </c>
    </row>
    <row r="24" spans="1:16" ht="89.25" x14ac:dyDescent="0.2">
      <c r="A24" s="29" t="s">
        <v>56</v>
      </c>
      <c r="E24" s="30" t="s">
        <v>568</v>
      </c>
    </row>
    <row r="25" spans="1:16" ht="229.5" x14ac:dyDescent="0.2">
      <c r="A25" t="s">
        <v>58</v>
      </c>
      <c r="E25" s="28" t="s">
        <v>569</v>
      </c>
    </row>
    <row r="26" spans="1:16" ht="12.75" customHeight="1" x14ac:dyDescent="0.2">
      <c r="A26" s="17" t="s">
        <v>49</v>
      </c>
      <c r="B26" s="22" t="s">
        <v>39</v>
      </c>
      <c r="C26" s="22" t="s">
        <v>379</v>
      </c>
      <c r="D26" s="17" t="s">
        <v>51</v>
      </c>
      <c r="E26" s="23" t="s">
        <v>380</v>
      </c>
      <c r="F26" s="24" t="s">
        <v>146</v>
      </c>
      <c r="G26" s="25">
        <v>84.353999999999999</v>
      </c>
      <c r="H26" s="26">
        <v>0</v>
      </c>
      <c r="I26" s="26">
        <f>ROUND(ROUND(H26,2)*ROUND(G26,3),2)</f>
        <v>0</v>
      </c>
      <c r="O26">
        <f>(I26*21)/100</f>
        <v>0</v>
      </c>
      <c r="P26" t="s">
        <v>27</v>
      </c>
    </row>
    <row r="27" spans="1:16" ht="89.25" x14ac:dyDescent="0.2">
      <c r="A27" s="27" t="s">
        <v>54</v>
      </c>
      <c r="E27" s="28" t="s">
        <v>570</v>
      </c>
    </row>
    <row r="28" spans="1:16" ht="25.5" x14ac:dyDescent="0.2">
      <c r="A28" s="29" t="s">
        <v>56</v>
      </c>
      <c r="E28" s="30" t="s">
        <v>571</v>
      </c>
    </row>
    <row r="29" spans="1:16" ht="229.5" x14ac:dyDescent="0.2">
      <c r="A29" t="s">
        <v>58</v>
      </c>
      <c r="E29" s="28" t="s">
        <v>382</v>
      </c>
    </row>
    <row r="30" spans="1:16" ht="12.75" customHeight="1" x14ac:dyDescent="0.2">
      <c r="A30" s="5" t="s">
        <v>47</v>
      </c>
      <c r="B30" s="5"/>
      <c r="C30" s="32" t="s">
        <v>27</v>
      </c>
      <c r="D30" s="5"/>
      <c r="E30" s="20" t="s">
        <v>198</v>
      </c>
      <c r="F30" s="5"/>
      <c r="G30" s="5"/>
      <c r="H30" s="5"/>
      <c r="I30" s="33">
        <f>0+I31+I35+I39+I43+I47+I51+I55+I59</f>
        <v>0</v>
      </c>
    </row>
    <row r="31" spans="1:16" ht="12.75" customHeight="1" x14ac:dyDescent="0.2">
      <c r="A31" s="17" t="s">
        <v>49</v>
      </c>
      <c r="B31" s="22" t="s">
        <v>41</v>
      </c>
      <c r="C31" s="22" t="s">
        <v>572</v>
      </c>
      <c r="D31" s="17" t="s">
        <v>51</v>
      </c>
      <c r="E31" s="23" t="s">
        <v>573</v>
      </c>
      <c r="F31" s="24" t="s">
        <v>146</v>
      </c>
      <c r="G31" s="25">
        <v>1.6419999999999999</v>
      </c>
      <c r="H31" s="26">
        <v>0</v>
      </c>
      <c r="I31" s="26">
        <f>ROUND(ROUND(H31,2)*ROUND(G31,3),2)</f>
        <v>0</v>
      </c>
      <c r="O31">
        <f>(I31*21)/100</f>
        <v>0</v>
      </c>
      <c r="P31" t="s">
        <v>27</v>
      </c>
    </row>
    <row r="32" spans="1:16" x14ac:dyDescent="0.2">
      <c r="A32" s="27" t="s">
        <v>54</v>
      </c>
      <c r="E32" s="28" t="s">
        <v>51</v>
      </c>
    </row>
    <row r="33" spans="1:16" ht="38.25" x14ac:dyDescent="0.2">
      <c r="A33" s="29" t="s">
        <v>56</v>
      </c>
      <c r="E33" s="30" t="s">
        <v>574</v>
      </c>
    </row>
    <row r="34" spans="1:16" ht="51" x14ac:dyDescent="0.2">
      <c r="A34" t="s">
        <v>58</v>
      </c>
      <c r="E34" s="28" t="s">
        <v>575</v>
      </c>
    </row>
    <row r="35" spans="1:16" ht="12.75" customHeight="1" x14ac:dyDescent="0.2">
      <c r="A35" s="17" t="s">
        <v>49</v>
      </c>
      <c r="B35" s="22" t="s">
        <v>98</v>
      </c>
      <c r="C35" s="22" t="s">
        <v>576</v>
      </c>
      <c r="D35" s="17" t="s">
        <v>51</v>
      </c>
      <c r="E35" s="23" t="s">
        <v>577</v>
      </c>
      <c r="F35" s="24" t="s">
        <v>146</v>
      </c>
      <c r="G35" s="25">
        <v>0.93300000000000005</v>
      </c>
      <c r="H35" s="26">
        <v>0</v>
      </c>
      <c r="I35" s="26">
        <f>ROUND(ROUND(H35,2)*ROUND(G35,3),2)</f>
        <v>0</v>
      </c>
      <c r="O35">
        <f>(I35*21)/100</f>
        <v>0</v>
      </c>
      <c r="P35" t="s">
        <v>27</v>
      </c>
    </row>
    <row r="36" spans="1:16" x14ac:dyDescent="0.2">
      <c r="A36" s="27" t="s">
        <v>54</v>
      </c>
      <c r="E36" s="28" t="s">
        <v>578</v>
      </c>
    </row>
    <row r="37" spans="1:16" ht="76.5" x14ac:dyDescent="0.2">
      <c r="A37" s="29" t="s">
        <v>56</v>
      </c>
      <c r="E37" s="30" t="s">
        <v>579</v>
      </c>
    </row>
    <row r="38" spans="1:16" ht="51" x14ac:dyDescent="0.2">
      <c r="A38" t="s">
        <v>58</v>
      </c>
      <c r="E38" s="28" t="s">
        <v>575</v>
      </c>
    </row>
    <row r="39" spans="1:16" ht="12.75" customHeight="1" x14ac:dyDescent="0.2">
      <c r="A39" s="17" t="s">
        <v>49</v>
      </c>
      <c r="B39" s="22" t="s">
        <v>104</v>
      </c>
      <c r="C39" s="22" t="s">
        <v>580</v>
      </c>
      <c r="D39" s="17" t="s">
        <v>51</v>
      </c>
      <c r="E39" s="23" t="s">
        <v>581</v>
      </c>
      <c r="F39" s="24" t="s">
        <v>146</v>
      </c>
      <c r="G39" s="25">
        <v>273.73</v>
      </c>
      <c r="H39" s="26">
        <v>0</v>
      </c>
      <c r="I39" s="26">
        <f>ROUND(ROUND(H39,2)*ROUND(G39,3),2)</f>
        <v>0</v>
      </c>
      <c r="O39">
        <f>(I39*21)/100</f>
        <v>0</v>
      </c>
      <c r="P39" t="s">
        <v>27</v>
      </c>
    </row>
    <row r="40" spans="1:16" ht="25.5" x14ac:dyDescent="0.2">
      <c r="A40" s="27" t="s">
        <v>54</v>
      </c>
      <c r="E40" s="28" t="s">
        <v>582</v>
      </c>
    </row>
    <row r="41" spans="1:16" ht="63.75" x14ac:dyDescent="0.2">
      <c r="A41" s="29" t="s">
        <v>56</v>
      </c>
      <c r="E41" s="30" t="s">
        <v>583</v>
      </c>
    </row>
    <row r="42" spans="1:16" ht="409.5" x14ac:dyDescent="0.2">
      <c r="A42" t="s">
        <v>58</v>
      </c>
      <c r="E42" s="28" t="s">
        <v>584</v>
      </c>
    </row>
    <row r="43" spans="1:16" ht="12.75" customHeight="1" x14ac:dyDescent="0.2">
      <c r="A43" s="17" t="s">
        <v>49</v>
      </c>
      <c r="B43" s="22" t="s">
        <v>44</v>
      </c>
      <c r="C43" s="22" t="s">
        <v>585</v>
      </c>
      <c r="D43" s="17" t="s">
        <v>51</v>
      </c>
      <c r="E43" s="23" t="s">
        <v>586</v>
      </c>
      <c r="F43" s="24" t="s">
        <v>414</v>
      </c>
      <c r="G43" s="25">
        <v>12.891999999999999</v>
      </c>
      <c r="H43" s="26">
        <v>0</v>
      </c>
      <c r="I43" s="26">
        <f>ROUND(ROUND(H43,2)*ROUND(G43,3),2)</f>
        <v>0</v>
      </c>
      <c r="O43">
        <f>(I43*21)/100</f>
        <v>0</v>
      </c>
      <c r="P43" t="s">
        <v>27</v>
      </c>
    </row>
    <row r="44" spans="1:16" x14ac:dyDescent="0.2">
      <c r="A44" s="27" t="s">
        <v>54</v>
      </c>
      <c r="E44" s="28" t="s">
        <v>587</v>
      </c>
    </row>
    <row r="45" spans="1:16" ht="25.5" x14ac:dyDescent="0.2">
      <c r="A45" s="29" t="s">
        <v>56</v>
      </c>
      <c r="E45" s="30" t="s">
        <v>588</v>
      </c>
    </row>
    <row r="46" spans="1:16" ht="267.75" x14ac:dyDescent="0.2">
      <c r="A46" t="s">
        <v>58</v>
      </c>
      <c r="E46" s="28" t="s">
        <v>589</v>
      </c>
    </row>
    <row r="47" spans="1:16" ht="12.75" customHeight="1" x14ac:dyDescent="0.2">
      <c r="A47" s="17" t="s">
        <v>49</v>
      </c>
      <c r="B47" s="22" t="s">
        <v>46</v>
      </c>
      <c r="C47" s="22" t="s">
        <v>590</v>
      </c>
      <c r="D47" s="17" t="s">
        <v>591</v>
      </c>
      <c r="E47" s="23" t="s">
        <v>592</v>
      </c>
      <c r="F47" s="24" t="s">
        <v>152</v>
      </c>
      <c r="G47" s="25">
        <v>273.73</v>
      </c>
      <c r="H47" s="26">
        <v>0</v>
      </c>
      <c r="I47" s="26">
        <f>ROUND(ROUND(H47,2)*ROUND(G47,3),2)</f>
        <v>0</v>
      </c>
      <c r="O47">
        <f>(I47*21)/100</f>
        <v>0</v>
      </c>
      <c r="P47" t="s">
        <v>27</v>
      </c>
    </row>
    <row r="48" spans="1:16" x14ac:dyDescent="0.2">
      <c r="A48" s="27" t="s">
        <v>54</v>
      </c>
      <c r="E48" s="28" t="s">
        <v>593</v>
      </c>
    </row>
    <row r="49" spans="1:16" ht="63.75" x14ac:dyDescent="0.2">
      <c r="A49" s="29" t="s">
        <v>56</v>
      </c>
      <c r="E49" s="30" t="s">
        <v>583</v>
      </c>
    </row>
    <row r="50" spans="1:16" ht="191.25" x14ac:dyDescent="0.2">
      <c r="A50" t="s">
        <v>58</v>
      </c>
      <c r="E50" s="28" t="s">
        <v>594</v>
      </c>
    </row>
    <row r="51" spans="1:16" ht="12.75" customHeight="1" x14ac:dyDescent="0.2">
      <c r="A51" s="17" t="s">
        <v>49</v>
      </c>
      <c r="B51" s="22" t="s">
        <v>113</v>
      </c>
      <c r="C51" s="22" t="s">
        <v>595</v>
      </c>
      <c r="D51" s="17" t="s">
        <v>51</v>
      </c>
      <c r="E51" s="23" t="s">
        <v>596</v>
      </c>
      <c r="F51" s="24" t="s">
        <v>146</v>
      </c>
      <c r="G51" s="25">
        <v>88.599000000000004</v>
      </c>
      <c r="H51" s="26">
        <v>0</v>
      </c>
      <c r="I51" s="26">
        <f>ROUND(ROUND(H51,2)*ROUND(G51,3),2)</f>
        <v>0</v>
      </c>
      <c r="O51">
        <f>(I51*21)/100</f>
        <v>0</v>
      </c>
      <c r="P51" t="s">
        <v>27</v>
      </c>
    </row>
    <row r="52" spans="1:16" x14ac:dyDescent="0.2">
      <c r="A52" s="27" t="s">
        <v>54</v>
      </c>
      <c r="E52" s="28" t="s">
        <v>597</v>
      </c>
    </row>
    <row r="53" spans="1:16" ht="51" x14ac:dyDescent="0.2">
      <c r="A53" s="29" t="s">
        <v>56</v>
      </c>
      <c r="E53" s="30" t="s">
        <v>598</v>
      </c>
    </row>
    <row r="54" spans="1:16" ht="369.75" x14ac:dyDescent="0.2">
      <c r="A54" t="s">
        <v>58</v>
      </c>
      <c r="E54" s="28" t="s">
        <v>410</v>
      </c>
    </row>
    <row r="55" spans="1:16" ht="12.75" customHeight="1" x14ac:dyDescent="0.2">
      <c r="A55" s="17" t="s">
        <v>49</v>
      </c>
      <c r="B55" s="22" t="s">
        <v>117</v>
      </c>
      <c r="C55" s="22" t="s">
        <v>599</v>
      </c>
      <c r="D55" s="17" t="s">
        <v>51</v>
      </c>
      <c r="E55" s="23" t="s">
        <v>600</v>
      </c>
      <c r="F55" s="24" t="s">
        <v>146</v>
      </c>
      <c r="G55" s="25">
        <v>61.392000000000003</v>
      </c>
      <c r="H55" s="26">
        <v>0</v>
      </c>
      <c r="I55" s="26">
        <f>ROUND(ROUND(H55,2)*ROUND(G55,3),2)</f>
        <v>0</v>
      </c>
      <c r="O55">
        <f>(I55*21)/100</f>
        <v>0</v>
      </c>
      <c r="P55" t="s">
        <v>27</v>
      </c>
    </row>
    <row r="56" spans="1:16" ht="12.75" customHeight="1" x14ac:dyDescent="0.2">
      <c r="A56" s="27" t="s">
        <v>54</v>
      </c>
      <c r="E56" s="28" t="s">
        <v>601</v>
      </c>
    </row>
    <row r="57" spans="1:16" ht="51" x14ac:dyDescent="0.2">
      <c r="A57" s="29" t="s">
        <v>56</v>
      </c>
      <c r="E57" s="30" t="s">
        <v>602</v>
      </c>
    </row>
    <row r="58" spans="1:16" ht="369.75" x14ac:dyDescent="0.2">
      <c r="A58" t="s">
        <v>58</v>
      </c>
      <c r="E58" s="28" t="s">
        <v>410</v>
      </c>
    </row>
    <row r="59" spans="1:16" ht="12.75" customHeight="1" x14ac:dyDescent="0.2">
      <c r="A59" s="17" t="s">
        <v>49</v>
      </c>
      <c r="B59" s="22" t="s">
        <v>121</v>
      </c>
      <c r="C59" s="22" t="s">
        <v>603</v>
      </c>
      <c r="D59" s="17" t="s">
        <v>51</v>
      </c>
      <c r="E59" s="23" t="s">
        <v>604</v>
      </c>
      <c r="F59" s="24" t="s">
        <v>135</v>
      </c>
      <c r="G59" s="25">
        <v>38.5</v>
      </c>
      <c r="H59" s="26">
        <v>0</v>
      </c>
      <c r="I59" s="26">
        <f>ROUND(ROUND(H59,2)*ROUND(G59,3),2)</f>
        <v>0</v>
      </c>
      <c r="O59">
        <f>(I59*21)/100</f>
        <v>0</v>
      </c>
      <c r="P59" t="s">
        <v>27</v>
      </c>
    </row>
    <row r="60" spans="1:16" x14ac:dyDescent="0.2">
      <c r="A60" s="27" t="s">
        <v>54</v>
      </c>
      <c r="E60" s="28" t="s">
        <v>605</v>
      </c>
    </row>
    <row r="61" spans="1:16" ht="25.5" x14ac:dyDescent="0.2">
      <c r="A61" s="29" t="s">
        <v>56</v>
      </c>
      <c r="E61" s="30" t="s">
        <v>606</v>
      </c>
    </row>
    <row r="62" spans="1:16" ht="102" x14ac:dyDescent="0.2">
      <c r="A62" t="s">
        <v>58</v>
      </c>
      <c r="E62" s="28" t="s">
        <v>607</v>
      </c>
    </row>
    <row r="63" spans="1:16" ht="12.75" customHeight="1" x14ac:dyDescent="0.2">
      <c r="A63" s="5" t="s">
        <v>47</v>
      </c>
      <c r="B63" s="5"/>
      <c r="C63" s="32" t="s">
        <v>26</v>
      </c>
      <c r="D63" s="5"/>
      <c r="E63" s="20" t="s">
        <v>411</v>
      </c>
      <c r="F63" s="5"/>
      <c r="G63" s="5"/>
      <c r="H63" s="5"/>
      <c r="I63" s="33">
        <f>0+I64+I68+I72+I76+I80+I84+I88+I92+I96</f>
        <v>0</v>
      </c>
    </row>
    <row r="64" spans="1:16" ht="12.75" customHeight="1" x14ac:dyDescent="0.2">
      <c r="A64" s="17" t="s">
        <v>49</v>
      </c>
      <c r="B64" s="22" t="s">
        <v>126</v>
      </c>
      <c r="C64" s="22" t="s">
        <v>608</v>
      </c>
      <c r="D64" s="17" t="s">
        <v>51</v>
      </c>
      <c r="E64" s="23" t="s">
        <v>609</v>
      </c>
      <c r="F64" s="24" t="s">
        <v>610</v>
      </c>
      <c r="G64" s="25">
        <v>2059</v>
      </c>
      <c r="H64" s="26">
        <v>0</v>
      </c>
      <c r="I64" s="26">
        <f>ROUND(ROUND(H64,2)*ROUND(G64,3),2)</f>
        <v>0</v>
      </c>
      <c r="O64">
        <f>(I64*21)/100</f>
        <v>0</v>
      </c>
      <c r="P64" t="s">
        <v>27</v>
      </c>
    </row>
    <row r="65" spans="1:16" x14ac:dyDescent="0.2">
      <c r="A65" s="27" t="s">
        <v>54</v>
      </c>
      <c r="E65" s="28" t="s">
        <v>611</v>
      </c>
    </row>
    <row r="66" spans="1:16" ht="51" x14ac:dyDescent="0.2">
      <c r="A66" s="29" t="s">
        <v>56</v>
      </c>
      <c r="E66" s="30" t="s">
        <v>612</v>
      </c>
    </row>
    <row r="67" spans="1:16" ht="25.5" x14ac:dyDescent="0.2">
      <c r="A67" t="s">
        <v>58</v>
      </c>
      <c r="E67" s="28" t="s">
        <v>613</v>
      </c>
    </row>
    <row r="68" spans="1:16" ht="12.75" customHeight="1" x14ac:dyDescent="0.2">
      <c r="A68" s="17" t="s">
        <v>49</v>
      </c>
      <c r="B68" s="22" t="s">
        <v>204</v>
      </c>
      <c r="C68" s="22" t="s">
        <v>614</v>
      </c>
      <c r="D68" s="17" t="s">
        <v>51</v>
      </c>
      <c r="E68" s="23" t="s">
        <v>615</v>
      </c>
      <c r="F68" s="24" t="s">
        <v>146</v>
      </c>
      <c r="G68" s="25">
        <v>124.80200000000001</v>
      </c>
      <c r="H68" s="26">
        <v>0</v>
      </c>
      <c r="I68" s="26">
        <f>ROUND(ROUND(H68,2)*ROUND(G68,3),2)</f>
        <v>0</v>
      </c>
      <c r="O68">
        <f>(I68*21)/100</f>
        <v>0</v>
      </c>
      <c r="P68" t="s">
        <v>27</v>
      </c>
    </row>
    <row r="69" spans="1:16" x14ac:dyDescent="0.2">
      <c r="A69" s="27" t="s">
        <v>54</v>
      </c>
      <c r="E69" s="28" t="s">
        <v>616</v>
      </c>
    </row>
    <row r="70" spans="1:16" ht="51" x14ac:dyDescent="0.2">
      <c r="A70" s="29" t="s">
        <v>56</v>
      </c>
      <c r="E70" s="30" t="s">
        <v>617</v>
      </c>
    </row>
    <row r="71" spans="1:16" ht="382.5" x14ac:dyDescent="0.2">
      <c r="A71" t="s">
        <v>58</v>
      </c>
      <c r="E71" s="28" t="s">
        <v>618</v>
      </c>
    </row>
    <row r="72" spans="1:16" ht="12.75" customHeight="1" x14ac:dyDescent="0.2">
      <c r="A72" s="17" t="s">
        <v>49</v>
      </c>
      <c r="B72" s="22" t="s">
        <v>210</v>
      </c>
      <c r="C72" s="22" t="s">
        <v>619</v>
      </c>
      <c r="D72" s="17" t="s">
        <v>51</v>
      </c>
      <c r="E72" s="23" t="s">
        <v>620</v>
      </c>
      <c r="F72" s="24" t="s">
        <v>414</v>
      </c>
      <c r="G72" s="25">
        <v>17.239999999999998</v>
      </c>
      <c r="H72" s="26">
        <v>0</v>
      </c>
      <c r="I72" s="26">
        <f>ROUND(ROUND(H72,2)*ROUND(G72,3),2)</f>
        <v>0</v>
      </c>
      <c r="O72">
        <f>(I72*21)/100</f>
        <v>0</v>
      </c>
      <c r="P72" t="s">
        <v>27</v>
      </c>
    </row>
    <row r="73" spans="1:16" x14ac:dyDescent="0.2">
      <c r="A73" s="27" t="s">
        <v>54</v>
      </c>
      <c r="E73" s="28" t="s">
        <v>621</v>
      </c>
    </row>
    <row r="74" spans="1:16" ht="25.5" x14ac:dyDescent="0.2">
      <c r="A74" s="29" t="s">
        <v>56</v>
      </c>
      <c r="E74" s="30" t="s">
        <v>622</v>
      </c>
    </row>
    <row r="75" spans="1:16" ht="242.25" x14ac:dyDescent="0.2">
      <c r="A75" t="s">
        <v>58</v>
      </c>
      <c r="E75" s="28" t="s">
        <v>623</v>
      </c>
    </row>
    <row r="76" spans="1:16" ht="12.75" customHeight="1" x14ac:dyDescent="0.2">
      <c r="A76" s="17" t="s">
        <v>49</v>
      </c>
      <c r="B76" s="22" t="s">
        <v>216</v>
      </c>
      <c r="C76" s="22" t="s">
        <v>624</v>
      </c>
      <c r="D76" s="17" t="s">
        <v>61</v>
      </c>
      <c r="E76" s="23" t="s">
        <v>625</v>
      </c>
      <c r="F76" s="24" t="s">
        <v>146</v>
      </c>
      <c r="G76" s="25">
        <v>139.166</v>
      </c>
      <c r="H76" s="26">
        <v>0</v>
      </c>
      <c r="I76" s="26">
        <f>ROUND(ROUND(H76,2)*ROUND(G76,3),2)</f>
        <v>0</v>
      </c>
      <c r="O76">
        <f>(I76*21)/100</f>
        <v>0</v>
      </c>
      <c r="P76" t="s">
        <v>27</v>
      </c>
    </row>
    <row r="77" spans="1:16" ht="25.5" x14ac:dyDescent="0.2">
      <c r="A77" s="27" t="s">
        <v>54</v>
      </c>
      <c r="E77" s="28" t="s">
        <v>626</v>
      </c>
    </row>
    <row r="78" spans="1:16" ht="76.5" x14ac:dyDescent="0.2">
      <c r="A78" s="29" t="s">
        <v>56</v>
      </c>
      <c r="E78" s="30" t="s">
        <v>627</v>
      </c>
    </row>
    <row r="79" spans="1:16" ht="369.75" x14ac:dyDescent="0.2">
      <c r="A79" t="s">
        <v>58</v>
      </c>
      <c r="E79" s="28" t="s">
        <v>628</v>
      </c>
    </row>
    <row r="80" spans="1:16" ht="12.75" customHeight="1" x14ac:dyDescent="0.2">
      <c r="A80" s="17" t="s">
        <v>49</v>
      </c>
      <c r="B80" s="22" t="s">
        <v>222</v>
      </c>
      <c r="C80" s="22" t="s">
        <v>624</v>
      </c>
      <c r="D80" s="17" t="s">
        <v>72</v>
      </c>
      <c r="E80" s="23" t="s">
        <v>625</v>
      </c>
      <c r="F80" s="24" t="s">
        <v>146</v>
      </c>
      <c r="G80" s="25">
        <v>21.619</v>
      </c>
      <c r="H80" s="26">
        <v>0</v>
      </c>
      <c r="I80" s="26">
        <f>ROUND(ROUND(H80,2)*ROUND(G80,3),2)</f>
        <v>0</v>
      </c>
      <c r="O80">
        <f>(I80*21)/100</f>
        <v>0</v>
      </c>
      <c r="P80" t="s">
        <v>27</v>
      </c>
    </row>
    <row r="81" spans="1:16" x14ac:dyDescent="0.2">
      <c r="A81" s="27" t="s">
        <v>54</v>
      </c>
      <c r="E81" s="28" t="s">
        <v>629</v>
      </c>
    </row>
    <row r="82" spans="1:16" ht="63.75" x14ac:dyDescent="0.2">
      <c r="A82" s="29" t="s">
        <v>56</v>
      </c>
      <c r="E82" s="30" t="s">
        <v>630</v>
      </c>
    </row>
    <row r="83" spans="1:16" ht="369.75" x14ac:dyDescent="0.2">
      <c r="A83" t="s">
        <v>58</v>
      </c>
      <c r="E83" s="28" t="s">
        <v>628</v>
      </c>
    </row>
    <row r="84" spans="1:16" ht="12.75" customHeight="1" x14ac:dyDescent="0.2">
      <c r="A84" s="17" t="s">
        <v>49</v>
      </c>
      <c r="B84" s="22" t="s">
        <v>229</v>
      </c>
      <c r="C84" s="22" t="s">
        <v>631</v>
      </c>
      <c r="D84" s="17" t="s">
        <v>51</v>
      </c>
      <c r="E84" s="23" t="s">
        <v>632</v>
      </c>
      <c r="F84" s="24" t="s">
        <v>414</v>
      </c>
      <c r="G84" s="25">
        <v>31.463000000000001</v>
      </c>
      <c r="H84" s="26">
        <v>0</v>
      </c>
      <c r="I84" s="26">
        <f>ROUND(ROUND(H84,2)*ROUND(G84,3),2)</f>
        <v>0</v>
      </c>
      <c r="O84">
        <f>(I84*21)/100</f>
        <v>0</v>
      </c>
      <c r="P84" t="s">
        <v>27</v>
      </c>
    </row>
    <row r="85" spans="1:16" ht="25.5" x14ac:dyDescent="0.2">
      <c r="A85" s="27" t="s">
        <v>54</v>
      </c>
      <c r="E85" s="28" t="s">
        <v>633</v>
      </c>
    </row>
    <row r="86" spans="1:16" ht="25.5" x14ac:dyDescent="0.2">
      <c r="A86" s="29" t="s">
        <v>56</v>
      </c>
      <c r="E86" s="30" t="s">
        <v>634</v>
      </c>
    </row>
    <row r="87" spans="1:16" ht="267.75" x14ac:dyDescent="0.2">
      <c r="A87" t="s">
        <v>58</v>
      </c>
      <c r="E87" s="28" t="s">
        <v>635</v>
      </c>
    </row>
    <row r="88" spans="1:16" ht="12.75" customHeight="1" x14ac:dyDescent="0.2">
      <c r="A88" s="17" t="s">
        <v>49</v>
      </c>
      <c r="B88" s="22" t="s">
        <v>235</v>
      </c>
      <c r="C88" s="22" t="s">
        <v>636</v>
      </c>
      <c r="D88" s="17" t="s">
        <v>61</v>
      </c>
      <c r="E88" s="23" t="s">
        <v>637</v>
      </c>
      <c r="F88" s="24" t="s">
        <v>146</v>
      </c>
      <c r="G88" s="25">
        <v>26.957999999999998</v>
      </c>
      <c r="H88" s="26">
        <v>0</v>
      </c>
      <c r="I88" s="26">
        <f>ROUND(ROUND(H88,2)*ROUND(G88,3),2)</f>
        <v>0</v>
      </c>
      <c r="O88">
        <f>(I88*21)/100</f>
        <v>0</v>
      </c>
      <c r="P88" t="s">
        <v>27</v>
      </c>
    </row>
    <row r="89" spans="1:16" x14ac:dyDescent="0.2">
      <c r="A89" s="27" t="s">
        <v>54</v>
      </c>
      <c r="E89" s="28" t="s">
        <v>638</v>
      </c>
    </row>
    <row r="90" spans="1:16" ht="51" x14ac:dyDescent="0.2">
      <c r="A90" s="29" t="s">
        <v>56</v>
      </c>
      <c r="E90" s="30" t="s">
        <v>639</v>
      </c>
    </row>
    <row r="91" spans="1:16" ht="369.75" x14ac:dyDescent="0.2">
      <c r="A91" t="s">
        <v>58</v>
      </c>
      <c r="E91" s="28" t="s">
        <v>628</v>
      </c>
    </row>
    <row r="92" spans="1:16" ht="12.75" customHeight="1" x14ac:dyDescent="0.2">
      <c r="A92" s="17" t="s">
        <v>49</v>
      </c>
      <c r="B92" s="22" t="s">
        <v>240</v>
      </c>
      <c r="C92" s="22" t="s">
        <v>636</v>
      </c>
      <c r="D92" s="17" t="s">
        <v>72</v>
      </c>
      <c r="E92" s="23" t="s">
        <v>637</v>
      </c>
      <c r="F92" s="24" t="s">
        <v>146</v>
      </c>
      <c r="G92" s="25">
        <v>4.4859999999999998</v>
      </c>
      <c r="H92" s="26">
        <v>0</v>
      </c>
      <c r="I92" s="26">
        <f>ROUND(ROUND(H92,2)*ROUND(G92,3),2)</f>
        <v>0</v>
      </c>
      <c r="O92">
        <f>(I92*21)/100</f>
        <v>0</v>
      </c>
      <c r="P92" t="s">
        <v>27</v>
      </c>
    </row>
    <row r="93" spans="1:16" x14ac:dyDescent="0.2">
      <c r="A93" s="27" t="s">
        <v>54</v>
      </c>
      <c r="E93" s="28" t="s">
        <v>640</v>
      </c>
    </row>
    <row r="94" spans="1:16" ht="51" x14ac:dyDescent="0.2">
      <c r="A94" s="29" t="s">
        <v>56</v>
      </c>
      <c r="E94" s="30" t="s">
        <v>641</v>
      </c>
    </row>
    <row r="95" spans="1:16" ht="369.75" x14ac:dyDescent="0.2">
      <c r="A95" t="s">
        <v>58</v>
      </c>
      <c r="E95" s="28" t="s">
        <v>628</v>
      </c>
    </row>
    <row r="96" spans="1:16" ht="12.75" customHeight="1" x14ac:dyDescent="0.2">
      <c r="A96" s="17" t="s">
        <v>49</v>
      </c>
      <c r="B96" s="22" t="s">
        <v>245</v>
      </c>
      <c r="C96" s="22" t="s">
        <v>642</v>
      </c>
      <c r="D96" s="17" t="s">
        <v>51</v>
      </c>
      <c r="E96" s="23" t="s">
        <v>643</v>
      </c>
      <c r="F96" s="24" t="s">
        <v>414</v>
      </c>
      <c r="G96" s="25">
        <v>16.004999999999999</v>
      </c>
      <c r="H96" s="26">
        <v>0</v>
      </c>
      <c r="I96" s="26">
        <f>ROUND(ROUND(H96,2)*ROUND(G96,3),2)</f>
        <v>0</v>
      </c>
      <c r="O96">
        <f>(I96*21)/100</f>
        <v>0</v>
      </c>
      <c r="P96" t="s">
        <v>27</v>
      </c>
    </row>
    <row r="97" spans="1:16" ht="25.5" x14ac:dyDescent="0.2">
      <c r="A97" s="27" t="s">
        <v>54</v>
      </c>
      <c r="E97" s="28" t="s">
        <v>644</v>
      </c>
    </row>
    <row r="98" spans="1:16" ht="25.5" x14ac:dyDescent="0.2">
      <c r="A98" s="29" t="s">
        <v>56</v>
      </c>
      <c r="E98" s="30" t="s">
        <v>645</v>
      </c>
    </row>
    <row r="99" spans="1:16" ht="267.75" x14ac:dyDescent="0.2">
      <c r="A99" t="s">
        <v>58</v>
      </c>
      <c r="E99" s="28" t="s">
        <v>635</v>
      </c>
    </row>
    <row r="100" spans="1:16" ht="12.75" customHeight="1" x14ac:dyDescent="0.2">
      <c r="A100" s="5" t="s">
        <v>47</v>
      </c>
      <c r="B100" s="5"/>
      <c r="C100" s="32" t="s">
        <v>37</v>
      </c>
      <c r="D100" s="5"/>
      <c r="E100" s="20" t="s">
        <v>215</v>
      </c>
      <c r="F100" s="5"/>
      <c r="G100" s="5"/>
      <c r="H100" s="5"/>
      <c r="I100" s="33">
        <f>0+I101+I105+I109+I113+I117+I121+I125+I129+I133+I137+I141+I145+I149+I153</f>
        <v>0</v>
      </c>
    </row>
    <row r="101" spans="1:16" ht="12.75" customHeight="1" x14ac:dyDescent="0.2">
      <c r="A101" s="17" t="s">
        <v>49</v>
      </c>
      <c r="B101" s="22" t="s">
        <v>251</v>
      </c>
      <c r="C101" s="22" t="s">
        <v>646</v>
      </c>
      <c r="D101" s="17" t="s">
        <v>51</v>
      </c>
      <c r="E101" s="23" t="s">
        <v>647</v>
      </c>
      <c r="F101" s="24" t="s">
        <v>146</v>
      </c>
      <c r="G101" s="25">
        <v>12.16</v>
      </c>
      <c r="H101" s="26">
        <v>0</v>
      </c>
      <c r="I101" s="26">
        <f>ROUND(ROUND(H101,2)*ROUND(G101,3),2)</f>
        <v>0</v>
      </c>
      <c r="O101">
        <f>(I101*21)/100</f>
        <v>0</v>
      </c>
      <c r="P101" t="s">
        <v>27</v>
      </c>
    </row>
    <row r="102" spans="1:16" x14ac:dyDescent="0.2">
      <c r="A102" s="27" t="s">
        <v>54</v>
      </c>
      <c r="E102" s="28" t="s">
        <v>648</v>
      </c>
    </row>
    <row r="103" spans="1:16" ht="51" x14ac:dyDescent="0.2">
      <c r="A103" s="29" t="s">
        <v>56</v>
      </c>
      <c r="E103" s="30" t="s">
        <v>649</v>
      </c>
    </row>
    <row r="104" spans="1:16" ht="369.75" x14ac:dyDescent="0.2">
      <c r="A104" t="s">
        <v>58</v>
      </c>
      <c r="E104" s="28" t="s">
        <v>628</v>
      </c>
    </row>
    <row r="105" spans="1:16" ht="12.75" customHeight="1" x14ac:dyDescent="0.2">
      <c r="A105" s="17" t="s">
        <v>49</v>
      </c>
      <c r="B105" s="22" t="s">
        <v>257</v>
      </c>
      <c r="C105" s="22" t="s">
        <v>650</v>
      </c>
      <c r="D105" s="17" t="s">
        <v>51</v>
      </c>
      <c r="E105" s="23" t="s">
        <v>651</v>
      </c>
      <c r="F105" s="24" t="s">
        <v>146</v>
      </c>
      <c r="G105" s="25">
        <v>915.73400000000004</v>
      </c>
      <c r="H105" s="26">
        <v>0</v>
      </c>
      <c r="I105" s="26">
        <f>ROUND(ROUND(H105,2)*ROUND(G105,3),2)</f>
        <v>0</v>
      </c>
      <c r="O105">
        <f>(I105*21)/100</f>
        <v>0</v>
      </c>
      <c r="P105" t="s">
        <v>27</v>
      </c>
    </row>
    <row r="106" spans="1:16" ht="25.5" x14ac:dyDescent="0.2">
      <c r="A106" s="27" t="s">
        <v>54</v>
      </c>
      <c r="E106" s="28" t="s">
        <v>652</v>
      </c>
    </row>
    <row r="107" spans="1:16" ht="63.75" x14ac:dyDescent="0.2">
      <c r="A107" s="29" t="s">
        <v>56</v>
      </c>
      <c r="E107" s="30" t="s">
        <v>653</v>
      </c>
    </row>
    <row r="108" spans="1:16" ht="369.75" x14ac:dyDescent="0.2">
      <c r="A108" t="s">
        <v>58</v>
      </c>
      <c r="E108" s="28" t="s">
        <v>628</v>
      </c>
    </row>
    <row r="109" spans="1:16" ht="12.75" customHeight="1" x14ac:dyDescent="0.2">
      <c r="A109" s="17" t="s">
        <v>49</v>
      </c>
      <c r="B109" s="22" t="s">
        <v>261</v>
      </c>
      <c r="C109" s="22" t="s">
        <v>654</v>
      </c>
      <c r="D109" s="17" t="s">
        <v>51</v>
      </c>
      <c r="E109" s="23" t="s">
        <v>655</v>
      </c>
      <c r="F109" s="24" t="s">
        <v>414</v>
      </c>
      <c r="G109" s="25">
        <v>187.27199999999999</v>
      </c>
      <c r="H109" s="26">
        <v>0</v>
      </c>
      <c r="I109" s="26">
        <f>ROUND(ROUND(H109,2)*ROUND(G109,3),2)</f>
        <v>0</v>
      </c>
      <c r="O109">
        <f>(I109*21)/100</f>
        <v>0</v>
      </c>
      <c r="P109" t="s">
        <v>27</v>
      </c>
    </row>
    <row r="110" spans="1:16" ht="12.75" customHeight="1" x14ac:dyDescent="0.2">
      <c r="A110" s="27" t="s">
        <v>54</v>
      </c>
      <c r="E110" s="28" t="s">
        <v>656</v>
      </c>
    </row>
    <row r="111" spans="1:16" ht="25.5" x14ac:dyDescent="0.2">
      <c r="A111" s="29" t="s">
        <v>56</v>
      </c>
      <c r="E111" s="30" t="s">
        <v>657</v>
      </c>
    </row>
    <row r="112" spans="1:16" ht="267.75" x14ac:dyDescent="0.2">
      <c r="A112" t="s">
        <v>58</v>
      </c>
      <c r="E112" s="28" t="s">
        <v>658</v>
      </c>
    </row>
    <row r="113" spans="1:16" ht="12.75" customHeight="1" x14ac:dyDescent="0.2">
      <c r="A113" s="17" t="s">
        <v>49</v>
      </c>
      <c r="B113" s="22" t="s">
        <v>266</v>
      </c>
      <c r="C113" s="22" t="s">
        <v>659</v>
      </c>
      <c r="D113" s="17" t="s">
        <v>51</v>
      </c>
      <c r="E113" s="23" t="s">
        <v>660</v>
      </c>
      <c r="F113" s="24" t="s">
        <v>414</v>
      </c>
      <c r="G113" s="25">
        <v>52.94</v>
      </c>
      <c r="H113" s="26">
        <v>0</v>
      </c>
      <c r="I113" s="26">
        <f>ROUND(ROUND(H113,2)*ROUND(G113,3),2)</f>
        <v>0</v>
      </c>
      <c r="O113">
        <f>(I113*21)/100</f>
        <v>0</v>
      </c>
      <c r="P113" t="s">
        <v>27</v>
      </c>
    </row>
    <row r="114" spans="1:16" x14ac:dyDescent="0.2">
      <c r="A114" s="27" t="s">
        <v>54</v>
      </c>
      <c r="E114" s="28" t="s">
        <v>661</v>
      </c>
    </row>
    <row r="115" spans="1:16" ht="25.5" x14ac:dyDescent="0.2">
      <c r="A115" s="29" t="s">
        <v>56</v>
      </c>
      <c r="E115" s="30" t="s">
        <v>662</v>
      </c>
    </row>
    <row r="116" spans="1:16" ht="242.25" x14ac:dyDescent="0.2">
      <c r="A116" t="s">
        <v>58</v>
      </c>
      <c r="E116" s="28" t="s">
        <v>663</v>
      </c>
    </row>
    <row r="117" spans="1:16" ht="12.75" customHeight="1" x14ac:dyDescent="0.2">
      <c r="A117" s="17" t="s">
        <v>49</v>
      </c>
      <c r="B117" s="22" t="s">
        <v>270</v>
      </c>
      <c r="C117" s="22" t="s">
        <v>664</v>
      </c>
      <c r="D117" s="17" t="s">
        <v>51</v>
      </c>
      <c r="E117" s="23" t="s">
        <v>665</v>
      </c>
      <c r="F117" s="24" t="s">
        <v>76</v>
      </c>
      <c r="G117" s="25">
        <v>4</v>
      </c>
      <c r="H117" s="26">
        <v>0</v>
      </c>
      <c r="I117" s="26">
        <f>ROUND(ROUND(H117,2)*ROUND(G117,3),2)</f>
        <v>0</v>
      </c>
      <c r="O117">
        <f>(I117*21)/100</f>
        <v>0</v>
      </c>
      <c r="P117" t="s">
        <v>27</v>
      </c>
    </row>
    <row r="118" spans="1:16" x14ac:dyDescent="0.2">
      <c r="A118" s="27" t="s">
        <v>54</v>
      </c>
      <c r="E118" s="28" t="s">
        <v>666</v>
      </c>
    </row>
    <row r="119" spans="1:16" ht="51" x14ac:dyDescent="0.2">
      <c r="A119" s="29" t="s">
        <v>56</v>
      </c>
      <c r="E119" s="30" t="s">
        <v>667</v>
      </c>
    </row>
    <row r="120" spans="1:16" ht="229.5" x14ac:dyDescent="0.2">
      <c r="A120" t="s">
        <v>58</v>
      </c>
      <c r="E120" s="28" t="s">
        <v>668</v>
      </c>
    </row>
    <row r="121" spans="1:16" ht="12.75" customHeight="1" x14ac:dyDescent="0.2">
      <c r="A121" s="17" t="s">
        <v>49</v>
      </c>
      <c r="B121" s="22" t="s">
        <v>275</v>
      </c>
      <c r="C121" s="22" t="s">
        <v>669</v>
      </c>
      <c r="D121" s="17" t="s">
        <v>61</v>
      </c>
      <c r="E121" s="23" t="s">
        <v>670</v>
      </c>
      <c r="F121" s="24" t="s">
        <v>76</v>
      </c>
      <c r="G121" s="25">
        <v>2</v>
      </c>
      <c r="H121" s="26">
        <v>0</v>
      </c>
      <c r="I121" s="26">
        <f>ROUND(ROUND(H121,2)*ROUND(G121,3),2)</f>
        <v>0</v>
      </c>
      <c r="O121">
        <f>(I121*21)/100</f>
        <v>0</v>
      </c>
      <c r="P121" t="s">
        <v>27</v>
      </c>
    </row>
    <row r="122" spans="1:16" ht="25.5" x14ac:dyDescent="0.2">
      <c r="A122" s="27" t="s">
        <v>54</v>
      </c>
      <c r="E122" s="28" t="s">
        <v>671</v>
      </c>
    </row>
    <row r="123" spans="1:16" ht="38.25" x14ac:dyDescent="0.2">
      <c r="A123" s="29" t="s">
        <v>56</v>
      </c>
      <c r="E123" s="30" t="s">
        <v>672</v>
      </c>
    </row>
    <row r="124" spans="1:16" ht="229.5" x14ac:dyDescent="0.2">
      <c r="A124" t="s">
        <v>58</v>
      </c>
      <c r="E124" s="28" t="s">
        <v>668</v>
      </c>
    </row>
    <row r="125" spans="1:16" ht="12.75" customHeight="1" x14ac:dyDescent="0.2">
      <c r="A125" s="17" t="s">
        <v>49</v>
      </c>
      <c r="B125" s="22" t="s">
        <v>281</v>
      </c>
      <c r="C125" s="22" t="s">
        <v>673</v>
      </c>
      <c r="D125" s="17" t="s">
        <v>51</v>
      </c>
      <c r="E125" s="23" t="s">
        <v>674</v>
      </c>
      <c r="F125" s="24" t="s">
        <v>146</v>
      </c>
      <c r="G125" s="25">
        <v>2.806</v>
      </c>
      <c r="H125" s="26">
        <v>0</v>
      </c>
      <c r="I125" s="26">
        <f>ROUND(ROUND(H125,2)*ROUND(G125,3),2)</f>
        <v>0</v>
      </c>
      <c r="O125">
        <f>(I125*21)/100</f>
        <v>0</v>
      </c>
      <c r="P125" t="s">
        <v>27</v>
      </c>
    </row>
    <row r="126" spans="1:16" x14ac:dyDescent="0.2">
      <c r="A126" s="27" t="s">
        <v>54</v>
      </c>
      <c r="E126" s="28" t="s">
        <v>675</v>
      </c>
    </row>
    <row r="127" spans="1:16" ht="51" x14ac:dyDescent="0.2">
      <c r="A127" s="29" t="s">
        <v>56</v>
      </c>
      <c r="E127" s="30" t="s">
        <v>676</v>
      </c>
    </row>
    <row r="128" spans="1:16" ht="229.5" x14ac:dyDescent="0.2">
      <c r="A128" t="s">
        <v>58</v>
      </c>
      <c r="E128" s="28" t="s">
        <v>677</v>
      </c>
    </row>
    <row r="129" spans="1:16" ht="12.75" customHeight="1" x14ac:dyDescent="0.2">
      <c r="A129" s="17" t="s">
        <v>49</v>
      </c>
      <c r="B129" s="22" t="s">
        <v>286</v>
      </c>
      <c r="C129" s="22" t="s">
        <v>678</v>
      </c>
      <c r="D129" s="17" t="s">
        <v>51</v>
      </c>
      <c r="E129" s="23" t="s">
        <v>679</v>
      </c>
      <c r="F129" s="24" t="s">
        <v>146</v>
      </c>
      <c r="G129" s="25">
        <v>33.054000000000002</v>
      </c>
      <c r="H129" s="26">
        <v>0</v>
      </c>
      <c r="I129" s="26">
        <f>ROUND(ROUND(H129,2)*ROUND(G129,3),2)</f>
        <v>0</v>
      </c>
      <c r="O129">
        <f>(I129*21)/100</f>
        <v>0</v>
      </c>
      <c r="P129" t="s">
        <v>27</v>
      </c>
    </row>
    <row r="130" spans="1:16" x14ac:dyDescent="0.2">
      <c r="A130" s="27" t="s">
        <v>54</v>
      </c>
      <c r="E130" s="28" t="s">
        <v>680</v>
      </c>
    </row>
    <row r="131" spans="1:16" ht="114.75" x14ac:dyDescent="0.2">
      <c r="A131" s="29" t="s">
        <v>56</v>
      </c>
      <c r="E131" s="30" t="s">
        <v>681</v>
      </c>
    </row>
    <row r="132" spans="1:16" ht="369.75" x14ac:dyDescent="0.2">
      <c r="A132" t="s">
        <v>58</v>
      </c>
      <c r="E132" s="28" t="s">
        <v>628</v>
      </c>
    </row>
    <row r="133" spans="1:16" ht="12.75" customHeight="1" x14ac:dyDescent="0.2">
      <c r="A133" s="17" t="s">
        <v>49</v>
      </c>
      <c r="B133" s="22" t="s">
        <v>291</v>
      </c>
      <c r="C133" s="22" t="s">
        <v>682</v>
      </c>
      <c r="D133" s="17" t="s">
        <v>51</v>
      </c>
      <c r="E133" s="23" t="s">
        <v>683</v>
      </c>
      <c r="F133" s="24" t="s">
        <v>146</v>
      </c>
      <c r="G133" s="25">
        <v>4.8029999999999999</v>
      </c>
      <c r="H133" s="26">
        <v>0</v>
      </c>
      <c r="I133" s="26">
        <f>ROUND(ROUND(H133,2)*ROUND(G133,3),2)</f>
        <v>0</v>
      </c>
      <c r="O133">
        <f>(I133*21)/100</f>
        <v>0</v>
      </c>
      <c r="P133" t="s">
        <v>27</v>
      </c>
    </row>
    <row r="134" spans="1:16" x14ac:dyDescent="0.2">
      <c r="A134" s="27" t="s">
        <v>54</v>
      </c>
      <c r="E134" s="28" t="s">
        <v>684</v>
      </c>
    </row>
    <row r="135" spans="1:16" x14ac:dyDescent="0.2">
      <c r="A135" s="29" t="s">
        <v>56</v>
      </c>
      <c r="E135" s="30" t="s">
        <v>685</v>
      </c>
    </row>
    <row r="136" spans="1:16" ht="369.75" x14ac:dyDescent="0.2">
      <c r="A136" t="s">
        <v>58</v>
      </c>
      <c r="E136" s="28" t="s">
        <v>628</v>
      </c>
    </row>
    <row r="137" spans="1:16" ht="12.75" customHeight="1" x14ac:dyDescent="0.2">
      <c r="A137" s="17" t="s">
        <v>49</v>
      </c>
      <c r="B137" s="22" t="s">
        <v>297</v>
      </c>
      <c r="C137" s="22" t="s">
        <v>217</v>
      </c>
      <c r="D137" s="17" t="s">
        <v>51</v>
      </c>
      <c r="E137" s="23" t="s">
        <v>218</v>
      </c>
      <c r="F137" s="24" t="s">
        <v>146</v>
      </c>
      <c r="G137" s="25">
        <v>52.661999999999999</v>
      </c>
      <c r="H137" s="26">
        <v>0</v>
      </c>
      <c r="I137" s="26">
        <f>ROUND(ROUND(H137,2)*ROUND(G137,3),2)</f>
        <v>0</v>
      </c>
      <c r="O137">
        <f>(I137*21)/100</f>
        <v>0</v>
      </c>
      <c r="P137" t="s">
        <v>27</v>
      </c>
    </row>
    <row r="138" spans="1:16" x14ac:dyDescent="0.2">
      <c r="A138" s="27" t="s">
        <v>54</v>
      </c>
      <c r="E138" s="28" t="s">
        <v>686</v>
      </c>
    </row>
    <row r="139" spans="1:16" ht="38.25" x14ac:dyDescent="0.2">
      <c r="A139" s="29" t="s">
        <v>56</v>
      </c>
      <c r="E139" s="30" t="s">
        <v>687</v>
      </c>
    </row>
    <row r="140" spans="1:16" ht="38.25" x14ac:dyDescent="0.2">
      <c r="A140" t="s">
        <v>58</v>
      </c>
      <c r="E140" s="28" t="s">
        <v>221</v>
      </c>
    </row>
    <row r="141" spans="1:16" ht="12.75" customHeight="1" x14ac:dyDescent="0.2">
      <c r="A141" s="17" t="s">
        <v>49</v>
      </c>
      <c r="B141" s="22" t="s">
        <v>303</v>
      </c>
      <c r="C141" s="22" t="s">
        <v>688</v>
      </c>
      <c r="D141" s="17" t="s">
        <v>51</v>
      </c>
      <c r="E141" s="23" t="s">
        <v>689</v>
      </c>
      <c r="F141" s="24" t="s">
        <v>146</v>
      </c>
      <c r="G141" s="25">
        <v>74.605000000000004</v>
      </c>
      <c r="H141" s="26">
        <v>0</v>
      </c>
      <c r="I141" s="26">
        <f>ROUND(ROUND(H141,2)*ROUND(G141,3),2)</f>
        <v>0</v>
      </c>
      <c r="O141">
        <f>(I141*21)/100</f>
        <v>0</v>
      </c>
      <c r="P141" t="s">
        <v>27</v>
      </c>
    </row>
    <row r="142" spans="1:16" ht="25.5" x14ac:dyDescent="0.2">
      <c r="A142" s="27" t="s">
        <v>54</v>
      </c>
      <c r="E142" s="28" t="s">
        <v>690</v>
      </c>
    </row>
    <row r="143" spans="1:16" ht="25.5" x14ac:dyDescent="0.2">
      <c r="A143" s="29" t="s">
        <v>56</v>
      </c>
      <c r="E143" s="30" t="s">
        <v>691</v>
      </c>
    </row>
    <row r="144" spans="1:16" ht="38.25" x14ac:dyDescent="0.2">
      <c r="A144" t="s">
        <v>58</v>
      </c>
      <c r="E144" s="28" t="s">
        <v>221</v>
      </c>
    </row>
    <row r="145" spans="1:16" ht="12.75" customHeight="1" x14ac:dyDescent="0.2">
      <c r="A145" s="17" t="s">
        <v>49</v>
      </c>
      <c r="B145" s="22" t="s">
        <v>309</v>
      </c>
      <c r="C145" s="22" t="s">
        <v>692</v>
      </c>
      <c r="D145" s="17" t="s">
        <v>51</v>
      </c>
      <c r="E145" s="23" t="s">
        <v>693</v>
      </c>
      <c r="F145" s="24" t="s">
        <v>146</v>
      </c>
      <c r="G145" s="25">
        <v>6.2</v>
      </c>
      <c r="H145" s="26">
        <v>0</v>
      </c>
      <c r="I145" s="26">
        <f>ROUND(ROUND(H145,2)*ROUND(G145,3),2)</f>
        <v>0</v>
      </c>
      <c r="O145">
        <f>(I145*21)/100</f>
        <v>0</v>
      </c>
      <c r="P145" t="s">
        <v>27</v>
      </c>
    </row>
    <row r="146" spans="1:16" x14ac:dyDescent="0.2">
      <c r="A146" s="27" t="s">
        <v>54</v>
      </c>
      <c r="E146" s="28" t="s">
        <v>694</v>
      </c>
    </row>
    <row r="147" spans="1:16" ht="38.25" x14ac:dyDescent="0.2">
      <c r="A147" s="29" t="s">
        <v>56</v>
      </c>
      <c r="E147" s="30" t="s">
        <v>695</v>
      </c>
    </row>
    <row r="148" spans="1:16" ht="293.25" x14ac:dyDescent="0.2">
      <c r="A148" t="s">
        <v>58</v>
      </c>
      <c r="E148" s="28" t="s">
        <v>696</v>
      </c>
    </row>
    <row r="149" spans="1:16" ht="12.75" customHeight="1" x14ac:dyDescent="0.2">
      <c r="A149" s="17" t="s">
        <v>49</v>
      </c>
      <c r="B149" s="22" t="s">
        <v>315</v>
      </c>
      <c r="C149" s="22" t="s">
        <v>697</v>
      </c>
      <c r="D149" s="17" t="s">
        <v>51</v>
      </c>
      <c r="E149" s="23" t="s">
        <v>698</v>
      </c>
      <c r="F149" s="24" t="s">
        <v>146</v>
      </c>
      <c r="G149" s="25">
        <v>49.707000000000001</v>
      </c>
      <c r="H149" s="26">
        <v>0</v>
      </c>
      <c r="I149" s="26">
        <f>ROUND(ROUND(H149,2)*ROUND(G149,3),2)</f>
        <v>0</v>
      </c>
      <c r="O149">
        <f>(I149*21)/100</f>
        <v>0</v>
      </c>
      <c r="P149" t="s">
        <v>27</v>
      </c>
    </row>
    <row r="150" spans="1:16" ht="25.5" x14ac:dyDescent="0.2">
      <c r="A150" s="27" t="s">
        <v>54</v>
      </c>
      <c r="E150" s="28" t="s">
        <v>699</v>
      </c>
    </row>
    <row r="151" spans="1:16" ht="51" x14ac:dyDescent="0.2">
      <c r="A151" s="29" t="s">
        <v>56</v>
      </c>
      <c r="E151" s="30" t="s">
        <v>700</v>
      </c>
    </row>
    <row r="152" spans="1:16" ht="38.25" x14ac:dyDescent="0.2">
      <c r="A152" t="s">
        <v>58</v>
      </c>
      <c r="E152" s="28" t="s">
        <v>221</v>
      </c>
    </row>
    <row r="153" spans="1:16" ht="12.75" customHeight="1" x14ac:dyDescent="0.2">
      <c r="A153" s="17" t="s">
        <v>49</v>
      </c>
      <c r="B153" s="22" t="s">
        <v>321</v>
      </c>
      <c r="C153" s="22" t="s">
        <v>223</v>
      </c>
      <c r="D153" s="17" t="s">
        <v>51</v>
      </c>
      <c r="E153" s="23" t="s">
        <v>224</v>
      </c>
      <c r="F153" s="24" t="s">
        <v>146</v>
      </c>
      <c r="G153" s="25">
        <v>100.23699999999999</v>
      </c>
      <c r="H153" s="26">
        <v>0</v>
      </c>
      <c r="I153" s="26">
        <f>ROUND(ROUND(H153,2)*ROUND(G153,3),2)</f>
        <v>0</v>
      </c>
      <c r="O153">
        <f>(I153*21)/100</f>
        <v>0</v>
      </c>
      <c r="P153" t="s">
        <v>27</v>
      </c>
    </row>
    <row r="154" spans="1:16" ht="25.5" x14ac:dyDescent="0.2">
      <c r="A154" s="27" t="s">
        <v>54</v>
      </c>
      <c r="E154" s="28" t="s">
        <v>701</v>
      </c>
    </row>
    <row r="155" spans="1:16" ht="76.5" x14ac:dyDescent="0.2">
      <c r="A155" s="29" t="s">
        <v>56</v>
      </c>
      <c r="E155" s="30" t="s">
        <v>702</v>
      </c>
    </row>
    <row r="156" spans="1:16" ht="102" x14ac:dyDescent="0.2">
      <c r="A156" t="s">
        <v>58</v>
      </c>
      <c r="E156" s="28" t="s">
        <v>227</v>
      </c>
    </row>
    <row r="157" spans="1:16" ht="12.75" customHeight="1" x14ac:dyDescent="0.2">
      <c r="A157" s="5" t="s">
        <v>47</v>
      </c>
      <c r="B157" s="5"/>
      <c r="C157" s="32" t="s">
        <v>39</v>
      </c>
      <c r="D157" s="5"/>
      <c r="E157" s="20" t="s">
        <v>228</v>
      </c>
      <c r="F157" s="5"/>
      <c r="G157" s="5"/>
      <c r="H157" s="5"/>
      <c r="I157" s="33">
        <f>0+I158+I162+I166+I170+I174</f>
        <v>0</v>
      </c>
    </row>
    <row r="158" spans="1:16" ht="12.75" customHeight="1" x14ac:dyDescent="0.2">
      <c r="A158" s="17" t="s">
        <v>49</v>
      </c>
      <c r="B158" s="22" t="s">
        <v>326</v>
      </c>
      <c r="C158" s="22" t="s">
        <v>703</v>
      </c>
      <c r="D158" s="17" t="s">
        <v>51</v>
      </c>
      <c r="E158" s="23" t="s">
        <v>704</v>
      </c>
      <c r="F158" s="24" t="s">
        <v>135</v>
      </c>
      <c r="G158" s="25">
        <v>743.75800000000004</v>
      </c>
      <c r="H158" s="26">
        <v>0</v>
      </c>
      <c r="I158" s="26">
        <f>ROUND(ROUND(H158,2)*ROUND(G158,3),2)</f>
        <v>0</v>
      </c>
      <c r="O158">
        <f>(I158*21)/100</f>
        <v>0</v>
      </c>
      <c r="P158" t="s">
        <v>27</v>
      </c>
    </row>
    <row r="159" spans="1:16" x14ac:dyDescent="0.2">
      <c r="A159" s="27" t="s">
        <v>54</v>
      </c>
      <c r="E159" s="28" t="s">
        <v>705</v>
      </c>
    </row>
    <row r="160" spans="1:16" ht="25.5" x14ac:dyDescent="0.2">
      <c r="A160" s="29" t="s">
        <v>56</v>
      </c>
      <c r="E160" s="30" t="s">
        <v>706</v>
      </c>
    </row>
    <row r="161" spans="1:16" ht="51" x14ac:dyDescent="0.2">
      <c r="A161" t="s">
        <v>58</v>
      </c>
      <c r="E161" s="28" t="s">
        <v>256</v>
      </c>
    </row>
    <row r="162" spans="1:16" ht="12.75" customHeight="1" x14ac:dyDescent="0.2">
      <c r="A162" s="17" t="s">
        <v>49</v>
      </c>
      <c r="B162" s="22" t="s">
        <v>332</v>
      </c>
      <c r="C162" s="22" t="s">
        <v>707</v>
      </c>
      <c r="D162" s="17" t="s">
        <v>51</v>
      </c>
      <c r="E162" s="23" t="s">
        <v>708</v>
      </c>
      <c r="F162" s="24" t="s">
        <v>135</v>
      </c>
      <c r="G162" s="25">
        <v>743.75800000000004</v>
      </c>
      <c r="H162" s="26">
        <v>0</v>
      </c>
      <c r="I162" s="26">
        <f>ROUND(ROUND(H162,2)*ROUND(G162,3),2)</f>
        <v>0</v>
      </c>
      <c r="O162">
        <f>(I162*21)/100</f>
        <v>0</v>
      </c>
      <c r="P162" t="s">
        <v>27</v>
      </c>
    </row>
    <row r="163" spans="1:16" x14ac:dyDescent="0.2">
      <c r="A163" s="27" t="s">
        <v>54</v>
      </c>
      <c r="E163" s="28" t="s">
        <v>709</v>
      </c>
    </row>
    <row r="164" spans="1:16" ht="25.5" x14ac:dyDescent="0.2">
      <c r="A164" s="29" t="s">
        <v>56</v>
      </c>
      <c r="E164" s="30" t="s">
        <v>710</v>
      </c>
    </row>
    <row r="165" spans="1:16" ht="51" x14ac:dyDescent="0.2">
      <c r="A165" t="s">
        <v>58</v>
      </c>
      <c r="E165" s="28" t="s">
        <v>711</v>
      </c>
    </row>
    <row r="166" spans="1:16" ht="12.75" customHeight="1" x14ac:dyDescent="0.2">
      <c r="A166" s="17" t="s">
        <v>49</v>
      </c>
      <c r="B166" s="22" t="s">
        <v>337</v>
      </c>
      <c r="C166" s="22" t="s">
        <v>712</v>
      </c>
      <c r="D166" s="17" t="s">
        <v>51</v>
      </c>
      <c r="E166" s="23" t="s">
        <v>713</v>
      </c>
      <c r="F166" s="24" t="s">
        <v>146</v>
      </c>
      <c r="G166" s="25">
        <v>37.188000000000002</v>
      </c>
      <c r="H166" s="26">
        <v>0</v>
      </c>
      <c r="I166" s="26">
        <f>ROUND(ROUND(H166,2)*ROUND(G166,3),2)</f>
        <v>0</v>
      </c>
      <c r="O166">
        <f>(I166*21)/100</f>
        <v>0</v>
      </c>
      <c r="P166" t="s">
        <v>27</v>
      </c>
    </row>
    <row r="167" spans="1:16" x14ac:dyDescent="0.2">
      <c r="A167" s="27" t="s">
        <v>54</v>
      </c>
      <c r="E167" s="28" t="s">
        <v>714</v>
      </c>
    </row>
    <row r="168" spans="1:16" ht="25.5" x14ac:dyDescent="0.2">
      <c r="A168" s="29" t="s">
        <v>56</v>
      </c>
      <c r="E168" s="30" t="s">
        <v>715</v>
      </c>
    </row>
    <row r="169" spans="1:16" ht="140.25" x14ac:dyDescent="0.2">
      <c r="A169" t="s">
        <v>58</v>
      </c>
      <c r="E169" s="28" t="s">
        <v>265</v>
      </c>
    </row>
    <row r="170" spans="1:16" ht="12.75" customHeight="1" x14ac:dyDescent="0.2">
      <c r="A170" s="17" t="s">
        <v>49</v>
      </c>
      <c r="B170" s="22" t="s">
        <v>343</v>
      </c>
      <c r="C170" s="22" t="s">
        <v>716</v>
      </c>
      <c r="D170" s="17" t="s">
        <v>51</v>
      </c>
      <c r="E170" s="23" t="s">
        <v>717</v>
      </c>
      <c r="F170" s="24" t="s">
        <v>146</v>
      </c>
      <c r="G170" s="25">
        <v>33.469000000000001</v>
      </c>
      <c r="H170" s="26">
        <v>0</v>
      </c>
      <c r="I170" s="26">
        <f>ROUND(ROUND(H170,2)*ROUND(G170,3),2)</f>
        <v>0</v>
      </c>
      <c r="O170">
        <f>(I170*21)/100</f>
        <v>0</v>
      </c>
      <c r="P170" t="s">
        <v>27</v>
      </c>
    </row>
    <row r="171" spans="1:16" x14ac:dyDescent="0.2">
      <c r="A171" s="27" t="s">
        <v>54</v>
      </c>
      <c r="E171" s="28" t="s">
        <v>718</v>
      </c>
    </row>
    <row r="172" spans="1:16" ht="25.5" x14ac:dyDescent="0.2">
      <c r="A172" s="29" t="s">
        <v>56</v>
      </c>
      <c r="E172" s="30" t="s">
        <v>719</v>
      </c>
    </row>
    <row r="173" spans="1:16" ht="140.25" x14ac:dyDescent="0.2">
      <c r="A173" t="s">
        <v>58</v>
      </c>
      <c r="E173" s="28" t="s">
        <v>265</v>
      </c>
    </row>
    <row r="174" spans="1:16" ht="12.75" customHeight="1" x14ac:dyDescent="0.2">
      <c r="A174" s="17" t="s">
        <v>49</v>
      </c>
      <c r="B174" s="22" t="s">
        <v>349</v>
      </c>
      <c r="C174" s="22" t="s">
        <v>720</v>
      </c>
      <c r="D174" s="17" t="s">
        <v>51</v>
      </c>
      <c r="E174" s="23" t="s">
        <v>721</v>
      </c>
      <c r="F174" s="24" t="s">
        <v>135</v>
      </c>
      <c r="G174" s="25">
        <v>743.75800000000004</v>
      </c>
      <c r="H174" s="26">
        <v>0</v>
      </c>
      <c r="I174" s="26">
        <f>ROUND(ROUND(H174,2)*ROUND(G174,3),2)</f>
        <v>0</v>
      </c>
      <c r="O174">
        <f>(I174*21)/100</f>
        <v>0</v>
      </c>
      <c r="P174" t="s">
        <v>27</v>
      </c>
    </row>
    <row r="175" spans="1:16" x14ac:dyDescent="0.2">
      <c r="A175" s="27" t="s">
        <v>54</v>
      </c>
      <c r="E175" s="28" t="s">
        <v>722</v>
      </c>
    </row>
    <row r="176" spans="1:16" ht="25.5" x14ac:dyDescent="0.2">
      <c r="A176" s="29" t="s">
        <v>56</v>
      </c>
      <c r="E176" s="30" t="s">
        <v>723</v>
      </c>
    </row>
    <row r="177" spans="1:16" ht="25.5" x14ac:dyDescent="0.2">
      <c r="A177" t="s">
        <v>58</v>
      </c>
      <c r="E177" s="28" t="s">
        <v>724</v>
      </c>
    </row>
    <row r="178" spans="1:16" ht="12.75" customHeight="1" x14ac:dyDescent="0.2">
      <c r="A178" s="5" t="s">
        <v>47</v>
      </c>
      <c r="B178" s="5"/>
      <c r="C178" s="32" t="s">
        <v>98</v>
      </c>
      <c r="D178" s="5"/>
      <c r="E178" s="20" t="s">
        <v>424</v>
      </c>
      <c r="F178" s="5"/>
      <c r="G178" s="5"/>
      <c r="H178" s="5"/>
      <c r="I178" s="33">
        <f>0+I179+I183+I187+I191+I195+I199+I203+I207</f>
        <v>0</v>
      </c>
    </row>
    <row r="179" spans="1:16" ht="12.75" customHeight="1" x14ac:dyDescent="0.2">
      <c r="A179" s="17" t="s">
        <v>49</v>
      </c>
      <c r="B179" s="22" t="s">
        <v>355</v>
      </c>
      <c r="C179" s="22" t="s">
        <v>725</v>
      </c>
      <c r="D179" s="17" t="s">
        <v>51</v>
      </c>
      <c r="E179" s="23" t="s">
        <v>726</v>
      </c>
      <c r="F179" s="24" t="s">
        <v>135</v>
      </c>
      <c r="G179" s="25">
        <v>192.46700000000001</v>
      </c>
      <c r="H179" s="26">
        <v>0</v>
      </c>
      <c r="I179" s="26">
        <f>ROUND(ROUND(H179,2)*ROUND(G179,3),2)</f>
        <v>0</v>
      </c>
      <c r="O179">
        <f>(I179*21)/100</f>
        <v>0</v>
      </c>
      <c r="P179" t="s">
        <v>27</v>
      </c>
    </row>
    <row r="180" spans="1:16" ht="25.5" x14ac:dyDescent="0.2">
      <c r="A180" s="27" t="s">
        <v>54</v>
      </c>
      <c r="E180" s="28" t="s">
        <v>727</v>
      </c>
    </row>
    <row r="181" spans="1:16" ht="63.75" x14ac:dyDescent="0.2">
      <c r="A181" s="29" t="s">
        <v>56</v>
      </c>
      <c r="E181" s="30" t="s">
        <v>728</v>
      </c>
    </row>
    <row r="182" spans="1:16" ht="191.25" x14ac:dyDescent="0.2">
      <c r="A182" t="s">
        <v>58</v>
      </c>
      <c r="E182" s="28" t="s">
        <v>729</v>
      </c>
    </row>
    <row r="183" spans="1:16" ht="12.75" customHeight="1" x14ac:dyDescent="0.2">
      <c r="A183" s="17" t="s">
        <v>49</v>
      </c>
      <c r="B183" s="22" t="s">
        <v>459</v>
      </c>
      <c r="C183" s="22" t="s">
        <v>730</v>
      </c>
      <c r="D183" s="17" t="s">
        <v>51</v>
      </c>
      <c r="E183" s="23" t="s">
        <v>731</v>
      </c>
      <c r="F183" s="24" t="s">
        <v>135</v>
      </c>
      <c r="G183" s="25">
        <v>743.75199999999995</v>
      </c>
      <c r="H183" s="26">
        <v>0</v>
      </c>
      <c r="I183" s="26">
        <f>ROUND(ROUND(H183,2)*ROUND(G183,3),2)</f>
        <v>0</v>
      </c>
      <c r="O183">
        <f>(I183*21)/100</f>
        <v>0</v>
      </c>
      <c r="P183" t="s">
        <v>27</v>
      </c>
    </row>
    <row r="184" spans="1:16" ht="25.5" x14ac:dyDescent="0.2">
      <c r="A184" s="27" t="s">
        <v>54</v>
      </c>
      <c r="E184" s="28" t="s">
        <v>732</v>
      </c>
    </row>
    <row r="185" spans="1:16" ht="25.5" x14ac:dyDescent="0.2">
      <c r="A185" s="29" t="s">
        <v>56</v>
      </c>
      <c r="E185" s="30" t="s">
        <v>733</v>
      </c>
    </row>
    <row r="186" spans="1:16" ht="216.75" x14ac:dyDescent="0.2">
      <c r="A186" t="s">
        <v>58</v>
      </c>
      <c r="E186" s="28" t="s">
        <v>734</v>
      </c>
    </row>
    <row r="187" spans="1:16" ht="12.75" customHeight="1" x14ac:dyDescent="0.2">
      <c r="A187" s="17" t="s">
        <v>49</v>
      </c>
      <c r="B187" s="22" t="s">
        <v>461</v>
      </c>
      <c r="C187" s="22" t="s">
        <v>735</v>
      </c>
      <c r="D187" s="17" t="s">
        <v>51</v>
      </c>
      <c r="E187" s="23" t="s">
        <v>736</v>
      </c>
      <c r="F187" s="24" t="s">
        <v>135</v>
      </c>
      <c r="G187" s="25">
        <v>255.39599999999999</v>
      </c>
      <c r="H187" s="26">
        <v>0</v>
      </c>
      <c r="I187" s="26">
        <f>ROUND(ROUND(H187,2)*ROUND(G187,3),2)</f>
        <v>0</v>
      </c>
      <c r="O187">
        <f>(I187*21)/100</f>
        <v>0</v>
      </c>
      <c r="P187" t="s">
        <v>27</v>
      </c>
    </row>
    <row r="188" spans="1:16" ht="25.5" x14ac:dyDescent="0.2">
      <c r="A188" s="27" t="s">
        <v>54</v>
      </c>
      <c r="E188" s="28" t="s">
        <v>737</v>
      </c>
    </row>
    <row r="189" spans="1:16" ht="25.5" x14ac:dyDescent="0.2">
      <c r="A189" s="29" t="s">
        <v>56</v>
      </c>
      <c r="E189" s="30" t="s">
        <v>738</v>
      </c>
    </row>
    <row r="190" spans="1:16" ht="204" x14ac:dyDescent="0.2">
      <c r="A190" t="s">
        <v>58</v>
      </c>
      <c r="E190" s="28" t="s">
        <v>739</v>
      </c>
    </row>
    <row r="191" spans="1:16" ht="12.75" customHeight="1" x14ac:dyDescent="0.2">
      <c r="A191" s="17" t="s">
        <v>49</v>
      </c>
      <c r="B191" s="22" t="s">
        <v>463</v>
      </c>
      <c r="C191" s="22" t="s">
        <v>740</v>
      </c>
      <c r="D191" s="17" t="s">
        <v>51</v>
      </c>
      <c r="E191" s="23" t="s">
        <v>741</v>
      </c>
      <c r="F191" s="24" t="s">
        <v>135</v>
      </c>
      <c r="G191" s="25">
        <v>303.69499999999999</v>
      </c>
      <c r="H191" s="26">
        <v>0</v>
      </c>
      <c r="I191" s="26">
        <f>ROUND(ROUND(H191,2)*ROUND(G191,3),2)</f>
        <v>0</v>
      </c>
      <c r="O191">
        <f>(I191*21)/100</f>
        <v>0</v>
      </c>
      <c r="P191" t="s">
        <v>27</v>
      </c>
    </row>
    <row r="192" spans="1:16" x14ac:dyDescent="0.2">
      <c r="A192" s="27" t="s">
        <v>54</v>
      </c>
      <c r="E192" s="28" t="s">
        <v>742</v>
      </c>
    </row>
    <row r="193" spans="1:16" ht="25.5" x14ac:dyDescent="0.2">
      <c r="A193" s="29" t="s">
        <v>56</v>
      </c>
      <c r="E193" s="30" t="s">
        <v>743</v>
      </c>
    </row>
    <row r="194" spans="1:16" ht="38.25" x14ac:dyDescent="0.2">
      <c r="A194" t="s">
        <v>58</v>
      </c>
      <c r="E194" s="28" t="s">
        <v>744</v>
      </c>
    </row>
    <row r="195" spans="1:16" ht="12.75" customHeight="1" x14ac:dyDescent="0.2">
      <c r="A195" s="17" t="s">
        <v>49</v>
      </c>
      <c r="B195" s="22" t="s">
        <v>465</v>
      </c>
      <c r="C195" s="22" t="s">
        <v>745</v>
      </c>
      <c r="D195" s="17" t="s">
        <v>51</v>
      </c>
      <c r="E195" s="23" t="s">
        <v>746</v>
      </c>
      <c r="F195" s="24" t="s">
        <v>135</v>
      </c>
      <c r="G195" s="25">
        <v>452.74299999999999</v>
      </c>
      <c r="H195" s="26">
        <v>0</v>
      </c>
      <c r="I195" s="26">
        <f>ROUND(ROUND(H195,2)*ROUND(G195,3),2)</f>
        <v>0</v>
      </c>
      <c r="O195">
        <f>(I195*21)/100</f>
        <v>0</v>
      </c>
      <c r="P195" t="s">
        <v>27</v>
      </c>
    </row>
    <row r="196" spans="1:16" x14ac:dyDescent="0.2">
      <c r="A196" s="27" t="s">
        <v>54</v>
      </c>
      <c r="E196" s="28" t="s">
        <v>747</v>
      </c>
    </row>
    <row r="197" spans="1:16" ht="114.75" x14ac:dyDescent="0.2">
      <c r="A197" s="29" t="s">
        <v>56</v>
      </c>
      <c r="E197" s="30" t="s">
        <v>748</v>
      </c>
    </row>
    <row r="198" spans="1:16" ht="38.25" x14ac:dyDescent="0.2">
      <c r="A198" t="s">
        <v>58</v>
      </c>
      <c r="E198" s="28" t="s">
        <v>744</v>
      </c>
    </row>
    <row r="199" spans="1:16" ht="12.75" customHeight="1" x14ac:dyDescent="0.2">
      <c r="A199" s="17" t="s">
        <v>49</v>
      </c>
      <c r="B199" s="22" t="s">
        <v>467</v>
      </c>
      <c r="C199" s="22" t="s">
        <v>749</v>
      </c>
      <c r="D199" s="17" t="s">
        <v>61</v>
      </c>
      <c r="E199" s="23" t="s">
        <v>750</v>
      </c>
      <c r="F199" s="24" t="s">
        <v>135</v>
      </c>
      <c r="G199" s="25">
        <v>133.16900000000001</v>
      </c>
      <c r="H199" s="26">
        <v>0</v>
      </c>
      <c r="I199" s="26">
        <f>ROUND(ROUND(H199,2)*ROUND(G199,3),2)</f>
        <v>0</v>
      </c>
      <c r="O199">
        <f>(I199*21)/100</f>
        <v>0</v>
      </c>
      <c r="P199" t="s">
        <v>27</v>
      </c>
    </row>
    <row r="200" spans="1:16" x14ac:dyDescent="0.2">
      <c r="A200" s="27" t="s">
        <v>54</v>
      </c>
      <c r="E200" s="28" t="s">
        <v>751</v>
      </c>
    </row>
    <row r="201" spans="1:16" ht="63.75" x14ac:dyDescent="0.2">
      <c r="A201" s="29" t="s">
        <v>56</v>
      </c>
      <c r="E201" s="30" t="s">
        <v>752</v>
      </c>
    </row>
    <row r="202" spans="1:16" ht="51" x14ac:dyDescent="0.2">
      <c r="A202" t="s">
        <v>58</v>
      </c>
      <c r="E202" s="28" t="s">
        <v>753</v>
      </c>
    </row>
    <row r="203" spans="1:16" ht="12.75" customHeight="1" x14ac:dyDescent="0.2">
      <c r="A203" s="17" t="s">
        <v>49</v>
      </c>
      <c r="B203" s="22" t="s">
        <v>473</v>
      </c>
      <c r="C203" s="22" t="s">
        <v>749</v>
      </c>
      <c r="D203" s="17" t="s">
        <v>72</v>
      </c>
      <c r="E203" s="23" t="s">
        <v>750</v>
      </c>
      <c r="F203" s="24" t="s">
        <v>135</v>
      </c>
      <c r="G203" s="25">
        <v>200.02500000000001</v>
      </c>
      <c r="H203" s="26">
        <v>0</v>
      </c>
      <c r="I203" s="26">
        <f>ROUND(ROUND(H203,2)*ROUND(G203,3),2)</f>
        <v>0</v>
      </c>
      <c r="O203">
        <f>(I203*21)/100</f>
        <v>0</v>
      </c>
      <c r="P203" t="s">
        <v>27</v>
      </c>
    </row>
    <row r="204" spans="1:16" x14ac:dyDescent="0.2">
      <c r="A204" s="27" t="s">
        <v>54</v>
      </c>
      <c r="E204" s="28" t="s">
        <v>754</v>
      </c>
    </row>
    <row r="205" spans="1:16" ht="63.75" x14ac:dyDescent="0.2">
      <c r="A205" s="29" t="s">
        <v>56</v>
      </c>
      <c r="E205" s="30" t="s">
        <v>755</v>
      </c>
    </row>
    <row r="206" spans="1:16" ht="51" x14ac:dyDescent="0.2">
      <c r="A206" t="s">
        <v>58</v>
      </c>
      <c r="E206" s="28" t="s">
        <v>753</v>
      </c>
    </row>
    <row r="207" spans="1:16" ht="12.75" customHeight="1" x14ac:dyDescent="0.2">
      <c r="A207" s="17" t="s">
        <v>49</v>
      </c>
      <c r="B207" s="22" t="s">
        <v>756</v>
      </c>
      <c r="C207" s="22" t="s">
        <v>757</v>
      </c>
      <c r="D207" s="17" t="s">
        <v>51</v>
      </c>
      <c r="E207" s="23" t="s">
        <v>758</v>
      </c>
      <c r="F207" s="24" t="s">
        <v>135</v>
      </c>
      <c r="G207" s="25">
        <v>67.724000000000004</v>
      </c>
      <c r="H207" s="26">
        <v>0</v>
      </c>
      <c r="I207" s="26">
        <f>ROUND(ROUND(H207,2)*ROUND(G207,3),2)</f>
        <v>0</v>
      </c>
      <c r="O207">
        <f>(I207*21)/100</f>
        <v>0</v>
      </c>
      <c r="P207" t="s">
        <v>27</v>
      </c>
    </row>
    <row r="208" spans="1:16" x14ac:dyDescent="0.2">
      <c r="A208" s="27" t="s">
        <v>54</v>
      </c>
      <c r="E208" s="28" t="s">
        <v>759</v>
      </c>
    </row>
    <row r="209" spans="1:16" ht="25.5" x14ac:dyDescent="0.2">
      <c r="A209" s="29" t="s">
        <v>56</v>
      </c>
      <c r="E209" s="30" t="s">
        <v>760</v>
      </c>
    </row>
    <row r="210" spans="1:16" ht="51" x14ac:dyDescent="0.2">
      <c r="A210" t="s">
        <v>58</v>
      </c>
      <c r="E210" s="28" t="s">
        <v>753</v>
      </c>
    </row>
    <row r="211" spans="1:16" ht="12.75" customHeight="1" x14ac:dyDescent="0.2">
      <c r="A211" s="5" t="s">
        <v>47</v>
      </c>
      <c r="B211" s="5"/>
      <c r="C211" s="32" t="s">
        <v>104</v>
      </c>
      <c r="D211" s="5"/>
      <c r="E211" s="20" t="s">
        <v>296</v>
      </c>
      <c r="F211" s="5"/>
      <c r="G211" s="5"/>
      <c r="H211" s="5"/>
      <c r="I211" s="33">
        <f>0+I212+I216+I220+I224+I228+I232+I236+I240+I244</f>
        <v>0</v>
      </c>
    </row>
    <row r="212" spans="1:16" ht="12.75" customHeight="1" x14ac:dyDescent="0.2">
      <c r="A212" s="17" t="s">
        <v>49</v>
      </c>
      <c r="B212" s="22" t="s">
        <v>761</v>
      </c>
      <c r="C212" s="22" t="s">
        <v>762</v>
      </c>
      <c r="D212" s="17" t="s">
        <v>51</v>
      </c>
      <c r="E212" s="23" t="s">
        <v>763</v>
      </c>
      <c r="F212" s="24" t="s">
        <v>152</v>
      </c>
      <c r="G212" s="25">
        <v>15.15</v>
      </c>
      <c r="H212" s="26">
        <v>0</v>
      </c>
      <c r="I212" s="26">
        <f>ROUND(ROUND(H212,2)*ROUND(G212,3),2)</f>
        <v>0</v>
      </c>
      <c r="O212">
        <f>(I212*21)/100</f>
        <v>0</v>
      </c>
      <c r="P212" t="s">
        <v>27</v>
      </c>
    </row>
    <row r="213" spans="1:16" ht="25.5" x14ac:dyDescent="0.2">
      <c r="A213" s="27" t="s">
        <v>54</v>
      </c>
      <c r="E213" s="28" t="s">
        <v>764</v>
      </c>
    </row>
    <row r="214" spans="1:16" ht="25.5" x14ac:dyDescent="0.2">
      <c r="A214" s="29" t="s">
        <v>56</v>
      </c>
      <c r="E214" s="30" t="s">
        <v>765</v>
      </c>
    </row>
    <row r="215" spans="1:16" ht="267.75" x14ac:dyDescent="0.2">
      <c r="A215" t="s">
        <v>58</v>
      </c>
      <c r="E215" s="28" t="s">
        <v>766</v>
      </c>
    </row>
    <row r="216" spans="1:16" x14ac:dyDescent="0.2">
      <c r="A216" s="17" t="s">
        <v>49</v>
      </c>
      <c r="B216" s="22" t="s">
        <v>767</v>
      </c>
      <c r="C216" s="22" t="s">
        <v>768</v>
      </c>
      <c r="D216" s="17" t="s">
        <v>51</v>
      </c>
      <c r="E216" s="23" t="s">
        <v>769</v>
      </c>
      <c r="F216" s="24" t="s">
        <v>152</v>
      </c>
      <c r="G216" s="25">
        <v>93.68</v>
      </c>
      <c r="H216" s="26">
        <v>0</v>
      </c>
      <c r="I216" s="26">
        <f>ROUND(ROUND(H216,2)*ROUND(G216,3),2)</f>
        <v>0</v>
      </c>
      <c r="O216">
        <f>(I216*21)/100</f>
        <v>0</v>
      </c>
      <c r="P216" t="s">
        <v>27</v>
      </c>
    </row>
    <row r="217" spans="1:16" ht="25.5" x14ac:dyDescent="0.2">
      <c r="A217" s="27" t="s">
        <v>54</v>
      </c>
      <c r="E217" s="28" t="s">
        <v>770</v>
      </c>
    </row>
    <row r="218" spans="1:16" ht="25.5" x14ac:dyDescent="0.2">
      <c r="A218" s="29" t="s">
        <v>56</v>
      </c>
      <c r="E218" s="30" t="s">
        <v>771</v>
      </c>
    </row>
    <row r="219" spans="1:16" ht="255" x14ac:dyDescent="0.2">
      <c r="A219" t="s">
        <v>58</v>
      </c>
      <c r="E219" s="28" t="s">
        <v>302</v>
      </c>
    </row>
    <row r="220" spans="1:16" ht="12.75" customHeight="1" x14ac:dyDescent="0.2">
      <c r="A220" s="17" t="s">
        <v>49</v>
      </c>
      <c r="B220" s="22" t="s">
        <v>772</v>
      </c>
      <c r="C220" s="22" t="s">
        <v>298</v>
      </c>
      <c r="D220" s="17" t="s">
        <v>51</v>
      </c>
      <c r="E220" s="23" t="s">
        <v>299</v>
      </c>
      <c r="F220" s="24" t="s">
        <v>152</v>
      </c>
      <c r="G220" s="25">
        <v>11.9</v>
      </c>
      <c r="H220" s="26">
        <v>0</v>
      </c>
      <c r="I220" s="26">
        <f>ROUND(ROUND(H220,2)*ROUND(G220,3),2)</f>
        <v>0</v>
      </c>
      <c r="O220">
        <f>(I220*21)/100</f>
        <v>0</v>
      </c>
      <c r="P220" t="s">
        <v>27</v>
      </c>
    </row>
    <row r="221" spans="1:16" ht="25.5" x14ac:dyDescent="0.2">
      <c r="A221" s="27" t="s">
        <v>54</v>
      </c>
      <c r="E221" s="28" t="s">
        <v>773</v>
      </c>
    </row>
    <row r="222" spans="1:16" ht="25.5" x14ac:dyDescent="0.2">
      <c r="A222" s="29" t="s">
        <v>56</v>
      </c>
      <c r="E222" s="30" t="s">
        <v>774</v>
      </c>
    </row>
    <row r="223" spans="1:16" ht="255" x14ac:dyDescent="0.2">
      <c r="A223" t="s">
        <v>58</v>
      </c>
      <c r="E223" s="28" t="s">
        <v>302</v>
      </c>
    </row>
    <row r="224" spans="1:16" ht="12.75" customHeight="1" x14ac:dyDescent="0.2">
      <c r="A224" s="17" t="s">
        <v>49</v>
      </c>
      <c r="B224" s="22" t="s">
        <v>775</v>
      </c>
      <c r="C224" s="22" t="s">
        <v>776</v>
      </c>
      <c r="D224" s="17" t="s">
        <v>51</v>
      </c>
      <c r="E224" s="23" t="s">
        <v>777</v>
      </c>
      <c r="F224" s="24" t="s">
        <v>152</v>
      </c>
      <c r="G224" s="25">
        <v>22.706</v>
      </c>
      <c r="H224" s="26">
        <v>0</v>
      </c>
      <c r="I224" s="26">
        <f>ROUND(ROUND(H224,2)*ROUND(G224,3),2)</f>
        <v>0</v>
      </c>
      <c r="O224">
        <f>(I224*21)/100</f>
        <v>0</v>
      </c>
      <c r="P224" t="s">
        <v>27</v>
      </c>
    </row>
    <row r="225" spans="1:16" x14ac:dyDescent="0.2">
      <c r="A225" s="27" t="s">
        <v>54</v>
      </c>
      <c r="E225" s="28" t="s">
        <v>778</v>
      </c>
    </row>
    <row r="226" spans="1:16" ht="25.5" x14ac:dyDescent="0.2">
      <c r="A226" s="29" t="s">
        <v>56</v>
      </c>
      <c r="E226" s="30" t="s">
        <v>779</v>
      </c>
    </row>
    <row r="227" spans="1:16" ht="242.25" x14ac:dyDescent="0.2">
      <c r="A227" t="s">
        <v>58</v>
      </c>
      <c r="E227" s="28" t="s">
        <v>780</v>
      </c>
    </row>
    <row r="228" spans="1:16" ht="12.75" customHeight="1" x14ac:dyDescent="0.2">
      <c r="A228" s="17" t="s">
        <v>49</v>
      </c>
      <c r="B228" s="22" t="s">
        <v>781</v>
      </c>
      <c r="C228" s="22" t="s">
        <v>782</v>
      </c>
      <c r="D228" s="17" t="s">
        <v>51</v>
      </c>
      <c r="E228" s="23" t="s">
        <v>783</v>
      </c>
      <c r="F228" s="24" t="s">
        <v>152</v>
      </c>
      <c r="G228" s="25">
        <v>117.773</v>
      </c>
      <c r="H228" s="26">
        <v>0</v>
      </c>
      <c r="I228" s="26">
        <f>ROUND(ROUND(H228,2)*ROUND(G228,3),2)</f>
        <v>0</v>
      </c>
      <c r="O228">
        <f>(I228*21)/100</f>
        <v>0</v>
      </c>
      <c r="P228" t="s">
        <v>27</v>
      </c>
    </row>
    <row r="229" spans="1:16" x14ac:dyDescent="0.2">
      <c r="A229" s="27" t="s">
        <v>54</v>
      </c>
      <c r="E229" s="28" t="s">
        <v>784</v>
      </c>
    </row>
    <row r="230" spans="1:16" x14ac:dyDescent="0.2">
      <c r="A230" s="29" t="s">
        <v>56</v>
      </c>
      <c r="E230" s="30" t="s">
        <v>785</v>
      </c>
    </row>
    <row r="231" spans="1:16" ht="242.25" x14ac:dyDescent="0.2">
      <c r="A231" t="s">
        <v>58</v>
      </c>
      <c r="E231" s="28" t="s">
        <v>786</v>
      </c>
    </row>
    <row r="232" spans="1:16" ht="12.75" customHeight="1" x14ac:dyDescent="0.2">
      <c r="A232" s="17" t="s">
        <v>49</v>
      </c>
      <c r="B232" s="22" t="s">
        <v>787</v>
      </c>
      <c r="C232" s="22" t="s">
        <v>788</v>
      </c>
      <c r="D232" s="17" t="s">
        <v>51</v>
      </c>
      <c r="E232" s="23" t="s">
        <v>789</v>
      </c>
      <c r="F232" s="24" t="s">
        <v>152</v>
      </c>
      <c r="G232" s="25">
        <v>120.693</v>
      </c>
      <c r="H232" s="26">
        <v>0</v>
      </c>
      <c r="I232" s="26">
        <f>ROUND(ROUND(H232,2)*ROUND(G232,3),2)</f>
        <v>0</v>
      </c>
      <c r="O232">
        <f>(I232*21)/100</f>
        <v>0</v>
      </c>
      <c r="P232" t="s">
        <v>27</v>
      </c>
    </row>
    <row r="233" spans="1:16" x14ac:dyDescent="0.2">
      <c r="A233" s="27" t="s">
        <v>54</v>
      </c>
      <c r="E233" s="28" t="s">
        <v>790</v>
      </c>
    </row>
    <row r="234" spans="1:16" ht="25.5" x14ac:dyDescent="0.2">
      <c r="A234" s="29" t="s">
        <v>56</v>
      </c>
      <c r="E234" s="30" t="s">
        <v>791</v>
      </c>
    </row>
    <row r="235" spans="1:16" ht="242.25" x14ac:dyDescent="0.2">
      <c r="A235" t="s">
        <v>58</v>
      </c>
      <c r="E235" s="28" t="s">
        <v>786</v>
      </c>
    </row>
    <row r="236" spans="1:16" ht="12.75" customHeight="1" x14ac:dyDescent="0.2">
      <c r="A236" s="17" t="s">
        <v>49</v>
      </c>
      <c r="B236" s="22" t="s">
        <v>792</v>
      </c>
      <c r="C236" s="22" t="s">
        <v>793</v>
      </c>
      <c r="D236" s="17" t="s">
        <v>51</v>
      </c>
      <c r="E236" s="23" t="s">
        <v>794</v>
      </c>
      <c r="F236" s="24" t="s">
        <v>152</v>
      </c>
      <c r="G236" s="25">
        <v>5.5</v>
      </c>
      <c r="H236" s="26">
        <v>0</v>
      </c>
      <c r="I236" s="26">
        <f>ROUND(ROUND(H236,2)*ROUND(G236,3),2)</f>
        <v>0</v>
      </c>
      <c r="O236">
        <f>(I236*21)/100</f>
        <v>0</v>
      </c>
      <c r="P236" t="s">
        <v>27</v>
      </c>
    </row>
    <row r="237" spans="1:16" x14ac:dyDescent="0.2">
      <c r="A237" s="27" t="s">
        <v>54</v>
      </c>
      <c r="E237" s="28" t="s">
        <v>795</v>
      </c>
    </row>
    <row r="238" spans="1:16" ht="25.5" x14ac:dyDescent="0.2">
      <c r="A238" s="29" t="s">
        <v>56</v>
      </c>
      <c r="E238" s="30" t="s">
        <v>796</v>
      </c>
    </row>
    <row r="239" spans="1:16" ht="242.25" x14ac:dyDescent="0.2">
      <c r="A239" t="s">
        <v>58</v>
      </c>
      <c r="E239" s="28" t="s">
        <v>786</v>
      </c>
    </row>
    <row r="240" spans="1:16" ht="12.75" customHeight="1" x14ac:dyDescent="0.2">
      <c r="A240" s="17" t="s">
        <v>49</v>
      </c>
      <c r="B240" s="22" t="s">
        <v>797</v>
      </c>
      <c r="C240" s="22" t="s">
        <v>798</v>
      </c>
      <c r="D240" s="17" t="s">
        <v>51</v>
      </c>
      <c r="E240" s="23" t="s">
        <v>799</v>
      </c>
      <c r="F240" s="24" t="s">
        <v>152</v>
      </c>
      <c r="G240" s="25">
        <v>2.15</v>
      </c>
      <c r="H240" s="26">
        <v>0</v>
      </c>
      <c r="I240" s="26">
        <f>ROUND(ROUND(H240,2)*ROUND(G240,3),2)</f>
        <v>0</v>
      </c>
      <c r="O240">
        <f>(I240*21)/100</f>
        <v>0</v>
      </c>
      <c r="P240" t="s">
        <v>27</v>
      </c>
    </row>
    <row r="241" spans="1:16" x14ac:dyDescent="0.2">
      <c r="A241" s="27" t="s">
        <v>54</v>
      </c>
      <c r="E241" s="28" t="s">
        <v>800</v>
      </c>
    </row>
    <row r="242" spans="1:16" ht="25.5" x14ac:dyDescent="0.2">
      <c r="A242" s="29" t="s">
        <v>56</v>
      </c>
      <c r="E242" s="30" t="s">
        <v>801</v>
      </c>
    </row>
    <row r="243" spans="1:16" ht="242.25" x14ac:dyDescent="0.2">
      <c r="A243" t="s">
        <v>58</v>
      </c>
      <c r="E243" s="28" t="s">
        <v>786</v>
      </c>
    </row>
    <row r="244" spans="1:16" ht="12.75" customHeight="1" x14ac:dyDescent="0.2">
      <c r="A244" s="17" t="s">
        <v>49</v>
      </c>
      <c r="B244" s="22" t="s">
        <v>802</v>
      </c>
      <c r="C244" s="22" t="s">
        <v>803</v>
      </c>
      <c r="D244" s="17" t="s">
        <v>51</v>
      </c>
      <c r="E244" s="23" t="s">
        <v>804</v>
      </c>
      <c r="F244" s="24" t="s">
        <v>152</v>
      </c>
      <c r="G244" s="25">
        <v>19</v>
      </c>
      <c r="H244" s="26">
        <v>0</v>
      </c>
      <c r="I244" s="26">
        <f>ROUND(ROUND(H244,2)*ROUND(G244,3),2)</f>
        <v>0</v>
      </c>
      <c r="O244">
        <f>(I244*21)/100</f>
        <v>0</v>
      </c>
      <c r="P244" t="s">
        <v>27</v>
      </c>
    </row>
    <row r="245" spans="1:16" x14ac:dyDescent="0.2">
      <c r="A245" s="27" t="s">
        <v>54</v>
      </c>
      <c r="E245" s="28" t="s">
        <v>805</v>
      </c>
    </row>
    <row r="246" spans="1:16" ht="25.5" x14ac:dyDescent="0.2">
      <c r="A246" s="29" t="s">
        <v>56</v>
      </c>
      <c r="E246" s="30" t="s">
        <v>806</v>
      </c>
    </row>
    <row r="247" spans="1:16" ht="242.25" x14ac:dyDescent="0.2">
      <c r="A247" t="s">
        <v>58</v>
      </c>
      <c r="E247" s="28" t="s">
        <v>807</v>
      </c>
    </row>
    <row r="248" spans="1:16" ht="12.75" customHeight="1" x14ac:dyDescent="0.2">
      <c r="A248" s="5" t="s">
        <v>47</v>
      </c>
      <c r="B248" s="5"/>
      <c r="C248" s="32" t="s">
        <v>44</v>
      </c>
      <c r="D248" s="5"/>
      <c r="E248" s="20" t="s">
        <v>314</v>
      </c>
      <c r="F248" s="5"/>
      <c r="G248" s="5"/>
      <c r="H248" s="5"/>
      <c r="I248" s="33">
        <f>0+I249+I253+I257+I261+I265+I269+I273+I277+I281+I285+I289+I293</f>
        <v>0</v>
      </c>
    </row>
    <row r="249" spans="1:16" ht="12.75" customHeight="1" x14ac:dyDescent="0.2">
      <c r="A249" s="17" t="s">
        <v>49</v>
      </c>
      <c r="B249" s="22" t="s">
        <v>808</v>
      </c>
      <c r="C249" s="22" t="s">
        <v>809</v>
      </c>
      <c r="D249" s="17" t="s">
        <v>51</v>
      </c>
      <c r="E249" s="23" t="s">
        <v>810</v>
      </c>
      <c r="F249" s="24" t="s">
        <v>152</v>
      </c>
      <c r="G249" s="25">
        <v>106.309</v>
      </c>
      <c r="H249" s="26">
        <v>0</v>
      </c>
      <c r="I249" s="26">
        <f>ROUND(ROUND(H249,2)*ROUND(G249,3),2)</f>
        <v>0</v>
      </c>
      <c r="O249">
        <f>(I249*21)/100</f>
        <v>0</v>
      </c>
      <c r="P249" t="s">
        <v>27</v>
      </c>
    </row>
    <row r="250" spans="1:16" ht="38.25" x14ac:dyDescent="0.2">
      <c r="A250" s="27" t="s">
        <v>54</v>
      </c>
      <c r="E250" s="28" t="s">
        <v>811</v>
      </c>
    </row>
    <row r="251" spans="1:16" ht="25.5" x14ac:dyDescent="0.2">
      <c r="A251" s="29" t="s">
        <v>56</v>
      </c>
      <c r="E251" s="30" t="s">
        <v>812</v>
      </c>
    </row>
    <row r="252" spans="1:16" ht="63.75" x14ac:dyDescent="0.2">
      <c r="A252" t="s">
        <v>58</v>
      </c>
      <c r="E252" s="28" t="s">
        <v>813</v>
      </c>
    </row>
    <row r="253" spans="1:16" ht="12.75" customHeight="1" x14ac:dyDescent="0.2">
      <c r="A253" s="17" t="s">
        <v>49</v>
      </c>
      <c r="B253" s="22" t="s">
        <v>814</v>
      </c>
      <c r="C253" s="22" t="s">
        <v>815</v>
      </c>
      <c r="D253" s="17" t="s">
        <v>51</v>
      </c>
      <c r="E253" s="23" t="s">
        <v>816</v>
      </c>
      <c r="F253" s="24" t="s">
        <v>152</v>
      </c>
      <c r="G253" s="25">
        <v>113.7</v>
      </c>
      <c r="H253" s="26">
        <v>0</v>
      </c>
      <c r="I253" s="26">
        <f>ROUND(ROUND(H253,2)*ROUND(G253,3),2)</f>
        <v>0</v>
      </c>
      <c r="O253">
        <f>(I253*21)/100</f>
        <v>0</v>
      </c>
      <c r="P253" t="s">
        <v>27</v>
      </c>
    </row>
    <row r="254" spans="1:16" x14ac:dyDescent="0.2">
      <c r="A254" s="27" t="s">
        <v>54</v>
      </c>
      <c r="E254" s="28" t="s">
        <v>817</v>
      </c>
    </row>
    <row r="255" spans="1:16" ht="25.5" x14ac:dyDescent="0.2">
      <c r="A255" s="29" t="s">
        <v>56</v>
      </c>
      <c r="E255" s="30" t="s">
        <v>818</v>
      </c>
    </row>
    <row r="256" spans="1:16" ht="114.75" x14ac:dyDescent="0.2">
      <c r="A256" t="s">
        <v>58</v>
      </c>
      <c r="E256" s="28" t="s">
        <v>819</v>
      </c>
    </row>
    <row r="257" spans="1:16" ht="12.75" customHeight="1" x14ac:dyDescent="0.2">
      <c r="A257" s="17" t="s">
        <v>49</v>
      </c>
      <c r="B257" s="22" t="s">
        <v>820</v>
      </c>
      <c r="C257" s="22" t="s">
        <v>821</v>
      </c>
      <c r="D257" s="17" t="s">
        <v>51</v>
      </c>
      <c r="E257" s="23" t="s">
        <v>822</v>
      </c>
      <c r="F257" s="24" t="s">
        <v>76</v>
      </c>
      <c r="G257" s="25">
        <v>2</v>
      </c>
      <c r="H257" s="26">
        <v>0</v>
      </c>
      <c r="I257" s="26">
        <f>ROUND(ROUND(H257,2)*ROUND(G257,3),2)</f>
        <v>0</v>
      </c>
      <c r="O257">
        <f>(I257*21)/100</f>
        <v>0</v>
      </c>
      <c r="P257" t="s">
        <v>27</v>
      </c>
    </row>
    <row r="258" spans="1:16" x14ac:dyDescent="0.2">
      <c r="A258" s="27" t="s">
        <v>54</v>
      </c>
      <c r="E258" s="28" t="s">
        <v>823</v>
      </c>
    </row>
    <row r="259" spans="1:16" x14ac:dyDescent="0.2">
      <c r="A259" s="29" t="s">
        <v>56</v>
      </c>
      <c r="E259" s="30" t="s">
        <v>824</v>
      </c>
    </row>
    <row r="260" spans="1:16" ht="25.5" x14ac:dyDescent="0.2">
      <c r="A260" t="s">
        <v>58</v>
      </c>
      <c r="E260" s="28" t="s">
        <v>825</v>
      </c>
    </row>
    <row r="261" spans="1:16" ht="12.75" customHeight="1" x14ac:dyDescent="0.2">
      <c r="A261" s="17" t="s">
        <v>49</v>
      </c>
      <c r="B261" s="22" t="s">
        <v>826</v>
      </c>
      <c r="C261" s="22" t="s">
        <v>827</v>
      </c>
      <c r="D261" s="17" t="s">
        <v>51</v>
      </c>
      <c r="E261" s="23" t="s">
        <v>828</v>
      </c>
      <c r="F261" s="24" t="s">
        <v>152</v>
      </c>
      <c r="G261" s="25">
        <v>268.83600000000001</v>
      </c>
      <c r="H261" s="26">
        <v>0</v>
      </c>
      <c r="I261" s="26">
        <f>ROUND(ROUND(H261,2)*ROUND(G261,3),2)</f>
        <v>0</v>
      </c>
      <c r="O261">
        <f>(I261*21)/100</f>
        <v>0</v>
      </c>
      <c r="P261" t="s">
        <v>27</v>
      </c>
    </row>
    <row r="262" spans="1:16" ht="25.5" x14ac:dyDescent="0.2">
      <c r="A262" s="27" t="s">
        <v>54</v>
      </c>
      <c r="E262" s="28" t="s">
        <v>829</v>
      </c>
    </row>
    <row r="263" spans="1:16" ht="76.5" x14ac:dyDescent="0.2">
      <c r="A263" s="29" t="s">
        <v>56</v>
      </c>
      <c r="E263" s="30" t="s">
        <v>830</v>
      </c>
    </row>
    <row r="264" spans="1:16" ht="51" x14ac:dyDescent="0.2">
      <c r="A264" t="s">
        <v>58</v>
      </c>
      <c r="E264" s="28" t="s">
        <v>331</v>
      </c>
    </row>
    <row r="265" spans="1:16" ht="12.75" customHeight="1" x14ac:dyDescent="0.2">
      <c r="A265" s="17" t="s">
        <v>49</v>
      </c>
      <c r="B265" s="22" t="s">
        <v>831</v>
      </c>
      <c r="C265" s="22" t="s">
        <v>832</v>
      </c>
      <c r="D265" s="17" t="s">
        <v>51</v>
      </c>
      <c r="E265" s="23" t="s">
        <v>833</v>
      </c>
      <c r="F265" s="24" t="s">
        <v>146</v>
      </c>
      <c r="G265" s="25">
        <v>0.51600000000000001</v>
      </c>
      <c r="H265" s="26">
        <v>0</v>
      </c>
      <c r="I265" s="26">
        <f>ROUND(ROUND(H265,2)*ROUND(G265,3),2)</f>
        <v>0</v>
      </c>
      <c r="O265">
        <f>(I265*21)/100</f>
        <v>0</v>
      </c>
      <c r="P265" t="s">
        <v>27</v>
      </c>
    </row>
    <row r="266" spans="1:16" ht="25.5" x14ac:dyDescent="0.2">
      <c r="A266" s="27" t="s">
        <v>54</v>
      </c>
      <c r="E266" s="28" t="s">
        <v>834</v>
      </c>
    </row>
    <row r="267" spans="1:16" ht="51" x14ac:dyDescent="0.2">
      <c r="A267" s="29" t="s">
        <v>56</v>
      </c>
      <c r="E267" s="30" t="s">
        <v>835</v>
      </c>
    </row>
    <row r="268" spans="1:16" ht="38.25" x14ac:dyDescent="0.2">
      <c r="A268" t="s">
        <v>58</v>
      </c>
      <c r="E268" s="28" t="s">
        <v>836</v>
      </c>
    </row>
    <row r="269" spans="1:16" ht="12.75" customHeight="1" x14ac:dyDescent="0.2">
      <c r="A269" s="17" t="s">
        <v>49</v>
      </c>
      <c r="B269" s="22" t="s">
        <v>837</v>
      </c>
      <c r="C269" s="22" t="s">
        <v>838</v>
      </c>
      <c r="D269" s="17" t="s">
        <v>51</v>
      </c>
      <c r="E269" s="23" t="s">
        <v>839</v>
      </c>
      <c r="F269" s="24" t="s">
        <v>152</v>
      </c>
      <c r="G269" s="25">
        <v>11</v>
      </c>
      <c r="H269" s="26">
        <v>0</v>
      </c>
      <c r="I269" s="26">
        <f>ROUND(ROUND(H269,2)*ROUND(G269,3),2)</f>
        <v>0</v>
      </c>
      <c r="O269">
        <f>(I269*21)/100</f>
        <v>0</v>
      </c>
      <c r="P269" t="s">
        <v>27</v>
      </c>
    </row>
    <row r="270" spans="1:16" x14ac:dyDescent="0.2">
      <c r="A270" s="27" t="s">
        <v>54</v>
      </c>
      <c r="E270" s="28" t="s">
        <v>840</v>
      </c>
    </row>
    <row r="271" spans="1:16" ht="25.5" x14ac:dyDescent="0.2">
      <c r="A271" s="29" t="s">
        <v>56</v>
      </c>
      <c r="E271" s="30" t="s">
        <v>841</v>
      </c>
    </row>
    <row r="272" spans="1:16" ht="293.25" x14ac:dyDescent="0.2">
      <c r="A272" t="s">
        <v>58</v>
      </c>
      <c r="E272" s="28" t="s">
        <v>842</v>
      </c>
    </row>
    <row r="273" spans="1:16" x14ac:dyDescent="0.2">
      <c r="A273" s="17" t="s">
        <v>49</v>
      </c>
      <c r="B273" s="22" t="s">
        <v>843</v>
      </c>
      <c r="C273" s="22" t="s">
        <v>844</v>
      </c>
      <c r="D273" s="17" t="s">
        <v>51</v>
      </c>
      <c r="E273" s="23" t="s">
        <v>845</v>
      </c>
      <c r="F273" s="24" t="s">
        <v>152</v>
      </c>
      <c r="G273" s="25">
        <v>11</v>
      </c>
      <c r="H273" s="26">
        <v>0</v>
      </c>
      <c r="I273" s="26">
        <f>ROUND(ROUND(H273,2)*ROUND(G273,3),2)</f>
        <v>0</v>
      </c>
      <c r="O273">
        <f>(I273*21)/100</f>
        <v>0</v>
      </c>
      <c r="P273" t="s">
        <v>27</v>
      </c>
    </row>
    <row r="274" spans="1:16" x14ac:dyDescent="0.2">
      <c r="A274" s="27" t="s">
        <v>54</v>
      </c>
      <c r="E274" s="28" t="s">
        <v>846</v>
      </c>
    </row>
    <row r="275" spans="1:16" ht="25.5" x14ac:dyDescent="0.2">
      <c r="A275" s="29" t="s">
        <v>56</v>
      </c>
      <c r="E275" s="30" t="s">
        <v>847</v>
      </c>
    </row>
    <row r="276" spans="1:16" ht="293.25" x14ac:dyDescent="0.2">
      <c r="A276" t="s">
        <v>58</v>
      </c>
      <c r="E276" s="28" t="s">
        <v>842</v>
      </c>
    </row>
    <row r="277" spans="1:16" ht="12.75" customHeight="1" x14ac:dyDescent="0.2">
      <c r="A277" s="17" t="s">
        <v>49</v>
      </c>
      <c r="B277" s="22" t="s">
        <v>848</v>
      </c>
      <c r="C277" s="22" t="s">
        <v>350</v>
      </c>
      <c r="D277" s="17" t="s">
        <v>51</v>
      </c>
      <c r="E277" s="23" t="s">
        <v>351</v>
      </c>
      <c r="F277" s="24" t="s">
        <v>152</v>
      </c>
      <c r="G277" s="25">
        <v>10.56</v>
      </c>
      <c r="H277" s="26">
        <v>0</v>
      </c>
      <c r="I277" s="26">
        <f>ROUND(ROUND(H277,2)*ROUND(G277,3),2)</f>
        <v>0</v>
      </c>
      <c r="O277">
        <f>(I277*21)/100</f>
        <v>0</v>
      </c>
      <c r="P277" t="s">
        <v>27</v>
      </c>
    </row>
    <row r="278" spans="1:16" x14ac:dyDescent="0.2">
      <c r="A278" s="27" t="s">
        <v>54</v>
      </c>
      <c r="E278" s="28" t="s">
        <v>849</v>
      </c>
    </row>
    <row r="279" spans="1:16" ht="25.5" x14ac:dyDescent="0.2">
      <c r="A279" s="29" t="s">
        <v>56</v>
      </c>
      <c r="E279" s="30" t="s">
        <v>850</v>
      </c>
    </row>
    <row r="280" spans="1:16" ht="89.25" x14ac:dyDescent="0.2">
      <c r="A280" t="s">
        <v>58</v>
      </c>
      <c r="E280" s="28" t="s">
        <v>354</v>
      </c>
    </row>
    <row r="281" spans="1:16" ht="12.75" customHeight="1" x14ac:dyDescent="0.2">
      <c r="A281" s="17" t="s">
        <v>49</v>
      </c>
      <c r="B281" s="22" t="s">
        <v>851</v>
      </c>
      <c r="C281" s="22" t="s">
        <v>852</v>
      </c>
      <c r="D281" s="17" t="s">
        <v>51</v>
      </c>
      <c r="E281" s="23" t="s">
        <v>853</v>
      </c>
      <c r="F281" s="24" t="s">
        <v>76</v>
      </c>
      <c r="G281" s="25">
        <v>2</v>
      </c>
      <c r="H281" s="26">
        <v>0</v>
      </c>
      <c r="I281" s="26">
        <f>ROUND(ROUND(H281,2)*ROUND(G281,3),2)</f>
        <v>0</v>
      </c>
      <c r="O281">
        <f>(I281*21)/100</f>
        <v>0</v>
      </c>
      <c r="P281" t="s">
        <v>27</v>
      </c>
    </row>
    <row r="282" spans="1:16" ht="25.5" x14ac:dyDescent="0.2">
      <c r="A282" s="27" t="s">
        <v>54</v>
      </c>
      <c r="E282" s="28" t="s">
        <v>854</v>
      </c>
    </row>
    <row r="283" spans="1:16" ht="25.5" x14ac:dyDescent="0.2">
      <c r="A283" s="29" t="s">
        <v>56</v>
      </c>
      <c r="E283" s="30" t="s">
        <v>855</v>
      </c>
    </row>
    <row r="284" spans="1:16" ht="38.25" x14ac:dyDescent="0.2">
      <c r="A284" t="s">
        <v>58</v>
      </c>
      <c r="E284" s="28" t="s">
        <v>856</v>
      </c>
    </row>
    <row r="285" spans="1:16" ht="12.75" customHeight="1" x14ac:dyDescent="0.2">
      <c r="A285" s="17" t="s">
        <v>49</v>
      </c>
      <c r="B285" s="22" t="s">
        <v>857</v>
      </c>
      <c r="C285" s="22" t="s">
        <v>858</v>
      </c>
      <c r="D285" s="17" t="s">
        <v>51</v>
      </c>
      <c r="E285" s="23" t="s">
        <v>859</v>
      </c>
      <c r="F285" s="24" t="s">
        <v>76</v>
      </c>
      <c r="G285" s="25">
        <v>13</v>
      </c>
      <c r="H285" s="26">
        <v>0</v>
      </c>
      <c r="I285" s="26">
        <f>ROUND(ROUND(H285,2)*ROUND(G285,3),2)</f>
        <v>0</v>
      </c>
      <c r="O285">
        <f>(I285*21)/100</f>
        <v>0</v>
      </c>
      <c r="P285" t="s">
        <v>27</v>
      </c>
    </row>
    <row r="286" spans="1:16" ht="38.25" x14ac:dyDescent="0.2">
      <c r="A286" s="27" t="s">
        <v>54</v>
      </c>
      <c r="E286" s="28" t="s">
        <v>860</v>
      </c>
    </row>
    <row r="287" spans="1:16" ht="25.5" x14ac:dyDescent="0.2">
      <c r="A287" s="29" t="s">
        <v>56</v>
      </c>
      <c r="E287" s="30" t="s">
        <v>861</v>
      </c>
    </row>
    <row r="288" spans="1:16" ht="267.75" x14ac:dyDescent="0.2">
      <c r="A288" t="s">
        <v>58</v>
      </c>
      <c r="E288" s="28" t="s">
        <v>862</v>
      </c>
    </row>
    <row r="289" spans="1:16" ht="12.75" customHeight="1" x14ac:dyDescent="0.2">
      <c r="A289" s="17" t="s">
        <v>49</v>
      </c>
      <c r="B289" s="22" t="s">
        <v>863</v>
      </c>
      <c r="C289" s="22" t="s">
        <v>864</v>
      </c>
      <c r="D289" s="17" t="s">
        <v>51</v>
      </c>
      <c r="E289" s="23" t="s">
        <v>865</v>
      </c>
      <c r="F289" s="24" t="s">
        <v>76</v>
      </c>
      <c r="G289" s="25">
        <v>15</v>
      </c>
      <c r="H289" s="26">
        <v>0</v>
      </c>
      <c r="I289" s="26">
        <f>ROUND(ROUND(H289,2)*ROUND(G289,3),2)</f>
        <v>0</v>
      </c>
      <c r="O289">
        <f>(I289*21)/100</f>
        <v>0</v>
      </c>
      <c r="P289" t="s">
        <v>27</v>
      </c>
    </row>
    <row r="290" spans="1:16" x14ac:dyDescent="0.2">
      <c r="A290" s="27" t="s">
        <v>54</v>
      </c>
      <c r="E290" s="28" t="s">
        <v>866</v>
      </c>
    </row>
    <row r="291" spans="1:16" ht="25.5" x14ac:dyDescent="0.2">
      <c r="A291" s="29" t="s">
        <v>56</v>
      </c>
      <c r="E291" s="30" t="s">
        <v>867</v>
      </c>
    </row>
    <row r="292" spans="1:16" ht="267.75" x14ac:dyDescent="0.2">
      <c r="A292" t="s">
        <v>58</v>
      </c>
      <c r="E292" s="28" t="s">
        <v>868</v>
      </c>
    </row>
    <row r="293" spans="1:16" ht="12.75" customHeight="1" x14ac:dyDescent="0.2">
      <c r="A293" s="17" t="s">
        <v>49</v>
      </c>
      <c r="B293" s="22" t="s">
        <v>869</v>
      </c>
      <c r="C293" s="22" t="s">
        <v>870</v>
      </c>
      <c r="D293" s="17" t="s">
        <v>51</v>
      </c>
      <c r="E293" s="23" t="s">
        <v>871</v>
      </c>
      <c r="F293" s="24" t="s">
        <v>76</v>
      </c>
      <c r="G293" s="25">
        <v>48</v>
      </c>
      <c r="H293" s="26">
        <v>0</v>
      </c>
      <c r="I293" s="26">
        <f>ROUND(ROUND(H293,2)*ROUND(G293,3),2)</f>
        <v>0</v>
      </c>
      <c r="O293">
        <f>(I293*21)/100</f>
        <v>0</v>
      </c>
      <c r="P293" t="s">
        <v>27</v>
      </c>
    </row>
    <row r="294" spans="1:16" x14ac:dyDescent="0.2">
      <c r="A294" s="27" t="s">
        <v>54</v>
      </c>
      <c r="E294" s="28" t="s">
        <v>51</v>
      </c>
    </row>
    <row r="295" spans="1:16" ht="38.25" x14ac:dyDescent="0.2">
      <c r="A295" s="29" t="s">
        <v>56</v>
      </c>
      <c r="E295" s="30" t="s">
        <v>872</v>
      </c>
    </row>
    <row r="296" spans="1:16" ht="38.25" x14ac:dyDescent="0.2">
      <c r="A296" t="s">
        <v>58</v>
      </c>
      <c r="E296" s="28" t="s">
        <v>856</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zoomScaleNormal="100" workbookViewId="0">
      <pane ySplit="8" topLeftCell="A9" activePane="bottomLeft" state="frozen"/>
      <selection pane="bottomLeft" activeCell="A17" sqref="A17:IV17"/>
    </sheetView>
  </sheetViews>
  <sheetFormatPr defaultRowHeight="12.75" customHeight="1" x14ac:dyDescent="0.2"/>
  <cols>
    <col min="1" max="1" width="9.140625" hidden="1" customWidth="1"/>
    <col min="2" max="2" width="11.7109375" customWidth="1"/>
    <col min="3" max="3" width="14.7109375" customWidth="1"/>
    <col min="4" max="4" width="9.7109375" customWidth="1"/>
    <col min="5" max="5" width="70.7109375" customWidth="1"/>
    <col min="6" max="6" width="11.7109375" customWidth="1"/>
    <col min="7" max="9" width="16.7109375" customWidth="1"/>
    <col min="15" max="16" width="9.140625" hidden="1" customWidth="1"/>
  </cols>
  <sheetData>
    <row r="1" spans="1:16" ht="12.75" customHeight="1" x14ac:dyDescent="0.2">
      <c r="A1" t="s">
        <v>11</v>
      </c>
      <c r="B1" s="1"/>
      <c r="C1" s="1"/>
      <c r="D1" s="1"/>
      <c r="E1" s="1" t="s">
        <v>0</v>
      </c>
      <c r="F1" s="1"/>
      <c r="G1" s="1"/>
      <c r="H1" s="1"/>
      <c r="I1" s="1"/>
      <c r="P1" t="s">
        <v>26</v>
      </c>
    </row>
    <row r="2" spans="1:16" ht="24.95" customHeight="1" x14ac:dyDescent="0.2">
      <c r="B2" s="1"/>
      <c r="C2" s="1"/>
      <c r="D2" s="1"/>
      <c r="E2" s="2" t="s">
        <v>13</v>
      </c>
      <c r="F2" s="1"/>
      <c r="G2" s="1"/>
      <c r="H2" s="5"/>
      <c r="I2" s="5"/>
      <c r="P2" t="s">
        <v>26</v>
      </c>
    </row>
    <row r="3" spans="1:16" ht="15" customHeight="1" x14ac:dyDescent="0.2">
      <c r="A3" t="s">
        <v>12</v>
      </c>
      <c r="B3" s="10" t="s">
        <v>14</v>
      </c>
      <c r="C3" s="38" t="s">
        <v>15</v>
      </c>
      <c r="D3" s="34"/>
      <c r="E3" s="11" t="s">
        <v>16</v>
      </c>
      <c r="F3" s="1"/>
      <c r="G3" s="8"/>
      <c r="H3" s="7" t="s">
        <v>79</v>
      </c>
      <c r="I3" s="31">
        <f>0+I9+I14+I55+I68+I85+I98+I103</f>
        <v>0</v>
      </c>
      <c r="O3" t="s">
        <v>23</v>
      </c>
      <c r="P3" t="s">
        <v>27</v>
      </c>
    </row>
    <row r="4" spans="1:16" ht="15" customHeight="1" x14ac:dyDescent="0.2">
      <c r="A4" t="s">
        <v>17</v>
      </c>
      <c r="B4" s="10" t="s">
        <v>18</v>
      </c>
      <c r="C4" s="38" t="s">
        <v>551</v>
      </c>
      <c r="D4" s="34"/>
      <c r="E4" s="11" t="s">
        <v>552</v>
      </c>
      <c r="F4" s="1"/>
      <c r="G4" s="1"/>
      <c r="H4" s="9"/>
      <c r="I4" s="9"/>
      <c r="O4" t="s">
        <v>24</v>
      </c>
      <c r="P4" t="s">
        <v>27</v>
      </c>
    </row>
    <row r="5" spans="1:16" ht="12.75" customHeight="1" x14ac:dyDescent="0.2">
      <c r="A5" t="s">
        <v>21</v>
      </c>
      <c r="B5" s="13" t="s">
        <v>22</v>
      </c>
      <c r="C5" s="39" t="s">
        <v>79</v>
      </c>
      <c r="D5" s="40"/>
      <c r="E5" s="14" t="s">
        <v>80</v>
      </c>
      <c r="F5" s="5"/>
      <c r="G5" s="5"/>
      <c r="H5" s="5"/>
      <c r="I5" s="5"/>
      <c r="O5" t="s">
        <v>25</v>
      </c>
      <c r="P5" t="s">
        <v>27</v>
      </c>
    </row>
    <row r="6" spans="1:16" ht="12.75" customHeight="1" x14ac:dyDescent="0.2">
      <c r="A6" s="37" t="s">
        <v>30</v>
      </c>
      <c r="B6" s="37" t="s">
        <v>32</v>
      </c>
      <c r="C6" s="37" t="s">
        <v>34</v>
      </c>
      <c r="D6" s="37" t="s">
        <v>35</v>
      </c>
      <c r="E6" s="37" t="s">
        <v>36</v>
      </c>
      <c r="F6" s="37" t="s">
        <v>38</v>
      </c>
      <c r="G6" s="37" t="s">
        <v>40</v>
      </c>
      <c r="H6" s="37" t="s">
        <v>42</v>
      </c>
      <c r="I6" s="37"/>
    </row>
    <row r="7" spans="1:16" ht="12.75" customHeight="1" x14ac:dyDescent="0.2">
      <c r="A7" s="37"/>
      <c r="B7" s="37"/>
      <c r="C7" s="37"/>
      <c r="D7" s="37"/>
      <c r="E7" s="37"/>
      <c r="F7" s="37"/>
      <c r="G7" s="37"/>
      <c r="H7" s="12" t="s">
        <v>43</v>
      </c>
      <c r="I7" s="12" t="s">
        <v>45</v>
      </c>
    </row>
    <row r="8" spans="1:16" ht="12.75" customHeight="1" x14ac:dyDescent="0.2">
      <c r="A8" s="12" t="s">
        <v>31</v>
      </c>
      <c r="B8" s="12" t="s">
        <v>33</v>
      </c>
      <c r="C8" s="12" t="s">
        <v>27</v>
      </c>
      <c r="D8" s="12" t="s">
        <v>26</v>
      </c>
      <c r="E8" s="12" t="s">
        <v>37</v>
      </c>
      <c r="F8" s="12" t="s">
        <v>39</v>
      </c>
      <c r="G8" s="12" t="s">
        <v>41</v>
      </c>
      <c r="H8" s="12" t="s">
        <v>44</v>
      </c>
      <c r="I8" s="12" t="s">
        <v>46</v>
      </c>
    </row>
    <row r="9" spans="1:16" ht="12.75" customHeight="1" x14ac:dyDescent="0.2">
      <c r="A9" s="18" t="s">
        <v>47</v>
      </c>
      <c r="B9" s="18"/>
      <c r="C9" s="19" t="s">
        <v>33</v>
      </c>
      <c r="D9" s="18"/>
      <c r="E9" s="20" t="s">
        <v>132</v>
      </c>
      <c r="F9" s="18"/>
      <c r="G9" s="18"/>
      <c r="H9" s="18"/>
      <c r="I9" s="21">
        <f>0+I10</f>
        <v>0</v>
      </c>
    </row>
    <row r="10" spans="1:16" x14ac:dyDescent="0.2">
      <c r="A10" s="17" t="s">
        <v>49</v>
      </c>
      <c r="B10" s="22" t="s">
        <v>33</v>
      </c>
      <c r="C10" s="22" t="s">
        <v>370</v>
      </c>
      <c r="D10" s="17" t="s">
        <v>591</v>
      </c>
      <c r="E10" s="23" t="s">
        <v>371</v>
      </c>
      <c r="F10" s="24" t="s">
        <v>146</v>
      </c>
      <c r="G10" s="25">
        <v>126.5</v>
      </c>
      <c r="H10" s="26">
        <v>0</v>
      </c>
      <c r="I10" s="26">
        <f>ROUND(ROUND(H10,2)*ROUND(G10,3),2)</f>
        <v>0</v>
      </c>
      <c r="O10">
        <f>(I10*21)/100</f>
        <v>0</v>
      </c>
      <c r="P10" t="s">
        <v>27</v>
      </c>
    </row>
    <row r="11" spans="1:16" ht="38.25" x14ac:dyDescent="0.2">
      <c r="A11" s="27" t="s">
        <v>54</v>
      </c>
      <c r="E11" s="28" t="s">
        <v>873</v>
      </c>
    </row>
    <row r="12" spans="1:16" x14ac:dyDescent="0.2">
      <c r="A12" s="29" t="s">
        <v>56</v>
      </c>
      <c r="E12" s="30" t="s">
        <v>874</v>
      </c>
    </row>
    <row r="13" spans="1:16" ht="318.75" x14ac:dyDescent="0.2">
      <c r="A13" t="s">
        <v>58</v>
      </c>
      <c r="E13" s="28" t="s">
        <v>173</v>
      </c>
    </row>
    <row r="14" spans="1:16" ht="12.75" customHeight="1" x14ac:dyDescent="0.2">
      <c r="A14" s="5" t="s">
        <v>47</v>
      </c>
      <c r="B14" s="5"/>
      <c r="C14" s="32" t="s">
        <v>27</v>
      </c>
      <c r="D14" s="5"/>
      <c r="E14" s="20" t="s">
        <v>198</v>
      </c>
      <c r="F14" s="5"/>
      <c r="G14" s="5"/>
      <c r="H14" s="5"/>
      <c r="I14" s="33">
        <f>0+I15+I19+I23+I27+I31+I35+I39+I43+I47+I51</f>
        <v>0</v>
      </c>
    </row>
    <row r="15" spans="1:16" x14ac:dyDescent="0.2">
      <c r="A15" s="17" t="s">
        <v>49</v>
      </c>
      <c r="B15" s="22" t="s">
        <v>27</v>
      </c>
      <c r="C15" s="22" t="s">
        <v>875</v>
      </c>
      <c r="D15" s="17" t="s">
        <v>51</v>
      </c>
      <c r="E15" s="23" t="s">
        <v>876</v>
      </c>
      <c r="F15" s="24" t="s">
        <v>146</v>
      </c>
      <c r="G15" s="25">
        <v>91.26</v>
      </c>
      <c r="H15" s="26">
        <v>0</v>
      </c>
      <c r="I15" s="26">
        <f>ROUND(ROUND(H15,2)*ROUND(G15,3),2)</f>
        <v>0</v>
      </c>
      <c r="O15">
        <f>(I15*21)/100</f>
        <v>0</v>
      </c>
      <c r="P15" t="s">
        <v>27</v>
      </c>
    </row>
    <row r="16" spans="1:16" ht="25.5" x14ac:dyDescent="0.2">
      <c r="A16" s="27" t="s">
        <v>54</v>
      </c>
      <c r="E16" s="28" t="s">
        <v>877</v>
      </c>
    </row>
    <row r="17" spans="1:16" ht="25.5" x14ac:dyDescent="0.2">
      <c r="A17" s="29" t="s">
        <v>56</v>
      </c>
      <c r="E17" s="30" t="s">
        <v>878</v>
      </c>
    </row>
    <row r="18" spans="1:16" ht="38.25" x14ac:dyDescent="0.2">
      <c r="A18" t="s">
        <v>58</v>
      </c>
      <c r="E18" s="28" t="s">
        <v>221</v>
      </c>
    </row>
    <row r="19" spans="1:16" ht="12.75" customHeight="1" x14ac:dyDescent="0.2">
      <c r="A19" s="17" t="s">
        <v>49</v>
      </c>
      <c r="B19" s="22" t="s">
        <v>26</v>
      </c>
      <c r="C19" s="22" t="s">
        <v>879</v>
      </c>
      <c r="D19" s="17" t="s">
        <v>51</v>
      </c>
      <c r="E19" s="23" t="s">
        <v>880</v>
      </c>
      <c r="F19" s="24" t="s">
        <v>135</v>
      </c>
      <c r="G19" s="25">
        <v>253.5</v>
      </c>
      <c r="H19" s="26">
        <v>0</v>
      </c>
      <c r="I19" s="26">
        <f>ROUND(ROUND(H19,2)*ROUND(G19,3),2)</f>
        <v>0</v>
      </c>
      <c r="O19">
        <f>(I19*21)/100</f>
        <v>0</v>
      </c>
      <c r="P19" t="s">
        <v>27</v>
      </c>
    </row>
    <row r="20" spans="1:16" ht="51" x14ac:dyDescent="0.2">
      <c r="A20" s="27" t="s">
        <v>54</v>
      </c>
      <c r="E20" s="28" t="s">
        <v>881</v>
      </c>
    </row>
    <row r="21" spans="1:16" ht="25.5" x14ac:dyDescent="0.2">
      <c r="A21" s="29" t="s">
        <v>56</v>
      </c>
      <c r="E21" s="30" t="s">
        <v>882</v>
      </c>
    </row>
    <row r="22" spans="1:16" ht="38.25" x14ac:dyDescent="0.2">
      <c r="A22" t="s">
        <v>58</v>
      </c>
      <c r="E22" s="28" t="s">
        <v>883</v>
      </c>
    </row>
    <row r="23" spans="1:16" ht="12.75" customHeight="1" x14ac:dyDescent="0.2">
      <c r="A23" s="17" t="s">
        <v>49</v>
      </c>
      <c r="B23" s="22" t="s">
        <v>37</v>
      </c>
      <c r="C23" s="22" t="s">
        <v>884</v>
      </c>
      <c r="D23" s="17" t="s">
        <v>51</v>
      </c>
      <c r="E23" s="23" t="s">
        <v>885</v>
      </c>
      <c r="F23" s="24" t="s">
        <v>152</v>
      </c>
      <c r="G23" s="25">
        <v>16.2</v>
      </c>
      <c r="H23" s="26">
        <v>0</v>
      </c>
      <c r="I23" s="26">
        <f>ROUND(ROUND(H23,2)*ROUND(G23,3),2)</f>
        <v>0</v>
      </c>
      <c r="O23">
        <f>(I23*21)/100</f>
        <v>0</v>
      </c>
      <c r="P23" t="s">
        <v>27</v>
      </c>
    </row>
    <row r="24" spans="1:16" x14ac:dyDescent="0.2">
      <c r="A24" s="27" t="s">
        <v>54</v>
      </c>
      <c r="E24" s="28" t="s">
        <v>886</v>
      </c>
    </row>
    <row r="25" spans="1:16" ht="38.25" x14ac:dyDescent="0.2">
      <c r="A25" s="29" t="s">
        <v>56</v>
      </c>
      <c r="E25" s="30" t="s">
        <v>887</v>
      </c>
    </row>
    <row r="26" spans="1:16" ht="165.75" x14ac:dyDescent="0.2">
      <c r="A26" t="s">
        <v>58</v>
      </c>
      <c r="E26" s="28" t="s">
        <v>203</v>
      </c>
    </row>
    <row r="27" spans="1:16" ht="12.75" customHeight="1" x14ac:dyDescent="0.2">
      <c r="A27" s="17" t="s">
        <v>49</v>
      </c>
      <c r="B27" s="22" t="s">
        <v>39</v>
      </c>
      <c r="C27" s="22" t="s">
        <v>888</v>
      </c>
      <c r="D27" s="17" t="s">
        <v>889</v>
      </c>
      <c r="E27" s="23" t="s">
        <v>890</v>
      </c>
      <c r="F27" s="24" t="s">
        <v>135</v>
      </c>
      <c r="G27" s="25">
        <v>134.88</v>
      </c>
      <c r="H27" s="26">
        <v>0</v>
      </c>
      <c r="I27" s="26">
        <f>ROUND(ROUND(H27,2)*ROUND(G27,3),2)</f>
        <v>0</v>
      </c>
      <c r="O27">
        <f>(I27*21)/100</f>
        <v>0</v>
      </c>
      <c r="P27" t="s">
        <v>27</v>
      </c>
    </row>
    <row r="28" spans="1:16" x14ac:dyDescent="0.2">
      <c r="A28" s="27" t="s">
        <v>54</v>
      </c>
      <c r="E28" s="28" t="s">
        <v>891</v>
      </c>
    </row>
    <row r="29" spans="1:16" ht="38.25" x14ac:dyDescent="0.2">
      <c r="A29" s="29" t="s">
        <v>56</v>
      </c>
      <c r="E29" s="30" t="s">
        <v>892</v>
      </c>
    </row>
    <row r="30" spans="1:16" ht="51" x14ac:dyDescent="0.2">
      <c r="A30" t="s">
        <v>58</v>
      </c>
      <c r="E30" s="28" t="s">
        <v>404</v>
      </c>
    </row>
    <row r="31" spans="1:16" ht="12.75" customHeight="1" x14ac:dyDescent="0.2">
      <c r="A31" s="17" t="s">
        <v>49</v>
      </c>
      <c r="B31" s="22" t="s">
        <v>41</v>
      </c>
      <c r="C31" s="22" t="s">
        <v>580</v>
      </c>
      <c r="D31" s="17" t="s">
        <v>51</v>
      </c>
      <c r="E31" s="23" t="s">
        <v>581</v>
      </c>
      <c r="F31" s="24" t="s">
        <v>146</v>
      </c>
      <c r="G31" s="25">
        <v>24.571000000000002</v>
      </c>
      <c r="H31" s="26">
        <v>0</v>
      </c>
      <c r="I31" s="26">
        <f>ROUND(ROUND(H31,2)*ROUND(G31,3),2)</f>
        <v>0</v>
      </c>
      <c r="O31">
        <f>(I31*21)/100</f>
        <v>0</v>
      </c>
      <c r="P31" t="s">
        <v>27</v>
      </c>
    </row>
    <row r="32" spans="1:16" x14ac:dyDescent="0.2">
      <c r="A32" s="27" t="s">
        <v>54</v>
      </c>
      <c r="E32" s="28" t="s">
        <v>893</v>
      </c>
    </row>
    <row r="33" spans="1:16" ht="38.25" x14ac:dyDescent="0.2">
      <c r="A33" s="29" t="s">
        <v>56</v>
      </c>
      <c r="E33" s="30" t="s">
        <v>894</v>
      </c>
    </row>
    <row r="34" spans="1:16" ht="409.5" x14ac:dyDescent="0.2">
      <c r="A34" t="s">
        <v>58</v>
      </c>
      <c r="E34" s="28" t="s">
        <v>584</v>
      </c>
    </row>
    <row r="35" spans="1:16" ht="12.75" customHeight="1" x14ac:dyDescent="0.2">
      <c r="A35" s="17" t="s">
        <v>49</v>
      </c>
      <c r="B35" s="22" t="s">
        <v>98</v>
      </c>
      <c r="C35" s="22" t="s">
        <v>895</v>
      </c>
      <c r="D35" s="17" t="s">
        <v>51</v>
      </c>
      <c r="E35" s="23" t="s">
        <v>896</v>
      </c>
      <c r="F35" s="24" t="s">
        <v>146</v>
      </c>
      <c r="G35" s="25">
        <v>3.5110000000000001</v>
      </c>
      <c r="H35" s="26">
        <v>0</v>
      </c>
      <c r="I35" s="26">
        <f>ROUND(ROUND(H35,2)*ROUND(G35,3),2)</f>
        <v>0</v>
      </c>
      <c r="O35">
        <f>(I35*21)/100</f>
        <v>0</v>
      </c>
      <c r="P35" t="s">
        <v>27</v>
      </c>
    </row>
    <row r="36" spans="1:16" ht="25.5" x14ac:dyDescent="0.2">
      <c r="A36" s="27" t="s">
        <v>54</v>
      </c>
      <c r="E36" s="28" t="s">
        <v>897</v>
      </c>
    </row>
    <row r="37" spans="1:16" ht="38.25" x14ac:dyDescent="0.2">
      <c r="A37" s="29" t="s">
        <v>56</v>
      </c>
      <c r="E37" s="30" t="s">
        <v>898</v>
      </c>
    </row>
    <row r="38" spans="1:16" ht="409.5" x14ac:dyDescent="0.2">
      <c r="A38" t="s">
        <v>58</v>
      </c>
      <c r="E38" s="28" t="s">
        <v>584</v>
      </c>
    </row>
    <row r="39" spans="1:16" ht="12.75" customHeight="1" x14ac:dyDescent="0.2">
      <c r="A39" s="17" t="s">
        <v>49</v>
      </c>
      <c r="B39" s="22" t="s">
        <v>104</v>
      </c>
      <c r="C39" s="22" t="s">
        <v>585</v>
      </c>
      <c r="D39" s="17" t="s">
        <v>51</v>
      </c>
      <c r="E39" s="23" t="s">
        <v>586</v>
      </c>
      <c r="F39" s="24" t="s">
        <v>414</v>
      </c>
      <c r="G39" s="25">
        <v>2.448</v>
      </c>
      <c r="H39" s="26">
        <v>0</v>
      </c>
      <c r="I39" s="26">
        <f>ROUND(ROUND(H39,2)*ROUND(G39,3),2)</f>
        <v>0</v>
      </c>
      <c r="O39">
        <f>(I39*21)/100</f>
        <v>0</v>
      </c>
      <c r="P39" t="s">
        <v>27</v>
      </c>
    </row>
    <row r="40" spans="1:16" ht="25.5" x14ac:dyDescent="0.2">
      <c r="A40" s="27" t="s">
        <v>54</v>
      </c>
      <c r="E40" s="28" t="s">
        <v>899</v>
      </c>
    </row>
    <row r="41" spans="1:16" x14ac:dyDescent="0.2">
      <c r="A41" s="29" t="s">
        <v>56</v>
      </c>
      <c r="E41" s="30" t="s">
        <v>900</v>
      </c>
    </row>
    <row r="42" spans="1:16" ht="267.75" x14ac:dyDescent="0.2">
      <c r="A42" t="s">
        <v>58</v>
      </c>
      <c r="E42" s="28" t="s">
        <v>589</v>
      </c>
    </row>
    <row r="43" spans="1:16" ht="12.75" customHeight="1" x14ac:dyDescent="0.2">
      <c r="A43" s="17" t="s">
        <v>49</v>
      </c>
      <c r="B43" s="22" t="s">
        <v>44</v>
      </c>
      <c r="C43" s="22" t="s">
        <v>901</v>
      </c>
      <c r="D43" s="17" t="s">
        <v>591</v>
      </c>
      <c r="E43" s="23" t="s">
        <v>902</v>
      </c>
      <c r="F43" s="24" t="s">
        <v>152</v>
      </c>
      <c r="G43" s="25">
        <v>72</v>
      </c>
      <c r="H43" s="26">
        <v>0</v>
      </c>
      <c r="I43" s="26">
        <f>ROUND(ROUND(H43,2)*ROUND(G43,3),2)</f>
        <v>0</v>
      </c>
      <c r="O43">
        <f>(I43*21)/100</f>
        <v>0</v>
      </c>
      <c r="P43" t="s">
        <v>27</v>
      </c>
    </row>
    <row r="44" spans="1:16" ht="38.25" customHeight="1" x14ac:dyDescent="0.2">
      <c r="A44" s="27" t="s">
        <v>54</v>
      </c>
      <c r="E44" s="28" t="s">
        <v>903</v>
      </c>
    </row>
    <row r="45" spans="1:16" ht="12.75" customHeight="1" x14ac:dyDescent="0.2">
      <c r="A45" s="29" t="s">
        <v>56</v>
      </c>
      <c r="E45" s="30" t="s">
        <v>904</v>
      </c>
    </row>
    <row r="46" spans="1:16" ht="153" customHeight="1" x14ac:dyDescent="0.2">
      <c r="A46" t="s">
        <v>58</v>
      </c>
      <c r="E46" s="28" t="s">
        <v>594</v>
      </c>
    </row>
    <row r="47" spans="1:16" ht="12.75" customHeight="1" x14ac:dyDescent="0.2">
      <c r="A47" s="17" t="s">
        <v>49</v>
      </c>
      <c r="B47" s="22" t="s">
        <v>46</v>
      </c>
      <c r="C47" s="22" t="s">
        <v>599</v>
      </c>
      <c r="D47" s="17" t="s">
        <v>51</v>
      </c>
      <c r="E47" s="23" t="s">
        <v>600</v>
      </c>
      <c r="F47" s="24" t="s">
        <v>146</v>
      </c>
      <c r="G47" s="25">
        <v>32.238</v>
      </c>
      <c r="H47" s="26">
        <v>0</v>
      </c>
      <c r="I47" s="26">
        <f>ROUND(ROUND(H47,2)*ROUND(G47,3),2)</f>
        <v>0</v>
      </c>
      <c r="O47">
        <f>(I47*21)/100</f>
        <v>0</v>
      </c>
      <c r="P47" t="s">
        <v>27</v>
      </c>
    </row>
    <row r="48" spans="1:16" x14ac:dyDescent="0.2">
      <c r="A48" s="27" t="s">
        <v>54</v>
      </c>
      <c r="E48" s="28" t="s">
        <v>905</v>
      </c>
    </row>
    <row r="49" spans="1:16" x14ac:dyDescent="0.2">
      <c r="A49" s="29" t="s">
        <v>56</v>
      </c>
      <c r="E49" s="30" t="s">
        <v>906</v>
      </c>
    </row>
    <row r="50" spans="1:16" ht="369.75" x14ac:dyDescent="0.2">
      <c r="A50" t="s">
        <v>58</v>
      </c>
      <c r="E50" s="28" t="s">
        <v>410</v>
      </c>
    </row>
    <row r="51" spans="1:16" ht="12.75" customHeight="1" x14ac:dyDescent="0.2">
      <c r="A51" s="17" t="s">
        <v>49</v>
      </c>
      <c r="B51" s="22" t="s">
        <v>113</v>
      </c>
      <c r="C51" s="22" t="s">
        <v>907</v>
      </c>
      <c r="D51" s="17" t="s">
        <v>51</v>
      </c>
      <c r="E51" s="23" t="s">
        <v>908</v>
      </c>
      <c r="F51" s="24" t="s">
        <v>414</v>
      </c>
      <c r="G51" s="25">
        <v>4.2539999999999996</v>
      </c>
      <c r="H51" s="26">
        <v>0</v>
      </c>
      <c r="I51" s="26">
        <f>ROUND(ROUND(H51,2)*ROUND(G51,3),2)</f>
        <v>0</v>
      </c>
      <c r="O51">
        <f>(I51*21)/100</f>
        <v>0</v>
      </c>
      <c r="P51" t="s">
        <v>27</v>
      </c>
    </row>
    <row r="52" spans="1:16" ht="12.75" customHeight="1" x14ac:dyDescent="0.2">
      <c r="A52" s="27" t="s">
        <v>54</v>
      </c>
      <c r="E52" s="28" t="s">
        <v>909</v>
      </c>
    </row>
    <row r="53" spans="1:16" x14ac:dyDescent="0.2">
      <c r="A53" s="29" t="s">
        <v>56</v>
      </c>
      <c r="E53" s="30" t="s">
        <v>910</v>
      </c>
    </row>
    <row r="54" spans="1:16" ht="267.75" x14ac:dyDescent="0.2">
      <c r="A54" t="s">
        <v>58</v>
      </c>
      <c r="E54" s="28" t="s">
        <v>635</v>
      </c>
    </row>
    <row r="55" spans="1:16" ht="12.75" customHeight="1" x14ac:dyDescent="0.2">
      <c r="A55" s="5" t="s">
        <v>47</v>
      </c>
      <c r="B55" s="5"/>
      <c r="C55" s="32" t="s">
        <v>26</v>
      </c>
      <c r="D55" s="5"/>
      <c r="E55" s="20" t="s">
        <v>411</v>
      </c>
      <c r="F55" s="5"/>
      <c r="G55" s="5"/>
      <c r="H55" s="5"/>
      <c r="I55" s="33">
        <f>0+I56+I60+I64</f>
        <v>0</v>
      </c>
    </row>
    <row r="56" spans="1:16" ht="12.75" customHeight="1" x14ac:dyDescent="0.2">
      <c r="A56" s="17" t="s">
        <v>49</v>
      </c>
      <c r="B56" s="22" t="s">
        <v>117</v>
      </c>
      <c r="C56" s="22" t="s">
        <v>911</v>
      </c>
      <c r="D56" s="17" t="s">
        <v>51</v>
      </c>
      <c r="E56" s="23" t="s">
        <v>912</v>
      </c>
      <c r="F56" s="24" t="s">
        <v>414</v>
      </c>
      <c r="G56" s="25">
        <v>8.5180000000000007</v>
      </c>
      <c r="H56" s="26">
        <v>0</v>
      </c>
      <c r="I56" s="26">
        <f>ROUND(ROUND(H56,2)*ROUND(G56,3),2)</f>
        <v>0</v>
      </c>
      <c r="O56">
        <f>(I56*21)/100</f>
        <v>0</v>
      </c>
      <c r="P56" t="s">
        <v>27</v>
      </c>
    </row>
    <row r="57" spans="1:16" ht="38.25" x14ac:dyDescent="0.2">
      <c r="A57" s="27" t="s">
        <v>54</v>
      </c>
      <c r="E57" s="28" t="s">
        <v>913</v>
      </c>
    </row>
    <row r="58" spans="1:16" ht="38.25" x14ac:dyDescent="0.2">
      <c r="A58" s="29" t="s">
        <v>56</v>
      </c>
      <c r="E58" s="30" t="s">
        <v>914</v>
      </c>
    </row>
    <row r="59" spans="1:16" ht="280.5" x14ac:dyDescent="0.2">
      <c r="A59" t="s">
        <v>58</v>
      </c>
      <c r="E59" s="28" t="s">
        <v>915</v>
      </c>
    </row>
    <row r="60" spans="1:16" ht="12.75" customHeight="1" x14ac:dyDescent="0.2">
      <c r="A60" s="17" t="s">
        <v>49</v>
      </c>
      <c r="B60" s="22" t="s">
        <v>121</v>
      </c>
      <c r="C60" s="22" t="s">
        <v>916</v>
      </c>
      <c r="D60" s="17" t="s">
        <v>51</v>
      </c>
      <c r="E60" s="23" t="s">
        <v>917</v>
      </c>
      <c r="F60" s="24" t="s">
        <v>135</v>
      </c>
      <c r="G60" s="25">
        <v>26.975999999999999</v>
      </c>
      <c r="H60" s="26">
        <v>0</v>
      </c>
      <c r="I60" s="26">
        <f>ROUND(ROUND(H60,2)*ROUND(G60,3),2)</f>
        <v>0</v>
      </c>
      <c r="O60">
        <f>(I60*21)/100</f>
        <v>0</v>
      </c>
      <c r="P60" t="s">
        <v>27</v>
      </c>
    </row>
    <row r="61" spans="1:16" x14ac:dyDescent="0.2">
      <c r="A61" s="27" t="s">
        <v>54</v>
      </c>
      <c r="E61" s="28" t="s">
        <v>918</v>
      </c>
    </row>
    <row r="62" spans="1:16" ht="38.25" x14ac:dyDescent="0.2">
      <c r="A62" s="29" t="s">
        <v>56</v>
      </c>
      <c r="E62" s="30" t="s">
        <v>919</v>
      </c>
    </row>
    <row r="63" spans="1:16" ht="229.5" x14ac:dyDescent="0.2">
      <c r="A63" t="s">
        <v>58</v>
      </c>
      <c r="E63" s="28" t="s">
        <v>677</v>
      </c>
    </row>
    <row r="64" spans="1:16" ht="12.75" customHeight="1" x14ac:dyDescent="0.2">
      <c r="A64" s="17" t="s">
        <v>49</v>
      </c>
      <c r="B64" s="22" t="s">
        <v>126</v>
      </c>
      <c r="C64" s="22" t="s">
        <v>920</v>
      </c>
      <c r="D64" s="17" t="s">
        <v>51</v>
      </c>
      <c r="E64" s="23" t="s">
        <v>921</v>
      </c>
      <c r="F64" s="24" t="s">
        <v>135</v>
      </c>
      <c r="G64" s="25">
        <v>290.78399999999999</v>
      </c>
      <c r="H64" s="26">
        <v>0</v>
      </c>
      <c r="I64" s="26">
        <f>ROUND(ROUND(H64,2)*ROUND(G64,3),2)</f>
        <v>0</v>
      </c>
      <c r="O64">
        <f>(I64*21)/100</f>
        <v>0</v>
      </c>
      <c r="P64" t="s">
        <v>27</v>
      </c>
    </row>
    <row r="65" spans="1:16" ht="25.5" x14ac:dyDescent="0.2">
      <c r="A65" s="27" t="s">
        <v>54</v>
      </c>
      <c r="E65" s="28" t="s">
        <v>922</v>
      </c>
    </row>
    <row r="66" spans="1:16" ht="38.25" x14ac:dyDescent="0.2">
      <c r="A66" s="29" t="s">
        <v>56</v>
      </c>
      <c r="E66" s="30" t="s">
        <v>923</v>
      </c>
    </row>
    <row r="67" spans="1:16" ht="204" x14ac:dyDescent="0.2">
      <c r="A67" t="s">
        <v>58</v>
      </c>
      <c r="E67" s="28" t="s">
        <v>924</v>
      </c>
    </row>
    <row r="68" spans="1:16" ht="12.75" customHeight="1" x14ac:dyDescent="0.2">
      <c r="A68" s="5" t="s">
        <v>47</v>
      </c>
      <c r="B68" s="5"/>
      <c r="C68" s="32" t="s">
        <v>37</v>
      </c>
      <c r="D68" s="5"/>
      <c r="E68" s="20" t="s">
        <v>215</v>
      </c>
      <c r="F68" s="5"/>
      <c r="G68" s="5"/>
      <c r="H68" s="5"/>
      <c r="I68" s="33">
        <f>0+I69+I73+I77+I81</f>
        <v>0</v>
      </c>
    </row>
    <row r="69" spans="1:16" ht="12.75" customHeight="1" x14ac:dyDescent="0.2">
      <c r="A69" s="17" t="s">
        <v>49</v>
      </c>
      <c r="B69" s="22" t="s">
        <v>204</v>
      </c>
      <c r="C69" s="22" t="s">
        <v>925</v>
      </c>
      <c r="D69" s="17" t="s">
        <v>61</v>
      </c>
      <c r="E69" s="23" t="s">
        <v>926</v>
      </c>
      <c r="F69" s="24" t="s">
        <v>146</v>
      </c>
      <c r="G69" s="25">
        <v>26.4</v>
      </c>
      <c r="H69" s="26">
        <v>0</v>
      </c>
      <c r="I69" s="26">
        <f>ROUND(ROUND(H69,2)*ROUND(G69,3),2)</f>
        <v>0</v>
      </c>
      <c r="O69">
        <f>(I69*21)/100</f>
        <v>0</v>
      </c>
      <c r="P69" t="s">
        <v>27</v>
      </c>
    </row>
    <row r="70" spans="1:16" ht="25.5" x14ac:dyDescent="0.2">
      <c r="A70" s="27" t="s">
        <v>54</v>
      </c>
      <c r="E70" s="28" t="s">
        <v>927</v>
      </c>
    </row>
    <row r="71" spans="1:16" ht="25.5" customHeight="1" x14ac:dyDescent="0.2">
      <c r="A71" s="29" t="s">
        <v>56</v>
      </c>
      <c r="E71" s="30" t="s">
        <v>928</v>
      </c>
    </row>
    <row r="72" spans="1:16" ht="369.75" x14ac:dyDescent="0.2">
      <c r="A72" t="s">
        <v>58</v>
      </c>
      <c r="E72" s="28" t="s">
        <v>628</v>
      </c>
    </row>
    <row r="73" spans="1:16" ht="12.75" customHeight="1" x14ac:dyDescent="0.2">
      <c r="A73" s="17" t="s">
        <v>49</v>
      </c>
      <c r="B73" s="22" t="s">
        <v>210</v>
      </c>
      <c r="C73" s="22" t="s">
        <v>925</v>
      </c>
      <c r="D73" s="17" t="s">
        <v>72</v>
      </c>
      <c r="E73" s="23" t="s">
        <v>926</v>
      </c>
      <c r="F73" s="24" t="s">
        <v>146</v>
      </c>
      <c r="G73" s="25">
        <v>0.434</v>
      </c>
      <c r="H73" s="26">
        <v>0</v>
      </c>
      <c r="I73" s="26">
        <f>ROUND(ROUND(H73,2)*ROUND(G73,3),2)</f>
        <v>0</v>
      </c>
      <c r="O73">
        <f>(I73*21)/100</f>
        <v>0</v>
      </c>
      <c r="P73" t="s">
        <v>27</v>
      </c>
    </row>
    <row r="74" spans="1:16" ht="25.5" customHeight="1" x14ac:dyDescent="0.2">
      <c r="A74" s="27" t="s">
        <v>54</v>
      </c>
      <c r="E74" s="28" t="s">
        <v>929</v>
      </c>
    </row>
    <row r="75" spans="1:16" x14ac:dyDescent="0.2">
      <c r="A75" s="29" t="s">
        <v>56</v>
      </c>
      <c r="E75" s="30" t="s">
        <v>930</v>
      </c>
    </row>
    <row r="76" spans="1:16" ht="369.75" x14ac:dyDescent="0.2">
      <c r="A76" t="s">
        <v>58</v>
      </c>
      <c r="E76" s="28" t="s">
        <v>628</v>
      </c>
    </row>
    <row r="77" spans="1:16" ht="12.75" customHeight="1" x14ac:dyDescent="0.2">
      <c r="A77" s="17" t="s">
        <v>49</v>
      </c>
      <c r="B77" s="22" t="s">
        <v>216</v>
      </c>
      <c r="C77" s="22" t="s">
        <v>678</v>
      </c>
      <c r="D77" s="17" t="s">
        <v>51</v>
      </c>
      <c r="E77" s="23" t="s">
        <v>679</v>
      </c>
      <c r="F77" s="24" t="s">
        <v>146</v>
      </c>
      <c r="G77" s="25">
        <v>3.57</v>
      </c>
      <c r="H77" s="26">
        <v>0</v>
      </c>
      <c r="I77" s="26">
        <f>ROUND(ROUND(H77,2)*ROUND(G77,3),2)</f>
        <v>0</v>
      </c>
      <c r="O77">
        <f>(I77*21)/100</f>
        <v>0</v>
      </c>
      <c r="P77" t="s">
        <v>27</v>
      </c>
    </row>
    <row r="78" spans="1:16" x14ac:dyDescent="0.2">
      <c r="A78" s="27" t="s">
        <v>54</v>
      </c>
      <c r="E78" s="28" t="s">
        <v>931</v>
      </c>
    </row>
    <row r="79" spans="1:16" x14ac:dyDescent="0.2">
      <c r="A79" s="29" t="s">
        <v>56</v>
      </c>
      <c r="E79" s="30" t="s">
        <v>932</v>
      </c>
    </row>
    <row r="80" spans="1:16" ht="369.75" x14ac:dyDescent="0.2">
      <c r="A80" t="s">
        <v>58</v>
      </c>
      <c r="E80" s="28" t="s">
        <v>628</v>
      </c>
    </row>
    <row r="81" spans="1:16" ht="12.75" customHeight="1" x14ac:dyDescent="0.2">
      <c r="A81" s="17" t="s">
        <v>49</v>
      </c>
      <c r="B81" s="22" t="s">
        <v>222</v>
      </c>
      <c r="C81" s="22" t="s">
        <v>933</v>
      </c>
      <c r="D81" s="17" t="s">
        <v>51</v>
      </c>
      <c r="E81" s="23" t="s">
        <v>934</v>
      </c>
      <c r="F81" s="24" t="s">
        <v>146</v>
      </c>
      <c r="G81" s="25">
        <v>6.5270000000000001</v>
      </c>
      <c r="H81" s="26">
        <v>0</v>
      </c>
      <c r="I81" s="26">
        <f>ROUND(ROUND(H81,2)*ROUND(G81,3),2)</f>
        <v>0</v>
      </c>
      <c r="O81">
        <f>(I81*21)/100</f>
        <v>0</v>
      </c>
      <c r="P81" t="s">
        <v>27</v>
      </c>
    </row>
    <row r="82" spans="1:16" ht="89.25" x14ac:dyDescent="0.2">
      <c r="A82" s="27" t="s">
        <v>54</v>
      </c>
      <c r="E82" s="28" t="s">
        <v>935</v>
      </c>
    </row>
    <row r="83" spans="1:16" x14ac:dyDescent="0.2">
      <c r="A83" s="29" t="s">
        <v>56</v>
      </c>
      <c r="E83" s="30" t="s">
        <v>936</v>
      </c>
    </row>
    <row r="84" spans="1:16" ht="38.25" x14ac:dyDescent="0.2">
      <c r="A84" t="s">
        <v>58</v>
      </c>
      <c r="E84" s="28" t="s">
        <v>221</v>
      </c>
    </row>
    <row r="85" spans="1:16" ht="12.75" customHeight="1" x14ac:dyDescent="0.2">
      <c r="A85" s="5" t="s">
        <v>47</v>
      </c>
      <c r="B85" s="5"/>
      <c r="C85" s="32" t="s">
        <v>98</v>
      </c>
      <c r="D85" s="5"/>
      <c r="E85" s="20" t="s">
        <v>424</v>
      </c>
      <c r="F85" s="5"/>
      <c r="G85" s="5"/>
      <c r="H85" s="5"/>
      <c r="I85" s="33">
        <f>0+I86+I90+I94</f>
        <v>0</v>
      </c>
    </row>
    <row r="86" spans="1:16" ht="12.75" customHeight="1" x14ac:dyDescent="0.2">
      <c r="A86" s="17" t="s">
        <v>49</v>
      </c>
      <c r="B86" s="22" t="s">
        <v>229</v>
      </c>
      <c r="C86" s="22" t="s">
        <v>937</v>
      </c>
      <c r="D86" s="17" t="s">
        <v>51</v>
      </c>
      <c r="E86" s="23" t="s">
        <v>938</v>
      </c>
      <c r="F86" s="24" t="s">
        <v>135</v>
      </c>
      <c r="G86" s="25">
        <v>2.4</v>
      </c>
      <c r="H86" s="26">
        <v>0</v>
      </c>
      <c r="I86" s="26">
        <f>ROUND(ROUND(H86,2)*ROUND(G86,3),2)</f>
        <v>0</v>
      </c>
      <c r="O86">
        <f>(I86*21)/100</f>
        <v>0</v>
      </c>
      <c r="P86" t="s">
        <v>27</v>
      </c>
    </row>
    <row r="87" spans="1:16" ht="12.75" customHeight="1" x14ac:dyDescent="0.2">
      <c r="A87" s="27" t="s">
        <v>54</v>
      </c>
      <c r="E87" s="28" t="s">
        <v>939</v>
      </c>
    </row>
    <row r="88" spans="1:16" x14ac:dyDescent="0.2">
      <c r="A88" s="29" t="s">
        <v>56</v>
      </c>
      <c r="E88" s="30" t="s">
        <v>940</v>
      </c>
    </row>
    <row r="89" spans="1:16" ht="191.25" x14ac:dyDescent="0.2">
      <c r="A89" t="s">
        <v>58</v>
      </c>
      <c r="E89" s="28" t="s">
        <v>729</v>
      </c>
    </row>
    <row r="90" spans="1:16" ht="12.75" customHeight="1" x14ac:dyDescent="0.2">
      <c r="A90" s="17" t="s">
        <v>49</v>
      </c>
      <c r="B90" s="22" t="s">
        <v>235</v>
      </c>
      <c r="C90" s="22" t="s">
        <v>941</v>
      </c>
      <c r="D90" s="17" t="s">
        <v>51</v>
      </c>
      <c r="E90" s="23" t="s">
        <v>942</v>
      </c>
      <c r="F90" s="24" t="s">
        <v>135</v>
      </c>
      <c r="G90" s="25">
        <v>82.784000000000006</v>
      </c>
      <c r="H90" s="26">
        <v>0</v>
      </c>
      <c r="I90" s="26">
        <f>ROUND(ROUND(H90,2)*ROUND(G90,3),2)</f>
        <v>0</v>
      </c>
      <c r="O90">
        <f>(I90*21)/100</f>
        <v>0</v>
      </c>
      <c r="P90" t="s">
        <v>27</v>
      </c>
    </row>
    <row r="91" spans="1:16" ht="12.75" customHeight="1" x14ac:dyDescent="0.2">
      <c r="A91" s="27" t="s">
        <v>54</v>
      </c>
      <c r="E91" s="28" t="s">
        <v>943</v>
      </c>
    </row>
    <row r="92" spans="1:16" ht="12.75" customHeight="1" x14ac:dyDescent="0.2">
      <c r="A92" s="29" t="s">
        <v>56</v>
      </c>
      <c r="E92" s="30" t="s">
        <v>944</v>
      </c>
    </row>
    <row r="93" spans="1:16" ht="38.25" x14ac:dyDescent="0.2">
      <c r="A93" t="s">
        <v>58</v>
      </c>
      <c r="E93" s="28" t="s">
        <v>744</v>
      </c>
    </row>
    <row r="94" spans="1:16" ht="12.75" customHeight="1" x14ac:dyDescent="0.2">
      <c r="A94" s="17" t="s">
        <v>49</v>
      </c>
      <c r="B94" s="22" t="s">
        <v>240</v>
      </c>
      <c r="C94" s="22" t="s">
        <v>542</v>
      </c>
      <c r="D94" s="17" t="s">
        <v>51</v>
      </c>
      <c r="E94" s="23" t="s">
        <v>543</v>
      </c>
      <c r="F94" s="24" t="s">
        <v>135</v>
      </c>
      <c r="G94" s="25">
        <v>133.97399999999999</v>
      </c>
      <c r="H94" s="26">
        <v>0</v>
      </c>
      <c r="I94" s="26">
        <f>ROUND(ROUND(H94,2)*ROUND(G94,3),2)</f>
        <v>0</v>
      </c>
      <c r="O94">
        <f>(I94*21)/100</f>
        <v>0</v>
      </c>
      <c r="P94" t="s">
        <v>27</v>
      </c>
    </row>
    <row r="95" spans="1:16" x14ac:dyDescent="0.2">
      <c r="A95" s="27" t="s">
        <v>54</v>
      </c>
      <c r="E95" s="28" t="s">
        <v>945</v>
      </c>
    </row>
    <row r="96" spans="1:16" ht="38.25" x14ac:dyDescent="0.2">
      <c r="A96" s="29" t="s">
        <v>56</v>
      </c>
      <c r="E96" s="30" t="s">
        <v>946</v>
      </c>
    </row>
    <row r="97" spans="1:16" ht="51" x14ac:dyDescent="0.2">
      <c r="A97" t="s">
        <v>58</v>
      </c>
      <c r="E97" s="28" t="s">
        <v>546</v>
      </c>
    </row>
    <row r="98" spans="1:16" ht="12.75" customHeight="1" x14ac:dyDescent="0.2">
      <c r="A98" s="5" t="s">
        <v>47</v>
      </c>
      <c r="B98" s="5"/>
      <c r="C98" s="32" t="s">
        <v>104</v>
      </c>
      <c r="D98" s="5"/>
      <c r="E98" s="20" t="s">
        <v>296</v>
      </c>
      <c r="F98" s="5"/>
      <c r="G98" s="5"/>
      <c r="H98" s="5"/>
      <c r="I98" s="33">
        <f>0+I99</f>
        <v>0</v>
      </c>
    </row>
    <row r="99" spans="1:16" ht="12.75" customHeight="1" x14ac:dyDescent="0.2">
      <c r="A99" s="17" t="s">
        <v>49</v>
      </c>
      <c r="B99" s="22" t="s">
        <v>245</v>
      </c>
      <c r="C99" s="22" t="s">
        <v>304</v>
      </c>
      <c r="D99" s="17" t="s">
        <v>51</v>
      </c>
      <c r="E99" s="23" t="s">
        <v>305</v>
      </c>
      <c r="F99" s="24" t="s">
        <v>76</v>
      </c>
      <c r="G99" s="25">
        <v>1</v>
      </c>
      <c r="H99" s="26">
        <v>0</v>
      </c>
      <c r="I99" s="26">
        <f>ROUND(ROUND(H99,2)*ROUND(G99,3),2)</f>
        <v>0</v>
      </c>
      <c r="O99">
        <f>(I99*21)/100</f>
        <v>0</v>
      </c>
      <c r="P99" t="s">
        <v>27</v>
      </c>
    </row>
    <row r="100" spans="1:16" ht="12.75" customHeight="1" x14ac:dyDescent="0.2">
      <c r="A100" s="27" t="s">
        <v>54</v>
      </c>
      <c r="E100" s="28" t="s">
        <v>51</v>
      </c>
    </row>
    <row r="101" spans="1:16" x14ac:dyDescent="0.2">
      <c r="A101" s="29" t="s">
        <v>56</v>
      </c>
      <c r="E101" s="30" t="s">
        <v>57</v>
      </c>
    </row>
    <row r="102" spans="1:16" ht="153" x14ac:dyDescent="0.2">
      <c r="A102" t="s">
        <v>58</v>
      </c>
      <c r="E102" s="28" t="s">
        <v>308</v>
      </c>
    </row>
    <row r="103" spans="1:16" ht="12.75" customHeight="1" x14ac:dyDescent="0.2">
      <c r="A103" s="5" t="s">
        <v>47</v>
      </c>
      <c r="B103" s="5"/>
      <c r="C103" s="32" t="s">
        <v>44</v>
      </c>
      <c r="D103" s="5"/>
      <c r="E103" s="20" t="s">
        <v>314</v>
      </c>
      <c r="F103" s="5"/>
      <c r="G103" s="5"/>
      <c r="H103" s="5"/>
      <c r="I103" s="33">
        <f>0+I104+I108+I112+I116+I120+I124+I128+I132+I136</f>
        <v>0</v>
      </c>
    </row>
    <row r="104" spans="1:16" ht="12.75" customHeight="1" x14ac:dyDescent="0.2">
      <c r="A104" s="17" t="s">
        <v>49</v>
      </c>
      <c r="B104" s="22" t="s">
        <v>251</v>
      </c>
      <c r="C104" s="22" t="s">
        <v>947</v>
      </c>
      <c r="D104" s="17" t="s">
        <v>51</v>
      </c>
      <c r="E104" s="23" t="s">
        <v>948</v>
      </c>
      <c r="F104" s="24" t="s">
        <v>152</v>
      </c>
      <c r="G104" s="25">
        <v>88</v>
      </c>
      <c r="H104" s="26">
        <v>0</v>
      </c>
      <c r="I104" s="26">
        <f>ROUND(ROUND(H104,2)*ROUND(G104,3),2)</f>
        <v>0</v>
      </c>
      <c r="O104">
        <f>(I104*21)/100</f>
        <v>0</v>
      </c>
      <c r="P104" t="s">
        <v>27</v>
      </c>
    </row>
    <row r="105" spans="1:16" ht="25.5" x14ac:dyDescent="0.2">
      <c r="A105" s="27" t="s">
        <v>54</v>
      </c>
      <c r="E105" s="28" t="s">
        <v>949</v>
      </c>
    </row>
    <row r="106" spans="1:16" ht="25.5" x14ac:dyDescent="0.2">
      <c r="A106" s="29" t="s">
        <v>56</v>
      </c>
      <c r="E106" s="30" t="s">
        <v>950</v>
      </c>
    </row>
    <row r="107" spans="1:16" ht="38.25" x14ac:dyDescent="0.2">
      <c r="A107" t="s">
        <v>58</v>
      </c>
      <c r="E107" s="28" t="s">
        <v>951</v>
      </c>
    </row>
    <row r="108" spans="1:16" x14ac:dyDescent="0.2">
      <c r="A108" s="17" t="s">
        <v>49</v>
      </c>
      <c r="B108" s="22" t="s">
        <v>257</v>
      </c>
      <c r="C108" s="22" t="s">
        <v>952</v>
      </c>
      <c r="D108" s="17" t="s">
        <v>51</v>
      </c>
      <c r="E108" s="23" t="s">
        <v>953</v>
      </c>
      <c r="F108" s="24" t="s">
        <v>152</v>
      </c>
      <c r="G108" s="25">
        <v>88</v>
      </c>
      <c r="H108" s="26">
        <v>0</v>
      </c>
      <c r="I108" s="26">
        <f>ROUND(ROUND(H108,2)*ROUND(G108,3),2)</f>
        <v>0</v>
      </c>
      <c r="O108">
        <f>(I108*21)/100</f>
        <v>0</v>
      </c>
      <c r="P108" t="s">
        <v>27</v>
      </c>
    </row>
    <row r="109" spans="1:16" ht="38.25" x14ac:dyDescent="0.2">
      <c r="A109" s="27" t="s">
        <v>54</v>
      </c>
      <c r="E109" s="28" t="s">
        <v>954</v>
      </c>
    </row>
    <row r="110" spans="1:16" ht="25.5" x14ac:dyDescent="0.2">
      <c r="A110" s="29" t="s">
        <v>56</v>
      </c>
      <c r="E110" s="30" t="s">
        <v>950</v>
      </c>
    </row>
    <row r="111" spans="1:16" ht="76.5" x14ac:dyDescent="0.2">
      <c r="A111" t="s">
        <v>58</v>
      </c>
      <c r="E111" s="28" t="s">
        <v>955</v>
      </c>
    </row>
    <row r="112" spans="1:16" ht="12.75" customHeight="1" x14ac:dyDescent="0.2">
      <c r="A112" s="17" t="s">
        <v>49</v>
      </c>
      <c r="B112" s="22" t="s">
        <v>261</v>
      </c>
      <c r="C112" s="22" t="s">
        <v>956</v>
      </c>
      <c r="D112" s="17" t="s">
        <v>51</v>
      </c>
      <c r="E112" s="23" t="s">
        <v>957</v>
      </c>
      <c r="F112" s="24" t="s">
        <v>76</v>
      </c>
      <c r="G112" s="25">
        <v>1</v>
      </c>
      <c r="H112" s="26">
        <v>0</v>
      </c>
      <c r="I112" s="26">
        <f>ROUND(ROUND(H112,2)*ROUND(G112,3),2)</f>
        <v>0</v>
      </c>
      <c r="O112">
        <f>(I112*21)/100</f>
        <v>0</v>
      </c>
      <c r="P112" t="s">
        <v>27</v>
      </c>
    </row>
    <row r="113" spans="1:16" ht="12.75" customHeight="1" x14ac:dyDescent="0.2">
      <c r="A113" s="27" t="s">
        <v>54</v>
      </c>
      <c r="E113" s="28" t="s">
        <v>958</v>
      </c>
    </row>
    <row r="114" spans="1:16" x14ac:dyDescent="0.2">
      <c r="A114" s="29" t="s">
        <v>56</v>
      </c>
      <c r="E114" s="30" t="s">
        <v>57</v>
      </c>
    </row>
    <row r="115" spans="1:16" ht="140.25" x14ac:dyDescent="0.2">
      <c r="A115" t="s">
        <v>58</v>
      </c>
      <c r="E115" s="28" t="s">
        <v>959</v>
      </c>
    </row>
    <row r="116" spans="1:16" ht="12.75" customHeight="1" x14ac:dyDescent="0.2">
      <c r="A116" s="17" t="s">
        <v>49</v>
      </c>
      <c r="B116" s="22" t="s">
        <v>266</v>
      </c>
      <c r="C116" s="22" t="s">
        <v>960</v>
      </c>
      <c r="D116" s="17" t="s">
        <v>51</v>
      </c>
      <c r="E116" s="23" t="s">
        <v>961</v>
      </c>
      <c r="F116" s="24" t="s">
        <v>76</v>
      </c>
      <c r="G116" s="25">
        <v>1</v>
      </c>
      <c r="H116" s="26">
        <v>0</v>
      </c>
      <c r="I116" s="26">
        <f>ROUND(ROUND(H116,2)*ROUND(G116,3),2)</f>
        <v>0</v>
      </c>
      <c r="O116">
        <f>(I116*21)/100</f>
        <v>0</v>
      </c>
      <c r="P116" t="s">
        <v>27</v>
      </c>
    </row>
    <row r="117" spans="1:16" x14ac:dyDescent="0.2">
      <c r="A117" s="27" t="s">
        <v>54</v>
      </c>
      <c r="E117" s="28" t="s">
        <v>51</v>
      </c>
    </row>
    <row r="118" spans="1:16" x14ac:dyDescent="0.2">
      <c r="A118" s="29" t="s">
        <v>56</v>
      </c>
      <c r="E118" s="30" t="s">
        <v>57</v>
      </c>
    </row>
    <row r="119" spans="1:16" ht="140.25" x14ac:dyDescent="0.2">
      <c r="A119" t="s">
        <v>58</v>
      </c>
      <c r="E119" s="28" t="s">
        <v>959</v>
      </c>
    </row>
    <row r="120" spans="1:16" ht="12.75" customHeight="1" x14ac:dyDescent="0.2">
      <c r="A120" s="17" t="s">
        <v>49</v>
      </c>
      <c r="B120" s="22" t="s">
        <v>270</v>
      </c>
      <c r="C120" s="22" t="s">
        <v>962</v>
      </c>
      <c r="D120" s="17" t="s">
        <v>51</v>
      </c>
      <c r="E120" s="23" t="s">
        <v>963</v>
      </c>
      <c r="F120" s="24" t="s">
        <v>76</v>
      </c>
      <c r="G120" s="25">
        <v>3</v>
      </c>
      <c r="H120" s="26">
        <v>0</v>
      </c>
      <c r="I120" s="26">
        <f>ROUND(ROUND(H120,2)*ROUND(G120,3),2)</f>
        <v>0</v>
      </c>
      <c r="O120">
        <f>(I120*21)/100</f>
        <v>0</v>
      </c>
      <c r="P120" t="s">
        <v>27</v>
      </c>
    </row>
    <row r="121" spans="1:16" ht="38.25" x14ac:dyDescent="0.2">
      <c r="A121" s="27" t="s">
        <v>54</v>
      </c>
      <c r="E121" s="28" t="s">
        <v>964</v>
      </c>
    </row>
    <row r="122" spans="1:16" x14ac:dyDescent="0.2">
      <c r="A122" s="29" t="s">
        <v>56</v>
      </c>
      <c r="E122" s="30" t="s">
        <v>965</v>
      </c>
    </row>
    <row r="123" spans="1:16" ht="127.5" x14ac:dyDescent="0.2">
      <c r="A123" t="s">
        <v>58</v>
      </c>
      <c r="E123" s="28" t="s">
        <v>966</v>
      </c>
    </row>
    <row r="124" spans="1:16" ht="12.75" customHeight="1" x14ac:dyDescent="0.2">
      <c r="A124" s="17" t="s">
        <v>49</v>
      </c>
      <c r="B124" s="22" t="s">
        <v>275</v>
      </c>
      <c r="C124" s="22" t="s">
        <v>967</v>
      </c>
      <c r="D124" s="17" t="s">
        <v>51</v>
      </c>
      <c r="E124" s="23" t="s">
        <v>968</v>
      </c>
      <c r="F124" s="24" t="s">
        <v>76</v>
      </c>
      <c r="G124" s="25">
        <v>12</v>
      </c>
      <c r="H124" s="26">
        <v>0</v>
      </c>
      <c r="I124" s="26">
        <f>ROUND(ROUND(H124,2)*ROUND(G124,3),2)</f>
        <v>0</v>
      </c>
      <c r="O124">
        <f>(I124*21)/100</f>
        <v>0</v>
      </c>
      <c r="P124" t="s">
        <v>27</v>
      </c>
    </row>
    <row r="125" spans="1:16" x14ac:dyDescent="0.2">
      <c r="A125" s="27" t="s">
        <v>54</v>
      </c>
      <c r="E125" s="28" t="s">
        <v>969</v>
      </c>
    </row>
    <row r="126" spans="1:16" x14ac:dyDescent="0.2">
      <c r="A126" s="29" t="s">
        <v>56</v>
      </c>
      <c r="E126" s="30" t="s">
        <v>970</v>
      </c>
    </row>
    <row r="127" spans="1:16" ht="63.75" x14ac:dyDescent="0.2">
      <c r="A127" t="s">
        <v>58</v>
      </c>
      <c r="E127" s="28" t="s">
        <v>971</v>
      </c>
    </row>
    <row r="128" spans="1:16" ht="12.75" customHeight="1" x14ac:dyDescent="0.2">
      <c r="A128" s="17" t="s">
        <v>49</v>
      </c>
      <c r="B128" s="22" t="s">
        <v>281</v>
      </c>
      <c r="C128" s="22" t="s">
        <v>972</v>
      </c>
      <c r="D128" s="17" t="s">
        <v>51</v>
      </c>
      <c r="E128" s="23" t="s">
        <v>973</v>
      </c>
      <c r="F128" s="24" t="s">
        <v>610</v>
      </c>
      <c r="G128" s="25">
        <v>150</v>
      </c>
      <c r="H128" s="26">
        <v>0</v>
      </c>
      <c r="I128" s="26">
        <f>ROUND(ROUND(H128,2)*ROUND(G128,3),2)</f>
        <v>0</v>
      </c>
      <c r="O128">
        <f>(I128*21)/100</f>
        <v>0</v>
      </c>
      <c r="P128" t="s">
        <v>27</v>
      </c>
    </row>
    <row r="129" spans="1:16" x14ac:dyDescent="0.2">
      <c r="A129" s="27" t="s">
        <v>54</v>
      </c>
      <c r="E129" s="28" t="s">
        <v>974</v>
      </c>
    </row>
    <row r="130" spans="1:16" ht="25.5" x14ac:dyDescent="0.2">
      <c r="A130" s="29" t="s">
        <v>56</v>
      </c>
      <c r="E130" s="30" t="s">
        <v>975</v>
      </c>
    </row>
    <row r="131" spans="1:16" ht="409.5" x14ac:dyDescent="0.2">
      <c r="A131" t="s">
        <v>58</v>
      </c>
      <c r="E131" s="28" t="s">
        <v>976</v>
      </c>
    </row>
    <row r="132" spans="1:16" ht="12.75" customHeight="1" x14ac:dyDescent="0.2">
      <c r="A132" s="17" t="s">
        <v>49</v>
      </c>
      <c r="B132" s="22" t="s">
        <v>286</v>
      </c>
      <c r="C132" s="22" t="s">
        <v>977</v>
      </c>
      <c r="D132" s="17" t="s">
        <v>51</v>
      </c>
      <c r="E132" s="23" t="s">
        <v>978</v>
      </c>
      <c r="F132" s="24" t="s">
        <v>146</v>
      </c>
      <c r="G132" s="25">
        <v>25.68</v>
      </c>
      <c r="H132" s="26">
        <v>0</v>
      </c>
      <c r="I132" s="26">
        <f>ROUND(ROUND(H132,2)*ROUND(G132,3),2)</f>
        <v>0</v>
      </c>
      <c r="O132">
        <f>(I132*21)/100</f>
        <v>0</v>
      </c>
      <c r="P132" t="s">
        <v>27</v>
      </c>
    </row>
    <row r="133" spans="1:16" ht="38.25" x14ac:dyDescent="0.2">
      <c r="A133" s="27" t="s">
        <v>54</v>
      </c>
      <c r="E133" s="28" t="s">
        <v>979</v>
      </c>
    </row>
    <row r="134" spans="1:16" ht="38.25" x14ac:dyDescent="0.2">
      <c r="A134" s="29" t="s">
        <v>56</v>
      </c>
      <c r="E134" s="30" t="s">
        <v>980</v>
      </c>
    </row>
    <row r="135" spans="1:16" ht="114.75" x14ac:dyDescent="0.2">
      <c r="A135" t="s">
        <v>58</v>
      </c>
      <c r="E135" s="28" t="s">
        <v>472</v>
      </c>
    </row>
    <row r="136" spans="1:16" ht="12.75" customHeight="1" x14ac:dyDescent="0.2">
      <c r="A136" s="17" t="s">
        <v>49</v>
      </c>
      <c r="B136" s="22" t="s">
        <v>291</v>
      </c>
      <c r="C136" s="22" t="s">
        <v>981</v>
      </c>
      <c r="D136" s="17" t="s">
        <v>61</v>
      </c>
      <c r="E136" s="23" t="s">
        <v>982</v>
      </c>
      <c r="F136" s="24" t="s">
        <v>135</v>
      </c>
      <c r="G136" s="25">
        <v>280</v>
      </c>
      <c r="H136" s="26">
        <v>0</v>
      </c>
      <c r="I136" s="26">
        <f>ROUND(ROUND(H136,2)*ROUND(G136,3),2)</f>
        <v>0</v>
      </c>
      <c r="O136">
        <f>(I136*21)/100</f>
        <v>0</v>
      </c>
      <c r="P136" t="s">
        <v>27</v>
      </c>
    </row>
    <row r="137" spans="1:16" ht="127.5" x14ac:dyDescent="0.2">
      <c r="A137" s="27" t="s">
        <v>54</v>
      </c>
      <c r="E137" s="28" t="s">
        <v>983</v>
      </c>
    </row>
    <row r="138" spans="1:16" ht="38.25" x14ac:dyDescent="0.2">
      <c r="A138" s="29" t="s">
        <v>56</v>
      </c>
      <c r="E138" s="30" t="s">
        <v>984</v>
      </c>
    </row>
    <row r="139" spans="1:16" ht="76.5" x14ac:dyDescent="0.2">
      <c r="A139" t="s">
        <v>58</v>
      </c>
      <c r="E139" s="28" t="s">
        <v>985</v>
      </c>
    </row>
  </sheetData>
  <mergeCells count="11">
    <mergeCell ref="G6:G7"/>
    <mergeCell ref="H6:I6"/>
    <mergeCell ref="C3:D3"/>
    <mergeCell ref="C4:D4"/>
    <mergeCell ref="C5:D5"/>
    <mergeCell ref="A6:A7"/>
    <mergeCell ref="B6:B7"/>
    <mergeCell ref="C6:C7"/>
    <mergeCell ref="D6:D7"/>
    <mergeCell ref="E6:E7"/>
    <mergeCell ref="F6:F7"/>
  </mergeCells>
  <pageMargins left="0.75" right="0.75" top="1" bottom="1" header="0.5" footer="0.5"/>
  <pageSetup paperSize="9"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Rekapitulace</vt:lpstr>
      <vt:lpstr>000_001</vt:lpstr>
      <vt:lpstr>000_002</vt:lpstr>
      <vt:lpstr>SO 112_001</vt:lpstr>
      <vt:lpstr>SO 112_002</vt:lpstr>
      <vt:lpstr>SO 115_001</vt:lpstr>
      <vt:lpstr>SO 115_002</vt:lpstr>
      <vt:lpstr>SO 203_001</vt:lpstr>
      <vt:lpstr>SO 203_002</vt:lpstr>
      <vt:lpstr>SO 206_001</vt:lpstr>
      <vt:lpstr>SO 206_002</vt:lpstr>
      <vt:lpstr>SO 431_001</vt:lpstr>
      <vt:lpstr>SO 431_002</vt:lpstr>
      <vt:lpstr>SO 433_001</vt:lpstr>
      <vt:lpstr>SO 433_002</vt:lpstr>
      <vt:lpstr>SO 455_001</vt:lpstr>
      <vt:lpstr>SO 455_002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ryska</dc:creator>
  <cp:lastModifiedBy>sebesta</cp:lastModifiedBy>
  <dcterms:created xsi:type="dcterms:W3CDTF">2018-06-01T07:15:55Z</dcterms:created>
  <dcterms:modified xsi:type="dcterms:W3CDTF">2018-07-03T07:20:48Z</dcterms:modified>
</cp:coreProperties>
</file>