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810" windowHeight="10665" tabRatio="165" activeTab="0"/>
  </bookViews>
  <sheets>
    <sheet name="§ 222" sheetId="1" r:id="rId1"/>
  </sheets>
  <definedNames>
    <definedName name="_xlfn.AGGREGATE" hidden="1">#NAME?</definedName>
    <definedName name="_xlnm.Print_Area" localSheetId="0">'§ 222'!$A$1:$P$30</definedName>
  </definedNames>
  <calcPr fullCalcOnLoad="1"/>
</workbook>
</file>

<file path=xl/sharedStrings.xml><?xml version="1.0" encoding="utf-8"?>
<sst xmlns="http://schemas.openxmlformats.org/spreadsheetml/2006/main" count="52" uniqueCount="31">
  <si>
    <t>Cena dodatečných prací v Kč</t>
  </si>
  <si>
    <t>Cena neprováděných prací v Kč</t>
  </si>
  <si>
    <t>Rozdíl mezi VCP a MNP</t>
  </si>
  <si>
    <t>Upravená cena díla dle dodatku č. 1</t>
  </si>
  <si>
    <t>Dodatek č. 1</t>
  </si>
  <si>
    <t>Dodatek č. 2</t>
  </si>
  <si>
    <t>Dodatek č. 3</t>
  </si>
  <si>
    <t>VCP</t>
  </si>
  <si>
    <t>MNP</t>
  </si>
  <si>
    <t>-</t>
  </si>
  <si>
    <t>Cena bez DPH v Kč</t>
  </si>
  <si>
    <t>Splnění limitu dle §222 odst. 9</t>
  </si>
  <si>
    <t>Dodržení limitů dle § 222 ZZVZ</t>
  </si>
  <si>
    <t>Bez limitu</t>
  </si>
  <si>
    <t>Splnění limitu dle §222 odst. 7</t>
  </si>
  <si>
    <t xml:space="preserve">Záměna jedné nebo více položek soupisu stavebních prací jednou nebo více položkami dle §222 odst. 7 ZZVZ (bez limitu) </t>
  </si>
  <si>
    <t>Splnění limitu dle §222    odst. 6</t>
  </si>
  <si>
    <t>Splnění limitu dle §222    odst. 4</t>
  </si>
  <si>
    <t>Procentuální nárůst</t>
  </si>
  <si>
    <t>Procentuální nárůst ceny dle limitu v §222 odst. 9 ZZVZ související se změnami podle odst. 5 a 6 při odečtení nerealizovaných stavebních prací (nesmí přesáhnout 30% původní hodnoty zakázky)</t>
  </si>
  <si>
    <t xml:space="preserve">Hodnota změny závazku v důsledku dod.prací a neprováděných oproti původní ceně díla dle limitu v §222 odst. 4 ZZVZ (hodnota všech změn v součtu musí být nižší než 15% oproti sjednané ceně o dílo) </t>
  </si>
  <si>
    <t xml:space="preserve">Hodnota změny závazku v důsledku dod.prací a neprováděných oproti   původní ceně díla dle limitu v §222 odst. 6 ZZVZ (hodnota změn max 50% pův. ceny) </t>
  </si>
  <si>
    <t>Smlouva o dílo</t>
  </si>
  <si>
    <t xml:space="preserve">Hodnota dodatečných prací oproti původní ceně díla dle limitu v §222 odst. 5 ZZVZ (hodnota změn max 50% pův. ceny) </t>
  </si>
  <si>
    <t>Cena dle PD</t>
  </si>
  <si>
    <t xml:space="preserve">Cena dle PD,  smlouvy o dílo a navazujících dodatků </t>
  </si>
  <si>
    <t>Splnění limitu dle §222           odst. 5</t>
  </si>
  <si>
    <t>Cena vč. DPH v Kč</t>
  </si>
  <si>
    <t>Celkový nárůst/ /pokles ceny oproti původní ceně v SoD v %</t>
  </si>
  <si>
    <t>DPH v %</t>
  </si>
  <si>
    <t xml:space="preserve">Rekapitulace dosud provedených změn k veřejné zakázce s názvem "Výměna a renovace oken - ZŠ národního umělce Petra Bezruče tř. T.G.M. 454 – II. Etapa"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</si>
</sst>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#,##0.000;\-#,##0.000"/>
    <numFmt numFmtId="167" formatCode="#,##0.00;\-#,##0.00"/>
    <numFmt numFmtId="168" formatCode="#,##0.00;[Red]\-#,##0.00"/>
    <numFmt numFmtId="169" formatCode="#,##0.00_ ;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0.00_ ;[Red]\-0.00\ "/>
    <numFmt numFmtId="175" formatCode="#,##0.00_ ;[Red]\-#,##0.00\ "/>
    <numFmt numFmtId="176" formatCode="0.0%"/>
    <numFmt numFmtId="177" formatCode="0.000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\ _K_č_-;\-* #,##0\ _K_č_-;_-* &quot;-&quot;??\ _K_č_-;_-@_-"/>
    <numFmt numFmtId="181" formatCode="[$-405]d\.\ mmmm\ yyyy"/>
    <numFmt numFmtId="182" formatCode="[$-405]dddd\ d\.\ mmmm\ 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53"/>
      <name val="Arial"/>
      <family val="2"/>
    </font>
    <font>
      <sz val="10"/>
      <color indexed="22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"/>
      <family val="2"/>
    </font>
    <font>
      <sz val="10"/>
      <color theme="0" tint="-0.24997000396251678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1" fillId="0" borderId="0">
      <alignment vertical="top"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2" fillId="0" borderId="0">
      <alignment vertical="top"/>
      <protection/>
    </xf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175" fontId="0" fillId="33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175" fontId="0" fillId="33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/>
    </xf>
    <xf numFmtId="175" fontId="0" fillId="0" borderId="0" xfId="0" applyNumberFormat="1" applyFont="1" applyBorder="1" applyAlignment="1">
      <alignment vertical="center"/>
    </xf>
    <xf numFmtId="0" fontId="3" fillId="0" borderId="11" xfId="0" applyFont="1" applyBorder="1" applyAlignment="1" applyProtection="1">
      <alignment horizontal="left"/>
      <protection/>
    </xf>
    <xf numFmtId="0" fontId="42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vertical="center"/>
      <protection/>
    </xf>
    <xf numFmtId="175" fontId="0" fillId="34" borderId="15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9" fontId="0" fillId="34" borderId="20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175" fontId="0" fillId="34" borderId="17" xfId="0" applyNumberFormat="1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/>
    </xf>
    <xf numFmtId="175" fontId="0" fillId="0" borderId="21" xfId="0" applyNumberFormat="1" applyFont="1" applyBorder="1" applyAlignment="1">
      <alignment vertical="center"/>
    </xf>
    <xf numFmtId="0" fontId="42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vertical="center"/>
      <protection/>
    </xf>
    <xf numFmtId="175" fontId="0" fillId="0" borderId="22" xfId="0" applyNumberFormat="1" applyFont="1" applyBorder="1" applyAlignment="1" applyProtection="1">
      <alignment horizontal="center" vertical="center" wrapText="1"/>
      <protection/>
    </xf>
    <xf numFmtId="175" fontId="4" fillId="0" borderId="22" xfId="0" applyNumberFormat="1" applyFont="1" applyBorder="1" applyAlignment="1">
      <alignment horizontal="center" vertical="center" wrapText="1"/>
    </xf>
    <xf numFmtId="175" fontId="0" fillId="0" borderId="22" xfId="0" applyNumberFormat="1" applyFont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5" fontId="43" fillId="0" borderId="10" xfId="0" applyNumberFormat="1" applyFont="1" applyBorder="1" applyAlignment="1" applyProtection="1">
      <alignment vertical="center"/>
      <protection/>
    </xf>
    <xf numFmtId="175" fontId="42" fillId="34" borderId="10" xfId="0" applyNumberFormat="1" applyFont="1" applyFill="1" applyBorder="1" applyAlignment="1" applyProtection="1">
      <alignment vertical="center"/>
      <protection locked="0"/>
    </xf>
    <xf numFmtId="175" fontId="4" fillId="34" borderId="10" xfId="0" applyNumberFormat="1" applyFont="1" applyFill="1" applyBorder="1" applyAlignment="1" applyProtection="1">
      <alignment vertical="center"/>
      <protection locked="0"/>
    </xf>
    <xf numFmtId="175" fontId="4" fillId="0" borderId="15" xfId="0" applyNumberFormat="1" applyFont="1" applyBorder="1" applyAlignment="1" applyProtection="1">
      <alignment vertical="center"/>
      <protection/>
    </xf>
    <xf numFmtId="175" fontId="0" fillId="0" borderId="23" xfId="0" applyNumberFormat="1" applyFont="1" applyBorder="1" applyAlignment="1" applyProtection="1">
      <alignment vertical="center"/>
      <protection/>
    </xf>
    <xf numFmtId="175" fontId="0" fillId="0" borderId="10" xfId="0" applyNumberFormat="1" applyFont="1" applyBorder="1" applyAlignment="1" applyProtection="1">
      <alignment vertical="center"/>
      <protection/>
    </xf>
    <xf numFmtId="175" fontId="3" fillId="0" borderId="15" xfId="0" applyNumberFormat="1" applyFont="1" applyBorder="1" applyAlignment="1" applyProtection="1">
      <alignment vertical="center"/>
      <protection/>
    </xf>
    <xf numFmtId="175" fontId="0" fillId="0" borderId="0" xfId="0" applyNumberFormat="1" applyFont="1" applyBorder="1" applyAlignment="1" applyProtection="1">
      <alignment vertical="center"/>
      <protection/>
    </xf>
    <xf numFmtId="175" fontId="43" fillId="0" borderId="24" xfId="0" applyNumberFormat="1" applyFont="1" applyBorder="1" applyAlignment="1" applyProtection="1">
      <alignment vertical="center"/>
      <protection/>
    </xf>
    <xf numFmtId="175" fontId="42" fillId="0" borderId="24" xfId="0" applyNumberFormat="1" applyFont="1" applyBorder="1" applyAlignment="1" applyProtection="1">
      <alignment vertical="center"/>
      <protection locked="0"/>
    </xf>
    <xf numFmtId="175" fontId="4" fillId="0" borderId="24" xfId="0" applyNumberFormat="1" applyFont="1" applyBorder="1" applyAlignment="1" applyProtection="1">
      <alignment vertical="center"/>
      <protection locked="0"/>
    </xf>
    <xf numFmtId="175" fontId="4" fillId="0" borderId="17" xfId="0" applyNumberFormat="1" applyFont="1" applyBorder="1" applyAlignment="1" applyProtection="1">
      <alignment vertical="center"/>
      <protection/>
    </xf>
    <xf numFmtId="175" fontId="0" fillId="0" borderId="25" xfId="0" applyNumberFormat="1" applyFont="1" applyBorder="1" applyAlignment="1" applyProtection="1">
      <alignment vertical="center"/>
      <protection/>
    </xf>
    <xf numFmtId="175" fontId="0" fillId="0" borderId="24" xfId="0" applyNumberFormat="1" applyFont="1" applyBorder="1" applyAlignment="1" applyProtection="1">
      <alignment vertical="center"/>
      <protection/>
    </xf>
    <xf numFmtId="175" fontId="3" fillId="0" borderId="17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 applyProtection="1">
      <alignment vertical="center"/>
      <protection/>
    </xf>
    <xf numFmtId="175" fontId="0" fillId="0" borderId="21" xfId="0" applyNumberFormat="1" applyFont="1" applyBorder="1" applyAlignment="1" applyProtection="1">
      <alignment vertical="center"/>
      <protection/>
    </xf>
    <xf numFmtId="10" fontId="4" fillId="0" borderId="27" xfId="47" applyNumberFormat="1" applyFont="1" applyBorder="1" applyAlignment="1" applyProtection="1">
      <alignment horizontal="center" vertical="center"/>
      <protection/>
    </xf>
    <xf numFmtId="175" fontId="0" fillId="0" borderId="28" xfId="0" applyNumberFormat="1" applyFont="1" applyBorder="1" applyAlignment="1" applyProtection="1">
      <alignment vertical="center"/>
      <protection/>
    </xf>
    <xf numFmtId="10" fontId="0" fillId="0" borderId="0" xfId="47" applyNumberFormat="1" applyFont="1" applyBorder="1" applyAlignment="1" applyProtection="1">
      <alignment horizontal="center" vertical="center"/>
      <protection/>
    </xf>
    <xf numFmtId="175" fontId="3" fillId="0" borderId="0" xfId="0" applyNumberFormat="1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175" fontId="0" fillId="0" borderId="22" xfId="0" applyNumberFormat="1" applyFont="1" applyBorder="1" applyAlignment="1" applyProtection="1">
      <alignment vertical="center"/>
      <protection/>
    </xf>
    <xf numFmtId="175" fontId="0" fillId="0" borderId="22" xfId="0" applyNumberFormat="1" applyFont="1" applyBorder="1" applyAlignment="1">
      <alignment vertical="center"/>
    </xf>
    <xf numFmtId="175" fontId="3" fillId="0" borderId="22" xfId="0" applyNumberFormat="1" applyFont="1" applyBorder="1" applyAlignment="1" applyProtection="1">
      <alignment vertical="center"/>
      <protection/>
    </xf>
    <xf numFmtId="175" fontId="4" fillId="33" borderId="10" xfId="0" applyNumberFormat="1" applyFont="1" applyFill="1" applyBorder="1" applyAlignment="1" applyProtection="1">
      <alignment vertical="center"/>
      <protection locked="0"/>
    </xf>
    <xf numFmtId="175" fontId="42" fillId="33" borderId="10" xfId="0" applyNumberFormat="1" applyFont="1" applyFill="1" applyBorder="1" applyAlignment="1" applyProtection="1">
      <alignment vertical="center"/>
      <protection locked="0"/>
    </xf>
    <xf numFmtId="175" fontId="0" fillId="0" borderId="3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75" fontId="3" fillId="0" borderId="28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5" fontId="0" fillId="0" borderId="0" xfId="0" applyNumberFormat="1" applyFont="1" applyAlignment="1" applyProtection="1">
      <alignment vertical="center"/>
      <protection/>
    </xf>
    <xf numFmtId="175" fontId="0" fillId="0" borderId="31" xfId="0" applyNumberFormat="1" applyFont="1" applyBorder="1" applyAlignment="1" applyProtection="1">
      <alignment horizontal="center" vertical="center" wrapText="1"/>
      <protection/>
    </xf>
    <xf numFmtId="175" fontId="3" fillId="0" borderId="0" xfId="0" applyNumberFormat="1" applyFont="1" applyAlignment="1" applyProtection="1">
      <alignment vertical="center"/>
      <protection/>
    </xf>
    <xf numFmtId="10" fontId="3" fillId="0" borderId="32" xfId="47" applyNumberFormat="1" applyFont="1" applyBorder="1" applyAlignment="1" applyProtection="1">
      <alignment horizontal="center" vertical="center"/>
      <protection/>
    </xf>
    <xf numFmtId="0" fontId="44" fillId="0" borderId="33" xfId="0" applyFont="1" applyBorder="1" applyAlignment="1" applyProtection="1">
      <alignment vertical="center"/>
      <protection/>
    </xf>
    <xf numFmtId="175" fontId="0" fillId="0" borderId="34" xfId="0" applyNumberFormat="1" applyFont="1" applyBorder="1" applyAlignment="1" applyProtection="1">
      <alignment vertical="center"/>
      <protection/>
    </xf>
    <xf numFmtId="175" fontId="44" fillId="0" borderId="35" xfId="0" applyNumberFormat="1" applyFont="1" applyBorder="1" applyAlignment="1" applyProtection="1">
      <alignment horizontal="center" vertical="center"/>
      <protection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 applyProtection="1">
      <alignment/>
      <protection/>
    </xf>
    <xf numFmtId="175" fontId="3" fillId="0" borderId="0" xfId="0" applyNumberFormat="1" applyFont="1" applyAlignment="1" applyProtection="1">
      <alignment/>
      <protection/>
    </xf>
    <xf numFmtId="175" fontId="3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5" fontId="0" fillId="0" borderId="0" xfId="0" applyNumberFormat="1" applyFont="1" applyBorder="1" applyAlignment="1">
      <alignment/>
    </xf>
    <xf numFmtId="175" fontId="44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5" fontId="3" fillId="0" borderId="36" xfId="0" applyNumberFormat="1" applyFont="1" applyBorder="1" applyAlignment="1" applyProtection="1">
      <alignment horizontal="center" vertical="center"/>
      <protection/>
    </xf>
    <xf numFmtId="175" fontId="3" fillId="0" borderId="37" xfId="0" applyNumberFormat="1" applyFont="1" applyBorder="1" applyAlignment="1" applyProtection="1">
      <alignment horizontal="center" vertical="center"/>
      <protection/>
    </xf>
    <xf numFmtId="175" fontId="3" fillId="0" borderId="26" xfId="0" applyNumberFormat="1" applyFont="1" applyBorder="1" applyAlignment="1" applyProtection="1">
      <alignment horizontal="center" vertical="center"/>
      <protection/>
    </xf>
    <xf numFmtId="175" fontId="3" fillId="0" borderId="38" xfId="0" applyNumberFormat="1" applyFont="1" applyBorder="1" applyAlignment="1" applyProtection="1">
      <alignment horizontal="center" vertical="center"/>
      <protection/>
    </xf>
    <xf numFmtId="10" fontId="4" fillId="0" borderId="39" xfId="47" applyNumberFormat="1" applyFont="1" applyBorder="1" applyAlignment="1" applyProtection="1">
      <alignment horizontal="center" vertical="center"/>
      <protection/>
    </xf>
    <xf numFmtId="175" fontId="0" fillId="0" borderId="31" xfId="0" applyNumberFormat="1" applyFont="1" applyBorder="1" applyAlignment="1" applyProtection="1">
      <alignment horizontal="center" vertical="center" wrapText="1"/>
      <protection/>
    </xf>
    <xf numFmtId="175" fontId="44" fillId="0" borderId="40" xfId="0" applyNumberFormat="1" applyFont="1" applyBorder="1" applyAlignment="1" applyProtection="1">
      <alignment horizontal="center" vertical="center"/>
      <protection/>
    </xf>
    <xf numFmtId="175" fontId="44" fillId="0" borderId="25" xfId="0" applyNumberFormat="1" applyFont="1" applyBorder="1" applyAlignment="1" applyProtection="1">
      <alignment horizontal="center" vertical="center"/>
      <protection/>
    </xf>
    <xf numFmtId="10" fontId="3" fillId="0" borderId="41" xfId="47" applyNumberFormat="1" applyFont="1" applyBorder="1" applyAlignment="1" applyProtection="1">
      <alignment horizontal="center" vertical="center"/>
      <protection/>
    </xf>
    <xf numFmtId="10" fontId="3" fillId="0" borderId="42" xfId="47" applyNumberFormat="1" applyFont="1" applyBorder="1" applyAlignment="1" applyProtection="1">
      <alignment horizontal="center" vertical="center"/>
      <protection/>
    </xf>
    <xf numFmtId="10" fontId="3" fillId="0" borderId="12" xfId="47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10" fontId="0" fillId="0" borderId="10" xfId="47" applyNumberFormat="1" applyFont="1" applyBorder="1" applyAlignment="1" applyProtection="1">
      <alignment horizontal="center" vertical="center"/>
      <protection/>
    </xf>
    <xf numFmtId="10" fontId="0" fillId="0" borderId="24" xfId="47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175" fontId="3" fillId="0" borderId="31" xfId="0" applyNumberFormat="1" applyFont="1" applyBorder="1" applyAlignment="1" applyProtection="1">
      <alignment horizontal="center" vertical="center"/>
      <protection/>
    </xf>
    <xf numFmtId="175" fontId="3" fillId="0" borderId="44" xfId="0" applyNumberFormat="1" applyFont="1" applyBorder="1" applyAlignment="1" applyProtection="1">
      <alignment horizontal="center" vertical="center"/>
      <protection/>
    </xf>
    <xf numFmtId="175" fontId="3" fillId="0" borderId="45" xfId="0" applyNumberFormat="1" applyFont="1" applyBorder="1" applyAlignment="1" applyProtection="1">
      <alignment horizontal="center" vertical="center"/>
      <protection/>
    </xf>
    <xf numFmtId="175" fontId="3" fillId="0" borderId="46" xfId="0" applyNumberFormat="1" applyFont="1" applyBorder="1" applyAlignment="1" applyProtection="1">
      <alignment horizontal="center" vertical="center"/>
      <protection/>
    </xf>
    <xf numFmtId="175" fontId="4" fillId="0" borderId="3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3" xfId="45"/>
    <cellStyle name="Poznámka" xfId="46"/>
    <cellStyle name="Percent" xfId="47"/>
    <cellStyle name="Propojená buňka" xfId="48"/>
    <cellStyle name="Správně" xfId="49"/>
    <cellStyle name="Styl 1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7">
    <dxf>
      <font>
        <strike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FF0000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FF0000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strike/>
      </font>
      <fill>
        <patternFill>
          <bgColor theme="4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  <fill>
        <patternFill>
          <bgColor theme="4" tint="-0.24993999302387238"/>
        </patternFill>
      </fill>
    </dxf>
    <dxf>
      <font>
        <color rgb="FFFF0000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strike/>
        <color rgb="FFC00000"/>
      </font>
      <fill>
        <patternFill>
          <bgColor rgb="FFFF0000"/>
        </patternFill>
      </fill>
    </dxf>
    <dxf>
      <font>
        <strike/>
        <color rgb="FFC00000"/>
      </font>
      <fill>
        <patternFill>
          <bgColor rgb="FFFF0000"/>
        </patternFill>
      </fill>
    </dxf>
    <dxf>
      <font>
        <strike/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/>
    </dxf>
    <dxf>
      <font>
        <strike/>
      </font>
      <fill>
        <patternFill>
          <bgColor theme="4" tint="0.5999600291252136"/>
        </patternFill>
      </fill>
      <border/>
    </dxf>
    <dxf>
      <font>
        <color rgb="FFFF0000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view="pageLayout" workbookViewId="0" topLeftCell="A1">
      <selection activeCell="D10" sqref="D10"/>
    </sheetView>
  </sheetViews>
  <sheetFormatPr defaultColWidth="11.57421875" defaultRowHeight="12.75" outlineLevelRow="1"/>
  <cols>
    <col min="1" max="1" width="16.140625" style="2" customWidth="1"/>
    <col min="2" max="2" width="13.00390625" style="2" customWidth="1"/>
    <col min="3" max="3" width="13.7109375" style="2" bestFit="1" customWidth="1"/>
    <col min="4" max="4" width="11.57421875" style="2" bestFit="1" customWidth="1"/>
    <col min="5" max="5" width="13.7109375" style="2" bestFit="1" customWidth="1"/>
    <col min="6" max="6" width="14.00390625" style="2" bestFit="1" customWidth="1"/>
    <col min="7" max="7" width="11.8515625" style="2" bestFit="1" customWidth="1"/>
    <col min="8" max="8" width="12.8515625" style="2" bestFit="1" customWidth="1"/>
    <col min="9" max="9" width="6.421875" style="2" bestFit="1" customWidth="1"/>
    <col min="10" max="10" width="6.140625" style="2" bestFit="1" customWidth="1"/>
    <col min="11" max="11" width="16.421875" style="2" bestFit="1" customWidth="1"/>
    <col min="12" max="12" width="12.28125" style="2" bestFit="1" customWidth="1"/>
    <col min="13" max="13" width="13.421875" style="2" bestFit="1" customWidth="1"/>
    <col min="14" max="14" width="13.7109375" style="2" customWidth="1"/>
    <col min="15" max="15" width="10.7109375" style="2" customWidth="1"/>
    <col min="16" max="16" width="13.421875" style="3" customWidth="1"/>
    <col min="17" max="16384" width="11.57421875" style="2" customWidth="1"/>
  </cols>
  <sheetData>
    <row r="1" ht="39.75" customHeight="1">
      <c r="A1" s="1" t="s">
        <v>30</v>
      </c>
    </row>
    <row r="2" spans="1:16" ht="166.5" customHeight="1">
      <c r="A2" s="107"/>
      <c r="B2" s="103" t="s">
        <v>25</v>
      </c>
      <c r="C2" s="103" t="s">
        <v>20</v>
      </c>
      <c r="D2" s="103"/>
      <c r="E2" s="103" t="s">
        <v>23</v>
      </c>
      <c r="F2" s="103"/>
      <c r="G2" s="103" t="s">
        <v>21</v>
      </c>
      <c r="H2" s="103"/>
      <c r="I2" s="103" t="s">
        <v>15</v>
      </c>
      <c r="J2" s="103"/>
      <c r="K2" s="4" t="s">
        <v>19</v>
      </c>
      <c r="L2" s="103" t="s">
        <v>0</v>
      </c>
      <c r="M2" s="103" t="s">
        <v>1</v>
      </c>
      <c r="N2" s="103" t="s">
        <v>2</v>
      </c>
      <c r="O2" s="103" t="s">
        <v>28</v>
      </c>
      <c r="P2" s="106" t="s">
        <v>3</v>
      </c>
    </row>
    <row r="3" spans="1:16" ht="13.5" thickBot="1">
      <c r="A3" s="108"/>
      <c r="B3" s="109"/>
      <c r="C3" s="5" t="s">
        <v>8</v>
      </c>
      <c r="D3" s="6" t="s">
        <v>7</v>
      </c>
      <c r="E3" s="5" t="s">
        <v>8</v>
      </c>
      <c r="F3" s="6" t="s">
        <v>7</v>
      </c>
      <c r="G3" s="5" t="s">
        <v>8</v>
      </c>
      <c r="H3" s="6" t="s">
        <v>7</v>
      </c>
      <c r="I3" s="5" t="s">
        <v>8</v>
      </c>
      <c r="J3" s="6" t="s">
        <v>7</v>
      </c>
      <c r="K3" s="6"/>
      <c r="L3" s="103"/>
      <c r="M3" s="103"/>
      <c r="N3" s="103"/>
      <c r="O3" s="103"/>
      <c r="P3" s="106"/>
    </row>
    <row r="4" spans="1:16" ht="12.75">
      <c r="A4" s="7" t="s">
        <v>24</v>
      </c>
      <c r="B4" s="8"/>
      <c r="C4" s="9"/>
      <c r="D4" s="10"/>
      <c r="E4" s="9"/>
      <c r="F4" s="10"/>
      <c r="G4" s="9"/>
      <c r="H4" s="10"/>
      <c r="I4" s="9"/>
      <c r="J4" s="10"/>
      <c r="K4" s="10"/>
      <c r="L4" s="11"/>
      <c r="M4" s="11"/>
      <c r="N4" s="11"/>
      <c r="O4" s="11"/>
      <c r="P4" s="12"/>
    </row>
    <row r="5" spans="1:16" ht="12.75">
      <c r="A5" s="14" t="s">
        <v>10</v>
      </c>
      <c r="B5" s="15">
        <v>9244138.24</v>
      </c>
      <c r="C5" s="9"/>
      <c r="D5" s="10"/>
      <c r="E5" s="9"/>
      <c r="F5" s="10"/>
      <c r="G5" s="9"/>
      <c r="H5" s="10"/>
      <c r="I5" s="9"/>
      <c r="J5" s="10"/>
      <c r="K5" s="10"/>
      <c r="L5" s="13"/>
      <c r="M5" s="13"/>
      <c r="N5" s="13"/>
      <c r="O5" s="13"/>
      <c r="P5" s="16"/>
    </row>
    <row r="6" spans="1:16" ht="13.5" thickBot="1">
      <c r="A6" s="17" t="s">
        <v>27</v>
      </c>
      <c r="B6" s="18">
        <f>B5*1.21</f>
        <v>11185407.2704</v>
      </c>
      <c r="C6" s="9"/>
      <c r="D6" s="10"/>
      <c r="E6" s="9"/>
      <c r="F6" s="10"/>
      <c r="G6" s="9"/>
      <c r="H6" s="10"/>
      <c r="I6" s="9"/>
      <c r="J6" s="10"/>
      <c r="K6" s="10"/>
      <c r="L6" s="13"/>
      <c r="M6" s="13"/>
      <c r="N6" s="13"/>
      <c r="O6" s="13"/>
      <c r="P6" s="16"/>
    </row>
    <row r="7" spans="1:16" ht="13.5" thickBot="1">
      <c r="A7" s="19"/>
      <c r="B7" s="20"/>
      <c r="C7" s="9"/>
      <c r="D7" s="10"/>
      <c r="E7" s="9"/>
      <c r="F7" s="10"/>
      <c r="G7" s="9"/>
      <c r="H7" s="10"/>
      <c r="I7" s="9"/>
      <c r="J7" s="10"/>
      <c r="K7" s="10"/>
      <c r="L7" s="13"/>
      <c r="M7" s="13"/>
      <c r="N7" s="13"/>
      <c r="O7" s="13"/>
      <c r="P7" s="16"/>
    </row>
    <row r="8" spans="1:16" ht="12.75">
      <c r="A8" s="21" t="s">
        <v>22</v>
      </c>
      <c r="B8" s="8"/>
      <c r="C8" s="22"/>
      <c r="D8" s="10"/>
      <c r="E8" s="9"/>
      <c r="F8" s="10"/>
      <c r="G8" s="9"/>
      <c r="H8" s="10"/>
      <c r="I8" s="9"/>
      <c r="J8" s="10"/>
      <c r="K8" s="10"/>
      <c r="L8" s="13"/>
      <c r="M8" s="13"/>
      <c r="N8" s="13"/>
      <c r="O8" s="13"/>
      <c r="P8" s="16"/>
    </row>
    <row r="9" spans="1:16" ht="12.75">
      <c r="A9" s="23" t="s">
        <v>10</v>
      </c>
      <c r="B9" s="24">
        <v>8921312.17</v>
      </c>
      <c r="C9" s="22"/>
      <c r="D9" s="10"/>
      <c r="E9" s="9"/>
      <c r="F9" s="10"/>
      <c r="G9" s="9"/>
      <c r="H9" s="10"/>
      <c r="I9" s="9"/>
      <c r="J9" s="10"/>
      <c r="K9" s="10"/>
      <c r="L9" s="13"/>
      <c r="M9" s="13"/>
      <c r="N9" s="13"/>
      <c r="O9" s="13"/>
      <c r="P9" s="16"/>
    </row>
    <row r="10" spans="1:16" ht="12.75">
      <c r="A10" s="25" t="s">
        <v>29</v>
      </c>
      <c r="B10" s="26">
        <v>0.21</v>
      </c>
      <c r="C10" s="22"/>
      <c r="D10" s="10"/>
      <c r="E10" s="9"/>
      <c r="F10" s="10"/>
      <c r="G10" s="9"/>
      <c r="H10" s="10"/>
      <c r="I10" s="9"/>
      <c r="J10" s="10"/>
      <c r="K10" s="10"/>
      <c r="L10" s="13"/>
      <c r="M10" s="13"/>
      <c r="N10" s="13"/>
      <c r="O10" s="13"/>
      <c r="P10" s="16"/>
    </row>
    <row r="11" spans="1:16" ht="13.5" thickBot="1">
      <c r="A11" s="27" t="s">
        <v>27</v>
      </c>
      <c r="B11" s="28">
        <f>B9*B10+B9</f>
        <v>10794787.7257</v>
      </c>
      <c r="C11" s="22"/>
      <c r="D11" s="10"/>
      <c r="E11" s="9"/>
      <c r="F11" s="10"/>
      <c r="G11" s="9"/>
      <c r="H11" s="10"/>
      <c r="I11" s="9"/>
      <c r="J11" s="10"/>
      <c r="K11" s="10"/>
      <c r="L11" s="13"/>
      <c r="M11" s="13"/>
      <c r="N11" s="13"/>
      <c r="O11" s="13"/>
      <c r="P11" s="16"/>
    </row>
    <row r="12" spans="1:16" ht="13.5" thickBot="1">
      <c r="A12" s="29"/>
      <c r="B12" s="30"/>
      <c r="C12" s="31"/>
      <c r="D12" s="32"/>
      <c r="E12" s="31"/>
      <c r="F12" s="32"/>
      <c r="G12" s="31"/>
      <c r="H12" s="32"/>
      <c r="I12" s="31"/>
      <c r="J12" s="32"/>
      <c r="K12" s="32"/>
      <c r="L12" s="33"/>
      <c r="M12" s="33"/>
      <c r="N12" s="33"/>
      <c r="O12" s="33"/>
      <c r="P12" s="34"/>
    </row>
    <row r="13" spans="1:16" s="40" customFormat="1" ht="15.75" customHeight="1">
      <c r="A13" s="35" t="s">
        <v>4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38"/>
      <c r="N13" s="38"/>
      <c r="O13" s="38"/>
      <c r="P13" s="39"/>
    </row>
    <row r="14" spans="1:16" s="40" customFormat="1" ht="15.75" customHeight="1">
      <c r="A14" s="23" t="s">
        <v>10</v>
      </c>
      <c r="B14" s="41">
        <f>B9</f>
        <v>8921312.17</v>
      </c>
      <c r="C14" s="42">
        <f>-325451.7-10368</f>
        <v>-335819.7</v>
      </c>
      <c r="D14" s="43">
        <v>233207.1</v>
      </c>
      <c r="E14" s="42">
        <v>0</v>
      </c>
      <c r="F14" s="43">
        <v>0</v>
      </c>
      <c r="G14" s="42">
        <v>-399600</v>
      </c>
      <c r="H14" s="43">
        <v>654360</v>
      </c>
      <c r="I14" s="42">
        <v>0</v>
      </c>
      <c r="J14" s="43">
        <v>0</v>
      </c>
      <c r="K14" s="44">
        <f>E14+F14+G14+H14</f>
        <v>254760</v>
      </c>
      <c r="L14" s="45">
        <f>D14+F14+H14+J14</f>
        <v>887567.1</v>
      </c>
      <c r="M14" s="46">
        <f>C14+E14+G14+I14</f>
        <v>-735419.7</v>
      </c>
      <c r="N14" s="46">
        <f>L14+M14</f>
        <v>152147.40000000002</v>
      </c>
      <c r="O14" s="104">
        <f>N14/B9</f>
        <v>0.017054374636909498</v>
      </c>
      <c r="P14" s="47">
        <f>B14+N14</f>
        <v>9073459.57</v>
      </c>
    </row>
    <row r="15" spans="1:17" s="40" customFormat="1" ht="15.75" customHeight="1" thickBot="1">
      <c r="A15" s="27" t="s">
        <v>27</v>
      </c>
      <c r="B15" s="49">
        <f>B11</f>
        <v>10794787.7257</v>
      </c>
      <c r="C15" s="50">
        <f>C14*B10+C14</f>
        <v>-406341.837</v>
      </c>
      <c r="D15" s="51">
        <f>D14*(B10)+D14</f>
        <v>282180.591</v>
      </c>
      <c r="E15" s="50">
        <f>E14*(B10)+E14</f>
        <v>0</v>
      </c>
      <c r="F15" s="51">
        <f>F14*(B10)+F14</f>
        <v>0</v>
      </c>
      <c r="G15" s="50">
        <f>G14*(B10)+G14</f>
        <v>-483516</v>
      </c>
      <c r="H15" s="51">
        <f>H14*(B10)+H14</f>
        <v>791775.6</v>
      </c>
      <c r="I15" s="50">
        <f>I14*(B10)+I14</f>
        <v>0</v>
      </c>
      <c r="J15" s="51">
        <f>J14*(B10)+J14</f>
        <v>0</v>
      </c>
      <c r="K15" s="52">
        <f>E15+F15+G15+H15</f>
        <v>308259.6</v>
      </c>
      <c r="L15" s="53">
        <f>D15+F15+H15+J15</f>
        <v>1073956.191</v>
      </c>
      <c r="M15" s="54">
        <f>C15+E15+G15+I15</f>
        <v>-889857.837</v>
      </c>
      <c r="N15" s="54">
        <f>L15+M15</f>
        <v>184098.35400000005</v>
      </c>
      <c r="O15" s="105"/>
      <c r="P15" s="55">
        <f>B15+N15</f>
        <v>10978886.0797</v>
      </c>
      <c r="Q15" s="56"/>
    </row>
    <row r="16" spans="1:17" s="40" customFormat="1" ht="15.75" customHeight="1" thickBot="1">
      <c r="A16" s="57" t="s">
        <v>18</v>
      </c>
      <c r="B16" s="58"/>
      <c r="C16" s="96">
        <f>(-C14+D14)/B9</f>
        <v>0.06378285942212468</v>
      </c>
      <c r="D16" s="96"/>
      <c r="E16" s="96">
        <f>(F14)/B9</f>
        <v>0</v>
      </c>
      <c r="F16" s="96"/>
      <c r="G16" s="96">
        <f>(-G14+H14)/B9</f>
        <v>0.11813957183834314</v>
      </c>
      <c r="H16" s="96"/>
      <c r="I16" s="114" t="s">
        <v>9</v>
      </c>
      <c r="J16" s="114"/>
      <c r="K16" s="59">
        <f>ABS(K14/B9)</f>
        <v>0.02855633735771405</v>
      </c>
      <c r="L16" s="60"/>
      <c r="M16" s="60"/>
      <c r="N16" s="48"/>
      <c r="O16" s="61"/>
      <c r="P16" s="62"/>
      <c r="Q16" s="56"/>
    </row>
    <row r="17" spans="1:17" s="40" customFormat="1" ht="15.75" customHeight="1">
      <c r="A17" s="63"/>
      <c r="B17" s="48"/>
      <c r="C17" s="20"/>
      <c r="D17" s="20"/>
      <c r="E17" s="20"/>
      <c r="F17" s="20"/>
      <c r="G17" s="20"/>
      <c r="H17" s="20"/>
      <c r="I17" s="20"/>
      <c r="J17" s="20"/>
      <c r="K17" s="48"/>
      <c r="L17" s="48"/>
      <c r="M17" s="48"/>
      <c r="N17" s="48"/>
      <c r="O17" s="48"/>
      <c r="P17" s="62"/>
      <c r="Q17" s="56"/>
    </row>
    <row r="18" spans="1:17" s="40" customFormat="1" ht="15.75" customHeight="1" hidden="1" outlineLevel="1">
      <c r="A18" s="64" t="s">
        <v>5</v>
      </c>
      <c r="B18" s="65"/>
      <c r="C18" s="66"/>
      <c r="D18" s="66"/>
      <c r="E18" s="66"/>
      <c r="F18" s="66"/>
      <c r="G18" s="66"/>
      <c r="H18" s="66"/>
      <c r="I18" s="66"/>
      <c r="J18" s="66"/>
      <c r="K18" s="65"/>
      <c r="L18" s="65"/>
      <c r="M18" s="65"/>
      <c r="N18" s="65"/>
      <c r="O18" s="65"/>
      <c r="P18" s="67"/>
      <c r="Q18" s="56"/>
    </row>
    <row r="19" spans="1:17" s="40" customFormat="1" ht="15.75" customHeight="1" hidden="1" outlineLevel="1">
      <c r="A19" s="23" t="s">
        <v>10</v>
      </c>
      <c r="B19" s="41">
        <f>P14</f>
        <v>9073459.57</v>
      </c>
      <c r="C19" s="42">
        <v>0</v>
      </c>
      <c r="D19" s="68">
        <v>0</v>
      </c>
      <c r="E19" s="69">
        <v>0</v>
      </c>
      <c r="F19" s="68">
        <v>0</v>
      </c>
      <c r="G19" s="69">
        <v>0</v>
      </c>
      <c r="H19" s="68">
        <v>0</v>
      </c>
      <c r="I19" s="69">
        <v>0</v>
      </c>
      <c r="J19" s="68">
        <v>0</v>
      </c>
      <c r="K19" s="44">
        <f>E19+F19+G19+H19</f>
        <v>0</v>
      </c>
      <c r="L19" s="45">
        <f>D19+F19+H19+J19</f>
        <v>0</v>
      </c>
      <c r="M19" s="46">
        <f>C19+E19+G19+I19</f>
        <v>0</v>
      </c>
      <c r="N19" s="46">
        <f>L19+M19</f>
        <v>0</v>
      </c>
      <c r="O19" s="104">
        <f>(N14+N19)/B9</f>
        <v>0.017054374636909498</v>
      </c>
      <c r="P19" s="110" t="s">
        <v>9</v>
      </c>
      <c r="Q19" s="56"/>
    </row>
    <row r="20" spans="1:17" s="40" customFormat="1" ht="15.75" customHeight="1" hidden="1" outlineLevel="1" thickBot="1">
      <c r="A20" s="27" t="s">
        <v>27</v>
      </c>
      <c r="B20" s="49">
        <f>P15</f>
        <v>10978886.0797</v>
      </c>
      <c r="C20" s="50">
        <f>C19*B10+C19</f>
        <v>0</v>
      </c>
      <c r="D20" s="51">
        <f>D19*(B10)+D19</f>
        <v>0</v>
      </c>
      <c r="E20" s="50">
        <f>E19*(B10)+E19</f>
        <v>0</v>
      </c>
      <c r="F20" s="51">
        <f>F19*(B10)+F19</f>
        <v>0</v>
      </c>
      <c r="G20" s="50">
        <f>G19*(B10)+G19</f>
        <v>0</v>
      </c>
      <c r="H20" s="51">
        <f>H19*(B10)+H19</f>
        <v>0</v>
      </c>
      <c r="I20" s="50">
        <f>I19*(B10)+I19</f>
        <v>0</v>
      </c>
      <c r="J20" s="51">
        <f>J19*(B10)+J19</f>
        <v>0</v>
      </c>
      <c r="K20" s="44">
        <f>E20+F20+G20+H20</f>
        <v>0</v>
      </c>
      <c r="L20" s="45">
        <f>D20+F20+H20+J20</f>
        <v>0</v>
      </c>
      <c r="M20" s="46">
        <f>C20+E20+G20+I20</f>
        <v>0</v>
      </c>
      <c r="N20" s="54">
        <f>L20+M20</f>
        <v>0</v>
      </c>
      <c r="O20" s="105"/>
      <c r="P20" s="111"/>
      <c r="Q20" s="56"/>
    </row>
    <row r="21" spans="1:17" s="40" customFormat="1" ht="15.75" customHeight="1" hidden="1" outlineLevel="1" thickBot="1">
      <c r="A21" s="57" t="s">
        <v>18</v>
      </c>
      <c r="B21" s="70"/>
      <c r="C21" s="96">
        <f>(-C19+D19)/B9</f>
        <v>0</v>
      </c>
      <c r="D21" s="96"/>
      <c r="E21" s="96">
        <f>(F19)/B9</f>
        <v>0</v>
      </c>
      <c r="F21" s="96"/>
      <c r="G21" s="96">
        <f>(-G19+H19)/B9</f>
        <v>0</v>
      </c>
      <c r="H21" s="96"/>
      <c r="I21" s="114" t="s">
        <v>9</v>
      </c>
      <c r="J21" s="114"/>
      <c r="K21" s="59">
        <f>(K19/B9)</f>
        <v>0</v>
      </c>
      <c r="L21" s="60"/>
      <c r="M21" s="60"/>
      <c r="N21" s="48"/>
      <c r="O21" s="61"/>
      <c r="P21" s="62"/>
      <c r="Q21" s="56"/>
    </row>
    <row r="22" spans="1:16" s="40" customFormat="1" ht="15.75" customHeight="1" collapsed="1">
      <c r="A22" s="71"/>
      <c r="B22" s="48"/>
      <c r="C22" s="20"/>
      <c r="D22" s="20"/>
      <c r="E22" s="20"/>
      <c r="F22" s="20"/>
      <c r="G22" s="20"/>
      <c r="H22" s="20"/>
      <c r="I22" s="20"/>
      <c r="J22" s="20"/>
      <c r="K22" s="48"/>
      <c r="L22" s="48"/>
      <c r="M22" s="48"/>
      <c r="N22" s="48"/>
      <c r="O22" s="48"/>
      <c r="P22" s="62"/>
    </row>
    <row r="23" spans="1:16" s="40" customFormat="1" ht="15.75" customHeight="1" hidden="1" outlineLevel="1">
      <c r="A23" s="64" t="s">
        <v>6</v>
      </c>
      <c r="B23" s="65"/>
      <c r="C23" s="66"/>
      <c r="D23" s="66"/>
      <c r="E23" s="66"/>
      <c r="F23" s="66"/>
      <c r="G23" s="66"/>
      <c r="H23" s="66"/>
      <c r="I23" s="66"/>
      <c r="J23" s="66"/>
      <c r="K23" s="65"/>
      <c r="L23" s="65"/>
      <c r="M23" s="65"/>
      <c r="N23" s="65"/>
      <c r="O23" s="65"/>
      <c r="P23" s="72"/>
    </row>
    <row r="24" spans="1:16" s="40" customFormat="1" ht="15.75" customHeight="1" hidden="1" outlineLevel="1">
      <c r="A24" s="23" t="s">
        <v>10</v>
      </c>
      <c r="B24" s="41" t="e">
        <f>#REF!</f>
        <v>#REF!</v>
      </c>
      <c r="C24" s="42">
        <v>0</v>
      </c>
      <c r="D24" s="68">
        <v>0</v>
      </c>
      <c r="E24" s="69">
        <v>0</v>
      </c>
      <c r="F24" s="68">
        <v>0</v>
      </c>
      <c r="G24" s="69">
        <v>0</v>
      </c>
      <c r="H24" s="68">
        <v>0</v>
      </c>
      <c r="I24" s="69">
        <v>0</v>
      </c>
      <c r="J24" s="68">
        <v>0</v>
      </c>
      <c r="K24" s="44">
        <f>E24+F24+G24+H24</f>
        <v>0</v>
      </c>
      <c r="L24" s="45">
        <f>D24+F24+H24+J24</f>
        <v>0</v>
      </c>
      <c r="M24" s="46">
        <f>C24+E24+G24+I24</f>
        <v>0</v>
      </c>
      <c r="N24" s="46">
        <f>L24+M24</f>
        <v>0</v>
      </c>
      <c r="O24" s="104">
        <f>(N14+N19+N24)/B9</f>
        <v>0.017054374636909498</v>
      </c>
      <c r="P24" s="112" t="s">
        <v>9</v>
      </c>
    </row>
    <row r="25" spans="1:16" s="40" customFormat="1" ht="15.75" customHeight="1" hidden="1" outlineLevel="1" thickBot="1">
      <c r="A25" s="27" t="s">
        <v>27</v>
      </c>
      <c r="B25" s="49" t="e">
        <f>#REF!</f>
        <v>#REF!</v>
      </c>
      <c r="C25" s="50">
        <f>C24*B10+C24</f>
        <v>0</v>
      </c>
      <c r="D25" s="51">
        <f>D24*(B10)+D24</f>
        <v>0</v>
      </c>
      <c r="E25" s="50">
        <f>E24*(B10)+E24</f>
        <v>0</v>
      </c>
      <c r="F25" s="51">
        <f>F24*(B10)+F24</f>
        <v>0</v>
      </c>
      <c r="G25" s="50">
        <f>G24*(B10)+G24</f>
        <v>0</v>
      </c>
      <c r="H25" s="51">
        <f>H24*(B10)+H24</f>
        <v>0</v>
      </c>
      <c r="I25" s="50">
        <f>I24*(B10)+I24</f>
        <v>0</v>
      </c>
      <c r="J25" s="51">
        <f>J24*(B10)+J24</f>
        <v>0</v>
      </c>
      <c r="K25" s="44">
        <f>E25+F25+G25+H25</f>
        <v>0</v>
      </c>
      <c r="L25" s="45">
        <f>D25+F25+H25+J25</f>
        <v>0</v>
      </c>
      <c r="M25" s="46">
        <f>C25+E25+G25+I25</f>
        <v>0</v>
      </c>
      <c r="N25" s="54">
        <f>L25+M25</f>
        <v>0</v>
      </c>
      <c r="O25" s="105"/>
      <c r="P25" s="113"/>
    </row>
    <row r="26" spans="1:16" s="40" customFormat="1" ht="15.75" customHeight="1" hidden="1" outlineLevel="1" thickBot="1">
      <c r="A26" s="57" t="s">
        <v>18</v>
      </c>
      <c r="B26" s="70"/>
      <c r="C26" s="96">
        <f>(-C24+D24)/B9</f>
        <v>0</v>
      </c>
      <c r="D26" s="96"/>
      <c r="E26" s="96">
        <f>(F24)/B9</f>
        <v>0</v>
      </c>
      <c r="F26" s="96"/>
      <c r="G26" s="96">
        <f>(-G24+H24)/B9</f>
        <v>0</v>
      </c>
      <c r="H26" s="96"/>
      <c r="I26" s="114" t="s">
        <v>9</v>
      </c>
      <c r="J26" s="114"/>
      <c r="K26" s="59">
        <f>(K24/B9)</f>
        <v>0</v>
      </c>
      <c r="L26" s="60"/>
      <c r="M26" s="60"/>
      <c r="N26" s="48"/>
      <c r="O26" s="61"/>
      <c r="P26" s="62"/>
    </row>
    <row r="27" spans="1:16" s="40" customFormat="1" ht="15.75" customHeight="1" collapsed="1">
      <c r="A27" s="71"/>
      <c r="B27" s="48"/>
      <c r="C27" s="61"/>
      <c r="D27" s="61"/>
      <c r="E27" s="61"/>
      <c r="F27" s="61"/>
      <c r="G27" s="61"/>
      <c r="H27" s="61"/>
      <c r="I27" s="48"/>
      <c r="J27" s="48"/>
      <c r="K27" s="48"/>
      <c r="L27" s="48"/>
      <c r="M27" s="48"/>
      <c r="N27" s="48"/>
      <c r="O27" s="61"/>
      <c r="P27" s="62"/>
    </row>
    <row r="28" spans="1:16" s="40" customFormat="1" ht="39.75" customHeight="1" thickBot="1">
      <c r="A28" s="73"/>
      <c r="B28" s="74"/>
      <c r="C28" s="97" t="s">
        <v>17</v>
      </c>
      <c r="D28" s="97"/>
      <c r="E28" s="97" t="s">
        <v>26</v>
      </c>
      <c r="F28" s="97"/>
      <c r="G28" s="97" t="s">
        <v>16</v>
      </c>
      <c r="H28" s="97"/>
      <c r="I28" s="97" t="s">
        <v>14</v>
      </c>
      <c r="J28" s="97"/>
      <c r="K28" s="75" t="s">
        <v>11</v>
      </c>
      <c r="L28" s="74"/>
      <c r="M28" s="74"/>
      <c r="N28" s="74"/>
      <c r="O28" s="74"/>
      <c r="P28" s="76"/>
    </row>
    <row r="29" spans="1:16" s="40" customFormat="1" ht="15.75" customHeight="1">
      <c r="A29" s="64" t="s">
        <v>18</v>
      </c>
      <c r="B29" s="65"/>
      <c r="C29" s="100">
        <f>C16+C21+C26</f>
        <v>0.06378285942212468</v>
      </c>
      <c r="D29" s="101"/>
      <c r="E29" s="100">
        <f>E16+E21+E26</f>
        <v>0</v>
      </c>
      <c r="F29" s="101"/>
      <c r="G29" s="100">
        <f>G16+G21+G26</f>
        <v>0.11813957183834314</v>
      </c>
      <c r="H29" s="102"/>
      <c r="I29" s="92" t="s">
        <v>13</v>
      </c>
      <c r="J29" s="93"/>
      <c r="K29" s="77">
        <f>K16+K21+K26</f>
        <v>0.02855633735771405</v>
      </c>
      <c r="L29" s="48"/>
      <c r="M29" s="48"/>
      <c r="N29" s="48"/>
      <c r="O29" s="48"/>
      <c r="P29" s="62"/>
    </row>
    <row r="30" spans="1:16" s="40" customFormat="1" ht="15.75" customHeight="1" thickBot="1">
      <c r="A30" s="78" t="s">
        <v>12</v>
      </c>
      <c r="B30" s="79"/>
      <c r="C30" s="98" t="str">
        <f>IF(C29&lt;15%,"Splněno","Nesplněno")</f>
        <v>Splněno</v>
      </c>
      <c r="D30" s="99"/>
      <c r="E30" s="98" t="str">
        <f>IF(E29&lt;50%,"Splněno","Nesplněno")</f>
        <v>Splněno</v>
      </c>
      <c r="F30" s="99"/>
      <c r="G30" s="98" t="str">
        <f>IF(G29&lt;50%,"Splněno","Nesplněno")</f>
        <v>Splněno</v>
      </c>
      <c r="H30" s="99"/>
      <c r="I30" s="94"/>
      <c r="J30" s="95"/>
      <c r="K30" s="80" t="str">
        <f>IF(K29&lt;30%,"Splněno","Nesplněno")</f>
        <v>Splněno</v>
      </c>
      <c r="L30" s="48"/>
      <c r="M30" s="48"/>
      <c r="N30" s="48"/>
      <c r="O30" s="48"/>
      <c r="P30" s="62"/>
    </row>
    <row r="31" spans="2:16" ht="12.75">
      <c r="B31" s="81"/>
      <c r="C31" s="81"/>
      <c r="D31" s="81"/>
      <c r="E31" s="81"/>
      <c r="F31" s="81"/>
      <c r="G31" s="81"/>
      <c r="H31" s="81"/>
      <c r="I31" s="81"/>
      <c r="J31" s="81"/>
      <c r="K31" s="82"/>
      <c r="L31" s="82"/>
      <c r="M31" s="82"/>
      <c r="N31" s="82"/>
      <c r="O31" s="82"/>
      <c r="P31" s="83"/>
    </row>
    <row r="32" spans="2:16" ht="12.7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4"/>
    </row>
    <row r="33" spans="2:16" ht="12.75">
      <c r="B33" s="81"/>
      <c r="C33" s="81"/>
      <c r="D33" s="81"/>
      <c r="E33" s="81"/>
      <c r="F33" s="85"/>
      <c r="G33" s="81"/>
      <c r="H33" s="81"/>
      <c r="I33" s="81"/>
      <c r="J33" s="81"/>
      <c r="K33" s="81"/>
      <c r="L33" s="81"/>
      <c r="M33" s="81"/>
      <c r="N33" s="81"/>
      <c r="O33" s="81"/>
      <c r="P33" s="84"/>
    </row>
    <row r="34" spans="2:16" ht="12.7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4"/>
    </row>
    <row r="35" spans="1:16" ht="12.75">
      <c r="A35" s="86"/>
      <c r="B35" s="86"/>
      <c r="C35" s="87"/>
      <c r="D35" s="87"/>
      <c r="E35" s="87"/>
      <c r="F35" s="88"/>
      <c r="G35" s="86"/>
      <c r="H35" s="81"/>
      <c r="I35" s="81"/>
      <c r="J35" s="81"/>
      <c r="K35" s="81"/>
      <c r="L35" s="81"/>
      <c r="M35" s="81"/>
      <c r="N35" s="81"/>
      <c r="O35" s="81"/>
      <c r="P35" s="84"/>
    </row>
    <row r="36" spans="1:16" ht="12.75">
      <c r="A36" s="89"/>
      <c r="B36" s="86"/>
      <c r="C36" s="87"/>
      <c r="D36" s="87"/>
      <c r="E36" s="87"/>
      <c r="F36" s="88"/>
      <c r="G36" s="86"/>
      <c r="H36" s="81"/>
      <c r="I36" s="81"/>
      <c r="J36" s="81"/>
      <c r="K36" s="81"/>
      <c r="L36" s="81"/>
      <c r="M36" s="81"/>
      <c r="N36" s="81"/>
      <c r="O36" s="81"/>
      <c r="P36" s="84"/>
    </row>
    <row r="37" spans="1:16" ht="12.75">
      <c r="A37" s="89"/>
      <c r="B37" s="86"/>
      <c r="C37" s="87"/>
      <c r="D37" s="87"/>
      <c r="E37" s="87"/>
      <c r="F37" s="88"/>
      <c r="G37" s="86"/>
      <c r="H37" s="81"/>
      <c r="I37" s="81"/>
      <c r="J37" s="81"/>
      <c r="K37" s="81"/>
      <c r="L37" s="81"/>
      <c r="M37" s="81"/>
      <c r="N37" s="81"/>
      <c r="O37" s="81"/>
      <c r="P37" s="84"/>
    </row>
    <row r="38" spans="1:16" ht="12.75">
      <c r="A38" s="89"/>
      <c r="B38" s="86"/>
      <c r="C38" s="86"/>
      <c r="D38" s="86"/>
      <c r="E38" s="86"/>
      <c r="F38" s="86"/>
      <c r="G38" s="86"/>
      <c r="H38" s="81"/>
      <c r="I38" s="81"/>
      <c r="J38" s="81"/>
      <c r="K38" s="81"/>
      <c r="L38" s="81"/>
      <c r="M38" s="81"/>
      <c r="N38" s="81"/>
      <c r="O38" s="81"/>
      <c r="P38" s="84"/>
    </row>
    <row r="39" spans="2:16" ht="12.7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4"/>
    </row>
    <row r="40" spans="2:16" ht="12.7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4"/>
    </row>
    <row r="41" spans="2:16" ht="12.7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4"/>
    </row>
    <row r="42" spans="2:16" ht="12.7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1"/>
    </row>
    <row r="43" spans="2:16" ht="12.75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1"/>
    </row>
    <row r="44" spans="2:16" ht="12.7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1"/>
    </row>
    <row r="45" spans="2:16" ht="12.75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1"/>
    </row>
    <row r="46" spans="2:16" ht="12.75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1"/>
    </row>
    <row r="47" spans="2:16" ht="12.75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1"/>
    </row>
    <row r="48" spans="2:16" ht="12.75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1"/>
    </row>
    <row r="49" spans="2:16" ht="12.75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1"/>
    </row>
    <row r="50" spans="2:16" ht="12.75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</row>
    <row r="51" spans="2:16" ht="12.75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1"/>
    </row>
    <row r="52" spans="2:16" ht="12.7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</row>
    <row r="53" spans="2:16" ht="12.75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1"/>
    </row>
    <row r="54" spans="2:16" ht="12.7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1"/>
    </row>
    <row r="55" spans="2:16" ht="12.75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1"/>
    </row>
    <row r="56" spans="2:16" ht="12.7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1"/>
    </row>
    <row r="57" spans="2:16" ht="12.75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1"/>
    </row>
    <row r="58" spans="2:16" ht="12.75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1"/>
    </row>
    <row r="59" spans="2:16" ht="12.75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1"/>
    </row>
    <row r="60" spans="2:16" ht="12.75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1"/>
    </row>
  </sheetData>
  <sheetProtection formatCells="0" formatColumns="0" formatRows="0" insertColumns="0" insertRows="0" insertHyperlinks="0" deleteColumns="0" deleteRows="0" sort="0" autoFilter="0" pivotTables="0"/>
  <protectedRanges>
    <protectedRange password="ABA6" sqref="C14:J14 C19:J19 C24:J24" name="Oblast1"/>
  </protectedRanges>
  <mergeCells count="39">
    <mergeCell ref="P19:P20"/>
    <mergeCell ref="P24:P25"/>
    <mergeCell ref="I16:J16"/>
    <mergeCell ref="I21:J21"/>
    <mergeCell ref="I26:J26"/>
    <mergeCell ref="O19:O20"/>
    <mergeCell ref="O24:O25"/>
    <mergeCell ref="P2:P3"/>
    <mergeCell ref="I2:J2"/>
    <mergeCell ref="A2:A3"/>
    <mergeCell ref="B2:B3"/>
    <mergeCell ref="L2:L3"/>
    <mergeCell ref="M2:M3"/>
    <mergeCell ref="C2:D2"/>
    <mergeCell ref="N2:N3"/>
    <mergeCell ref="E2:F2"/>
    <mergeCell ref="G2:H2"/>
    <mergeCell ref="E21:F21"/>
    <mergeCell ref="G21:H21"/>
    <mergeCell ref="O2:O3"/>
    <mergeCell ref="E16:F16"/>
    <mergeCell ref="G16:H16"/>
    <mergeCell ref="O14:O15"/>
    <mergeCell ref="C30:D30"/>
    <mergeCell ref="E30:F30"/>
    <mergeCell ref="G30:H30"/>
    <mergeCell ref="C29:D29"/>
    <mergeCell ref="E29:F29"/>
    <mergeCell ref="G29:H29"/>
    <mergeCell ref="I29:J30"/>
    <mergeCell ref="C16:D16"/>
    <mergeCell ref="G26:H26"/>
    <mergeCell ref="C26:D26"/>
    <mergeCell ref="E26:F26"/>
    <mergeCell ref="I28:J28"/>
    <mergeCell ref="C21:D21"/>
    <mergeCell ref="C28:D28"/>
    <mergeCell ref="E28:F28"/>
    <mergeCell ref="G28:H28"/>
  </mergeCells>
  <conditionalFormatting sqref="C30:D30">
    <cfRule type="containsText" priority="53" dxfId="5" operator="containsText" stopIfTrue="1" text="Nesplněno">
      <formula>NOT(ISERROR(SEARCH("Nesplněno",C30)))</formula>
    </cfRule>
  </conditionalFormatting>
  <conditionalFormatting sqref="C30:H30">
    <cfRule type="containsText" priority="48" dxfId="2" operator="containsText" stopIfTrue="1" text="Nesplněno">
      <formula>NOT(ISERROR(SEARCH("Nesplněno",C30)))</formula>
    </cfRule>
    <cfRule type="containsText" priority="52" dxfId="2" operator="containsText" stopIfTrue="1" text="Nesplněno">
      <formula>NOT(ISERROR(SEARCH("Nesplněno",C30)))</formula>
    </cfRule>
  </conditionalFormatting>
  <conditionalFormatting sqref="K30">
    <cfRule type="containsText" priority="49" dxfId="2" operator="containsText" stopIfTrue="1" text="Nesplněno">
      <formula>NOT(ISERROR(SEARCH("Nesplněno",K30)))</formula>
    </cfRule>
    <cfRule type="containsText" priority="51" dxfId="2" operator="containsText" stopIfTrue="1" text="Nesplněno">
      <formula>NOT(ISERROR(SEARCH("Nesplněno",K30)))</formula>
    </cfRule>
    <cfRule type="colorScale" priority="50" dxfId="3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4">
    <cfRule type="cellIs" priority="2" dxfId="0" operator="greaterThan" stopIfTrue="1">
      <formula>0</formula>
    </cfRule>
    <cfRule type="cellIs" priority="3" dxfId="26" operator="greaterThan" stopIfTrue="1">
      <formula>0</formula>
    </cfRule>
    <cfRule type="cellIs" priority="4" dxfId="26" operator="greaterThan" stopIfTrue="1">
      <formula>55</formula>
    </cfRule>
    <cfRule type="cellIs" priority="5" dxfId="2" operator="greaterThan" stopIfTrue="1">
      <formula>0</formula>
    </cfRule>
    <cfRule type="cellIs" priority="44" dxfId="35" operator="greaterThan" stopIfTrue="1">
      <formula>0</formula>
    </cfRule>
    <cfRule type="cellIs" priority="45" dxfId="17" operator="greaterThan" stopIfTrue="1">
      <formula>0</formula>
    </cfRule>
    <cfRule type="cellIs" priority="47" dxfId="2" operator="greaterThan" stopIfTrue="1">
      <formula>0</formula>
    </cfRule>
  </conditionalFormatting>
  <conditionalFormatting sqref="C14 E14 G14 I14 E19 G19 I19 E24 G24 I24 C19 C24">
    <cfRule type="cellIs" priority="46" dxfId="25" operator="greaterThan" stopIfTrue="1">
      <formula>0</formula>
    </cfRule>
  </conditionalFormatting>
  <conditionalFormatting sqref="D35:E37">
    <cfRule type="containsText" priority="43" dxfId="5" operator="containsText" stopIfTrue="1" text="Nesplněno">
      <formula>NOT(ISERROR(SEARCH("Nesplněno",D35)))</formula>
    </cfRule>
  </conditionalFormatting>
  <conditionalFormatting sqref="D35:E37">
    <cfRule type="containsText" priority="41" dxfId="2" operator="containsText" stopIfTrue="1" text="Nesplněno">
      <formula>NOT(ISERROR(SEARCH("Nesplněno",D35)))</formula>
    </cfRule>
    <cfRule type="containsText" priority="42" dxfId="2" operator="containsText" stopIfTrue="1" text="Nesplněno">
      <formula>NOT(ISERROR(SEARCH("Nesplněno",D35)))</formula>
    </cfRule>
  </conditionalFormatting>
  <conditionalFormatting sqref="D35:F37">
    <cfRule type="containsText" priority="27" dxfId="2" operator="containsText" stopIfTrue="1" text="Dosaď hodnotu menší nebo rovno nule">
      <formula>NOT(ISERROR(SEARCH("Dosaď hodnotu menší nebo rovno nule",D35)))</formula>
    </cfRule>
    <cfRule type="containsText" priority="40" dxfId="36" operator="containsText" stopIfTrue="1" text="dosaď hodnotu menší nebo rovno nule">
      <formula>NOT(ISERROR(SEARCH("dosaď hodnotu menší nebo rovno nule",D35)))</formula>
    </cfRule>
  </conditionalFormatting>
  <conditionalFormatting sqref="C19">
    <cfRule type="cellIs" priority="25" dxfId="17" operator="greaterThan" stopIfTrue="1">
      <formula>0</formula>
    </cfRule>
    <cfRule type="cellIs" priority="26" dxfId="2" operator="greaterThan" stopIfTrue="1">
      <formula>0</formula>
    </cfRule>
    <cfRule type="cellIs" priority="24" dxfId="35" operator="greaterThan" stopIfTrue="1">
      <formula>0</formula>
    </cfRule>
  </conditionalFormatting>
  <conditionalFormatting sqref="C24">
    <cfRule type="cellIs" priority="22" dxfId="17" operator="greaterThan" stopIfTrue="1">
      <formula>0</formula>
    </cfRule>
    <cfRule type="cellIs" priority="23" dxfId="2" operator="greaterThan" stopIfTrue="1">
      <formula>0</formula>
    </cfRule>
    <cfRule type="cellIs" priority="21" dxfId="35" operator="greaterThan" stopIfTrue="1">
      <formula>0</formula>
    </cfRule>
  </conditionalFormatting>
  <conditionalFormatting sqref="C35">
    <cfRule type="containsText" priority="20" dxfId="5" operator="containsText" stopIfTrue="1" text="Nesplněno">
      <formula>NOT(ISERROR(SEARCH("Nesplněno",C35)))</formula>
    </cfRule>
  </conditionalFormatting>
  <conditionalFormatting sqref="C35">
    <cfRule type="containsText" priority="18" dxfId="2" operator="containsText" stopIfTrue="1" text="Nesplněno">
      <formula>NOT(ISERROR(SEARCH("Nesplněno",C35)))</formula>
    </cfRule>
    <cfRule type="containsText" priority="19" dxfId="2" operator="containsText" stopIfTrue="1" text="Nesplněno">
      <formula>NOT(ISERROR(SEARCH("Nesplněno",C35)))</formula>
    </cfRule>
  </conditionalFormatting>
  <conditionalFormatting sqref="C35">
    <cfRule type="containsText" priority="16" dxfId="2" operator="containsText" stopIfTrue="1" text="Dosaď hodnotu menší nebo rovno nule">
      <formula>NOT(ISERROR(SEARCH("Dosaď hodnotu menší nebo rovno nule",C35)))</formula>
    </cfRule>
    <cfRule type="containsText" priority="17" dxfId="36" operator="containsText" stopIfTrue="1" text="dosaď hodnotu menší nebo rovno nule">
      <formula>NOT(ISERROR(SEARCH("dosaď hodnotu menší nebo rovno nule",C35)))</formula>
    </cfRule>
  </conditionalFormatting>
  <conditionalFormatting sqref="C36">
    <cfRule type="containsText" priority="15" dxfId="5" operator="containsText" stopIfTrue="1" text="Nesplněno">
      <formula>NOT(ISERROR(SEARCH("Nesplněno",C36)))</formula>
    </cfRule>
  </conditionalFormatting>
  <conditionalFormatting sqref="C36">
    <cfRule type="containsText" priority="13" dxfId="2" operator="containsText" stopIfTrue="1" text="Nesplněno">
      <formula>NOT(ISERROR(SEARCH("Nesplněno",C36)))</formula>
    </cfRule>
    <cfRule type="containsText" priority="14" dxfId="2" operator="containsText" stopIfTrue="1" text="Nesplněno">
      <formula>NOT(ISERROR(SEARCH("Nesplněno",C36)))</formula>
    </cfRule>
  </conditionalFormatting>
  <conditionalFormatting sqref="C36">
    <cfRule type="containsText" priority="11" dxfId="2" operator="containsText" stopIfTrue="1" text="Dosaď hodnotu menší nebo rovno nule">
      <formula>NOT(ISERROR(SEARCH("Dosaď hodnotu menší nebo rovno nule",C36)))</formula>
    </cfRule>
    <cfRule type="containsText" priority="12" dxfId="36" operator="containsText" stopIfTrue="1" text="dosaď hodnotu menší nebo rovno nule">
      <formula>NOT(ISERROR(SEARCH("dosaď hodnotu menší nebo rovno nule",C36)))</formula>
    </cfRule>
  </conditionalFormatting>
  <conditionalFormatting sqref="C37">
    <cfRule type="containsText" priority="10" dxfId="5" operator="containsText" stopIfTrue="1" text="Nesplněno">
      <formula>NOT(ISERROR(SEARCH("Nesplněno",C37)))</formula>
    </cfRule>
  </conditionalFormatting>
  <conditionalFormatting sqref="C37">
    <cfRule type="containsText" priority="8" dxfId="2" operator="containsText" stopIfTrue="1" text="Nesplněno">
      <formula>NOT(ISERROR(SEARCH("Nesplněno",C37)))</formula>
    </cfRule>
    <cfRule type="containsText" priority="9" dxfId="2" operator="containsText" stopIfTrue="1" text="Nesplněno">
      <formula>NOT(ISERROR(SEARCH("Nesplněno",C37)))</formula>
    </cfRule>
  </conditionalFormatting>
  <conditionalFormatting sqref="C37">
    <cfRule type="containsText" priority="6" dxfId="2" operator="containsText" stopIfTrue="1" text="Dosaď hodnotu menší nebo rovno nule">
      <formula>NOT(ISERROR(SEARCH("Dosaď hodnotu menší nebo rovno nule",C37)))</formula>
    </cfRule>
    <cfRule type="containsText" priority="7" dxfId="36" operator="containsText" stopIfTrue="1" text="dosaď hodnotu menší nebo rovno nule">
      <formula>NOT(ISERROR(SEARCH("dosaď hodnotu menší nebo rovno nule",C37)))</formula>
    </cfRule>
  </conditionalFormatting>
  <conditionalFormatting sqref="E14 G14 I14 I19 G19 E19 C19 C24 E24 G24 I24">
    <cfRule type="cellIs" priority="1" dxfId="0" operator="greaterThan" stopIfTrue="1">
      <formula>0</formula>
    </cfRule>
  </conditionalFormatting>
  <printOptions/>
  <pageMargins left="0.25" right="0.25" top="0.75" bottom="0.75" header="0.3" footer="0.3"/>
  <pageSetup horizontalDpi="300" verticalDpi="300" orientation="landscape" paperSize="9" scale="65" r:id="rId1"/>
  <headerFooter alignWithMargins="0">
    <oddHeader>&amp;R&amp;"Arial,Tučné"Příloha č. 1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mikulenka</dc:creator>
  <cp:keywords/>
  <dc:description/>
  <cp:lastModifiedBy>ryska</cp:lastModifiedBy>
  <cp:lastPrinted>2018-09-19T09:25:57Z</cp:lastPrinted>
  <dcterms:created xsi:type="dcterms:W3CDTF">2017-01-27T06:04:52Z</dcterms:created>
  <dcterms:modified xsi:type="dcterms:W3CDTF">2018-09-19T10:07:53Z</dcterms:modified>
  <cp:category/>
  <cp:version/>
  <cp:contentType/>
  <cp:contentStatus/>
</cp:coreProperties>
</file>