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orinova\Documents\PD\Na Aleji 82 - celková oprava bytu 2+kk REV 1\"/>
    </mc:Choice>
  </mc:AlternateContent>
  <xr:revisionPtr revIDLastSave="0" documentId="8_{43E86446-54B9-463C-AB94-78882FCA06F1}" xr6:coauthVersionLast="41" xr6:coauthVersionMax="41" xr10:uidLastSave="{00000000-0000-0000-0000-000000000000}"/>
  <bookViews>
    <workbookView xWindow="5850" yWindow="435" windowWidth="22575" windowHeight="15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.1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1.11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1.11 Pol'!$A$1:$X$212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17" i="1" s="1"/>
  <c r="I59" i="1"/>
  <c r="I58" i="1"/>
  <c r="I57" i="1"/>
  <c r="I56" i="1"/>
  <c r="I55" i="1"/>
  <c r="I54" i="1"/>
  <c r="I53" i="1"/>
  <c r="I52" i="1"/>
  <c r="I51" i="1"/>
  <c r="I50" i="1"/>
  <c r="I16" i="1" s="1"/>
  <c r="I49" i="1"/>
  <c r="G41" i="1"/>
  <c r="F41" i="1"/>
  <c r="G40" i="1"/>
  <c r="F40" i="1"/>
  <c r="G39" i="1"/>
  <c r="F39" i="1"/>
  <c r="G211" i="12"/>
  <c r="BA202" i="12"/>
  <c r="BA71" i="12"/>
  <c r="BA53" i="12"/>
  <c r="BA42" i="12"/>
  <c r="BA36" i="12"/>
  <c r="BA11" i="12"/>
  <c r="G9" i="12"/>
  <c r="M9" i="12" s="1"/>
  <c r="I9" i="12"/>
  <c r="K9" i="12"/>
  <c r="K8" i="12" s="1"/>
  <c r="O9" i="12"/>
  <c r="Q9" i="12"/>
  <c r="V9" i="12"/>
  <c r="V8" i="12" s="1"/>
  <c r="G10" i="12"/>
  <c r="I10" i="12"/>
  <c r="K10" i="12"/>
  <c r="M10" i="12"/>
  <c r="O10" i="12"/>
  <c r="Q10" i="12"/>
  <c r="V10" i="12"/>
  <c r="G13" i="12"/>
  <c r="I13" i="12"/>
  <c r="K13" i="12"/>
  <c r="O13" i="12"/>
  <c r="O8" i="12" s="1"/>
  <c r="Q13" i="12"/>
  <c r="V13" i="12"/>
  <c r="G17" i="12"/>
  <c r="M17" i="12" s="1"/>
  <c r="I17" i="12"/>
  <c r="I8" i="12" s="1"/>
  <c r="K17" i="12"/>
  <c r="O17" i="12"/>
  <c r="Q17" i="12"/>
  <c r="Q8" i="12" s="1"/>
  <c r="V17" i="12"/>
  <c r="G21" i="12"/>
  <c r="I21" i="12"/>
  <c r="K21" i="12"/>
  <c r="M21" i="12"/>
  <c r="O21" i="12"/>
  <c r="Q21" i="12"/>
  <c r="V21" i="12"/>
  <c r="G35" i="12"/>
  <c r="G20" i="12" s="1"/>
  <c r="I35" i="12"/>
  <c r="K35" i="12"/>
  <c r="O35" i="12"/>
  <c r="O20" i="12" s="1"/>
  <c r="Q35" i="12"/>
  <c r="V35" i="12"/>
  <c r="G41" i="12"/>
  <c r="M41" i="12" s="1"/>
  <c r="I41" i="12"/>
  <c r="I20" i="12" s="1"/>
  <c r="K41" i="12"/>
  <c r="O41" i="12"/>
  <c r="Q41" i="12"/>
  <c r="Q20" i="12" s="1"/>
  <c r="V41" i="12"/>
  <c r="G44" i="12"/>
  <c r="M44" i="12" s="1"/>
  <c r="I44" i="12"/>
  <c r="K44" i="12"/>
  <c r="K20" i="12" s="1"/>
  <c r="O44" i="12"/>
  <c r="Q44" i="12"/>
  <c r="V44" i="12"/>
  <c r="V20" i="12" s="1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65" i="12"/>
  <c r="M65" i="12" s="1"/>
  <c r="I65" i="12"/>
  <c r="K65" i="12"/>
  <c r="O65" i="12"/>
  <c r="Q65" i="12"/>
  <c r="V65" i="12"/>
  <c r="K66" i="12"/>
  <c r="V66" i="12"/>
  <c r="G67" i="12"/>
  <c r="G66" i="12" s="1"/>
  <c r="I67" i="12"/>
  <c r="K67" i="12"/>
  <c r="O67" i="12"/>
  <c r="O66" i="12" s="1"/>
  <c r="Q67" i="12"/>
  <c r="V67" i="12"/>
  <c r="G68" i="12"/>
  <c r="M68" i="12" s="1"/>
  <c r="I68" i="12"/>
  <c r="I66" i="12" s="1"/>
  <c r="K68" i="12"/>
  <c r="O68" i="12"/>
  <c r="Q68" i="12"/>
  <c r="Q66" i="12" s="1"/>
  <c r="V68" i="12"/>
  <c r="G69" i="12"/>
  <c r="I69" i="12"/>
  <c r="K69" i="12"/>
  <c r="O69" i="12"/>
  <c r="Q69" i="12"/>
  <c r="V69" i="12"/>
  <c r="G70" i="12"/>
  <c r="I70" i="12"/>
  <c r="K70" i="12"/>
  <c r="M70" i="12"/>
  <c r="M69" i="12" s="1"/>
  <c r="O70" i="12"/>
  <c r="Q70" i="12"/>
  <c r="V70" i="12"/>
  <c r="G72" i="12"/>
  <c r="G73" i="12"/>
  <c r="M73" i="12" s="1"/>
  <c r="I73" i="12"/>
  <c r="I72" i="12" s="1"/>
  <c r="K73" i="12"/>
  <c r="O73" i="12"/>
  <c r="Q73" i="12"/>
  <c r="Q72" i="12" s="1"/>
  <c r="V73" i="12"/>
  <c r="G76" i="12"/>
  <c r="M76" i="12" s="1"/>
  <c r="I76" i="12"/>
  <c r="K76" i="12"/>
  <c r="K72" i="12" s="1"/>
  <c r="O76" i="12"/>
  <c r="Q76" i="12"/>
  <c r="V76" i="12"/>
  <c r="V72" i="12" s="1"/>
  <c r="G79" i="12"/>
  <c r="I79" i="12"/>
  <c r="K79" i="12"/>
  <c r="M79" i="12"/>
  <c r="O79" i="12"/>
  <c r="Q79" i="12"/>
  <c r="V79" i="12"/>
  <c r="G83" i="12"/>
  <c r="M83" i="12" s="1"/>
  <c r="I83" i="12"/>
  <c r="K83" i="12"/>
  <c r="O83" i="12"/>
  <c r="O72" i="12" s="1"/>
  <c r="Q83" i="12"/>
  <c r="V83" i="12"/>
  <c r="G86" i="12"/>
  <c r="M86" i="12" s="1"/>
  <c r="I86" i="12"/>
  <c r="K86" i="12"/>
  <c r="K85" i="12" s="1"/>
  <c r="O86" i="12"/>
  <c r="Q86" i="12"/>
  <c r="V86" i="12"/>
  <c r="V85" i="12" s="1"/>
  <c r="G90" i="12"/>
  <c r="I90" i="12"/>
  <c r="K90" i="12"/>
  <c r="M90" i="12"/>
  <c r="O90" i="12"/>
  <c r="Q90" i="12"/>
  <c r="V90" i="12"/>
  <c r="G94" i="12"/>
  <c r="M94" i="12" s="1"/>
  <c r="I94" i="12"/>
  <c r="K94" i="12"/>
  <c r="O94" i="12"/>
  <c r="O85" i="12" s="1"/>
  <c r="Q94" i="12"/>
  <c r="V94" i="12"/>
  <c r="G95" i="12"/>
  <c r="M95" i="12" s="1"/>
  <c r="I95" i="12"/>
  <c r="I85" i="12" s="1"/>
  <c r="K95" i="12"/>
  <c r="O95" i="12"/>
  <c r="Q95" i="12"/>
  <c r="Q85" i="12" s="1"/>
  <c r="V95" i="12"/>
  <c r="G98" i="12"/>
  <c r="I98" i="12"/>
  <c r="K98" i="12"/>
  <c r="M98" i="12"/>
  <c r="O98" i="12"/>
  <c r="Q98" i="12"/>
  <c r="V98" i="12"/>
  <c r="G99" i="12"/>
  <c r="G97" i="12" s="1"/>
  <c r="I99" i="12"/>
  <c r="K99" i="12"/>
  <c r="O99" i="12"/>
  <c r="O97" i="12" s="1"/>
  <c r="Q99" i="12"/>
  <c r="V99" i="12"/>
  <c r="G101" i="12"/>
  <c r="M101" i="12" s="1"/>
  <c r="I101" i="12"/>
  <c r="I97" i="12" s="1"/>
  <c r="K101" i="12"/>
  <c r="O101" i="12"/>
  <c r="Q101" i="12"/>
  <c r="Q97" i="12" s="1"/>
  <c r="V101" i="12"/>
  <c r="G102" i="12"/>
  <c r="M102" i="12" s="1"/>
  <c r="I102" i="12"/>
  <c r="K102" i="12"/>
  <c r="K97" i="12" s="1"/>
  <c r="O102" i="12"/>
  <c r="Q102" i="12"/>
  <c r="V102" i="12"/>
  <c r="V97" i="12" s="1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G119" i="12" s="1"/>
  <c r="I120" i="12"/>
  <c r="K120" i="12"/>
  <c r="O120" i="12"/>
  <c r="O119" i="12" s="1"/>
  <c r="Q120" i="12"/>
  <c r="V120" i="12"/>
  <c r="G121" i="12"/>
  <c r="M121" i="12" s="1"/>
  <c r="I121" i="12"/>
  <c r="I119" i="12" s="1"/>
  <c r="K121" i="12"/>
  <c r="O121" i="12"/>
  <c r="Q121" i="12"/>
  <c r="Q119" i="12" s="1"/>
  <c r="V121" i="12"/>
  <c r="G122" i="12"/>
  <c r="M122" i="12" s="1"/>
  <c r="I122" i="12"/>
  <c r="K122" i="12"/>
  <c r="K119" i="12" s="1"/>
  <c r="O122" i="12"/>
  <c r="Q122" i="12"/>
  <c r="V122" i="12"/>
  <c r="V119" i="12" s="1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O131" i="12" s="1"/>
  <c r="Q134" i="12"/>
  <c r="V134" i="12"/>
  <c r="G136" i="12"/>
  <c r="M136" i="12" s="1"/>
  <c r="I136" i="12"/>
  <c r="I131" i="12" s="1"/>
  <c r="K136" i="12"/>
  <c r="O136" i="12"/>
  <c r="Q136" i="12"/>
  <c r="Q131" i="12" s="1"/>
  <c r="V136" i="12"/>
  <c r="G138" i="12"/>
  <c r="M138" i="12" s="1"/>
  <c r="I138" i="12"/>
  <c r="K138" i="12"/>
  <c r="K131" i="12" s="1"/>
  <c r="O138" i="12"/>
  <c r="Q138" i="12"/>
  <c r="V138" i="12"/>
  <c r="V131" i="12" s="1"/>
  <c r="G140" i="12"/>
  <c r="I140" i="12"/>
  <c r="K140" i="12"/>
  <c r="M140" i="12"/>
  <c r="O140" i="12"/>
  <c r="Q140" i="12"/>
  <c r="V140" i="12"/>
  <c r="G143" i="12"/>
  <c r="M143" i="12" s="1"/>
  <c r="I143" i="12"/>
  <c r="K143" i="12"/>
  <c r="O143" i="12"/>
  <c r="Q143" i="12"/>
  <c r="V143" i="12"/>
  <c r="G146" i="12"/>
  <c r="M146" i="12" s="1"/>
  <c r="I146" i="12"/>
  <c r="K146" i="12"/>
  <c r="O146" i="12"/>
  <c r="Q146" i="12"/>
  <c r="V146" i="12"/>
  <c r="G149" i="12"/>
  <c r="I149" i="12"/>
  <c r="K149" i="12"/>
  <c r="M149" i="12"/>
  <c r="O149" i="12"/>
  <c r="Q149" i="12"/>
  <c r="V149" i="12"/>
  <c r="G152" i="12"/>
  <c r="I152" i="12"/>
  <c r="K152" i="12"/>
  <c r="O152" i="12"/>
  <c r="O148" i="12" s="1"/>
  <c r="Q152" i="12"/>
  <c r="V152" i="12"/>
  <c r="G160" i="12"/>
  <c r="M160" i="12" s="1"/>
  <c r="I160" i="12"/>
  <c r="I148" i="12" s="1"/>
  <c r="K160" i="12"/>
  <c r="O160" i="12"/>
  <c r="Q160" i="12"/>
  <c r="Q148" i="12" s="1"/>
  <c r="V160" i="12"/>
  <c r="G162" i="12"/>
  <c r="M162" i="12" s="1"/>
  <c r="I162" i="12"/>
  <c r="K162" i="12"/>
  <c r="K148" i="12" s="1"/>
  <c r="O162" i="12"/>
  <c r="Q162" i="12"/>
  <c r="V162" i="12"/>
  <c r="V148" i="12" s="1"/>
  <c r="G165" i="12"/>
  <c r="I165" i="12"/>
  <c r="K165" i="12"/>
  <c r="O165" i="12"/>
  <c r="O164" i="12" s="1"/>
  <c r="Q165" i="12"/>
  <c r="V165" i="12"/>
  <c r="G169" i="12"/>
  <c r="M169" i="12" s="1"/>
  <c r="I169" i="12"/>
  <c r="I164" i="12" s="1"/>
  <c r="K169" i="12"/>
  <c r="O169" i="12"/>
  <c r="Q169" i="12"/>
  <c r="V169" i="12"/>
  <c r="G170" i="12"/>
  <c r="M170" i="12" s="1"/>
  <c r="I170" i="12"/>
  <c r="K170" i="12"/>
  <c r="O170" i="12"/>
  <c r="Q170" i="12"/>
  <c r="V170" i="12"/>
  <c r="G173" i="12"/>
  <c r="I173" i="12"/>
  <c r="K173" i="12"/>
  <c r="M173" i="12"/>
  <c r="O173" i="12"/>
  <c r="Q173" i="12"/>
  <c r="V173" i="12"/>
  <c r="G176" i="12"/>
  <c r="M176" i="12" s="1"/>
  <c r="I176" i="12"/>
  <c r="K176" i="12"/>
  <c r="O176" i="12"/>
  <c r="Q176" i="12"/>
  <c r="V176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I183" i="12"/>
  <c r="K183" i="12"/>
  <c r="O183" i="12"/>
  <c r="O182" i="12" s="1"/>
  <c r="Q183" i="12"/>
  <c r="V183" i="12"/>
  <c r="G186" i="12"/>
  <c r="M186" i="12" s="1"/>
  <c r="I186" i="12"/>
  <c r="I182" i="12" s="1"/>
  <c r="K186" i="12"/>
  <c r="O186" i="12"/>
  <c r="Q186" i="12"/>
  <c r="Q182" i="12" s="1"/>
  <c r="V186" i="12"/>
  <c r="G188" i="12"/>
  <c r="M188" i="12" s="1"/>
  <c r="I188" i="12"/>
  <c r="K188" i="12"/>
  <c r="K182" i="12" s="1"/>
  <c r="O188" i="12"/>
  <c r="Q188" i="12"/>
  <c r="V188" i="12"/>
  <c r="V182" i="12" s="1"/>
  <c r="G190" i="12"/>
  <c r="I190" i="12"/>
  <c r="K190" i="12"/>
  <c r="M190" i="12"/>
  <c r="O190" i="12"/>
  <c r="Q190" i="12"/>
  <c r="V190" i="12"/>
  <c r="G192" i="12"/>
  <c r="O192" i="12"/>
  <c r="G193" i="12"/>
  <c r="M193" i="12" s="1"/>
  <c r="M192" i="12" s="1"/>
  <c r="I193" i="12"/>
  <c r="I192" i="12" s="1"/>
  <c r="K193" i="12"/>
  <c r="O193" i="12"/>
  <c r="Q193" i="12"/>
  <c r="Q192" i="12" s="1"/>
  <c r="V193" i="12"/>
  <c r="G195" i="12"/>
  <c r="M195" i="12" s="1"/>
  <c r="I195" i="12"/>
  <c r="K195" i="12"/>
  <c r="K192" i="12" s="1"/>
  <c r="O195" i="12"/>
  <c r="Q195" i="12"/>
  <c r="V195" i="12"/>
  <c r="V192" i="12" s="1"/>
  <c r="K197" i="12"/>
  <c r="V197" i="12"/>
  <c r="G198" i="12"/>
  <c r="I198" i="12"/>
  <c r="K198" i="12"/>
  <c r="O198" i="12"/>
  <c r="O197" i="12" s="1"/>
  <c r="Q198" i="12"/>
  <c r="V198" i="12"/>
  <c r="G199" i="12"/>
  <c r="M199" i="12" s="1"/>
  <c r="I199" i="12"/>
  <c r="I197" i="12" s="1"/>
  <c r="K199" i="12"/>
  <c r="O199" i="12"/>
  <c r="Q199" i="12"/>
  <c r="Q197" i="12" s="1"/>
  <c r="V199" i="12"/>
  <c r="V200" i="12"/>
  <c r="G201" i="12"/>
  <c r="I201" i="12"/>
  <c r="K201" i="12"/>
  <c r="M201" i="12"/>
  <c r="O201" i="12"/>
  <c r="Q201" i="12"/>
  <c r="V201" i="12"/>
  <c r="G203" i="12"/>
  <c r="I203" i="12"/>
  <c r="K203" i="12"/>
  <c r="O203" i="12"/>
  <c r="Q203" i="12"/>
  <c r="V203" i="12"/>
  <c r="G204" i="12"/>
  <c r="M204" i="12" s="1"/>
  <c r="I204" i="12"/>
  <c r="K204" i="12"/>
  <c r="O204" i="12"/>
  <c r="Q204" i="12"/>
  <c r="Q200" i="12" s="1"/>
  <c r="V204" i="12"/>
  <c r="G205" i="12"/>
  <c r="M205" i="12" s="1"/>
  <c r="I205" i="12"/>
  <c r="K205" i="12"/>
  <c r="K200" i="12" s="1"/>
  <c r="O205" i="12"/>
  <c r="Q205" i="12"/>
  <c r="V205" i="12"/>
  <c r="G207" i="12"/>
  <c r="I207" i="12"/>
  <c r="K207" i="12"/>
  <c r="M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AF211" i="12"/>
  <c r="I20" i="1"/>
  <c r="I19" i="1"/>
  <c r="I18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I64" i="1" l="1"/>
  <c r="J63" i="1" s="1"/>
  <c r="H42" i="1"/>
  <c r="A23" i="1"/>
  <c r="A24" i="1" s="1"/>
  <c r="G24" i="1" s="1"/>
  <c r="A27" i="1" s="1"/>
  <c r="A29" i="1" s="1"/>
  <c r="G29" i="1" s="1"/>
  <c r="G27" i="1" s="1"/>
  <c r="G28" i="1"/>
  <c r="G200" i="12"/>
  <c r="M203" i="12"/>
  <c r="AE211" i="12"/>
  <c r="I200" i="12"/>
  <c r="O200" i="12"/>
  <c r="G197" i="12"/>
  <c r="M198" i="12"/>
  <c r="M197" i="12" s="1"/>
  <c r="K164" i="12"/>
  <c r="Q164" i="12"/>
  <c r="M85" i="12"/>
  <c r="M20" i="12"/>
  <c r="M200" i="12"/>
  <c r="V164" i="12"/>
  <c r="G148" i="12"/>
  <c r="M152" i="12"/>
  <c r="M148" i="12"/>
  <c r="M131" i="12"/>
  <c r="M72" i="12"/>
  <c r="G182" i="12"/>
  <c r="M183" i="12"/>
  <c r="M182" i="12" s="1"/>
  <c r="G164" i="12"/>
  <c r="M165" i="12"/>
  <c r="M164" i="12" s="1"/>
  <c r="M120" i="12"/>
  <c r="M119" i="12" s="1"/>
  <c r="M99" i="12"/>
  <c r="M97" i="12" s="1"/>
  <c r="G85" i="12"/>
  <c r="M67" i="12"/>
  <c r="M66" i="12" s="1"/>
  <c r="M35" i="12"/>
  <c r="M13" i="12"/>
  <c r="M8" i="12" s="1"/>
  <c r="G131" i="12"/>
  <c r="G8" i="12"/>
  <c r="J40" i="1"/>
  <c r="J41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5" i="1" l="1"/>
  <c r="J52" i="1"/>
  <c r="J61" i="1"/>
  <c r="J53" i="1"/>
  <c r="J56" i="1"/>
  <c r="J60" i="1"/>
  <c r="J59" i="1"/>
  <c r="J51" i="1"/>
  <c r="J54" i="1"/>
  <c r="J50" i="1"/>
  <c r="J57" i="1"/>
  <c r="J49" i="1"/>
  <c r="J62" i="1"/>
  <c r="J58" i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8D9787CE-DD7D-4B08-B459-056C53A2747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E8611C4-18CF-44D6-B7A2-C8041A5DC67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<sst xmlns="http://schemas.openxmlformats.org/spreadsheetml/2006/main" count="1118" uniqueCount="423">
  <si>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</si>
  <si>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</si>
  <si>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</si>
  <si>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</si>
  <si>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</si>
  <si>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</si>
  <si>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</si>
  <si>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</si>
  <si>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</si>
  <si>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</si>
  <si>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</si>
  <si>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</si>
  <si>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</si>
  <si>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</si>
  <si>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</si>
  <si>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</si>
  <si>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</si>
  <si>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</si>
  <si>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</si>
  <si>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</si>
  <si>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</si>
  <si>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</si>
  <si>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</si>
  <si>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</si>
  <si>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</si>
  <si>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</si>
  <si>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</si>
  <si>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</si>
  <si>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</si>
  <si>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</si>
  <si>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</si>
  <si>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</si>
  <si>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</si>
  <si>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</si>
  <si>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</si>
  <si>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</si>
  <si>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</si>
  <si>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</si>
  <si>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</si>
  <si>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</si>
  <si>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</si>
  <si>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</si>
  <si>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</si>
  <si>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1.11</t>
  </si>
  <si>
    <t xml:space="preserve">Stavební úpravy-REV1 - bez demontáží </t>
  </si>
  <si>
    <t>SO01</t>
  </si>
  <si>
    <t xml:space="preserve">Stavební </t>
  </si>
  <si>
    <t>Objekt:</t>
  </si>
  <si>
    <t>Rozpočet:</t>
  </si>
  <si>
    <t>B18/0025</t>
  </si>
  <si>
    <t>Oprava typové bytové jednotky 2+KK, na Aleji 82, FM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</si>
  <si>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</si>
  <si>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</si>
  <si>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</si>
  <si>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</si>
  <si>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</si>
  <si>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</si>
  <si>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Bohumil Vojtíšek</t>
  </si>
  <si>
    <t>141</t>
  </si>
  <si>
    <t>Lučina</t>
  </si>
  <si>
    <t>73939</t>
  </si>
  <si>
    <t>04819683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</si>
  <si>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</si>
  <si>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</si>
  <si>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</si>
  <si>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</si>
  <si>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</si>
  <si>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</si>
  <si>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</si>
  <si>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</si>
  <si>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</si>
  <si>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64</t>
  </si>
  <si>
    <t>Výplně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</si>
  <si>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</si>
  <si>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</si>
  <si>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</si>
  <si>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</si>
  <si>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</si>
  <si>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</si>
  <si>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</si>
  <si>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</si>
  <si>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</si>
  <si>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</si>
  <si>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</si>
  <si>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</si>
  <si>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</si>
  <si>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</si>
  <si>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</si>
  <si>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</si>
  <si>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</si>
  <si>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</si>
  <si>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</si>
  <si>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</si>
  <si>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</si>
  <si>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</si>
  <si>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</si>
  <si>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</si>
  <si>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</si>
  <si>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</si>
  <si>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</si>
  <si>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</si>
  <si>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</si>
  <si>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</si>
  <si>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</si>
  <si>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</si>
  <si>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</si>
  <si>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</si>
  <si>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</si>
  <si>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</si>
  <si>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</si>
  <si>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</si>
  <si>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</si>
  <si>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</si>
  <si>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</si>
  <si>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</si>
  <si>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</si>
  <si>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</si>
  <si>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</si>
  <si>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</si>
  <si>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</si>
  <si>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</si>
  <si>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</si>
  <si>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</si>
  <si>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</si>
  <si>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</si>
  <si>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</si>
  <si>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</si>
  <si>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</si>
  <si>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317121047RT1</t>
  </si>
  <si>
    <t>Překlady pórobetonové nenosné délky 1240 mm, šířky 75 mm, výšky 249 mm</t>
  </si>
  <si>
    <t>kus</t>
  </si>
  <si>
    <t>801-1</t>
  </si>
  <si>
    <t>RTS 19/ I</t>
  </si>
  <si>
    <t>RTS 18/ I</t>
  </si>
  <si>
    <t>Práce</t>
  </si>
  <si>
    <t>POL1_</t>
  </si>
  <si>
    <t>342261111RT1</t>
  </si>
  <si>
    <t>Příčky z desek sádrokartonových jednoduché opláštění, jednoduchá konstrukce CW 50 tloušťka příčky 75 mm, desky standard, tloušťky 12,5 mm, tloušťka izolace 50 mm, požární odolnost EI 30</t>
  </si>
  <si>
    <t>m2</t>
  </si>
  <si>
    <t>zřízení nosné konstrukce příčky, vložení tepelné izolace tl. do 5 cm, montáž desek, tmelení spár Q2 a úprava rohů. Včetně dodávek materiálu.</t>
  </si>
  <si>
    <t>SPI</t>
  </si>
  <si>
    <t>2,65*(0,4+0,4+1,16+1,16)</t>
  </si>
  <si>
    <t>VV</t>
  </si>
  <si>
    <t>342255020RT2</t>
  </si>
  <si>
    <t>Příčky z cihel a tvárnic nepálených příčky z příčkovek pórobetonových tloušťky 50 mm</t>
  </si>
  <si>
    <t>včetně pomocného lešení</t>
  </si>
  <si>
    <t>2,65*(0,87+0,63)</t>
  </si>
  <si>
    <t>-0,6</t>
  </si>
  <si>
    <t>342255024RT1</t>
  </si>
  <si>
    <t>Příčky z cihel a tvárnic nepálených příčky z příčkovek pórobetonových tloušťky 100 mm</t>
  </si>
  <si>
    <t>2,65*(1,37+0,87+1,37+0,87)</t>
  </si>
  <si>
    <t>602033191R00</t>
  </si>
  <si>
    <t xml:space="preserve">Omítka stěn z hotových směsí adhézní nátěr, vápenný,  ,  ,  </t>
  </si>
  <si>
    <t>RTS 16/ I</t>
  </si>
  <si>
    <t>po jednotlivých vrstvách</t>
  </si>
  <si>
    <t>01 : 2,65*(2,4+1,03+0,8+0,6+0,59+0,6+0,33+1,81+0,33+0,6+0,59+0,6+0,18+1,03)</t>
  </si>
  <si>
    <t>6,77</t>
  </si>
  <si>
    <t>-0,6*2*2-0,8*2*3</t>
  </si>
  <si>
    <t>02 : 2,65*(2,44+2,44+4,84+4,84)</t>
  </si>
  <si>
    <t>2,44*4,84</t>
  </si>
  <si>
    <t>-0,8*2</t>
  </si>
  <si>
    <t>03 : 2,65*(5,93+5,93+3+3)</t>
  </si>
  <si>
    <t>5,93*3+2,240*1,76</t>
  </si>
  <si>
    <t>-0,8*2-1,2*2,65</t>
  </si>
  <si>
    <t>2,65*(2,24+2,24+1,76+1,76-1,2)</t>
  </si>
  <si>
    <t>04 : 0,65*(1,37+0,87+1,37+0,87+1,73+1,73)</t>
  </si>
  <si>
    <t>3,32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</si>
  <si>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</si>
  <si>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</si>
  <si>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</si>
  <si>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0,8*2*3*2</t>
  </si>
  <si>
    <t>0,6*2*2*2</t>
  </si>
  <si>
    <t>1,8*1,5</t>
  </si>
  <si>
    <t>2,4*1,5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</si>
  <si>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</si>
  <si>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</si>
  <si>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</si>
  <si>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Odkaz na mn. položky pořadí 8 : 43,25000</t>
  </si>
  <si>
    <t>611481113R00</t>
  </si>
  <si>
    <t xml:space="preserve">Potažení stropů pletivem sklotextilní výztužnou síťkou,  </t>
  </si>
  <si>
    <t>01 : 6,77</t>
  </si>
  <si>
    <t>02 : 11,81</t>
  </si>
  <si>
    <t>03 : 21,41</t>
  </si>
  <si>
    <t>04 : 0,89</t>
  </si>
  <si>
    <t>05 : 2,37</t>
  </si>
  <si>
    <t>612421131RT2</t>
  </si>
  <si>
    <t>Oprava vnitřních vápenných omítek stěn v množství opravované plochy do 5 %,  štukových</t>
  </si>
  <si>
    <t>801-4</t>
  </si>
  <si>
    <t>Odkaz na mn. položky pořadí 10 : 125,96250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</si>
  <si>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</si>
  <si>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</si>
  <si>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</si>
  <si>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Odkaz na mn. položky pořadí 11 : 125,96250</t>
  </si>
  <si>
    <t>612481113R00</t>
  </si>
  <si>
    <t>Potažení vnitřních stěn pletivem sklotextilním , s vypnutím</t>
  </si>
  <si>
    <t>v ploše nebo pruzích na plném podkladu nebo na podkladu s dutinami (pod omítku)</t>
  </si>
  <si>
    <t>04 : 0,65*(1,73+1,73+1,37+0,87+1,37+0,87)</t>
  </si>
  <si>
    <t>653942121R00</t>
  </si>
  <si>
    <t>Osazení ochranných úhelníků vč. dodávky</t>
  </si>
  <si>
    <t>Vlastní</t>
  </si>
  <si>
    <t>Indiv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</si>
  <si>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</si>
  <si>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</si>
  <si>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55330419R</t>
  </si>
  <si>
    <t>zárubeň kovová hranatá; pro přesné zdění; š profilu 150 mm; š průchodu 600 mm; h průchodu 1 970 mm; P; závěsy pevné</t>
  </si>
  <si>
    <t>SPCM</t>
  </si>
  <si>
    <t>Specifikace</t>
  </si>
  <si>
    <t>POL3_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</si>
  <si>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</si>
  <si>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</si>
  <si>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</si>
  <si>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</si>
  <si>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</si>
  <si>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</si>
  <si>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721176103R00</t>
  </si>
  <si>
    <t>Potrubí HT připojovací vnější průměr D 50 mm, tloušťka stěny 1,8 mm, DN 50</t>
  </si>
  <si>
    <t>m</t>
  </si>
  <si>
    <t>800-721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</si>
  <si>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</si>
  <si>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</si>
  <si>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</si>
  <si>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</si>
  <si>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</si>
  <si>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</si>
  <si>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</si>
  <si>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</si>
  <si>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</si>
  <si>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</si>
  <si>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</si>
  <si>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</si>
  <si>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</si>
  <si>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</si>
  <si>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</si>
  <si>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</si>
  <si>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</si>
  <si>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</si>
  <si>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</si>
  <si>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</si>
  <si>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</si>
  <si>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</si>
  <si>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</si>
  <si>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</si>
  <si>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</si>
  <si>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725119305R00</t>
  </si>
  <si>
    <t>Klozetové mísy montáž  kombinované</t>
  </si>
  <si>
    <t>725219401R00</t>
  </si>
  <si>
    <t>Umyvadlo montáž na šrouby do zdiva</t>
  </si>
  <si>
    <t>Včetně dodání zápachové uzávěrky.</t>
  </si>
  <si>
    <t>725249101R00</t>
  </si>
  <si>
    <t xml:space="preserve">Montáž sprchového boxu  </t>
  </si>
  <si>
    <t>725249102R00</t>
  </si>
  <si>
    <t>Montáž sprchové mísy a vaničky sprchových mís a vaniček</t>
  </si>
  <si>
    <t>725529301R00</t>
  </si>
  <si>
    <t xml:space="preserve">Montáž infrazářiče  </t>
  </si>
  <si>
    <t>725829201R00</t>
  </si>
  <si>
    <t>Montáž baterií umyvadlových a dřezových umyvadlové a dřezové nástěnné chromové</t>
  </si>
  <si>
    <t>725860188RT1</t>
  </si>
  <si>
    <t>Zápachová uzávěrka (sifon) pro zařizovací předměty pro pračky/myčky; podomítková; PE; D 40 mm; / 50 mm; krycí deska nerez, přip. koleno, včetně dodávky materiálu</t>
  </si>
  <si>
    <t>725869204R00</t>
  </si>
  <si>
    <t>Montáž zápachové uzávěrky pro zařiz. předměty dřezovýé jednoduché, D 40</t>
  </si>
  <si>
    <t>725869218RV1</t>
  </si>
  <si>
    <t>Montáž sifonu sprchových vaniček</t>
  </si>
  <si>
    <t>54151325R</t>
  </si>
  <si>
    <t>infrazářič příkon 1 200 W; š = 535 mm; v = 145 mm; hl = 85 mm</t>
  </si>
  <si>
    <t>55141106R</t>
  </si>
  <si>
    <t>ventil rohový pro vodovod, sanitu; kulový, rohový; DN 15 mm; pracovní teplota do 90 ° C; médium voda; 1/2" x 3/4"; připojení závitové</t>
  </si>
  <si>
    <t>55143605R</t>
  </si>
  <si>
    <t>baterie dřezová nástěnná; ovládání pákové; povrch chrom; ramínko otočné; 200 mm</t>
  </si>
  <si>
    <t>55144220R</t>
  </si>
  <si>
    <t>baterie umyvadlová směšovací; stojánková; ovládání pákové, s otevíráním odpadu; povrch chrom; kartuše s regulací teploty; odtoková garnitura</t>
  </si>
  <si>
    <t>55145009R</t>
  </si>
  <si>
    <t>baterie sprchová nástěnná; rozteč 150 mm; ovládání pákové; povrch chrom; příslušenství sprchová tyč</t>
  </si>
  <si>
    <t>55161310R</t>
  </si>
  <si>
    <t>uzávěrka zápachová DN 40; pro umyvadla; plast, mosaz</t>
  </si>
  <si>
    <t>55161596R</t>
  </si>
  <si>
    <t>sifon ke sprchové vaničce; chromovaný</t>
  </si>
  <si>
    <t>55423058RV</t>
  </si>
  <si>
    <t>Sprchová vanička 1100x800mm</t>
  </si>
  <si>
    <t>554844111RV</t>
  </si>
  <si>
    <t>Sprchová zástěna 110</t>
  </si>
  <si>
    <t>64214331R</t>
  </si>
  <si>
    <t>umyvadlo š = 550 mm; hl. 450 mm; diturvit; s přepadem; bílá; uchycení šrouby</t>
  </si>
  <si>
    <t>RTS 17/ II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</si>
  <si>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</si>
  <si>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</si>
  <si>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</si>
  <si>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</si>
  <si>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</si>
  <si>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54914597R</t>
  </si>
  <si>
    <t>kování stavební - prvek: klika a knoflík se štíty pro cylindrickou vložku; provedení Cr; pro vchodové dveře</t>
  </si>
  <si>
    <t>54914620R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</si>
  <si>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</si>
  <si>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</si>
  <si>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</si>
  <si>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</si>
  <si>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</si>
  <si>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</si>
  <si>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</si>
  <si>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</si>
  <si>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</si>
  <si>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</si>
  <si>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</si>
  <si>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</si>
  <si>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</si>
  <si>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ks</t>
  </si>
  <si>
    <t>Kalkul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</si>
  <si>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</si>
  <si>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</si>
  <si>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</si>
  <si>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</si>
  <si>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</si>
  <si>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</si>
  <si>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2,37+0,89</t>
  </si>
  <si>
    <t>771475014RU7</t>
  </si>
  <si>
    <t>Montáž soklíků z dlaždic keramických výšky 100 mm, soklíků vodorovných, kladených do flexibilního tmele</t>
  </si>
  <si>
    <t>1,1+1,1+0,8+0,5</t>
  </si>
  <si>
    <t>771479001R00</t>
  </si>
  <si>
    <t>Montáž soklíků z dlaždic keramických Řezání dlaždic pro soklíky</t>
  </si>
  <si>
    <t>3,5</t>
  </si>
  <si>
    <t>771549792R00</t>
  </si>
  <si>
    <t>Montáž podlah z dlaždic hutných a polohutných příplatek za podlahy v omezeném prostoru</t>
  </si>
  <si>
    <t>Odkaz na mn. položky pořadí 58 : 3,83990</t>
  </si>
  <si>
    <t>771575109RT1</t>
  </si>
  <si>
    <t>Montáž podlah z dlaždic keramických 300 x 300 mm, režných nebo glazovaných, hladkých, kladených do flexibilního tmele</t>
  </si>
  <si>
    <t>1,73*1,73</t>
  </si>
  <si>
    <t>0,77*1,1</t>
  </si>
  <si>
    <t>59770102R</t>
  </si>
  <si>
    <t>dlažba keramická š = 333 mm; l = 333 mm; h = 8,0 mm</t>
  </si>
  <si>
    <t>Odkaz na mn. položky pořadí 58 : 3,83990*1,15</t>
  </si>
  <si>
    <t>3,5*0,1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</si>
  <si>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</si>
  <si>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</si>
  <si>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</si>
  <si>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</si>
  <si>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</si>
  <si>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</si>
  <si>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6,77+11,81+21,41</t>
  </si>
  <si>
    <t>776421100RU1</t>
  </si>
  <si>
    <t>Lepení soklíků PVC a napojení krytiny na stěnu lepení podlahových soklíků z PVC a vinylu včetně dodávky soklíku</t>
  </si>
  <si>
    <t>01 : (2,4+1,03+0,8+0,6+0,59+0,6+0,33+1,81+0,33+0,6+0,59+0,6+0,18+1,03)</t>
  </si>
  <si>
    <t>-0,6-0,6-0,8-0,8</t>
  </si>
  <si>
    <t>02 : (2,44+2,44+4,84+4,84)</t>
  </si>
  <si>
    <t>-0,8</t>
  </si>
  <si>
    <t>03 : (5,93+5,93+3+3)</t>
  </si>
  <si>
    <t>-0,8-1,2</t>
  </si>
  <si>
    <t>(2,24+2,24+1,76+1,76-1,2)</t>
  </si>
  <si>
    <t>776521100RU2</t>
  </si>
  <si>
    <t>Lepení povlakových podlah z plastů  Lepení povlakových podlah z plastů - pásy z PVC, montáž včetně dodávky podlahoviny, tl. 2,0 mm</t>
  </si>
  <si>
    <t>Odkaz na mn. položky pořadí 61 : 39,99000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</si>
  <si>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</si>
  <si>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</si>
  <si>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</si>
  <si>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</si>
  <si>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</si>
  <si>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2*(1,37+0,87+1,37+0,87+1,73+1,73)</t>
  </si>
  <si>
    <t>-1,2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</si>
  <si>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</si>
  <si>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</si>
  <si>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</si>
  <si>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</si>
  <si>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</si>
  <si>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Odkaz na mn. položky pořadí 65 : 14,68000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</si>
  <si>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</si>
  <si>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</si>
  <si>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Odkaz na mn. položky pořadí 65 : 14,68000*0,7</t>
  </si>
  <si>
    <t>Odkaz na mn. položky pořadí 54 : 3,26000*0,7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</si>
  <si>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</si>
  <si>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</si>
  <si>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</si>
  <si>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Odkaz na mn. položky pořadí 65 : 14,68000*25</t>
  </si>
  <si>
    <t>Odkaz na mn. položky pořadí 54 : 3,26000*25</t>
  </si>
  <si>
    <t>59781346R</t>
  </si>
  <si>
    <t>obklad keramický š = 148 mm; l = 148 mm; h = 6,0 mm; pro interiér; barva bílá; lesk</t>
  </si>
  <si>
    <t>Odkaz na mn. položky pořadí 65 : 14,68000*1,15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</si>
  <si>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</si>
  <si>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</si>
  <si>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</si>
  <si>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</si>
  <si>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</si>
  <si>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</si>
  <si>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0,27*(2+2+2+2+4+4+1,2+1,6)</t>
  </si>
  <si>
    <t>783322120R00</t>
  </si>
  <si>
    <t>Nátěry otopných těles syntetické ocelových radiátorrů článkových, jednonásobné s 1x emailováním</t>
  </si>
  <si>
    <t>0,7+3,5</t>
  </si>
  <si>
    <t>783801811R00</t>
  </si>
  <si>
    <t xml:space="preserve">Odstranění starých nátěrů z omítek stropů, oškrabáním </t>
  </si>
  <si>
    <t>Odkaz na mn. položky pořadí 7 : 43,25000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</si>
  <si>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</si>
  <si>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</si>
  <si>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</si>
  <si>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</si>
  <si>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</si>
  <si>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Odkaz na mn. položky pořadí 5 : 169,59450</t>
  </si>
  <si>
    <t>784195112R00</t>
  </si>
  <si>
    <t>Malby z malířských směsí hlinkových,  , bělost 77 %, dvojnásobné</t>
  </si>
  <si>
    <t>Odkaz na mn. položky pořadí 76 : 169,59450</t>
  </si>
  <si>
    <t>220890202R00</t>
  </si>
  <si>
    <t>Revize</t>
  </si>
  <si>
    <t>h</t>
  </si>
  <si>
    <t>M21000005</t>
  </si>
  <si>
    <t>Elektroinstalace viz samostatný položkový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</si>
  <si>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</si>
  <si>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</si>
  <si>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</si>
  <si>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</si>
  <si>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</si>
  <si>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</si>
  <si>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</si>
  <si>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</si>
  <si>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801-3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</si>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</sst>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4" fontId="16" fillId="0" borderId="0" xfId="0" applyNumberFormat="1" applyFont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164" fontId="16" fillId="4" borderId="0" xfId="0" applyNumberFormat="1" applyFont="1" applyFill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6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algorithmName="SHA-512" hashValue="8dNsFBaqwqEeIljVoneJ1OnLH3U1F7tPxn1r0kGxPapWMXX2PjzcBmKZR7Qy8q+gzjxlaeiGTYYmDLJbuogJMg==" saltValue="bssfWcAMtETewLTA0r52y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8" width="12.7109375" customWidth="1"/>
    <col min="9" max="9" width="13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0" t="s">
        <v>36</v>
      </c>
      <c r="B1" s="195" t="s">
        <v>41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2"/>
      <c r="B2" s="69" t="s">
        <v>22</v>
      </c>
      <c r="C2" s="70"/>
      <c r="D2" s="71" t="s">
        <v>49</v>
      </c>
      <c r="E2" s="204" t="s">
        <v>50</v>
      </c>
      <c r="F2" s="205"/>
      <c r="G2" s="205"/>
      <c r="H2" s="205"/>
      <c r="I2" s="205"/>
      <c r="J2" s="206"/>
      <c r="O2" s="1"/>
    </row>
    <row r="3" spans="1:15" ht="27" customHeight="1" x14ac:dyDescent="0.2">
      <c r="A3" s="2"/>
      <c r="B3" s="72" t="s">
        <v>47</v>
      </c>
      <c r="C3" s="70"/>
      <c r="D3" s="73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66">
        <v>1740</v>
      </c>
      <c r="B4" s="74" t="s">
        <v>48</v>
      </c>
      <c r="C4" s="75"/>
      <c r="D4" s="76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 x14ac:dyDescent="0.2">
      <c r="A5" s="2"/>
      <c r="B5" s="37" t="s">
        <v>42</v>
      </c>
      <c r="D5" s="68" t="s">
        <v>51</v>
      </c>
      <c r="E5" s="21"/>
      <c r="F5" s="21"/>
      <c r="G5" s="21"/>
      <c r="H5" s="23" t="s">
        <v>40</v>
      </c>
      <c r="I5" s="68" t="s">
        <v>55</v>
      </c>
      <c r="J5" s="8"/>
    </row>
    <row r="6" spans="1:15" ht="15.75" customHeight="1" x14ac:dyDescent="0.2">
      <c r="A6" s="2"/>
      <c r="B6" s="33"/>
      <c r="C6" s="21"/>
      <c r="D6" s="68" t="s">
        <v>52</v>
      </c>
      <c r="E6" s="21"/>
      <c r="F6" s="21"/>
      <c r="G6" s="21"/>
      <c r="H6" s="23" t="s">
        <v>34</v>
      </c>
      <c r="I6" s="68" t="s">
        <v>56</v>
      </c>
      <c r="J6" s="8"/>
    </row>
    <row r="7" spans="1:15" ht="15.75" customHeight="1" x14ac:dyDescent="0.2">
      <c r="A7" s="2"/>
      <c r="B7" s="34"/>
      <c r="C7" s="22"/>
      <c r="D7" s="67" t="s">
        <v>54</v>
      </c>
      <c r="E7" s="77" t="s">
        <v>53</v>
      </c>
      <c r="F7" s="28"/>
      <c r="G7" s="28"/>
      <c r="H7" s="29"/>
      <c r="I7" s="28"/>
      <c r="J7" s="40"/>
    </row>
    <row r="8" spans="1:15" ht="24" hidden="1" customHeight="1" x14ac:dyDescent="0.2">
      <c r="A8" s="2"/>
      <c r="B8" s="37" t="s">
        <v>20</v>
      </c>
      <c r="D8" s="68" t="s">
        <v>57</v>
      </c>
      <c r="H8" s="23" t="s">
        <v>40</v>
      </c>
      <c r="I8" s="68" t="s">
        <v>61</v>
      </c>
      <c r="J8" s="8"/>
    </row>
    <row r="9" spans="1:15" ht="15.75" hidden="1" customHeight="1" x14ac:dyDescent="0.2">
      <c r="A9" s="2"/>
      <c r="B9" s="2"/>
      <c r="D9" s="68" t="s">
        <v>58</v>
      </c>
      <c r="H9" s="23" t="s">
        <v>34</v>
      </c>
      <c r="I9" s="27"/>
      <c r="J9" s="8"/>
    </row>
    <row r="10" spans="1:15" ht="15.75" hidden="1" customHeight="1" x14ac:dyDescent="0.2">
      <c r="A10" s="2"/>
      <c r="B10" s="41"/>
      <c r="C10" s="22"/>
      <c r="D10" s="67" t="s">
        <v>60</v>
      </c>
      <c r="E10" s="78" t="s">
        <v>59</v>
      </c>
      <c r="F10" s="29"/>
      <c r="G10" s="14"/>
      <c r="H10" s="14"/>
      <c r="I10" s="42"/>
      <c r="J10" s="40"/>
    </row>
    <row r="11" spans="1:15" ht="24" customHeight="1" x14ac:dyDescent="0.2">
      <c r="A11" s="2"/>
      <c r="B11" s="37" t="s">
        <v>19</v>
      </c>
      <c r="D11" s="211"/>
      <c r="E11" s="211"/>
      <c r="F11" s="211"/>
      <c r="G11" s="211"/>
      <c r="H11" s="23" t="s">
        <v>40</v>
      </c>
      <c r="I11" s="79"/>
      <c r="J11" s="8"/>
    </row>
    <row r="12" spans="1:15" ht="15.75" customHeight="1" x14ac:dyDescent="0.2">
      <c r="A12" s="2"/>
      <c r="B12" s="33"/>
      <c r="C12" s="21"/>
      <c r="D12" s="216"/>
      <c r="E12" s="216"/>
      <c r="F12" s="216"/>
      <c r="G12" s="216"/>
      <c r="H12" s="23" t="s">
        <v>34</v>
      </c>
      <c r="I12" s="79"/>
      <c r="J12" s="8"/>
    </row>
    <row r="13" spans="1:15" ht="15.75" customHeight="1" x14ac:dyDescent="0.2">
      <c r="A13" s="2"/>
      <c r="B13" s="34"/>
      <c r="C13" s="22"/>
      <c r="D13" s="80"/>
      <c r="E13" s="220"/>
      <c r="F13" s="221"/>
      <c r="G13" s="221"/>
      <c r="H13" s="24"/>
      <c r="I13" s="28"/>
      <c r="J13" s="40"/>
    </row>
    <row r="14" spans="1:15" ht="24" customHeight="1" x14ac:dyDescent="0.2">
      <c r="A14" s="2"/>
      <c r="B14" s="53" t="s">
        <v>21</v>
      </c>
      <c r="C14" s="54"/>
      <c r="D14" s="55"/>
      <c r="E14" s="56"/>
      <c r="F14" s="56"/>
      <c r="G14" s="56"/>
      <c r="H14" s="57"/>
      <c r="I14" s="56"/>
      <c r="J14" s="58"/>
    </row>
    <row r="15" spans="1:15" ht="32.25" customHeight="1" x14ac:dyDescent="0.2">
      <c r="A15" s="2"/>
      <c r="B15" s="41" t="s">
        <v>32</v>
      </c>
      <c r="C15" s="59"/>
      <c r="D15" s="14"/>
      <c r="E15" s="210"/>
      <c r="F15" s="210"/>
      <c r="G15" s="212"/>
      <c r="H15" s="212"/>
      <c r="I15" s="212" t="s">
        <v>29</v>
      </c>
      <c r="J15" s="213"/>
    </row>
    <row r="16" spans="1:15" ht="23.25" customHeight="1" x14ac:dyDescent="0.2">
      <c r="A16" s="131" t="s">
        <v>24</v>
      </c>
      <c r="B16" s="44" t="s">
        <v>24</v>
      </c>
      <c r="C16" s="45"/>
      <c r="D16" s="46"/>
      <c r="E16" s="201"/>
      <c r="F16" s="202"/>
      <c r="G16" s="201"/>
      <c r="H16" s="202"/>
      <c r="I16" s="201">
        <f>SUMIF(F49:F63,A16,I49:I63)+SUMIF(F49:F63,"PSU",I49:I63)</f>
        <v>0</v>
      </c>
      <c r="J16" s="203"/>
    </row>
    <row r="17" spans="1:10" ht="23.25" customHeight="1" x14ac:dyDescent="0.2">
      <c r="A17" s="131" t="s">
        <v>25</v>
      </c>
      <c r="B17" s="44" t="s">
        <v>25</v>
      </c>
      <c r="C17" s="45"/>
      <c r="D17" s="46"/>
      <c r="E17" s="201"/>
      <c r="F17" s="202"/>
      <c r="G17" s="201"/>
      <c r="H17" s="202"/>
      <c r="I17" s="201">
        <f>SUMIF(F49:F63,A17,I49:I63)</f>
        <v>0</v>
      </c>
      <c r="J17" s="203"/>
    </row>
    <row r="18" spans="1:10" ht="23.25" customHeight="1" x14ac:dyDescent="0.2">
      <c r="A18" s="131" t="s">
        <v>26</v>
      </c>
      <c r="B18" s="44" t="s">
        <v>26</v>
      </c>
      <c r="C18" s="45"/>
      <c r="D18" s="46"/>
      <c r="E18" s="201"/>
      <c r="F18" s="202"/>
      <c r="G18" s="201"/>
      <c r="H18" s="202"/>
      <c r="I18" s="201">
        <f>SUMIF(F49:F63,A18,I49:I63)</f>
        <v>0</v>
      </c>
      <c r="J18" s="203"/>
    </row>
    <row r="19" spans="1:10" ht="23.25" customHeight="1" x14ac:dyDescent="0.2">
      <c r="A19" s="131" t="s">
        <v>98</v>
      </c>
      <c r="B19" s="44" t="s">
        <v>27</v>
      </c>
      <c r="C19" s="45"/>
      <c r="D19" s="46"/>
      <c r="E19" s="201"/>
      <c r="F19" s="202"/>
      <c r="G19" s="201"/>
      <c r="H19" s="202"/>
      <c r="I19" s="201">
        <f>SUMIF(F49:F63,A19,I49:I63)</f>
        <v>0</v>
      </c>
      <c r="J19" s="203"/>
    </row>
    <row r="20" spans="1:10" ht="23.25" customHeight="1" x14ac:dyDescent="0.2">
      <c r="A20" s="131" t="s">
        <v>99</v>
      </c>
      <c r="B20" s="44" t="s">
        <v>28</v>
      </c>
      <c r="C20" s="45"/>
      <c r="D20" s="46"/>
      <c r="E20" s="201"/>
      <c r="F20" s="202"/>
      <c r="G20" s="201"/>
      <c r="H20" s="202"/>
      <c r="I20" s="201">
        <f>SUMIF(F49:F63,A20,I49:I63)</f>
        <v>0</v>
      </c>
      <c r="J20" s="203"/>
    </row>
    <row r="21" spans="1:10" ht="23.25" customHeight="1" x14ac:dyDescent="0.2">
      <c r="A21" s="2"/>
      <c r="B21" s="61" t="s">
        <v>29</v>
      </c>
      <c r="C21" s="62"/>
      <c r="D21" s="63"/>
      <c r="E21" s="214"/>
      <c r="F21" s="215"/>
      <c r="G21" s="214"/>
      <c r="H21" s="215"/>
      <c r="I21" s="214">
        <f>SUM(I16:J20)</f>
        <v>0</v>
      </c>
      <c r="J21" s="227"/>
    </row>
    <row r="22" spans="1:10" ht="33" customHeight="1" x14ac:dyDescent="0.2">
      <c r="A22" s="2"/>
      <c r="B22" s="52" t="s">
        <v>33</v>
      </c>
      <c r="C22" s="45"/>
      <c r="D22" s="46"/>
      <c r="E22" s="51"/>
      <c r="F22" s="48"/>
      <c r="G22" s="39"/>
      <c r="H22" s="39"/>
      <c r="I22" s="39"/>
      <c r="J22" s="49"/>
    </row>
    <row r="23" spans="1:10" ht="23.25" customHeight="1" x14ac:dyDescent="0.2">
      <c r="A23" s="2">
        <f>ZakladDPHSni*SazbaDPH1/100</f>
        <v>0</v>
      </c>
      <c r="B23" s="44" t="s">
        <v>12</v>
      </c>
      <c r="C23" s="45"/>
      <c r="D23" s="46"/>
      <c r="E23" s="47">
        <v>15</v>
      </c>
      <c r="F23" s="48" t="s">
        <v>0</v>
      </c>
      <c r="G23" s="225">
        <f>ZakladDPHSniVypocet</f>
        <v>0</v>
      </c>
      <c r="H23" s="226"/>
      <c r="I23" s="226"/>
      <c r="J23" s="4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44" t="s">
        <v>13</v>
      </c>
      <c r="C24" s="45"/>
      <c r="D24" s="46"/>
      <c r="E24" s="47">
        <f>SazbaDPH1</f>
        <v>15</v>
      </c>
      <c r="F24" s="48" t="s">
        <v>0</v>
      </c>
      <c r="G24" s="223">
        <f>IF(A24&gt;50, ROUNDUP(A23, 0), ROUNDDOWN(A23, 0))</f>
        <v>0</v>
      </c>
      <c r="H24" s="224"/>
      <c r="I24" s="224"/>
      <c r="J24" s="49" t="str">
        <f t="shared" si="0"/>
        <v>CZK</v>
      </c>
    </row>
    <row r="25" spans="1:10" ht="23.25" customHeight="1" x14ac:dyDescent="0.2">
      <c r="A25" s="2">
        <f>ZakladDPHZakl*SazbaDPH2/100</f>
        <v>0</v>
      </c>
      <c r="B25" s="44" t="s">
        <v>14</v>
      </c>
      <c r="C25" s="45"/>
      <c r="D25" s="46"/>
      <c r="E25" s="47">
        <v>21</v>
      </c>
      <c r="F25" s="48" t="s">
        <v>0</v>
      </c>
      <c r="G25" s="225">
        <f>ZakladDPHZaklVypocet</f>
        <v>0</v>
      </c>
      <c r="H25" s="226"/>
      <c r="I25" s="226"/>
      <c r="J25" s="49" t="str">
        <f t="shared" si="0"/>
        <v>CZK</v>
      </c>
    </row>
    <row r="26" spans="1:10" ht="23.25" customHeight="1" x14ac:dyDescent="0.2">
      <c r="A26" s="2">
        <f>(A25-INT(A25))*100</f>
        <v>0</v>
      </c>
      <c r="B26" s="38" t="s">
        <v>15</v>
      </c>
      <c r="C26" s="18"/>
      <c r="D26" s="14"/>
      <c r="E26" s="35">
        <f>SazbaDPH2</f>
        <v>21</v>
      </c>
      <c r="F26" s="36" t="s">
        <v>0</v>
      </c>
      <c r="G26" s="198">
        <f>IF(A26&gt;50, ROUNDUP(A25, 0), ROUNDDOWN(A25, 0))</f>
        <v>0</v>
      </c>
      <c r="H26" s="199"/>
      <c r="I26" s="199"/>
      <c r="J26" s="43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7" t="s">
        <v>4</v>
      </c>
      <c r="C27" s="16"/>
      <c r="D27" s="19"/>
      <c r="E27" s="16"/>
      <c r="F27" s="17"/>
      <c r="G27" s="200">
        <f>CenaCelkem-(ZakladDPHSni+DPHSni+ZakladDPHZakl+DPHZakl)</f>
        <v>0</v>
      </c>
      <c r="H27" s="200"/>
      <c r="I27" s="200"/>
      <c r="J27" s="50" t="str">
        <f t="shared" si="0"/>
        <v>CZK</v>
      </c>
    </row>
    <row r="28" spans="1:10" ht="27.75" hidden="1" customHeight="1" thickBot="1" x14ac:dyDescent="0.25">
      <c r="A28" s="2"/>
      <c r="B28" s="108" t="s">
        <v>23</v>
      </c>
      <c r="C28" s="109"/>
      <c r="D28" s="109"/>
      <c r="E28" s="110"/>
      <c r="F28" s="111"/>
      <c r="G28" s="229">
        <f>ZakladDPHSniVypocet+ZakladDPHZaklVypocet</f>
        <v>0</v>
      </c>
      <c r="H28" s="229"/>
      <c r="I28" s="229"/>
      <c r="J28" s="11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8" t="s">
        <v>35</v>
      </c>
      <c r="C29" s="113"/>
      <c r="D29" s="113"/>
      <c r="E29" s="113"/>
      <c r="F29" s="113"/>
      <c r="G29" s="228">
        <f>IF(A29&gt;50, ROUNDUP(A27, 0), ROUNDDOWN(A27, 0))</f>
        <v>0</v>
      </c>
      <c r="H29" s="228"/>
      <c r="I29" s="228"/>
      <c r="J29" s="114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20"/>
      <c r="C32" s="15" t="s">
        <v>11</v>
      </c>
      <c r="D32" s="31"/>
      <c r="E32" s="31"/>
      <c r="F32" s="15" t="s">
        <v>10</v>
      </c>
      <c r="G32" s="31"/>
      <c r="H32" s="32">
        <f ca="1">TODAY()</f>
        <v>43552</v>
      </c>
      <c r="I32" s="31"/>
      <c r="J32" s="9"/>
    </row>
    <row r="33" spans="1:10" ht="47.25" customHeight="1" x14ac:dyDescent="0.2">
      <c r="A33" s="2"/>
      <c r="B33" s="2"/>
      <c r="J33" s="9"/>
    </row>
    <row r="34" spans="1:10" s="26" customFormat="1" ht="18.75" customHeight="1" x14ac:dyDescent="0.2">
      <c r="A34" s="25"/>
      <c r="B34" s="25"/>
      <c r="D34" s="230"/>
      <c r="E34" s="231"/>
      <c r="G34" s="230"/>
      <c r="H34" s="231"/>
      <c r="I34" s="231"/>
      <c r="J34" s="30"/>
    </row>
    <row r="35" spans="1:10" ht="12.75" customHeight="1" x14ac:dyDescent="0.2">
      <c r="A35" s="2"/>
      <c r="B35" s="2"/>
      <c r="D35" s="222" t="s">
        <v>2</v>
      </c>
      <c r="E35" s="222"/>
      <c r="H35" s="10" t="s">
        <v>3</v>
      </c>
      <c r="J35" s="9"/>
    </row>
    <row r="36" spans="1:10" ht="13.5" customHeight="1" thickBot="1" x14ac:dyDescent="0.25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6"/>
    </row>
    <row r="38" spans="1:10" ht="25.5" hidden="1" customHeight="1" x14ac:dyDescent="0.2">
      <c r="A38" s="84" t="s">
        <v>37</v>
      </c>
      <c r="B38" s="88" t="s">
        <v>17</v>
      </c>
      <c r="C38" s="89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2" t="s">
        <v>1</v>
      </c>
      <c r="J38" s="93" t="s">
        <v>0</v>
      </c>
    </row>
    <row r="39" spans="1:10" ht="25.5" hidden="1" customHeight="1" x14ac:dyDescent="0.2">
      <c r="A39" s="84">
        <v>1</v>
      </c>
      <c r="B39" s="94" t="s">
        <v>62</v>
      </c>
      <c r="C39" s="188"/>
      <c r="D39" s="189"/>
      <c r="E39" s="189"/>
      <c r="F39" s="95">
        <f>'SO01 1.11 Pol'!AE211</f>
        <v>0</v>
      </c>
      <c r="G39" s="96">
        <f>'SO01 1.11 Pol'!AF211</f>
        <v>0</v>
      </c>
      <c r="H39" s="97">
        <f>(F39*SazbaDPH1/100)+(G39*SazbaDPH2/100)</f>
        <v>0</v>
      </c>
      <c r="I39" s="97">
        <f>F39+G39+H39</f>
        <v>0</v>
      </c>
      <c r="J39" s="98" t="str">
        <f>IF(CenaCelkemVypocet=0,"",I39/CenaCelkemVypocet*100)</f>
        <v/>
      </c>
    </row>
    <row r="40" spans="1:10" ht="25.5" hidden="1" customHeight="1" x14ac:dyDescent="0.2">
      <c r="A40" s="84">
        <v>2</v>
      </c>
      <c r="B40" s="99" t="s">
        <v>45</v>
      </c>
      <c r="C40" s="190" t="s">
        <v>46</v>
      </c>
      <c r="D40" s="191"/>
      <c r="E40" s="191"/>
      <c r="F40" s="100">
        <f>'SO01 1.11 Pol'!AE211</f>
        <v>0</v>
      </c>
      <c r="G40" s="101">
        <f>'SO01 1.11 Pol'!AF211</f>
        <v>0</v>
      </c>
      <c r="H40" s="101">
        <f>(F40*SazbaDPH1/100)+(G40*SazbaDPH2/100)</f>
        <v>0</v>
      </c>
      <c r="I40" s="101">
        <f>F40+G40+H40</f>
        <v>0</v>
      </c>
      <c r="J40" s="102" t="str">
        <f>IF(CenaCelkemVypocet=0,"",I40/CenaCelkemVypocet*100)</f>
        <v/>
      </c>
    </row>
    <row r="41" spans="1:10" ht="25.5" hidden="1" customHeight="1" x14ac:dyDescent="0.2">
      <c r="A41" s="84">
        <v>3</v>
      </c>
      <c r="B41" s="103" t="s">
        <v>43</v>
      </c>
      <c r="C41" s="188" t="s">
        <v>44</v>
      </c>
      <c r="D41" s="189"/>
      <c r="E41" s="189"/>
      <c r="F41" s="104">
        <f>'SO01 1.11 Pol'!AE211</f>
        <v>0</v>
      </c>
      <c r="G41" s="97">
        <f>'SO01 1.11 Pol'!AF211</f>
        <v>0</v>
      </c>
      <c r="H41" s="97">
        <f>(F41*SazbaDPH1/100)+(G41*SazbaDPH2/100)</f>
        <v>0</v>
      </c>
      <c r="I41" s="97">
        <f>F41+G41+H41</f>
        <v>0</v>
      </c>
      <c r="J41" s="98" t="str">
        <f>IF(CenaCelkemVypocet=0,"",I41/CenaCelkemVypocet*100)</f>
        <v/>
      </c>
    </row>
    <row r="42" spans="1:10" ht="25.5" hidden="1" customHeight="1" x14ac:dyDescent="0.2">
      <c r="A42" s="84"/>
      <c r="B42" s="192" t="s">
        <v>63</v>
      </c>
      <c r="C42" s="193"/>
      <c r="D42" s="193"/>
      <c r="E42" s="194"/>
      <c r="F42" s="105">
        <f>SUMIF(A39:A41,"=1",F39:F41)</f>
        <v>0</v>
      </c>
      <c r="G42" s="106">
        <f>SUMIF(A39:A41,"=1",G39:G41)</f>
        <v>0</v>
      </c>
      <c r="H42" s="106">
        <f>SUMIF(A39:A41,"=1",H39:H41)</f>
        <v>0</v>
      </c>
      <c r="I42" s="106">
        <f>SUMIF(A39:A41,"=1",I39:I41)</f>
        <v>0</v>
      </c>
      <c r="J42" s="107">
        <f>SUMIF(A39:A41,"=1",J39:J41)</f>
        <v>0</v>
      </c>
    </row>
    <row r="46" spans="1:10" ht="15.75" x14ac:dyDescent="0.25">
      <c r="B46" s="115" t="s">
        <v>65</v>
      </c>
    </row>
    <row r="48" spans="1:10" ht="25.5" customHeight="1" x14ac:dyDescent="0.2">
      <c r="A48" s="116"/>
      <c r="B48" s="119" t="s">
        <v>17</v>
      </c>
      <c r="C48" s="119" t="s">
        <v>5</v>
      </c>
      <c r="D48" s="120"/>
      <c r="E48" s="120"/>
      <c r="F48" s="121" t="s">
        <v>66</v>
      </c>
      <c r="G48" s="121"/>
      <c r="H48" s="121"/>
      <c r="I48" s="121" t="s">
        <v>29</v>
      </c>
      <c r="J48" s="121" t="s">
        <v>0</v>
      </c>
    </row>
    <row r="49" spans="1:10" ht="25.5" customHeight="1" x14ac:dyDescent="0.2">
      <c r="A49" s="117"/>
      <c r="B49" s="122" t="s">
        <v>67</v>
      </c>
      <c r="C49" s="186" t="s">
        <v>68</v>
      </c>
      <c r="D49" s="187"/>
      <c r="E49" s="187"/>
      <c r="F49" s="127" t="s">
        <v>24</v>
      </c>
      <c r="G49" s="128"/>
      <c r="H49" s="128"/>
      <c r="I49" s="128">
        <f>'SO01 1.11 Pol'!G8</f>
        <v>0</v>
      </c>
      <c r="J49" s="125" t="str">
        <f>IF(I64=0,"",I49/I64*100)</f>
        <v/>
      </c>
    </row>
    <row r="50" spans="1:10" ht="25.5" customHeight="1" x14ac:dyDescent="0.2">
      <c r="A50" s="117"/>
      <c r="B50" s="122" t="s">
        <v>69</v>
      </c>
      <c r="C50" s="186" t="s">
        <v>70</v>
      </c>
      <c r="D50" s="187"/>
      <c r="E50" s="187"/>
      <c r="F50" s="127" t="s">
        <v>24</v>
      </c>
      <c r="G50" s="128"/>
      <c r="H50" s="128"/>
      <c r="I50" s="128">
        <f>'SO01 1.11 Pol'!G20</f>
        <v>0</v>
      </c>
      <c r="J50" s="125" t="str">
        <f>IF(I64=0,"",I50/I64*100)</f>
        <v/>
      </c>
    </row>
    <row r="51" spans="1:10" ht="25.5" customHeight="1" x14ac:dyDescent="0.2">
      <c r="A51" s="117"/>
      <c r="B51" s="122" t="s">
        <v>71</v>
      </c>
      <c r="C51" s="186" t="s">
        <v>72</v>
      </c>
      <c r="D51" s="187"/>
      <c r="E51" s="187"/>
      <c r="F51" s="127" t="s">
        <v>24</v>
      </c>
      <c r="G51" s="128"/>
      <c r="H51" s="128"/>
      <c r="I51" s="128">
        <f>'SO01 1.11 Pol'!G66</f>
        <v>0</v>
      </c>
      <c r="J51" s="125" t="str">
        <f>IF(I64=0,"",I51/I64*100)</f>
        <v/>
      </c>
    </row>
    <row r="52" spans="1:10" ht="25.5" customHeight="1" x14ac:dyDescent="0.2">
      <c r="A52" s="117"/>
      <c r="B52" s="122" t="s">
        <v>73</v>
      </c>
      <c r="C52" s="186" t="s">
        <v>74</v>
      </c>
      <c r="D52" s="187"/>
      <c r="E52" s="187"/>
      <c r="F52" s="127" t="s">
        <v>24</v>
      </c>
      <c r="G52" s="128"/>
      <c r="H52" s="128"/>
      <c r="I52" s="128">
        <f>'SO01 1.11 Pol'!G69</f>
        <v>0</v>
      </c>
      <c r="J52" s="125" t="str">
        <f>IF(I64=0,"",I52/I64*100)</f>
        <v/>
      </c>
    </row>
    <row r="53" spans="1:10" ht="25.5" customHeight="1" x14ac:dyDescent="0.2">
      <c r="A53" s="117"/>
      <c r="B53" s="122" t="s">
        <v>75</v>
      </c>
      <c r="C53" s="186" t="s">
        <v>76</v>
      </c>
      <c r="D53" s="187"/>
      <c r="E53" s="187"/>
      <c r="F53" s="127" t="s">
        <v>25</v>
      </c>
      <c r="G53" s="128"/>
      <c r="H53" s="128"/>
      <c r="I53" s="128">
        <f>'SO01 1.11 Pol'!G72</f>
        <v>0</v>
      </c>
      <c r="J53" s="125" t="str">
        <f>IF(I64=0,"",I53/I64*100)</f>
        <v/>
      </c>
    </row>
    <row r="54" spans="1:10" ht="25.5" customHeight="1" x14ac:dyDescent="0.2">
      <c r="A54" s="117"/>
      <c r="B54" s="122" t="s">
        <v>77</v>
      </c>
      <c r="C54" s="186" t="s">
        <v>78</v>
      </c>
      <c r="D54" s="187"/>
      <c r="E54" s="187"/>
      <c r="F54" s="127" t="s">
        <v>25</v>
      </c>
      <c r="G54" s="128"/>
      <c r="H54" s="128"/>
      <c r="I54" s="128">
        <f>'SO01 1.11 Pol'!G85</f>
        <v>0</v>
      </c>
      <c r="J54" s="125" t="str">
        <f>IF(I64=0,"",I54/I64*100)</f>
        <v/>
      </c>
    </row>
    <row r="55" spans="1:10" ht="25.5" customHeight="1" x14ac:dyDescent="0.2">
      <c r="A55" s="117"/>
      <c r="B55" s="122" t="s">
        <v>79</v>
      </c>
      <c r="C55" s="186" t="s">
        <v>80</v>
      </c>
      <c r="D55" s="187"/>
      <c r="E55" s="187"/>
      <c r="F55" s="127" t="s">
        <v>25</v>
      </c>
      <c r="G55" s="128"/>
      <c r="H55" s="128"/>
      <c r="I55" s="128">
        <f>'SO01 1.11 Pol'!G97</f>
        <v>0</v>
      </c>
      <c r="J55" s="125" t="str">
        <f>IF(I64=0,"",I55/I64*100)</f>
        <v/>
      </c>
    </row>
    <row r="56" spans="1:10" ht="25.5" customHeight="1" x14ac:dyDescent="0.2">
      <c r="A56" s="117"/>
      <c r="B56" s="122" t="s">
        <v>81</v>
      </c>
      <c r="C56" s="186" t="s">
        <v>82</v>
      </c>
      <c r="D56" s="187"/>
      <c r="E56" s="187"/>
      <c r="F56" s="127" t="s">
        <v>25</v>
      </c>
      <c r="G56" s="128"/>
      <c r="H56" s="128"/>
      <c r="I56" s="128">
        <f>'SO01 1.11 Pol'!G119</f>
        <v>0</v>
      </c>
      <c r="J56" s="125" t="str">
        <f>IF(I64=0,"",I56/I64*100)</f>
        <v/>
      </c>
    </row>
    <row r="57" spans="1:10" ht="25.5" customHeight="1" x14ac:dyDescent="0.2">
      <c r="A57" s="117"/>
      <c r="B57" s="122" t="s">
        <v>83</v>
      </c>
      <c r="C57" s="186" t="s">
        <v>84</v>
      </c>
      <c r="D57" s="187"/>
      <c r="E57" s="187"/>
      <c r="F57" s="127" t="s">
        <v>25</v>
      </c>
      <c r="G57" s="128"/>
      <c r="H57" s="128"/>
      <c r="I57" s="128">
        <f>'SO01 1.11 Pol'!G131</f>
        <v>0</v>
      </c>
      <c r="J57" s="125" t="str">
        <f>IF(I64=0,"",I57/I64*100)</f>
        <v/>
      </c>
    </row>
    <row r="58" spans="1:10" ht="25.5" customHeight="1" x14ac:dyDescent="0.2">
      <c r="A58" s="117"/>
      <c r="B58" s="122" t="s">
        <v>85</v>
      </c>
      <c r="C58" s="186" t="s">
        <v>86</v>
      </c>
      <c r="D58" s="187"/>
      <c r="E58" s="187"/>
      <c r="F58" s="127" t="s">
        <v>25</v>
      </c>
      <c r="G58" s="128"/>
      <c r="H58" s="128"/>
      <c r="I58" s="128">
        <f>'SO01 1.11 Pol'!G148</f>
        <v>0</v>
      </c>
      <c r="J58" s="125" t="str">
        <f>IF(I64=0,"",I58/I64*100)</f>
        <v/>
      </c>
    </row>
    <row r="59" spans="1:10" ht="25.5" customHeight="1" x14ac:dyDescent="0.2">
      <c r="A59" s="117"/>
      <c r="B59" s="122" t="s">
        <v>87</v>
      </c>
      <c r="C59" s="186" t="s">
        <v>88</v>
      </c>
      <c r="D59" s="187"/>
      <c r="E59" s="187"/>
      <c r="F59" s="127" t="s">
        <v>25</v>
      </c>
      <c r="G59" s="128"/>
      <c r="H59" s="128"/>
      <c r="I59" s="128">
        <f>'SO01 1.11 Pol'!G164</f>
        <v>0</v>
      </c>
      <c r="J59" s="125" t="str">
        <f>IF(I64=0,"",I59/I64*100)</f>
        <v/>
      </c>
    </row>
    <row r="60" spans="1:10" ht="25.5" customHeight="1" x14ac:dyDescent="0.2">
      <c r="A60" s="117"/>
      <c r="B60" s="122" t="s">
        <v>89</v>
      </c>
      <c r="C60" s="186" t="s">
        <v>90</v>
      </c>
      <c r="D60" s="187"/>
      <c r="E60" s="187"/>
      <c r="F60" s="127" t="s">
        <v>25</v>
      </c>
      <c r="G60" s="128"/>
      <c r="H60" s="128"/>
      <c r="I60" s="128">
        <f>'SO01 1.11 Pol'!G182</f>
        <v>0</v>
      </c>
      <c r="J60" s="125" t="str">
        <f>IF(I64=0,"",I60/I64*100)</f>
        <v/>
      </c>
    </row>
    <row r="61" spans="1:10" ht="25.5" customHeight="1" x14ac:dyDescent="0.2">
      <c r="A61" s="117"/>
      <c r="B61" s="122" t="s">
        <v>91</v>
      </c>
      <c r="C61" s="186" t="s">
        <v>92</v>
      </c>
      <c r="D61" s="187"/>
      <c r="E61" s="187"/>
      <c r="F61" s="127" t="s">
        <v>25</v>
      </c>
      <c r="G61" s="128"/>
      <c r="H61" s="128"/>
      <c r="I61" s="128">
        <f>'SO01 1.11 Pol'!G192</f>
        <v>0</v>
      </c>
      <c r="J61" s="125" t="str">
        <f>IF(I64=0,"",I61/I64*100)</f>
        <v/>
      </c>
    </row>
    <row r="62" spans="1:10" ht="25.5" customHeight="1" x14ac:dyDescent="0.2">
      <c r="A62" s="117"/>
      <c r="B62" s="122" t="s">
        <v>93</v>
      </c>
      <c r="C62" s="186" t="s">
        <v>94</v>
      </c>
      <c r="D62" s="187"/>
      <c r="E62" s="187"/>
      <c r="F62" s="127" t="s">
        <v>26</v>
      </c>
      <c r="G62" s="128"/>
      <c r="H62" s="128"/>
      <c r="I62" s="128">
        <f>'SO01 1.11 Pol'!G197</f>
        <v>0</v>
      </c>
      <c r="J62" s="125" t="str">
        <f>IF(I64=0,"",I62/I64*100)</f>
        <v/>
      </c>
    </row>
    <row r="63" spans="1:10" ht="25.5" customHeight="1" x14ac:dyDescent="0.2">
      <c r="A63" s="117"/>
      <c r="B63" s="122" t="s">
        <v>95</v>
      </c>
      <c r="C63" s="186" t="s">
        <v>96</v>
      </c>
      <c r="D63" s="187"/>
      <c r="E63" s="187"/>
      <c r="F63" s="127" t="s">
        <v>97</v>
      </c>
      <c r="G63" s="128"/>
      <c r="H63" s="128"/>
      <c r="I63" s="128">
        <f>'SO01 1.11 Pol'!G200</f>
        <v>0</v>
      </c>
      <c r="J63" s="125" t="str">
        <f>IF(I64=0,"",I63/I64*100)</f>
        <v/>
      </c>
    </row>
    <row r="64" spans="1:10" ht="25.5" customHeight="1" x14ac:dyDescent="0.2">
      <c r="A64" s="118"/>
      <c r="B64" s="123" t="s">
        <v>1</v>
      </c>
      <c r="C64" s="123"/>
      <c r="D64" s="124"/>
      <c r="E64" s="124"/>
      <c r="F64" s="129"/>
      <c r="G64" s="130"/>
      <c r="H64" s="130"/>
      <c r="I64" s="130">
        <f>SUM(I49:I63)</f>
        <v>0</v>
      </c>
      <c r="J64" s="126">
        <f>SUM(J49:J63)</f>
        <v>0</v>
      </c>
    </row>
    <row r="65" spans="6:10" x14ac:dyDescent="0.2">
      <c r="F65" s="82"/>
      <c r="G65" s="82"/>
      <c r="H65" s="82"/>
      <c r="I65" s="82"/>
      <c r="J65" s="83"/>
    </row>
    <row r="66" spans="6:10" x14ac:dyDescent="0.2">
      <c r="F66" s="82"/>
      <c r="G66" s="82"/>
      <c r="H66" s="82"/>
      <c r="I66" s="82"/>
      <c r="J66" s="83"/>
    </row>
    <row r="67" spans="6:10" x14ac:dyDescent="0.2">
      <c r="F67" s="82"/>
      <c r="G67" s="82"/>
      <c r="H67" s="82"/>
      <c r="I67" s="82"/>
      <c r="J67" s="83"/>
    </row>
  </sheetData>
  <sheetProtection algorithmName="SHA-512" hashValue="RTuesvryVqwonMc+Vo0FJ9zYppBXRcKAe3+l9AJWLZKwWGICh+AeckfshHpjedyYFCwCLzZpnsRuOnrkP7zyVA==" saltValue="ipILv6auQ43qZlgBVbQRX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65" t="s">
        <v>7</v>
      </c>
      <c r="B2" s="64"/>
      <c r="C2" s="234"/>
      <c r="D2" s="234"/>
      <c r="E2" s="234"/>
      <c r="F2" s="234"/>
      <c r="G2" s="235"/>
    </row>
    <row r="3" spans="1:7" ht="24.95" customHeight="1" x14ac:dyDescent="0.2">
      <c r="A3" s="65" t="s">
        <v>8</v>
      </c>
      <c r="B3" s="64"/>
      <c r="C3" s="234"/>
      <c r="D3" s="234"/>
      <c r="E3" s="234"/>
      <c r="F3" s="234"/>
      <c r="G3" s="235"/>
    </row>
    <row r="4" spans="1:7" ht="24.95" customHeight="1" x14ac:dyDescent="0.2">
      <c r="A4" s="65" t="s">
        <v>9</v>
      </c>
      <c r="B4" s="64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sheetProtection algorithmName="SHA-512" hashValue="yQyxhBWYNqN1w4+l2yxpKcH3Aab75JB+TGg0gfAkn59Q31m8g9jOp9Ka7GfIvUSdJXr7ZAtMeR2c9W3Krm/+JQ==" saltValue="p+jbma/HYPKBV6CcjUG1y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C6AB2-1304-496C-A312-8313A474972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81" customWidth="1"/>
    <col min="3" max="3" width="63.28515625" style="8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4" t="s">
        <v>100</v>
      </c>
      <c r="B1" s="244"/>
      <c r="C1" s="244"/>
      <c r="D1" s="244"/>
      <c r="E1" s="244"/>
      <c r="F1" s="244"/>
      <c r="G1" s="244"/>
      <c r="AG1" t="s">
        <v>101</v>
      </c>
    </row>
    <row r="2" spans="1:60" ht="25.15" customHeight="1" x14ac:dyDescent="0.2">
      <c r="A2" s="65" t="s">
        <v>7</v>
      </c>
      <c r="B2" s="64" t="s">
        <v>49</v>
      </c>
      <c r="C2" s="245" t="s">
        <v>50</v>
      </c>
      <c r="D2" s="246"/>
      <c r="E2" s="246"/>
      <c r="F2" s="246"/>
      <c r="G2" s="247"/>
      <c r="AG2" t="s">
        <v>102</v>
      </c>
    </row>
    <row r="3" spans="1:60" ht="25.15" customHeight="1" x14ac:dyDescent="0.2">
      <c r="A3" s="65" t="s">
        <v>8</v>
      </c>
      <c r="B3" s="64" t="s">
        <v>45</v>
      </c>
      <c r="C3" s="245" t="s">
        <v>46</v>
      </c>
      <c r="D3" s="246"/>
      <c r="E3" s="246"/>
      <c r="F3" s="246"/>
      <c r="G3" s="247"/>
      <c r="AC3" s="81" t="s">
        <v>102</v>
      </c>
      <c r="AG3" t="s">
        <v>103</v>
      </c>
    </row>
    <row r="4" spans="1:60" ht="25.15" customHeight="1" x14ac:dyDescent="0.2">
      <c r="A4" s="132" t="s">
        <v>9</v>
      </c>
      <c r="B4" s="133" t="s">
        <v>43</v>
      </c>
      <c r="C4" s="248" t="s">
        <v>44</v>
      </c>
      <c r="D4" s="249"/>
      <c r="E4" s="249"/>
      <c r="F4" s="249"/>
      <c r="G4" s="250"/>
      <c r="AG4" t="s">
        <v>104</v>
      </c>
    </row>
    <row r="5" spans="1:60" x14ac:dyDescent="0.2">
      <c r="D5" s="10"/>
    </row>
    <row r="6" spans="1:60" ht="38.25" x14ac:dyDescent="0.2">
      <c r="A6" s="135" t="s">
        <v>105</v>
      </c>
      <c r="B6" s="137" t="s">
        <v>106</v>
      </c>
      <c r="C6" s="137" t="s">
        <v>107</v>
      </c>
      <c r="D6" s="136" t="s">
        <v>108</v>
      </c>
      <c r="E6" s="135" t="s">
        <v>109</v>
      </c>
      <c r="F6" s="134" t="s">
        <v>110</v>
      </c>
      <c r="G6" s="135" t="s">
        <v>29</v>
      </c>
      <c r="H6" s="138" t="s">
        <v>30</v>
      </c>
      <c r="I6" s="138" t="s">
        <v>111</v>
      </c>
      <c r="J6" s="138" t="s">
        <v>31</v>
      </c>
      <c r="K6" s="138" t="s">
        <v>112</v>
      </c>
      <c r="L6" s="138" t="s">
        <v>113</v>
      </c>
      <c r="M6" s="138" t="s">
        <v>114</v>
      </c>
      <c r="N6" s="138" t="s">
        <v>115</v>
      </c>
      <c r="O6" s="138" t="s">
        <v>116</v>
      </c>
      <c r="P6" s="138" t="s">
        <v>117</v>
      </c>
      <c r="Q6" s="138" t="s">
        <v>118</v>
      </c>
      <c r="R6" s="138" t="s">
        <v>119</v>
      </c>
      <c r="S6" s="138" t="s">
        <v>120</v>
      </c>
      <c r="T6" s="138" t="s">
        <v>121</v>
      </c>
      <c r="U6" s="138" t="s">
        <v>122</v>
      </c>
      <c r="V6" s="138" t="s">
        <v>123</v>
      </c>
      <c r="W6" s="138" t="s">
        <v>124</v>
      </c>
      <c r="X6" s="138" t="s">
        <v>125</v>
      </c>
    </row>
    <row r="7" spans="1:60" hidden="1" x14ac:dyDescent="0.2">
      <c r="A7" s="3"/>
      <c r="B7" s="4"/>
      <c r="C7" s="4"/>
      <c r="D7" s="6"/>
      <c r="E7" s="140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</row>
    <row r="8" spans="1:60" x14ac:dyDescent="0.2">
      <c r="A8" s="154" t="s">
        <v>126</v>
      </c>
      <c r="B8" s="155" t="s">
        <v>67</v>
      </c>
      <c r="C8" s="177" t="s">
        <v>68</v>
      </c>
      <c r="D8" s="156"/>
      <c r="E8" s="157"/>
      <c r="F8" s="158"/>
      <c r="G8" s="158">
        <f>SUMIF(AG9:AG19,"&lt;&gt;NOR",G9:G19)</f>
        <v>0</v>
      </c>
      <c r="H8" s="158"/>
      <c r="I8" s="158">
        <f>SUM(I9:I19)</f>
        <v>0</v>
      </c>
      <c r="J8" s="158"/>
      <c r="K8" s="158">
        <f>SUM(K9:K19)</f>
        <v>0</v>
      </c>
      <c r="L8" s="158"/>
      <c r="M8" s="158">
        <f>SUM(M9:M19)</f>
        <v>0</v>
      </c>
      <c r="N8" s="158"/>
      <c r="O8" s="158">
        <f>SUM(O9:O19)</f>
        <v>1.27</v>
      </c>
      <c r="P8" s="158"/>
      <c r="Q8" s="158">
        <f>SUM(Q9:Q19)</f>
        <v>0</v>
      </c>
      <c r="R8" s="158"/>
      <c r="S8" s="158"/>
      <c r="T8" s="159"/>
      <c r="U8" s="153"/>
      <c r="V8" s="153">
        <f>SUM(V9:V19)</f>
        <v>18.14</v>
      </c>
      <c r="W8" s="153"/>
      <c r="X8" s="153"/>
      <c r="AG8" t="s">
        <v>127</v>
      </c>
    </row>
    <row r="9" spans="1:60" outlineLevel="1" x14ac:dyDescent="0.2">
      <c r="A9" s="167">
        <v>1</v>
      </c>
      <c r="B9" s="168" t="s">
        <v>128</v>
      </c>
      <c r="C9" s="178" t="s">
        <v>129</v>
      </c>
      <c r="D9" s="169" t="s">
        <v>130</v>
      </c>
      <c r="E9" s="170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15</v>
      </c>
      <c r="M9" s="172">
        <f>G9*(1+L9/100)</f>
        <v>0</v>
      </c>
      <c r="N9" s="172">
        <v>2.1409999999999998E-2</v>
      </c>
      <c r="O9" s="172">
        <f>ROUND(E9*N9,2)</f>
        <v>0.02</v>
      </c>
      <c r="P9" s="172">
        <v>0</v>
      </c>
      <c r="Q9" s="172">
        <f>ROUND(E9*P9,2)</f>
        <v>0</v>
      </c>
      <c r="R9" s="172" t="s">
        <v>131</v>
      </c>
      <c r="S9" s="172" t="s">
        <v>132</v>
      </c>
      <c r="T9" s="173" t="s">
        <v>133</v>
      </c>
      <c r="U9" s="145">
        <v>0.24199999999999999</v>
      </c>
      <c r="V9" s="145">
        <f>ROUND(E9*U9,2)</f>
        <v>0.24</v>
      </c>
      <c r="W9" s="145"/>
      <c r="X9" s="145" t="s">
        <v>134</v>
      </c>
      <c r="Y9" s="139"/>
      <c r="Z9" s="139"/>
      <c r="AA9" s="139"/>
      <c r="AB9" s="139"/>
      <c r="AC9" s="139"/>
      <c r="AD9" s="139"/>
      <c r="AE9" s="139"/>
      <c r="AF9" s="139"/>
      <c r="AG9" s="139" t="s">
        <v>135</v>
      </c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ht="33.75" outlineLevel="1" x14ac:dyDescent="0.2">
      <c r="A10" s="160">
        <v>2</v>
      </c>
      <c r="B10" s="161" t="s">
        <v>136</v>
      </c>
      <c r="C10" s="179" t="s">
        <v>137</v>
      </c>
      <c r="D10" s="162" t="s">
        <v>138</v>
      </c>
      <c r="E10" s="163">
        <v>8.2680000000000007</v>
      </c>
      <c r="F10" s="164"/>
      <c r="G10" s="165">
        <f>ROUND(E10*F10,2)</f>
        <v>0</v>
      </c>
      <c r="H10" s="164"/>
      <c r="I10" s="165">
        <f>ROUND(E10*H10,2)</f>
        <v>0</v>
      </c>
      <c r="J10" s="164"/>
      <c r="K10" s="165">
        <f>ROUND(E10*J10,2)</f>
        <v>0</v>
      </c>
      <c r="L10" s="165">
        <v>15</v>
      </c>
      <c r="M10" s="165">
        <f>G10*(1+L10/100)</f>
        <v>0</v>
      </c>
      <c r="N10" s="165">
        <v>2.383E-2</v>
      </c>
      <c r="O10" s="165">
        <f>ROUND(E10*N10,2)</f>
        <v>0.2</v>
      </c>
      <c r="P10" s="165">
        <v>0</v>
      </c>
      <c r="Q10" s="165">
        <f>ROUND(E10*P10,2)</f>
        <v>0</v>
      </c>
      <c r="R10" s="165" t="s">
        <v>131</v>
      </c>
      <c r="S10" s="165" t="s">
        <v>132</v>
      </c>
      <c r="T10" s="166" t="s">
        <v>133</v>
      </c>
      <c r="U10" s="145">
        <v>1.194</v>
      </c>
      <c r="V10" s="145">
        <f>ROUND(E10*U10,2)</f>
        <v>9.8699999999999992</v>
      </c>
      <c r="W10" s="145"/>
      <c r="X10" s="145" t="s">
        <v>134</v>
      </c>
      <c r="Y10" s="139"/>
      <c r="Z10" s="139"/>
      <c r="AA10" s="139"/>
      <c r="AB10" s="139"/>
      <c r="AC10" s="139"/>
      <c r="AD10" s="139"/>
      <c r="AE10" s="139"/>
      <c r="AF10" s="139"/>
      <c r="AG10" s="139" t="s">
        <v>135</v>
      </c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ht="22.5" outlineLevel="1" x14ac:dyDescent="0.2">
      <c r="A11" s="142"/>
      <c r="B11" s="143"/>
      <c r="C11" s="236" t="s">
        <v>139</v>
      </c>
      <c r="D11" s="237"/>
      <c r="E11" s="237"/>
      <c r="F11" s="237"/>
      <c r="G11" s="237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39"/>
      <c r="Z11" s="139"/>
      <c r="AA11" s="139"/>
      <c r="AB11" s="139"/>
      <c r="AC11" s="139"/>
      <c r="AD11" s="139"/>
      <c r="AE11" s="139"/>
      <c r="AF11" s="139"/>
      <c r="AG11" s="139" t="s">
        <v>140</v>
      </c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74" t="str">
        <f>C11</f>
        <v>zřízení nosné konstrukce příčky, vložení tepelné izolace tl. do 5 cm, montáž desek, tmelení spár Q2 a úprava rohů. Včetně dodávek materiálu.</v>
      </c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42"/>
      <c r="B12" s="143"/>
      <c r="C12" s="180" t="s">
        <v>141</v>
      </c>
      <c r="D12" s="151"/>
      <c r="E12" s="152">
        <v>8.2680000000000007</v>
      </c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39"/>
      <c r="Z12" s="139"/>
      <c r="AA12" s="139"/>
      <c r="AB12" s="139"/>
      <c r="AC12" s="139"/>
      <c r="AD12" s="139"/>
      <c r="AE12" s="139"/>
      <c r="AF12" s="139"/>
      <c r="AG12" s="139" t="s">
        <v>142</v>
      </c>
      <c r="AH12" s="139">
        <v>0</v>
      </c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60">
        <v>3</v>
      </c>
      <c r="B13" s="161" t="s">
        <v>143</v>
      </c>
      <c r="C13" s="179" t="s">
        <v>144</v>
      </c>
      <c r="D13" s="162" t="s">
        <v>138</v>
      </c>
      <c r="E13" s="163">
        <v>3.375</v>
      </c>
      <c r="F13" s="164"/>
      <c r="G13" s="165">
        <f>ROUND(E13*F13,2)</f>
        <v>0</v>
      </c>
      <c r="H13" s="164"/>
      <c r="I13" s="165">
        <f>ROUND(E13*H13,2)</f>
        <v>0</v>
      </c>
      <c r="J13" s="164"/>
      <c r="K13" s="165">
        <f>ROUND(E13*J13,2)</f>
        <v>0</v>
      </c>
      <c r="L13" s="165">
        <v>15</v>
      </c>
      <c r="M13" s="165">
        <f>G13*(1+L13/100)</f>
        <v>0</v>
      </c>
      <c r="N13" s="165">
        <v>4.6460000000000001E-2</v>
      </c>
      <c r="O13" s="165">
        <f>ROUND(E13*N13,2)</f>
        <v>0.16</v>
      </c>
      <c r="P13" s="165">
        <v>0</v>
      </c>
      <c r="Q13" s="165">
        <f>ROUND(E13*P13,2)</f>
        <v>0</v>
      </c>
      <c r="R13" s="165" t="s">
        <v>131</v>
      </c>
      <c r="S13" s="165" t="s">
        <v>132</v>
      </c>
      <c r="T13" s="166" t="s">
        <v>133</v>
      </c>
      <c r="U13" s="145">
        <v>0.51744999999999997</v>
      </c>
      <c r="V13" s="145">
        <f>ROUND(E13*U13,2)</f>
        <v>1.75</v>
      </c>
      <c r="W13" s="145"/>
      <c r="X13" s="145" t="s">
        <v>134</v>
      </c>
      <c r="Y13" s="139"/>
      <c r="Z13" s="139"/>
      <c r="AA13" s="139"/>
      <c r="AB13" s="139"/>
      <c r="AC13" s="139"/>
      <c r="AD13" s="139"/>
      <c r="AE13" s="139"/>
      <c r="AF13" s="139"/>
      <c r="AG13" s="139" t="s">
        <v>135</v>
      </c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2"/>
      <c r="B14" s="143"/>
      <c r="C14" s="236" t="s">
        <v>145</v>
      </c>
      <c r="D14" s="237"/>
      <c r="E14" s="237"/>
      <c r="F14" s="237"/>
      <c r="G14" s="237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39"/>
      <c r="Z14" s="139"/>
      <c r="AA14" s="139"/>
      <c r="AB14" s="139"/>
      <c r="AC14" s="139"/>
      <c r="AD14" s="139"/>
      <c r="AE14" s="139"/>
      <c r="AF14" s="139"/>
      <c r="AG14" s="139" t="s">
        <v>140</v>
      </c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2"/>
      <c r="B15" s="143"/>
      <c r="C15" s="180" t="s">
        <v>146</v>
      </c>
      <c r="D15" s="151"/>
      <c r="E15" s="152">
        <v>3.9750000000000001</v>
      </c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39"/>
      <c r="Z15" s="139"/>
      <c r="AA15" s="139"/>
      <c r="AB15" s="139"/>
      <c r="AC15" s="139"/>
      <c r="AD15" s="139"/>
      <c r="AE15" s="139"/>
      <c r="AF15" s="139"/>
      <c r="AG15" s="139" t="s">
        <v>142</v>
      </c>
      <c r="AH15" s="139">
        <v>0</v>
      </c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42"/>
      <c r="B16" s="143"/>
      <c r="C16" s="180" t="s">
        <v>147</v>
      </c>
      <c r="D16" s="151"/>
      <c r="E16" s="152">
        <v>-0.6</v>
      </c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39"/>
      <c r="Z16" s="139"/>
      <c r="AA16" s="139"/>
      <c r="AB16" s="139"/>
      <c r="AC16" s="139"/>
      <c r="AD16" s="139"/>
      <c r="AE16" s="139"/>
      <c r="AF16" s="139"/>
      <c r="AG16" s="139" t="s">
        <v>142</v>
      </c>
      <c r="AH16" s="139">
        <v>0</v>
      </c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60">
        <v>4</v>
      </c>
      <c r="B17" s="161" t="s">
        <v>148</v>
      </c>
      <c r="C17" s="179" t="s">
        <v>149</v>
      </c>
      <c r="D17" s="162" t="s">
        <v>138</v>
      </c>
      <c r="E17" s="163">
        <v>11.872</v>
      </c>
      <c r="F17" s="164"/>
      <c r="G17" s="165">
        <f>ROUND(E17*F17,2)</f>
        <v>0</v>
      </c>
      <c r="H17" s="164"/>
      <c r="I17" s="165">
        <f>ROUND(E17*H17,2)</f>
        <v>0</v>
      </c>
      <c r="J17" s="164"/>
      <c r="K17" s="165">
        <f>ROUND(E17*J17,2)</f>
        <v>0</v>
      </c>
      <c r="L17" s="165">
        <v>15</v>
      </c>
      <c r="M17" s="165">
        <f>G17*(1+L17/100)</f>
        <v>0</v>
      </c>
      <c r="N17" s="165">
        <v>7.4709999999999999E-2</v>
      </c>
      <c r="O17" s="165">
        <f>ROUND(E17*N17,2)</f>
        <v>0.89</v>
      </c>
      <c r="P17" s="165">
        <v>0</v>
      </c>
      <c r="Q17" s="165">
        <f>ROUND(E17*P17,2)</f>
        <v>0</v>
      </c>
      <c r="R17" s="165" t="s">
        <v>131</v>
      </c>
      <c r="S17" s="165" t="s">
        <v>132</v>
      </c>
      <c r="T17" s="166" t="s">
        <v>133</v>
      </c>
      <c r="U17" s="145">
        <v>0.52915000000000001</v>
      </c>
      <c r="V17" s="145">
        <f>ROUND(E17*U17,2)</f>
        <v>6.28</v>
      </c>
      <c r="W17" s="145"/>
      <c r="X17" s="145" t="s">
        <v>134</v>
      </c>
      <c r="Y17" s="139"/>
      <c r="Z17" s="139"/>
      <c r="AA17" s="139"/>
      <c r="AB17" s="139"/>
      <c r="AC17" s="139"/>
      <c r="AD17" s="139"/>
      <c r="AE17" s="139"/>
      <c r="AF17" s="139"/>
      <c r="AG17" s="139" t="s">
        <v>135</v>
      </c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2"/>
      <c r="B18" s="143"/>
      <c r="C18" s="236" t="s">
        <v>145</v>
      </c>
      <c r="D18" s="237"/>
      <c r="E18" s="237"/>
      <c r="F18" s="237"/>
      <c r="G18" s="237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39"/>
      <c r="Z18" s="139"/>
      <c r="AA18" s="139"/>
      <c r="AB18" s="139"/>
      <c r="AC18" s="139"/>
      <c r="AD18" s="139"/>
      <c r="AE18" s="139"/>
      <c r="AF18" s="139"/>
      <c r="AG18" s="139" t="s">
        <v>140</v>
      </c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2"/>
      <c r="B19" s="143"/>
      <c r="C19" s="180" t="s">
        <v>150</v>
      </c>
      <c r="D19" s="151"/>
      <c r="E19" s="152">
        <v>11.872</v>
      </c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39"/>
      <c r="Z19" s="139"/>
      <c r="AA19" s="139"/>
      <c r="AB19" s="139"/>
      <c r="AC19" s="139"/>
      <c r="AD19" s="139"/>
      <c r="AE19" s="139"/>
      <c r="AF19" s="139"/>
      <c r="AG19" s="139" t="s">
        <v>142</v>
      </c>
      <c r="AH19" s="139">
        <v>0</v>
      </c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x14ac:dyDescent="0.2">
      <c r="A20" s="154" t="s">
        <v>126</v>
      </c>
      <c r="B20" s="155" t="s">
        <v>69</v>
      </c>
      <c r="C20" s="177" t="s">
        <v>70</v>
      </c>
      <c r="D20" s="156"/>
      <c r="E20" s="157"/>
      <c r="F20" s="158"/>
      <c r="G20" s="158">
        <f>SUMIF(AG21:AG65,"&lt;&gt;NOR",G21:G65)</f>
        <v>0</v>
      </c>
      <c r="H20" s="158"/>
      <c r="I20" s="158">
        <f>SUM(I21:I65)</f>
        <v>0</v>
      </c>
      <c r="J20" s="158"/>
      <c r="K20" s="158">
        <f>SUM(K21:K65)</f>
        <v>0</v>
      </c>
      <c r="L20" s="158"/>
      <c r="M20" s="158">
        <f>SUM(M21:M65)</f>
        <v>0</v>
      </c>
      <c r="N20" s="158"/>
      <c r="O20" s="158">
        <f>SUM(O21:O65)</f>
        <v>1.2400000000000002</v>
      </c>
      <c r="P20" s="158"/>
      <c r="Q20" s="158">
        <f>SUM(Q21:Q65)</f>
        <v>0</v>
      </c>
      <c r="R20" s="158"/>
      <c r="S20" s="158"/>
      <c r="T20" s="159"/>
      <c r="U20" s="153"/>
      <c r="V20" s="153">
        <f>SUM(V21:V65)</f>
        <v>120.10000000000001</v>
      </c>
      <c r="W20" s="153"/>
      <c r="X20" s="153"/>
      <c r="AG20" t="s">
        <v>127</v>
      </c>
    </row>
    <row r="21" spans="1:60" outlineLevel="1" x14ac:dyDescent="0.2">
      <c r="A21" s="160">
        <v>5</v>
      </c>
      <c r="B21" s="161" t="s">
        <v>151</v>
      </c>
      <c r="C21" s="179" t="s">
        <v>152</v>
      </c>
      <c r="D21" s="162" t="s">
        <v>138</v>
      </c>
      <c r="E21" s="163">
        <v>169.59450000000001</v>
      </c>
      <c r="F21" s="164"/>
      <c r="G21" s="165">
        <f>ROUND(E21*F21,2)</f>
        <v>0</v>
      </c>
      <c r="H21" s="164"/>
      <c r="I21" s="165">
        <f>ROUND(E21*H21,2)</f>
        <v>0</v>
      </c>
      <c r="J21" s="164"/>
      <c r="K21" s="165">
        <f>ROUND(E21*J21,2)</f>
        <v>0</v>
      </c>
      <c r="L21" s="165">
        <v>15</v>
      </c>
      <c r="M21" s="165">
        <f>G21*(1+L21/100)</f>
        <v>0</v>
      </c>
      <c r="N21" s="165">
        <v>3.6999999999999999E-4</v>
      </c>
      <c r="O21" s="165">
        <f>ROUND(E21*N21,2)</f>
        <v>0.06</v>
      </c>
      <c r="P21" s="165">
        <v>0</v>
      </c>
      <c r="Q21" s="165">
        <f>ROUND(E21*P21,2)</f>
        <v>0</v>
      </c>
      <c r="R21" s="165" t="s">
        <v>131</v>
      </c>
      <c r="S21" s="165" t="s">
        <v>132</v>
      </c>
      <c r="T21" s="166" t="s">
        <v>153</v>
      </c>
      <c r="U21" s="145">
        <v>7.0000000000000007E-2</v>
      </c>
      <c r="V21" s="145">
        <f>ROUND(E21*U21,2)</f>
        <v>11.87</v>
      </c>
      <c r="W21" s="145"/>
      <c r="X21" s="145" t="s">
        <v>134</v>
      </c>
      <c r="Y21" s="139"/>
      <c r="Z21" s="139"/>
      <c r="AA21" s="139"/>
      <c r="AB21" s="139"/>
      <c r="AC21" s="139"/>
      <c r="AD21" s="139"/>
      <c r="AE21" s="139"/>
      <c r="AF21" s="139"/>
      <c r="AG21" s="139" t="s">
        <v>135</v>
      </c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2"/>
      <c r="B22" s="143"/>
      <c r="C22" s="236" t="s">
        <v>154</v>
      </c>
      <c r="D22" s="237"/>
      <c r="E22" s="237"/>
      <c r="F22" s="237"/>
      <c r="G22" s="237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39"/>
      <c r="Z22" s="139"/>
      <c r="AA22" s="139"/>
      <c r="AB22" s="139"/>
      <c r="AC22" s="139"/>
      <c r="AD22" s="139"/>
      <c r="AE22" s="139"/>
      <c r="AF22" s="139"/>
      <c r="AG22" s="139" t="s">
        <v>140</v>
      </c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2"/>
      <c r="B23" s="143"/>
      <c r="C23" s="180" t="s">
        <v>155</v>
      </c>
      <c r="D23" s="151"/>
      <c r="E23" s="152">
        <v>30.448499999999999</v>
      </c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39"/>
      <c r="Z23" s="139"/>
      <c r="AA23" s="139"/>
      <c r="AB23" s="139"/>
      <c r="AC23" s="139"/>
      <c r="AD23" s="139"/>
      <c r="AE23" s="139"/>
      <c r="AF23" s="139"/>
      <c r="AG23" s="139" t="s">
        <v>142</v>
      </c>
      <c r="AH23" s="139">
        <v>0</v>
      </c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2"/>
      <c r="B24" s="143"/>
      <c r="C24" s="180" t="s">
        <v>156</v>
      </c>
      <c r="D24" s="151"/>
      <c r="E24" s="152">
        <v>6.77</v>
      </c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39"/>
      <c r="Z24" s="139"/>
      <c r="AA24" s="139"/>
      <c r="AB24" s="139"/>
      <c r="AC24" s="139"/>
      <c r="AD24" s="139"/>
      <c r="AE24" s="139"/>
      <c r="AF24" s="139"/>
      <c r="AG24" s="139" t="s">
        <v>142</v>
      </c>
      <c r="AH24" s="139">
        <v>0</v>
      </c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2"/>
      <c r="B25" s="143"/>
      <c r="C25" s="180" t="s">
        <v>157</v>
      </c>
      <c r="D25" s="151"/>
      <c r="E25" s="152">
        <v>-7.2</v>
      </c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39"/>
      <c r="Z25" s="139"/>
      <c r="AA25" s="139"/>
      <c r="AB25" s="139"/>
      <c r="AC25" s="139"/>
      <c r="AD25" s="139"/>
      <c r="AE25" s="139"/>
      <c r="AF25" s="139"/>
      <c r="AG25" s="139" t="s">
        <v>142</v>
      </c>
      <c r="AH25" s="139">
        <v>0</v>
      </c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42"/>
      <c r="B26" s="143"/>
      <c r="C26" s="180" t="s">
        <v>158</v>
      </c>
      <c r="D26" s="151"/>
      <c r="E26" s="152">
        <v>38.584000000000003</v>
      </c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39"/>
      <c r="Z26" s="139"/>
      <c r="AA26" s="139"/>
      <c r="AB26" s="139"/>
      <c r="AC26" s="139"/>
      <c r="AD26" s="139"/>
      <c r="AE26" s="139"/>
      <c r="AF26" s="139"/>
      <c r="AG26" s="139" t="s">
        <v>142</v>
      </c>
      <c r="AH26" s="139">
        <v>0</v>
      </c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2"/>
      <c r="B27" s="143"/>
      <c r="C27" s="180" t="s">
        <v>159</v>
      </c>
      <c r="D27" s="151"/>
      <c r="E27" s="152">
        <v>11.8096</v>
      </c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39"/>
      <c r="Z27" s="139"/>
      <c r="AA27" s="139"/>
      <c r="AB27" s="139"/>
      <c r="AC27" s="139"/>
      <c r="AD27" s="139"/>
      <c r="AE27" s="139"/>
      <c r="AF27" s="139"/>
      <c r="AG27" s="139" t="s">
        <v>142</v>
      </c>
      <c r="AH27" s="139">
        <v>0</v>
      </c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2"/>
      <c r="B28" s="143"/>
      <c r="C28" s="180" t="s">
        <v>160</v>
      </c>
      <c r="D28" s="151"/>
      <c r="E28" s="152">
        <v>-1.6</v>
      </c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39"/>
      <c r="Z28" s="139"/>
      <c r="AA28" s="139"/>
      <c r="AB28" s="139"/>
      <c r="AC28" s="139"/>
      <c r="AD28" s="139"/>
      <c r="AE28" s="139"/>
      <c r="AF28" s="139"/>
      <c r="AG28" s="139" t="s">
        <v>142</v>
      </c>
      <c r="AH28" s="139">
        <v>0</v>
      </c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2"/>
      <c r="B29" s="143"/>
      <c r="C29" s="180" t="s">
        <v>161</v>
      </c>
      <c r="D29" s="151"/>
      <c r="E29" s="152">
        <v>47.329000000000001</v>
      </c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39"/>
      <c r="Z29" s="139"/>
      <c r="AA29" s="139"/>
      <c r="AB29" s="139"/>
      <c r="AC29" s="139"/>
      <c r="AD29" s="139"/>
      <c r="AE29" s="139"/>
      <c r="AF29" s="139"/>
      <c r="AG29" s="139" t="s">
        <v>142</v>
      </c>
      <c r="AH29" s="139">
        <v>0</v>
      </c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42"/>
      <c r="B30" s="143"/>
      <c r="C30" s="180" t="s">
        <v>162</v>
      </c>
      <c r="D30" s="151"/>
      <c r="E30" s="152">
        <v>21.732399999999998</v>
      </c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39"/>
      <c r="Z30" s="139"/>
      <c r="AA30" s="139"/>
      <c r="AB30" s="139"/>
      <c r="AC30" s="139"/>
      <c r="AD30" s="139"/>
      <c r="AE30" s="139"/>
      <c r="AF30" s="139"/>
      <c r="AG30" s="139" t="s">
        <v>142</v>
      </c>
      <c r="AH30" s="139">
        <v>0</v>
      </c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2"/>
      <c r="B31" s="143"/>
      <c r="C31" s="180" t="s">
        <v>163</v>
      </c>
      <c r="D31" s="151"/>
      <c r="E31" s="152">
        <v>-4.78</v>
      </c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39"/>
      <c r="Z31" s="139"/>
      <c r="AA31" s="139"/>
      <c r="AB31" s="139"/>
      <c r="AC31" s="139"/>
      <c r="AD31" s="139"/>
      <c r="AE31" s="139"/>
      <c r="AF31" s="139"/>
      <c r="AG31" s="139" t="s">
        <v>142</v>
      </c>
      <c r="AH31" s="139">
        <v>0</v>
      </c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">
      <c r="A32" s="142"/>
      <c r="B32" s="143"/>
      <c r="C32" s="180" t="s">
        <v>164</v>
      </c>
      <c r="D32" s="151"/>
      <c r="E32" s="152">
        <v>18.02</v>
      </c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39"/>
      <c r="Z32" s="139"/>
      <c r="AA32" s="139"/>
      <c r="AB32" s="139"/>
      <c r="AC32" s="139"/>
      <c r="AD32" s="139"/>
      <c r="AE32" s="139"/>
      <c r="AF32" s="139"/>
      <c r="AG32" s="139" t="s">
        <v>142</v>
      </c>
      <c r="AH32" s="139">
        <v>0</v>
      </c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1" x14ac:dyDescent="0.2">
      <c r="A33" s="142"/>
      <c r="B33" s="143"/>
      <c r="C33" s="180" t="s">
        <v>165</v>
      </c>
      <c r="D33" s="151"/>
      <c r="E33" s="152">
        <v>5.1609999999999996</v>
      </c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39"/>
      <c r="Z33" s="139"/>
      <c r="AA33" s="139"/>
      <c r="AB33" s="139"/>
      <c r="AC33" s="139"/>
      <c r="AD33" s="139"/>
      <c r="AE33" s="139"/>
      <c r="AF33" s="139"/>
      <c r="AG33" s="139" t="s">
        <v>142</v>
      </c>
      <c r="AH33" s="139">
        <v>0</v>
      </c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">
      <c r="A34" s="142"/>
      <c r="B34" s="143"/>
      <c r="C34" s="180" t="s">
        <v>166</v>
      </c>
      <c r="D34" s="151"/>
      <c r="E34" s="152">
        <v>3.32</v>
      </c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39"/>
      <c r="Z34" s="139"/>
      <c r="AA34" s="139"/>
      <c r="AB34" s="139"/>
      <c r="AC34" s="139"/>
      <c r="AD34" s="139"/>
      <c r="AE34" s="139"/>
      <c r="AF34" s="139"/>
      <c r="AG34" s="139" t="s">
        <v>142</v>
      </c>
      <c r="AH34" s="139">
        <v>0</v>
      </c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60">
        <v>6</v>
      </c>
      <c r="B35" s="161" t="s">
        <v>167</v>
      </c>
      <c r="C35" s="179" t="s">
        <v>168</v>
      </c>
      <c r="D35" s="162" t="s">
        <v>138</v>
      </c>
      <c r="E35" s="163">
        <v>20.7</v>
      </c>
      <c r="F35" s="164"/>
      <c r="G35" s="165">
        <f>ROUND(E35*F35,2)</f>
        <v>0</v>
      </c>
      <c r="H35" s="164"/>
      <c r="I35" s="165">
        <f>ROUND(E35*H35,2)</f>
        <v>0</v>
      </c>
      <c r="J35" s="164"/>
      <c r="K35" s="165">
        <f>ROUND(E35*J35,2)</f>
        <v>0</v>
      </c>
      <c r="L35" s="165">
        <v>15</v>
      </c>
      <c r="M35" s="165">
        <f>G35*(1+L35/100)</f>
        <v>0</v>
      </c>
      <c r="N35" s="165">
        <v>4.0000000000000003E-5</v>
      </c>
      <c r="O35" s="165">
        <f>ROUND(E35*N35,2)</f>
        <v>0</v>
      </c>
      <c r="P35" s="165">
        <v>0</v>
      </c>
      <c r="Q35" s="165">
        <f>ROUND(E35*P35,2)</f>
        <v>0</v>
      </c>
      <c r="R35" s="165" t="s">
        <v>131</v>
      </c>
      <c r="S35" s="165" t="s">
        <v>132</v>
      </c>
      <c r="T35" s="166" t="s">
        <v>153</v>
      </c>
      <c r="U35" s="145">
        <v>7.8E-2</v>
      </c>
      <c r="V35" s="145">
        <f>ROUND(E35*U35,2)</f>
        <v>1.61</v>
      </c>
      <c r="W35" s="145"/>
      <c r="X35" s="145" t="s">
        <v>134</v>
      </c>
      <c r="Y35" s="139"/>
      <c r="Z35" s="139"/>
      <c r="AA35" s="139"/>
      <c r="AB35" s="139"/>
      <c r="AC35" s="139"/>
      <c r="AD35" s="139"/>
      <c r="AE35" s="139"/>
      <c r="AF35" s="139"/>
      <c r="AG35" s="139" t="s">
        <v>135</v>
      </c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ht="22.5" outlineLevel="1" x14ac:dyDescent="0.2">
      <c r="A36" s="142"/>
      <c r="B36" s="143"/>
      <c r="C36" s="236" t="s">
        <v>169</v>
      </c>
      <c r="D36" s="237"/>
      <c r="E36" s="237"/>
      <c r="F36" s="237"/>
      <c r="G36" s="237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39"/>
      <c r="Z36" s="139"/>
      <c r="AA36" s="139"/>
      <c r="AB36" s="139"/>
      <c r="AC36" s="139"/>
      <c r="AD36" s="139"/>
      <c r="AE36" s="139"/>
      <c r="AF36" s="139"/>
      <c r="AG36" s="139" t="s">
        <v>140</v>
      </c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74" t="str">
        <f>C36</f>
        <v>které se zřizují před úpravami povrchu, a obalení osazených dveřních zárubní před znečištěním při úpravách povrchu nástřikem plastických maltovin včetně pozdějšího odkrytí,</v>
      </c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2"/>
      <c r="B37" s="143"/>
      <c r="C37" s="180" t="s">
        <v>170</v>
      </c>
      <c r="D37" s="151"/>
      <c r="E37" s="152">
        <v>9.6</v>
      </c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39"/>
      <c r="Z37" s="139"/>
      <c r="AA37" s="139"/>
      <c r="AB37" s="139"/>
      <c r="AC37" s="139"/>
      <c r="AD37" s="139"/>
      <c r="AE37" s="139"/>
      <c r="AF37" s="139"/>
      <c r="AG37" s="139" t="s">
        <v>142</v>
      </c>
      <c r="AH37" s="139">
        <v>0</v>
      </c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2"/>
      <c r="B38" s="143"/>
      <c r="C38" s="180" t="s">
        <v>171</v>
      </c>
      <c r="D38" s="151"/>
      <c r="E38" s="152">
        <v>4.8</v>
      </c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39"/>
      <c r="Z38" s="139"/>
      <c r="AA38" s="139"/>
      <c r="AB38" s="139"/>
      <c r="AC38" s="139"/>
      <c r="AD38" s="139"/>
      <c r="AE38" s="139"/>
      <c r="AF38" s="139"/>
      <c r="AG38" s="139" t="s">
        <v>142</v>
      </c>
      <c r="AH38" s="139">
        <v>0</v>
      </c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1" x14ac:dyDescent="0.2">
      <c r="A39" s="142"/>
      <c r="B39" s="143"/>
      <c r="C39" s="180" t="s">
        <v>172</v>
      </c>
      <c r="D39" s="151"/>
      <c r="E39" s="152">
        <v>2.7</v>
      </c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39"/>
      <c r="Z39" s="139"/>
      <c r="AA39" s="139"/>
      <c r="AB39" s="139"/>
      <c r="AC39" s="139"/>
      <c r="AD39" s="139"/>
      <c r="AE39" s="139"/>
      <c r="AF39" s="139"/>
      <c r="AG39" s="139" t="s">
        <v>142</v>
      </c>
      <c r="AH39" s="139">
        <v>0</v>
      </c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">
      <c r="A40" s="142"/>
      <c r="B40" s="143"/>
      <c r="C40" s="180" t="s">
        <v>173</v>
      </c>
      <c r="D40" s="151"/>
      <c r="E40" s="152">
        <v>3.6</v>
      </c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39"/>
      <c r="Z40" s="139"/>
      <c r="AA40" s="139"/>
      <c r="AB40" s="139"/>
      <c r="AC40" s="139"/>
      <c r="AD40" s="139"/>
      <c r="AE40" s="139"/>
      <c r="AF40" s="139"/>
      <c r="AG40" s="139" t="s">
        <v>142</v>
      </c>
      <c r="AH40" s="139">
        <v>0</v>
      </c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ht="22.5" outlineLevel="1" x14ac:dyDescent="0.2">
      <c r="A41" s="160">
        <v>7</v>
      </c>
      <c r="B41" s="161" t="s">
        <v>174</v>
      </c>
      <c r="C41" s="179" t="s">
        <v>175</v>
      </c>
      <c r="D41" s="162" t="s">
        <v>138</v>
      </c>
      <c r="E41" s="163">
        <v>43.25</v>
      </c>
      <c r="F41" s="164"/>
      <c r="G41" s="165">
        <f>ROUND(E41*F41,2)</f>
        <v>0</v>
      </c>
      <c r="H41" s="164"/>
      <c r="I41" s="165">
        <f>ROUND(E41*H41,2)</f>
        <v>0</v>
      </c>
      <c r="J41" s="164"/>
      <c r="K41" s="165">
        <f>ROUND(E41*J41,2)</f>
        <v>0</v>
      </c>
      <c r="L41" s="165">
        <v>15</v>
      </c>
      <c r="M41" s="165">
        <f>G41*(1+L41/100)</f>
        <v>0</v>
      </c>
      <c r="N41" s="165">
        <v>7.6800000000000002E-3</v>
      </c>
      <c r="O41" s="165">
        <f>ROUND(E41*N41,2)</f>
        <v>0.33</v>
      </c>
      <c r="P41" s="165">
        <v>0</v>
      </c>
      <c r="Q41" s="165">
        <f>ROUND(E41*P41,2)</f>
        <v>0</v>
      </c>
      <c r="R41" s="165" t="s">
        <v>131</v>
      </c>
      <c r="S41" s="165" t="s">
        <v>132</v>
      </c>
      <c r="T41" s="166" t="s">
        <v>153</v>
      </c>
      <c r="U41" s="145">
        <v>0.38100000000000001</v>
      </c>
      <c r="V41" s="145">
        <f>ROUND(E41*U41,2)</f>
        <v>16.48</v>
      </c>
      <c r="W41" s="145"/>
      <c r="X41" s="145" t="s">
        <v>134</v>
      </c>
      <c r="Y41" s="139"/>
      <c r="Z41" s="139"/>
      <c r="AA41" s="139"/>
      <c r="AB41" s="139"/>
      <c r="AC41" s="139"/>
      <c r="AD41" s="139"/>
      <c r="AE41" s="139"/>
      <c r="AF41" s="139"/>
      <c r="AG41" s="139" t="s">
        <v>135</v>
      </c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ht="22.5" outlineLevel="1" x14ac:dyDescent="0.2">
      <c r="A42" s="142"/>
      <c r="B42" s="143"/>
      <c r="C42" s="236" t="s">
        <v>176</v>
      </c>
      <c r="D42" s="237"/>
      <c r="E42" s="237"/>
      <c r="F42" s="237"/>
      <c r="G42" s="237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39"/>
      <c r="Z42" s="139"/>
      <c r="AA42" s="139"/>
      <c r="AB42" s="139"/>
      <c r="AC42" s="139"/>
      <c r="AD42" s="139"/>
      <c r="AE42" s="139"/>
      <c r="AF42" s="139"/>
      <c r="AG42" s="139" t="s">
        <v>140</v>
      </c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74" t="str">
        <f>C42</f>
        <v>vodorovných, šikmých, žebrových a klenutých a schodišťových konstrukcí, s nejnutnějším obroušením podkladu (pemzou apod.) a oprášením, s pomocným lešením o výšce podlahy do 1900 mm a pro zatížení do 1,5 kPa,</v>
      </c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2"/>
      <c r="B43" s="143"/>
      <c r="C43" s="180" t="s">
        <v>177</v>
      </c>
      <c r="D43" s="151"/>
      <c r="E43" s="152">
        <v>43.25</v>
      </c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39"/>
      <c r="Z43" s="139"/>
      <c r="AA43" s="139"/>
      <c r="AB43" s="139"/>
      <c r="AC43" s="139"/>
      <c r="AD43" s="139"/>
      <c r="AE43" s="139"/>
      <c r="AF43" s="139"/>
      <c r="AG43" s="139" t="s">
        <v>142</v>
      </c>
      <c r="AH43" s="139">
        <v>5</v>
      </c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60">
        <v>8</v>
      </c>
      <c r="B44" s="161" t="s">
        <v>178</v>
      </c>
      <c r="C44" s="179" t="s">
        <v>179</v>
      </c>
      <c r="D44" s="162" t="s">
        <v>138</v>
      </c>
      <c r="E44" s="163">
        <v>43.25</v>
      </c>
      <c r="F44" s="164"/>
      <c r="G44" s="165">
        <f>ROUND(E44*F44,2)</f>
        <v>0</v>
      </c>
      <c r="H44" s="164"/>
      <c r="I44" s="165">
        <f>ROUND(E44*H44,2)</f>
        <v>0</v>
      </c>
      <c r="J44" s="164"/>
      <c r="K44" s="165">
        <f>ROUND(E44*J44,2)</f>
        <v>0</v>
      </c>
      <c r="L44" s="165">
        <v>15</v>
      </c>
      <c r="M44" s="165">
        <f>G44*(1+L44/100)</f>
        <v>0</v>
      </c>
      <c r="N44" s="165">
        <v>3.4000000000000002E-4</v>
      </c>
      <c r="O44" s="165">
        <f>ROUND(E44*N44,2)</f>
        <v>0.01</v>
      </c>
      <c r="P44" s="165">
        <v>0</v>
      </c>
      <c r="Q44" s="165">
        <f>ROUND(E44*P44,2)</f>
        <v>0</v>
      </c>
      <c r="R44" s="165" t="s">
        <v>131</v>
      </c>
      <c r="S44" s="165" t="s">
        <v>132</v>
      </c>
      <c r="T44" s="166" t="s">
        <v>153</v>
      </c>
      <c r="U44" s="145">
        <v>0.33</v>
      </c>
      <c r="V44" s="145">
        <f>ROUND(E44*U44,2)</f>
        <v>14.27</v>
      </c>
      <c r="W44" s="145"/>
      <c r="X44" s="145" t="s">
        <v>134</v>
      </c>
      <c r="Y44" s="139"/>
      <c r="Z44" s="139"/>
      <c r="AA44" s="139"/>
      <c r="AB44" s="139"/>
      <c r="AC44" s="139"/>
      <c r="AD44" s="139"/>
      <c r="AE44" s="139"/>
      <c r="AF44" s="139"/>
      <c r="AG44" s="139" t="s">
        <v>135</v>
      </c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42"/>
      <c r="B45" s="143"/>
      <c r="C45" s="180" t="s">
        <v>180</v>
      </c>
      <c r="D45" s="151"/>
      <c r="E45" s="152">
        <v>6.77</v>
      </c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39"/>
      <c r="Z45" s="139"/>
      <c r="AA45" s="139"/>
      <c r="AB45" s="139"/>
      <c r="AC45" s="139"/>
      <c r="AD45" s="139"/>
      <c r="AE45" s="139"/>
      <c r="AF45" s="139"/>
      <c r="AG45" s="139" t="s">
        <v>142</v>
      </c>
      <c r="AH45" s="139">
        <v>0</v>
      </c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42"/>
      <c r="B46" s="143"/>
      <c r="C46" s="180" t="s">
        <v>181</v>
      </c>
      <c r="D46" s="151"/>
      <c r="E46" s="152">
        <v>11.81</v>
      </c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39"/>
      <c r="Z46" s="139"/>
      <c r="AA46" s="139"/>
      <c r="AB46" s="139"/>
      <c r="AC46" s="139"/>
      <c r="AD46" s="139"/>
      <c r="AE46" s="139"/>
      <c r="AF46" s="139"/>
      <c r="AG46" s="139" t="s">
        <v>142</v>
      </c>
      <c r="AH46" s="139">
        <v>0</v>
      </c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2"/>
      <c r="B47" s="143"/>
      <c r="C47" s="180" t="s">
        <v>182</v>
      </c>
      <c r="D47" s="151"/>
      <c r="E47" s="152">
        <v>21.41</v>
      </c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39"/>
      <c r="Z47" s="139"/>
      <c r="AA47" s="139"/>
      <c r="AB47" s="139"/>
      <c r="AC47" s="139"/>
      <c r="AD47" s="139"/>
      <c r="AE47" s="139"/>
      <c r="AF47" s="139"/>
      <c r="AG47" s="139" t="s">
        <v>142</v>
      </c>
      <c r="AH47" s="139">
        <v>0</v>
      </c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2"/>
      <c r="B48" s="143"/>
      <c r="C48" s="180" t="s">
        <v>183</v>
      </c>
      <c r="D48" s="151"/>
      <c r="E48" s="152">
        <v>0.89</v>
      </c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39"/>
      <c r="Z48" s="139"/>
      <c r="AA48" s="139"/>
      <c r="AB48" s="139"/>
      <c r="AC48" s="139"/>
      <c r="AD48" s="139"/>
      <c r="AE48" s="139"/>
      <c r="AF48" s="139"/>
      <c r="AG48" s="139" t="s">
        <v>142</v>
      </c>
      <c r="AH48" s="139">
        <v>0</v>
      </c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2"/>
      <c r="B49" s="143"/>
      <c r="C49" s="180" t="s">
        <v>184</v>
      </c>
      <c r="D49" s="151"/>
      <c r="E49" s="152">
        <v>2.37</v>
      </c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39"/>
      <c r="Z49" s="139"/>
      <c r="AA49" s="139"/>
      <c r="AB49" s="139"/>
      <c r="AC49" s="139"/>
      <c r="AD49" s="139"/>
      <c r="AE49" s="139"/>
      <c r="AF49" s="139"/>
      <c r="AG49" s="139" t="s">
        <v>142</v>
      </c>
      <c r="AH49" s="139">
        <v>0</v>
      </c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ht="22.5" outlineLevel="1" x14ac:dyDescent="0.2">
      <c r="A50" s="160">
        <v>9</v>
      </c>
      <c r="B50" s="161" t="s">
        <v>185</v>
      </c>
      <c r="C50" s="179" t="s">
        <v>186</v>
      </c>
      <c r="D50" s="162" t="s">
        <v>138</v>
      </c>
      <c r="E50" s="163">
        <v>125.96250000000001</v>
      </c>
      <c r="F50" s="164"/>
      <c r="G50" s="165">
        <f>ROUND(E50*F50,2)</f>
        <v>0</v>
      </c>
      <c r="H50" s="164"/>
      <c r="I50" s="165">
        <f>ROUND(E50*H50,2)</f>
        <v>0</v>
      </c>
      <c r="J50" s="164"/>
      <c r="K50" s="165">
        <f>ROUND(E50*J50,2)</f>
        <v>0</v>
      </c>
      <c r="L50" s="165">
        <v>15</v>
      </c>
      <c r="M50" s="165">
        <f>G50*(1+L50/100)</f>
        <v>0</v>
      </c>
      <c r="N50" s="165">
        <v>1.9E-3</v>
      </c>
      <c r="O50" s="165">
        <f>ROUND(E50*N50,2)</f>
        <v>0.24</v>
      </c>
      <c r="P50" s="165">
        <v>0</v>
      </c>
      <c r="Q50" s="165">
        <f>ROUND(E50*P50,2)</f>
        <v>0</v>
      </c>
      <c r="R50" s="165" t="s">
        <v>187</v>
      </c>
      <c r="S50" s="165" t="s">
        <v>132</v>
      </c>
      <c r="T50" s="166" t="s">
        <v>153</v>
      </c>
      <c r="U50" s="145">
        <v>0.10918</v>
      </c>
      <c r="V50" s="145">
        <f>ROUND(E50*U50,2)</f>
        <v>13.75</v>
      </c>
      <c r="W50" s="145"/>
      <c r="X50" s="145" t="s">
        <v>134</v>
      </c>
      <c r="Y50" s="139"/>
      <c r="Z50" s="139"/>
      <c r="AA50" s="139"/>
      <c r="AB50" s="139"/>
      <c r="AC50" s="139"/>
      <c r="AD50" s="139"/>
      <c r="AE50" s="139"/>
      <c r="AF50" s="139"/>
      <c r="AG50" s="139" t="s">
        <v>135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42"/>
      <c r="B51" s="143"/>
      <c r="C51" s="180" t="s">
        <v>188</v>
      </c>
      <c r="D51" s="151"/>
      <c r="E51" s="152">
        <v>125.96250000000001</v>
      </c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39"/>
      <c r="Z51" s="139"/>
      <c r="AA51" s="139"/>
      <c r="AB51" s="139"/>
      <c r="AC51" s="139"/>
      <c r="AD51" s="139"/>
      <c r="AE51" s="139"/>
      <c r="AF51" s="139"/>
      <c r="AG51" s="139" t="s">
        <v>142</v>
      </c>
      <c r="AH51" s="139">
        <v>5</v>
      </c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">
      <c r="A52" s="160">
        <v>10</v>
      </c>
      <c r="B52" s="161" t="s">
        <v>189</v>
      </c>
      <c r="C52" s="179" t="s">
        <v>190</v>
      </c>
      <c r="D52" s="162" t="s">
        <v>138</v>
      </c>
      <c r="E52" s="163">
        <v>125.96250000000001</v>
      </c>
      <c r="F52" s="164"/>
      <c r="G52" s="165">
        <f>ROUND(E52*F52,2)</f>
        <v>0</v>
      </c>
      <c r="H52" s="164"/>
      <c r="I52" s="165">
        <f>ROUND(E52*H52,2)</f>
        <v>0</v>
      </c>
      <c r="J52" s="164"/>
      <c r="K52" s="165">
        <f>ROUND(E52*J52,2)</f>
        <v>0</v>
      </c>
      <c r="L52" s="165">
        <v>15</v>
      </c>
      <c r="M52" s="165">
        <f>G52*(1+L52/100)</f>
        <v>0</v>
      </c>
      <c r="N52" s="165">
        <v>4.4600000000000004E-3</v>
      </c>
      <c r="O52" s="165">
        <f>ROUND(E52*N52,2)</f>
        <v>0.56000000000000005</v>
      </c>
      <c r="P52" s="165">
        <v>0</v>
      </c>
      <c r="Q52" s="165">
        <f>ROUND(E52*P52,2)</f>
        <v>0</v>
      </c>
      <c r="R52" s="165" t="s">
        <v>131</v>
      </c>
      <c r="S52" s="165" t="s">
        <v>132</v>
      </c>
      <c r="T52" s="166" t="s">
        <v>153</v>
      </c>
      <c r="U52" s="145">
        <v>0.25115999999999999</v>
      </c>
      <c r="V52" s="145">
        <f>ROUND(E52*U52,2)</f>
        <v>31.64</v>
      </c>
      <c r="W52" s="145"/>
      <c r="X52" s="145" t="s">
        <v>134</v>
      </c>
      <c r="Y52" s="139"/>
      <c r="Z52" s="139"/>
      <c r="AA52" s="139"/>
      <c r="AB52" s="139"/>
      <c r="AC52" s="139"/>
      <c r="AD52" s="139"/>
      <c r="AE52" s="139"/>
      <c r="AF52" s="139"/>
      <c r="AG52" s="139" t="s">
        <v>135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ht="22.5" outlineLevel="1" x14ac:dyDescent="0.2">
      <c r="A53" s="142"/>
      <c r="B53" s="143"/>
      <c r="C53" s="236" t="s">
        <v>191</v>
      </c>
      <c r="D53" s="237"/>
      <c r="E53" s="237"/>
      <c r="F53" s="237"/>
      <c r="G53" s="237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39"/>
      <c r="Z53" s="139"/>
      <c r="AA53" s="139"/>
      <c r="AB53" s="139"/>
      <c r="AC53" s="139"/>
      <c r="AD53" s="139"/>
      <c r="AE53" s="139"/>
      <c r="AF53" s="139"/>
      <c r="AG53" s="139" t="s">
        <v>140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74" t="str">
        <f>C53</f>
        <v>na rovném povrchu vnitřních stěn, pilířů, svislých panelových konstrukcí, s nejnutnějším obroušením podkladu (pemzou apod.) a oprášením,</v>
      </c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2"/>
      <c r="B54" s="143"/>
      <c r="C54" s="180" t="s">
        <v>192</v>
      </c>
      <c r="D54" s="151"/>
      <c r="E54" s="152">
        <v>125.96250000000001</v>
      </c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39"/>
      <c r="Z54" s="139"/>
      <c r="AA54" s="139"/>
      <c r="AB54" s="139"/>
      <c r="AC54" s="139"/>
      <c r="AD54" s="139"/>
      <c r="AE54" s="139"/>
      <c r="AF54" s="139"/>
      <c r="AG54" s="139" t="s">
        <v>142</v>
      </c>
      <c r="AH54" s="139">
        <v>5</v>
      </c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60">
        <v>11</v>
      </c>
      <c r="B55" s="161" t="s">
        <v>193</v>
      </c>
      <c r="C55" s="179" t="s">
        <v>194</v>
      </c>
      <c r="D55" s="162" t="s">
        <v>138</v>
      </c>
      <c r="E55" s="163">
        <v>125.96250000000001</v>
      </c>
      <c r="F55" s="164"/>
      <c r="G55" s="165">
        <f>ROUND(E55*F55,2)</f>
        <v>0</v>
      </c>
      <c r="H55" s="164"/>
      <c r="I55" s="165">
        <f>ROUND(E55*H55,2)</f>
        <v>0</v>
      </c>
      <c r="J55" s="164"/>
      <c r="K55" s="165">
        <f>ROUND(E55*J55,2)</f>
        <v>0</v>
      </c>
      <c r="L55" s="165">
        <v>15</v>
      </c>
      <c r="M55" s="165">
        <f>G55*(1+L55/100)</f>
        <v>0</v>
      </c>
      <c r="N55" s="165">
        <v>3.4000000000000002E-4</v>
      </c>
      <c r="O55" s="165">
        <f>ROUND(E55*N55,2)</f>
        <v>0.04</v>
      </c>
      <c r="P55" s="165">
        <v>0</v>
      </c>
      <c r="Q55" s="165">
        <f>ROUND(E55*P55,2)</f>
        <v>0</v>
      </c>
      <c r="R55" s="165" t="s">
        <v>131</v>
      </c>
      <c r="S55" s="165" t="s">
        <v>132</v>
      </c>
      <c r="T55" s="166" t="s">
        <v>153</v>
      </c>
      <c r="U55" s="145">
        <v>0.24</v>
      </c>
      <c r="V55" s="145">
        <f>ROUND(E55*U55,2)</f>
        <v>30.23</v>
      </c>
      <c r="W55" s="145"/>
      <c r="X55" s="145" t="s">
        <v>134</v>
      </c>
      <c r="Y55" s="139"/>
      <c r="Z55" s="139"/>
      <c r="AA55" s="139"/>
      <c r="AB55" s="139"/>
      <c r="AC55" s="139"/>
      <c r="AD55" s="139"/>
      <c r="AE55" s="139"/>
      <c r="AF55" s="139"/>
      <c r="AG55" s="139" t="s">
        <v>135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42"/>
      <c r="B56" s="143"/>
      <c r="C56" s="236" t="s">
        <v>195</v>
      </c>
      <c r="D56" s="237"/>
      <c r="E56" s="237"/>
      <c r="F56" s="237"/>
      <c r="G56" s="237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39"/>
      <c r="Z56" s="139"/>
      <c r="AA56" s="139"/>
      <c r="AB56" s="139"/>
      <c r="AC56" s="139"/>
      <c r="AD56" s="139"/>
      <c r="AE56" s="139"/>
      <c r="AF56" s="139"/>
      <c r="AG56" s="139" t="s">
        <v>140</v>
      </c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2"/>
      <c r="B57" s="143"/>
      <c r="C57" s="180" t="s">
        <v>155</v>
      </c>
      <c r="D57" s="151"/>
      <c r="E57" s="152">
        <v>30.448499999999999</v>
      </c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39"/>
      <c r="Z57" s="139"/>
      <c r="AA57" s="139"/>
      <c r="AB57" s="139"/>
      <c r="AC57" s="139"/>
      <c r="AD57" s="139"/>
      <c r="AE57" s="139"/>
      <c r="AF57" s="139"/>
      <c r="AG57" s="139" t="s">
        <v>142</v>
      </c>
      <c r="AH57" s="139">
        <v>0</v>
      </c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42"/>
      <c r="B58" s="143"/>
      <c r="C58" s="180" t="s">
        <v>157</v>
      </c>
      <c r="D58" s="151"/>
      <c r="E58" s="152">
        <v>-7.2</v>
      </c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39"/>
      <c r="Z58" s="139"/>
      <c r="AA58" s="139"/>
      <c r="AB58" s="139"/>
      <c r="AC58" s="139"/>
      <c r="AD58" s="139"/>
      <c r="AE58" s="139"/>
      <c r="AF58" s="139"/>
      <c r="AG58" s="139" t="s">
        <v>142</v>
      </c>
      <c r="AH58" s="139">
        <v>0</v>
      </c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outlineLevel="1" x14ac:dyDescent="0.2">
      <c r="A59" s="142"/>
      <c r="B59" s="143"/>
      <c r="C59" s="180" t="s">
        <v>158</v>
      </c>
      <c r="D59" s="151"/>
      <c r="E59" s="152">
        <v>38.584000000000003</v>
      </c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39"/>
      <c r="Z59" s="139"/>
      <c r="AA59" s="139"/>
      <c r="AB59" s="139"/>
      <c r="AC59" s="139"/>
      <c r="AD59" s="139"/>
      <c r="AE59" s="139"/>
      <c r="AF59" s="139"/>
      <c r="AG59" s="139" t="s">
        <v>142</v>
      </c>
      <c r="AH59" s="139">
        <v>0</v>
      </c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1" x14ac:dyDescent="0.2">
      <c r="A60" s="142"/>
      <c r="B60" s="143"/>
      <c r="C60" s="180" t="s">
        <v>160</v>
      </c>
      <c r="D60" s="151"/>
      <c r="E60" s="152">
        <v>-1.6</v>
      </c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39"/>
      <c r="Z60" s="139"/>
      <c r="AA60" s="139"/>
      <c r="AB60" s="139"/>
      <c r="AC60" s="139"/>
      <c r="AD60" s="139"/>
      <c r="AE60" s="139"/>
      <c r="AF60" s="139"/>
      <c r="AG60" s="139" t="s">
        <v>142</v>
      </c>
      <c r="AH60" s="139">
        <v>0</v>
      </c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42"/>
      <c r="B61" s="143"/>
      <c r="C61" s="180" t="s">
        <v>161</v>
      </c>
      <c r="D61" s="151"/>
      <c r="E61" s="152">
        <v>47.329000000000001</v>
      </c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39"/>
      <c r="Z61" s="139"/>
      <c r="AA61" s="139"/>
      <c r="AB61" s="139"/>
      <c r="AC61" s="139"/>
      <c r="AD61" s="139"/>
      <c r="AE61" s="139"/>
      <c r="AF61" s="139"/>
      <c r="AG61" s="139" t="s">
        <v>142</v>
      </c>
      <c r="AH61" s="139">
        <v>0</v>
      </c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42"/>
      <c r="B62" s="143"/>
      <c r="C62" s="180" t="s">
        <v>163</v>
      </c>
      <c r="D62" s="151"/>
      <c r="E62" s="152">
        <v>-4.78</v>
      </c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39"/>
      <c r="Z62" s="139"/>
      <c r="AA62" s="139"/>
      <c r="AB62" s="139"/>
      <c r="AC62" s="139"/>
      <c r="AD62" s="139"/>
      <c r="AE62" s="139"/>
      <c r="AF62" s="139"/>
      <c r="AG62" s="139" t="s">
        <v>142</v>
      </c>
      <c r="AH62" s="139">
        <v>0</v>
      </c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2">
      <c r="A63" s="142"/>
      <c r="B63" s="143"/>
      <c r="C63" s="180" t="s">
        <v>164</v>
      </c>
      <c r="D63" s="151"/>
      <c r="E63" s="152">
        <v>18.02</v>
      </c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39"/>
      <c r="Z63" s="139"/>
      <c r="AA63" s="139"/>
      <c r="AB63" s="139"/>
      <c r="AC63" s="139"/>
      <c r="AD63" s="139"/>
      <c r="AE63" s="139"/>
      <c r="AF63" s="139"/>
      <c r="AG63" s="139" t="s">
        <v>142</v>
      </c>
      <c r="AH63" s="139">
        <v>0</v>
      </c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1" x14ac:dyDescent="0.2">
      <c r="A64" s="142"/>
      <c r="B64" s="143"/>
      <c r="C64" s="180" t="s">
        <v>196</v>
      </c>
      <c r="D64" s="151"/>
      <c r="E64" s="152">
        <v>5.1609999999999996</v>
      </c>
      <c r="F64" s="145"/>
      <c r="G64" s="145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45"/>
      <c r="Y64" s="139"/>
      <c r="Z64" s="139"/>
      <c r="AA64" s="139"/>
      <c r="AB64" s="139"/>
      <c r="AC64" s="139"/>
      <c r="AD64" s="139"/>
      <c r="AE64" s="139"/>
      <c r="AF64" s="139"/>
      <c r="AG64" s="139" t="s">
        <v>142</v>
      </c>
      <c r="AH64" s="139">
        <v>0</v>
      </c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2">
      <c r="A65" s="167">
        <v>12</v>
      </c>
      <c r="B65" s="168" t="s">
        <v>197</v>
      </c>
      <c r="C65" s="178" t="s">
        <v>198</v>
      </c>
      <c r="D65" s="169" t="s">
        <v>130</v>
      </c>
      <c r="E65" s="170">
        <v>1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15</v>
      </c>
      <c r="M65" s="172">
        <f>G65*(1+L65/100)</f>
        <v>0</v>
      </c>
      <c r="N65" s="172">
        <v>4.6800000000000001E-3</v>
      </c>
      <c r="O65" s="172">
        <f>ROUND(E65*N65,2)</f>
        <v>0</v>
      </c>
      <c r="P65" s="172">
        <v>0</v>
      </c>
      <c r="Q65" s="172">
        <f>ROUND(E65*P65,2)</f>
        <v>0</v>
      </c>
      <c r="R65" s="172"/>
      <c r="S65" s="172" t="s">
        <v>199</v>
      </c>
      <c r="T65" s="173" t="s">
        <v>200</v>
      </c>
      <c r="U65" s="145">
        <v>0.25</v>
      </c>
      <c r="V65" s="145">
        <f>ROUND(E65*U65,2)</f>
        <v>0.25</v>
      </c>
      <c r="W65" s="145"/>
      <c r="X65" s="145" t="s">
        <v>134</v>
      </c>
      <c r="Y65" s="139"/>
      <c r="Z65" s="139"/>
      <c r="AA65" s="139"/>
      <c r="AB65" s="139"/>
      <c r="AC65" s="139"/>
      <c r="AD65" s="139"/>
      <c r="AE65" s="139"/>
      <c r="AF65" s="139"/>
      <c r="AG65" s="139" t="s">
        <v>135</v>
      </c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x14ac:dyDescent="0.2">
      <c r="A66" s="154" t="s">
        <v>126</v>
      </c>
      <c r="B66" s="155" t="s">
        <v>71</v>
      </c>
      <c r="C66" s="177" t="s">
        <v>72</v>
      </c>
      <c r="D66" s="156"/>
      <c r="E66" s="157"/>
      <c r="F66" s="158"/>
      <c r="G66" s="158">
        <f>SUMIF(AG67:AG68,"&lt;&gt;NOR",G67:G68)</f>
        <v>0</v>
      </c>
      <c r="H66" s="158"/>
      <c r="I66" s="158">
        <f>SUM(I67:I68)</f>
        <v>0</v>
      </c>
      <c r="J66" s="158"/>
      <c r="K66" s="158">
        <f>SUM(K67:K68)</f>
        <v>0</v>
      </c>
      <c r="L66" s="158"/>
      <c r="M66" s="158">
        <f>SUM(M67:M68)</f>
        <v>0</v>
      </c>
      <c r="N66" s="158"/>
      <c r="O66" s="158">
        <f>SUM(O67:O68)</f>
        <v>0.09</v>
      </c>
      <c r="P66" s="158"/>
      <c r="Q66" s="158">
        <f>SUM(Q67:Q68)</f>
        <v>0</v>
      </c>
      <c r="R66" s="158"/>
      <c r="S66" s="158"/>
      <c r="T66" s="159"/>
      <c r="U66" s="153"/>
      <c r="V66" s="153">
        <f>SUM(V67:V68)</f>
        <v>7.44</v>
      </c>
      <c r="W66" s="153"/>
      <c r="X66" s="153"/>
      <c r="AG66" t="s">
        <v>127</v>
      </c>
    </row>
    <row r="67" spans="1:60" ht="45" outlineLevel="1" x14ac:dyDescent="0.2">
      <c r="A67" s="167">
        <v>13</v>
      </c>
      <c r="B67" s="168" t="s">
        <v>201</v>
      </c>
      <c r="C67" s="178" t="s">
        <v>202</v>
      </c>
      <c r="D67" s="169" t="s">
        <v>130</v>
      </c>
      <c r="E67" s="170">
        <v>4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15</v>
      </c>
      <c r="M67" s="172">
        <f>G67*(1+L67/100)</f>
        <v>0</v>
      </c>
      <c r="N67" s="172">
        <v>1.8970000000000001E-2</v>
      </c>
      <c r="O67" s="172">
        <f>ROUND(E67*N67,2)</f>
        <v>0.08</v>
      </c>
      <c r="P67" s="172">
        <v>0</v>
      </c>
      <c r="Q67" s="172">
        <f>ROUND(E67*P67,2)</f>
        <v>0</v>
      </c>
      <c r="R67" s="172" t="s">
        <v>131</v>
      </c>
      <c r="S67" s="172" t="s">
        <v>132</v>
      </c>
      <c r="T67" s="173" t="s">
        <v>133</v>
      </c>
      <c r="U67" s="145">
        <v>1.86</v>
      </c>
      <c r="V67" s="145">
        <f>ROUND(E67*U67,2)</f>
        <v>7.44</v>
      </c>
      <c r="W67" s="145"/>
      <c r="X67" s="145" t="s">
        <v>134</v>
      </c>
      <c r="Y67" s="139"/>
      <c r="Z67" s="139"/>
      <c r="AA67" s="139"/>
      <c r="AB67" s="139"/>
      <c r="AC67" s="139"/>
      <c r="AD67" s="139"/>
      <c r="AE67" s="139"/>
      <c r="AF67" s="139"/>
      <c r="AG67" s="139" t="s">
        <v>135</v>
      </c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22.5" outlineLevel="1" x14ac:dyDescent="0.2">
      <c r="A68" s="167">
        <v>14</v>
      </c>
      <c r="B68" s="168" t="s">
        <v>203</v>
      </c>
      <c r="C68" s="178" t="s">
        <v>204</v>
      </c>
      <c r="D68" s="169" t="s">
        <v>130</v>
      </c>
      <c r="E68" s="170">
        <v>1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15</v>
      </c>
      <c r="M68" s="172">
        <f>G68*(1+L68/100)</f>
        <v>0</v>
      </c>
      <c r="N68" s="172">
        <v>1.406E-2</v>
      </c>
      <c r="O68" s="172">
        <f>ROUND(E68*N68,2)</f>
        <v>0.01</v>
      </c>
      <c r="P68" s="172">
        <v>0</v>
      </c>
      <c r="Q68" s="172">
        <f>ROUND(E68*P68,2)</f>
        <v>0</v>
      </c>
      <c r="R68" s="172" t="s">
        <v>205</v>
      </c>
      <c r="S68" s="172" t="s">
        <v>132</v>
      </c>
      <c r="T68" s="173" t="s">
        <v>133</v>
      </c>
      <c r="U68" s="145">
        <v>0</v>
      </c>
      <c r="V68" s="145">
        <f>ROUND(E68*U68,2)</f>
        <v>0</v>
      </c>
      <c r="W68" s="145"/>
      <c r="X68" s="145" t="s">
        <v>206</v>
      </c>
      <c r="Y68" s="139"/>
      <c r="Z68" s="139"/>
      <c r="AA68" s="139"/>
      <c r="AB68" s="139"/>
      <c r="AC68" s="139"/>
      <c r="AD68" s="139"/>
      <c r="AE68" s="139"/>
      <c r="AF68" s="139"/>
      <c r="AG68" s="139" t="s">
        <v>207</v>
      </c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x14ac:dyDescent="0.2">
      <c r="A69" s="154" t="s">
        <v>126</v>
      </c>
      <c r="B69" s="155" t="s">
        <v>73</v>
      </c>
      <c r="C69" s="177" t="s">
        <v>74</v>
      </c>
      <c r="D69" s="156"/>
      <c r="E69" s="157"/>
      <c r="F69" s="158"/>
      <c r="G69" s="158">
        <f>SUMIF(AG70:AG71,"&lt;&gt;NOR",G70:G71)</f>
        <v>0</v>
      </c>
      <c r="H69" s="158"/>
      <c r="I69" s="158">
        <f>SUM(I70:I71)</f>
        <v>0</v>
      </c>
      <c r="J69" s="158"/>
      <c r="K69" s="158">
        <f>SUM(K70:K71)</f>
        <v>0</v>
      </c>
      <c r="L69" s="158"/>
      <c r="M69" s="158">
        <f>SUM(M70:M71)</f>
        <v>0</v>
      </c>
      <c r="N69" s="158"/>
      <c r="O69" s="158">
        <f>SUM(O70:O71)</f>
        <v>0</v>
      </c>
      <c r="P69" s="158"/>
      <c r="Q69" s="158">
        <f>SUM(Q70:Q71)</f>
        <v>0</v>
      </c>
      <c r="R69" s="158"/>
      <c r="S69" s="158"/>
      <c r="T69" s="159"/>
      <c r="U69" s="153"/>
      <c r="V69" s="153">
        <f>SUM(V70:V71)</f>
        <v>1.03</v>
      </c>
      <c r="W69" s="153"/>
      <c r="X69" s="153"/>
      <c r="AG69" t="s">
        <v>127</v>
      </c>
    </row>
    <row r="70" spans="1:60" outlineLevel="1" x14ac:dyDescent="0.2">
      <c r="A70" s="160">
        <v>15</v>
      </c>
      <c r="B70" s="161" t="s">
        <v>208</v>
      </c>
      <c r="C70" s="179" t="s">
        <v>209</v>
      </c>
      <c r="D70" s="162" t="s">
        <v>210</v>
      </c>
      <c r="E70" s="163">
        <v>2.6112099999999998</v>
      </c>
      <c r="F70" s="164"/>
      <c r="G70" s="165">
        <f>ROUND(E70*F70,2)</f>
        <v>0</v>
      </c>
      <c r="H70" s="164"/>
      <c r="I70" s="165">
        <f>ROUND(E70*H70,2)</f>
        <v>0</v>
      </c>
      <c r="J70" s="164"/>
      <c r="K70" s="165">
        <f>ROUND(E70*J70,2)</f>
        <v>0</v>
      </c>
      <c r="L70" s="165">
        <v>15</v>
      </c>
      <c r="M70" s="165">
        <f>G70*(1+L70/100)</f>
        <v>0</v>
      </c>
      <c r="N70" s="165">
        <v>0</v>
      </c>
      <c r="O70" s="165">
        <f>ROUND(E70*N70,2)</f>
        <v>0</v>
      </c>
      <c r="P70" s="165">
        <v>0</v>
      </c>
      <c r="Q70" s="165">
        <f>ROUND(E70*P70,2)</f>
        <v>0</v>
      </c>
      <c r="R70" s="165" t="s">
        <v>131</v>
      </c>
      <c r="S70" s="165" t="s">
        <v>132</v>
      </c>
      <c r="T70" s="166" t="s">
        <v>153</v>
      </c>
      <c r="U70" s="145">
        <v>0.39300000000000002</v>
      </c>
      <c r="V70" s="145">
        <f>ROUND(E70*U70,2)</f>
        <v>1.03</v>
      </c>
      <c r="W70" s="145"/>
      <c r="X70" s="145" t="s">
        <v>211</v>
      </c>
      <c r="Y70" s="139"/>
      <c r="Z70" s="139"/>
      <c r="AA70" s="139"/>
      <c r="AB70" s="139"/>
      <c r="AC70" s="139"/>
      <c r="AD70" s="139"/>
      <c r="AE70" s="139"/>
      <c r="AF70" s="139"/>
      <c r="AG70" s="139" t="s">
        <v>212</v>
      </c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ht="22.5" outlineLevel="1" x14ac:dyDescent="0.2">
      <c r="A71" s="142"/>
      <c r="B71" s="143"/>
      <c r="C71" s="236" t="s">
        <v>213</v>
      </c>
      <c r="D71" s="237"/>
      <c r="E71" s="237"/>
      <c r="F71" s="237"/>
      <c r="G71" s="237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39"/>
      <c r="Z71" s="139"/>
      <c r="AA71" s="139"/>
      <c r="AB71" s="139"/>
      <c r="AC71" s="139"/>
      <c r="AD71" s="139"/>
      <c r="AE71" s="139"/>
      <c r="AF71" s="139"/>
      <c r="AG71" s="139" t="s">
        <v>140</v>
      </c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74" t="str">
        <f>C71</f>
        <v>přesun hmot pro budovy občanské výstavby (JKSO 801), budovy pro bydlení (JKSO 803) budovy pro výrobu a služby (JKSO 812) s nosnou svislou konstrukcí zděnou z cihel nebo tvárnic nebo kovovou</v>
      </c>
      <c r="BB71" s="139"/>
      <c r="BC71" s="139"/>
      <c r="BD71" s="139"/>
      <c r="BE71" s="139"/>
      <c r="BF71" s="139"/>
      <c r="BG71" s="139"/>
      <c r="BH71" s="139"/>
    </row>
    <row r="72" spans="1:60" x14ac:dyDescent="0.2">
      <c r="A72" s="154" t="s">
        <v>126</v>
      </c>
      <c r="B72" s="155" t="s">
        <v>75</v>
      </c>
      <c r="C72" s="177" t="s">
        <v>76</v>
      </c>
      <c r="D72" s="156"/>
      <c r="E72" s="157"/>
      <c r="F72" s="158"/>
      <c r="G72" s="158">
        <f>SUMIF(AG73:AG84,"&lt;&gt;NOR",G73:G84)</f>
        <v>0</v>
      </c>
      <c r="H72" s="158"/>
      <c r="I72" s="158">
        <f>SUM(I73:I84)</f>
        <v>0</v>
      </c>
      <c r="J72" s="158"/>
      <c r="K72" s="158">
        <f>SUM(K73:K84)</f>
        <v>0</v>
      </c>
      <c r="L72" s="158"/>
      <c r="M72" s="158">
        <f>SUM(M73:M84)</f>
        <v>0</v>
      </c>
      <c r="N72" s="158"/>
      <c r="O72" s="158">
        <f>SUM(O73:O84)</f>
        <v>0</v>
      </c>
      <c r="P72" s="158"/>
      <c r="Q72" s="158">
        <f>SUM(Q73:Q84)</f>
        <v>0</v>
      </c>
      <c r="R72" s="158"/>
      <c r="S72" s="158"/>
      <c r="T72" s="159"/>
      <c r="U72" s="153"/>
      <c r="V72" s="153">
        <f>SUM(V73:V84)</f>
        <v>3.71</v>
      </c>
      <c r="W72" s="153"/>
      <c r="X72" s="153"/>
      <c r="AG72" t="s">
        <v>127</v>
      </c>
    </row>
    <row r="73" spans="1:60" outlineLevel="1" x14ac:dyDescent="0.2">
      <c r="A73" s="160">
        <v>16</v>
      </c>
      <c r="B73" s="161" t="s">
        <v>214</v>
      </c>
      <c r="C73" s="179" t="s">
        <v>215</v>
      </c>
      <c r="D73" s="162" t="s">
        <v>216</v>
      </c>
      <c r="E73" s="163">
        <v>2</v>
      </c>
      <c r="F73" s="164"/>
      <c r="G73" s="165">
        <f>ROUND(E73*F73,2)</f>
        <v>0</v>
      </c>
      <c r="H73" s="164"/>
      <c r="I73" s="165">
        <f>ROUND(E73*H73,2)</f>
        <v>0</v>
      </c>
      <c r="J73" s="164"/>
      <c r="K73" s="165">
        <f>ROUND(E73*J73,2)</f>
        <v>0</v>
      </c>
      <c r="L73" s="165">
        <v>15</v>
      </c>
      <c r="M73" s="165">
        <f>G73*(1+L73/100)</f>
        <v>0</v>
      </c>
      <c r="N73" s="165">
        <v>4.6999999999999999E-4</v>
      </c>
      <c r="O73" s="165">
        <f>ROUND(E73*N73,2)</f>
        <v>0</v>
      </c>
      <c r="P73" s="165">
        <v>0</v>
      </c>
      <c r="Q73" s="165">
        <f>ROUND(E73*P73,2)</f>
        <v>0</v>
      </c>
      <c r="R73" s="165" t="s">
        <v>217</v>
      </c>
      <c r="S73" s="165" t="s">
        <v>132</v>
      </c>
      <c r="T73" s="166" t="s">
        <v>153</v>
      </c>
      <c r="U73" s="145">
        <v>0.35899999999999999</v>
      </c>
      <c r="V73" s="145">
        <f>ROUND(E73*U73,2)</f>
        <v>0.72</v>
      </c>
      <c r="W73" s="145"/>
      <c r="X73" s="145" t="s">
        <v>134</v>
      </c>
      <c r="Y73" s="139"/>
      <c r="Z73" s="139"/>
      <c r="AA73" s="139"/>
      <c r="AB73" s="139"/>
      <c r="AC73" s="139"/>
      <c r="AD73" s="139"/>
      <c r="AE73" s="139"/>
      <c r="AF73" s="139"/>
      <c r="AG73" s="139" t="s">
        <v>135</v>
      </c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42"/>
      <c r="B74" s="143"/>
      <c r="C74" s="236" t="s">
        <v>218</v>
      </c>
      <c r="D74" s="237"/>
      <c r="E74" s="237"/>
      <c r="F74" s="237"/>
      <c r="G74" s="237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39"/>
      <c r="Z74" s="139"/>
      <c r="AA74" s="139"/>
      <c r="AB74" s="139"/>
      <c r="AC74" s="139"/>
      <c r="AD74" s="139"/>
      <c r="AE74" s="139"/>
      <c r="AF74" s="139"/>
      <c r="AG74" s="139" t="s">
        <v>140</v>
      </c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">
      <c r="A75" s="142"/>
      <c r="B75" s="143"/>
      <c r="C75" s="242" t="s">
        <v>219</v>
      </c>
      <c r="D75" s="243"/>
      <c r="E75" s="243"/>
      <c r="F75" s="243"/>
      <c r="G75" s="243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39"/>
      <c r="Z75" s="139"/>
      <c r="AA75" s="139"/>
      <c r="AB75" s="139"/>
      <c r="AC75" s="139"/>
      <c r="AD75" s="139"/>
      <c r="AE75" s="139"/>
      <c r="AF75" s="139"/>
      <c r="AG75" s="139" t="s">
        <v>220</v>
      </c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60">
        <v>17</v>
      </c>
      <c r="B76" s="161" t="s">
        <v>221</v>
      </c>
      <c r="C76" s="179" t="s">
        <v>222</v>
      </c>
      <c r="D76" s="162" t="s">
        <v>216</v>
      </c>
      <c r="E76" s="163">
        <v>0.8</v>
      </c>
      <c r="F76" s="164"/>
      <c r="G76" s="165">
        <f>ROUND(E76*F76,2)</f>
        <v>0</v>
      </c>
      <c r="H76" s="164"/>
      <c r="I76" s="165">
        <f>ROUND(E76*H76,2)</f>
        <v>0</v>
      </c>
      <c r="J76" s="164"/>
      <c r="K76" s="165">
        <f>ROUND(E76*J76,2)</f>
        <v>0</v>
      </c>
      <c r="L76" s="165">
        <v>15</v>
      </c>
      <c r="M76" s="165">
        <f>G76*(1+L76/100)</f>
        <v>0</v>
      </c>
      <c r="N76" s="165">
        <v>1.5200000000000001E-3</v>
      </c>
      <c r="O76" s="165">
        <f>ROUND(E76*N76,2)</f>
        <v>0</v>
      </c>
      <c r="P76" s="165">
        <v>0</v>
      </c>
      <c r="Q76" s="165">
        <f>ROUND(E76*P76,2)</f>
        <v>0</v>
      </c>
      <c r="R76" s="165" t="s">
        <v>217</v>
      </c>
      <c r="S76" s="165" t="s">
        <v>132</v>
      </c>
      <c r="T76" s="166" t="s">
        <v>153</v>
      </c>
      <c r="U76" s="145">
        <v>1.173</v>
      </c>
      <c r="V76" s="145">
        <f>ROUND(E76*U76,2)</f>
        <v>0.94</v>
      </c>
      <c r="W76" s="145"/>
      <c r="X76" s="145" t="s">
        <v>134</v>
      </c>
      <c r="Y76" s="139"/>
      <c r="Z76" s="139"/>
      <c r="AA76" s="139"/>
      <c r="AB76" s="139"/>
      <c r="AC76" s="139"/>
      <c r="AD76" s="139"/>
      <c r="AE76" s="139"/>
      <c r="AF76" s="139"/>
      <c r="AG76" s="139" t="s">
        <v>135</v>
      </c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2"/>
      <c r="B77" s="143"/>
      <c r="C77" s="236" t="s">
        <v>218</v>
      </c>
      <c r="D77" s="237"/>
      <c r="E77" s="237"/>
      <c r="F77" s="237"/>
      <c r="G77" s="237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39"/>
      <c r="Z77" s="139"/>
      <c r="AA77" s="139"/>
      <c r="AB77" s="139"/>
      <c r="AC77" s="139"/>
      <c r="AD77" s="139"/>
      <c r="AE77" s="139"/>
      <c r="AF77" s="139"/>
      <c r="AG77" s="139" t="s">
        <v>140</v>
      </c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2">
      <c r="A78" s="142"/>
      <c r="B78" s="143"/>
      <c r="C78" s="242" t="s">
        <v>219</v>
      </c>
      <c r="D78" s="243"/>
      <c r="E78" s="243"/>
      <c r="F78" s="243"/>
      <c r="G78" s="243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39"/>
      <c r="Z78" s="139"/>
      <c r="AA78" s="139"/>
      <c r="AB78" s="139"/>
      <c r="AC78" s="139"/>
      <c r="AD78" s="139"/>
      <c r="AE78" s="139"/>
      <c r="AF78" s="139"/>
      <c r="AG78" s="139" t="s">
        <v>220</v>
      </c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60">
        <v>18</v>
      </c>
      <c r="B79" s="161" t="s">
        <v>223</v>
      </c>
      <c r="C79" s="179" t="s">
        <v>224</v>
      </c>
      <c r="D79" s="162" t="s">
        <v>216</v>
      </c>
      <c r="E79" s="163">
        <v>2.5</v>
      </c>
      <c r="F79" s="164"/>
      <c r="G79" s="165">
        <f>ROUND(E79*F79,2)</f>
        <v>0</v>
      </c>
      <c r="H79" s="164"/>
      <c r="I79" s="165">
        <f>ROUND(E79*H79,2)</f>
        <v>0</v>
      </c>
      <c r="J79" s="164"/>
      <c r="K79" s="165">
        <f>ROUND(E79*J79,2)</f>
        <v>0</v>
      </c>
      <c r="L79" s="165">
        <v>15</v>
      </c>
      <c r="M79" s="165">
        <f>G79*(1+L79/100)</f>
        <v>0</v>
      </c>
      <c r="N79" s="165">
        <v>7.7999999999999999E-4</v>
      </c>
      <c r="O79" s="165">
        <f>ROUND(E79*N79,2)</f>
        <v>0</v>
      </c>
      <c r="P79" s="165">
        <v>0</v>
      </c>
      <c r="Q79" s="165">
        <f>ROUND(E79*P79,2)</f>
        <v>0</v>
      </c>
      <c r="R79" s="165" t="s">
        <v>217</v>
      </c>
      <c r="S79" s="165" t="s">
        <v>132</v>
      </c>
      <c r="T79" s="166" t="s">
        <v>153</v>
      </c>
      <c r="U79" s="145">
        <v>0.81899999999999995</v>
      </c>
      <c r="V79" s="145">
        <f>ROUND(E79*U79,2)</f>
        <v>2.0499999999999998</v>
      </c>
      <c r="W79" s="145"/>
      <c r="X79" s="145" t="s">
        <v>134</v>
      </c>
      <c r="Y79" s="139"/>
      <c r="Z79" s="139"/>
      <c r="AA79" s="139"/>
      <c r="AB79" s="139"/>
      <c r="AC79" s="139"/>
      <c r="AD79" s="139"/>
      <c r="AE79" s="139"/>
      <c r="AF79" s="139"/>
      <c r="AG79" s="139" t="s">
        <v>135</v>
      </c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2">
      <c r="A80" s="142"/>
      <c r="B80" s="143"/>
      <c r="C80" s="236" t="s">
        <v>218</v>
      </c>
      <c r="D80" s="237"/>
      <c r="E80" s="237"/>
      <c r="F80" s="237"/>
      <c r="G80" s="237"/>
      <c r="H80" s="145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39"/>
      <c r="Z80" s="139"/>
      <c r="AA80" s="139"/>
      <c r="AB80" s="139"/>
      <c r="AC80" s="139"/>
      <c r="AD80" s="139"/>
      <c r="AE80" s="139"/>
      <c r="AF80" s="139"/>
      <c r="AG80" s="139" t="s">
        <v>140</v>
      </c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 x14ac:dyDescent="0.2">
      <c r="A81" s="142"/>
      <c r="B81" s="143"/>
      <c r="C81" s="242" t="s">
        <v>225</v>
      </c>
      <c r="D81" s="243"/>
      <c r="E81" s="243"/>
      <c r="F81" s="243"/>
      <c r="G81" s="243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39"/>
      <c r="Z81" s="139"/>
      <c r="AA81" s="139"/>
      <c r="AB81" s="139"/>
      <c r="AC81" s="139"/>
      <c r="AD81" s="139"/>
      <c r="AE81" s="139"/>
      <c r="AF81" s="139"/>
      <c r="AG81" s="139" t="s">
        <v>220</v>
      </c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">
      <c r="A82" s="142"/>
      <c r="B82" s="143"/>
      <c r="C82" s="242" t="s">
        <v>226</v>
      </c>
      <c r="D82" s="243"/>
      <c r="E82" s="243"/>
      <c r="F82" s="243"/>
      <c r="G82" s="243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39"/>
      <c r="Z82" s="139"/>
      <c r="AA82" s="139"/>
      <c r="AB82" s="139"/>
      <c r="AC82" s="139"/>
      <c r="AD82" s="139"/>
      <c r="AE82" s="139"/>
      <c r="AF82" s="139"/>
      <c r="AG82" s="139" t="s">
        <v>220</v>
      </c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42">
        <v>19</v>
      </c>
      <c r="B83" s="143" t="s">
        <v>227</v>
      </c>
      <c r="C83" s="181" t="s">
        <v>228</v>
      </c>
      <c r="D83" s="144" t="s">
        <v>0</v>
      </c>
      <c r="E83" s="175"/>
      <c r="F83" s="150"/>
      <c r="G83" s="145">
        <f>ROUND(E83*F83,2)</f>
        <v>0</v>
      </c>
      <c r="H83" s="150"/>
      <c r="I83" s="145">
        <f>ROUND(E83*H83,2)</f>
        <v>0</v>
      </c>
      <c r="J83" s="150"/>
      <c r="K83" s="145">
        <f>ROUND(E83*J83,2)</f>
        <v>0</v>
      </c>
      <c r="L83" s="145">
        <v>15</v>
      </c>
      <c r="M83" s="145">
        <f>G83*(1+L83/100)</f>
        <v>0</v>
      </c>
      <c r="N83" s="145">
        <v>0</v>
      </c>
      <c r="O83" s="145">
        <f>ROUND(E83*N83,2)</f>
        <v>0</v>
      </c>
      <c r="P83" s="145">
        <v>0</v>
      </c>
      <c r="Q83" s="145">
        <f>ROUND(E83*P83,2)</f>
        <v>0</v>
      </c>
      <c r="R83" s="145" t="s">
        <v>217</v>
      </c>
      <c r="S83" s="145" t="s">
        <v>132</v>
      </c>
      <c r="T83" s="145" t="s">
        <v>153</v>
      </c>
      <c r="U83" s="145">
        <v>0</v>
      </c>
      <c r="V83" s="145">
        <f>ROUND(E83*U83,2)</f>
        <v>0</v>
      </c>
      <c r="W83" s="145"/>
      <c r="X83" s="145" t="s">
        <v>211</v>
      </c>
      <c r="Y83" s="139"/>
      <c r="Z83" s="139"/>
      <c r="AA83" s="139"/>
      <c r="AB83" s="139"/>
      <c r="AC83" s="139"/>
      <c r="AD83" s="139"/>
      <c r="AE83" s="139"/>
      <c r="AF83" s="139"/>
      <c r="AG83" s="139" t="s">
        <v>212</v>
      </c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42"/>
      <c r="B84" s="143"/>
      <c r="C84" s="240" t="s">
        <v>229</v>
      </c>
      <c r="D84" s="241"/>
      <c r="E84" s="241"/>
      <c r="F84" s="241"/>
      <c r="G84" s="241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39"/>
      <c r="Z84" s="139"/>
      <c r="AA84" s="139"/>
      <c r="AB84" s="139"/>
      <c r="AC84" s="139"/>
      <c r="AD84" s="139"/>
      <c r="AE84" s="139"/>
      <c r="AF84" s="139"/>
      <c r="AG84" s="139" t="s">
        <v>140</v>
      </c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x14ac:dyDescent="0.2">
      <c r="A85" s="154" t="s">
        <v>126</v>
      </c>
      <c r="B85" s="155" t="s">
        <v>77</v>
      </c>
      <c r="C85" s="177" t="s">
        <v>78</v>
      </c>
      <c r="D85" s="156"/>
      <c r="E85" s="157"/>
      <c r="F85" s="158"/>
      <c r="G85" s="158">
        <f>SUMIF(AG86:AG96,"&lt;&gt;NOR",G86:G96)</f>
        <v>0</v>
      </c>
      <c r="H85" s="158"/>
      <c r="I85" s="158">
        <f>SUM(I86:I96)</f>
        <v>0</v>
      </c>
      <c r="J85" s="158"/>
      <c r="K85" s="158">
        <f>SUM(K86:K96)</f>
        <v>0</v>
      </c>
      <c r="L85" s="158"/>
      <c r="M85" s="158">
        <f>SUM(M86:M96)</f>
        <v>0</v>
      </c>
      <c r="N85" s="158"/>
      <c r="O85" s="158">
        <f>SUM(O86:O96)</f>
        <v>0.06</v>
      </c>
      <c r="P85" s="158"/>
      <c r="Q85" s="158">
        <f>SUM(Q86:Q96)</f>
        <v>0</v>
      </c>
      <c r="R85" s="158"/>
      <c r="S85" s="158"/>
      <c r="T85" s="159"/>
      <c r="U85" s="153"/>
      <c r="V85" s="153">
        <f>SUM(V86:V96)</f>
        <v>7.72</v>
      </c>
      <c r="W85" s="153"/>
      <c r="X85" s="153"/>
      <c r="AG85" t="s">
        <v>127</v>
      </c>
    </row>
    <row r="86" spans="1:60" ht="22.5" outlineLevel="1" x14ac:dyDescent="0.2">
      <c r="A86" s="160">
        <v>20</v>
      </c>
      <c r="B86" s="161" t="s">
        <v>230</v>
      </c>
      <c r="C86" s="179" t="s">
        <v>231</v>
      </c>
      <c r="D86" s="162" t="s">
        <v>216</v>
      </c>
      <c r="E86" s="163">
        <v>6.5</v>
      </c>
      <c r="F86" s="164"/>
      <c r="G86" s="165">
        <f>ROUND(E86*F86,2)</f>
        <v>0</v>
      </c>
      <c r="H86" s="164"/>
      <c r="I86" s="165">
        <f>ROUND(E86*H86,2)</f>
        <v>0</v>
      </c>
      <c r="J86" s="164"/>
      <c r="K86" s="165">
        <f>ROUND(E86*J86,2)</f>
        <v>0</v>
      </c>
      <c r="L86" s="165">
        <v>15</v>
      </c>
      <c r="M86" s="165">
        <f>G86*(1+L86/100)</f>
        <v>0</v>
      </c>
      <c r="N86" s="165">
        <v>3.9899999999999996E-3</v>
      </c>
      <c r="O86" s="165">
        <f>ROUND(E86*N86,2)</f>
        <v>0.03</v>
      </c>
      <c r="P86" s="165">
        <v>0</v>
      </c>
      <c r="Q86" s="165">
        <f>ROUND(E86*P86,2)</f>
        <v>0</v>
      </c>
      <c r="R86" s="165" t="s">
        <v>217</v>
      </c>
      <c r="S86" s="165" t="s">
        <v>132</v>
      </c>
      <c r="T86" s="166" t="s">
        <v>153</v>
      </c>
      <c r="U86" s="145">
        <v>0.54290000000000005</v>
      </c>
      <c r="V86" s="145">
        <f>ROUND(E86*U86,2)</f>
        <v>3.53</v>
      </c>
      <c r="W86" s="145"/>
      <c r="X86" s="145" t="s">
        <v>134</v>
      </c>
      <c r="Y86" s="139"/>
      <c r="Z86" s="139"/>
      <c r="AA86" s="139"/>
      <c r="AB86" s="139"/>
      <c r="AC86" s="139"/>
      <c r="AD86" s="139"/>
      <c r="AE86" s="139"/>
      <c r="AF86" s="139"/>
      <c r="AG86" s="139" t="s">
        <v>135</v>
      </c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42"/>
      <c r="B87" s="143"/>
      <c r="C87" s="236" t="s">
        <v>232</v>
      </c>
      <c r="D87" s="237"/>
      <c r="E87" s="237"/>
      <c r="F87" s="237"/>
      <c r="G87" s="237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39"/>
      <c r="Z87" s="139"/>
      <c r="AA87" s="139"/>
      <c r="AB87" s="139"/>
      <c r="AC87" s="139"/>
      <c r="AD87" s="139"/>
      <c r="AE87" s="139"/>
      <c r="AF87" s="139"/>
      <c r="AG87" s="139" t="s">
        <v>140</v>
      </c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2">
      <c r="A88" s="142"/>
      <c r="B88" s="143"/>
      <c r="C88" s="242" t="s">
        <v>233</v>
      </c>
      <c r="D88" s="243"/>
      <c r="E88" s="243"/>
      <c r="F88" s="243"/>
      <c r="G88" s="243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39"/>
      <c r="Z88" s="139"/>
      <c r="AA88" s="139"/>
      <c r="AB88" s="139"/>
      <c r="AC88" s="139"/>
      <c r="AD88" s="139"/>
      <c r="AE88" s="139"/>
      <c r="AF88" s="139"/>
      <c r="AG88" s="139" t="s">
        <v>220</v>
      </c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2"/>
      <c r="B89" s="143"/>
      <c r="C89" s="242" t="s">
        <v>234</v>
      </c>
      <c r="D89" s="243"/>
      <c r="E89" s="243"/>
      <c r="F89" s="243"/>
      <c r="G89" s="243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39"/>
      <c r="Z89" s="139"/>
      <c r="AA89" s="139"/>
      <c r="AB89" s="139"/>
      <c r="AC89" s="139"/>
      <c r="AD89" s="139"/>
      <c r="AE89" s="139"/>
      <c r="AF89" s="139"/>
      <c r="AG89" s="139" t="s">
        <v>220</v>
      </c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ht="22.5" outlineLevel="1" x14ac:dyDescent="0.2">
      <c r="A90" s="160">
        <v>21</v>
      </c>
      <c r="B90" s="161" t="s">
        <v>235</v>
      </c>
      <c r="C90" s="179" t="s">
        <v>236</v>
      </c>
      <c r="D90" s="162" t="s">
        <v>216</v>
      </c>
      <c r="E90" s="163">
        <v>6.5</v>
      </c>
      <c r="F90" s="164"/>
      <c r="G90" s="165">
        <f>ROUND(E90*F90,2)</f>
        <v>0</v>
      </c>
      <c r="H90" s="164"/>
      <c r="I90" s="165">
        <f>ROUND(E90*H90,2)</f>
        <v>0</v>
      </c>
      <c r="J90" s="164"/>
      <c r="K90" s="165">
        <f>ROUND(E90*J90,2)</f>
        <v>0</v>
      </c>
      <c r="L90" s="165">
        <v>15</v>
      </c>
      <c r="M90" s="165">
        <f>G90*(1+L90/100)</f>
        <v>0</v>
      </c>
      <c r="N90" s="165">
        <v>4.0099999999999997E-3</v>
      </c>
      <c r="O90" s="165">
        <f>ROUND(E90*N90,2)</f>
        <v>0.03</v>
      </c>
      <c r="P90" s="165">
        <v>0</v>
      </c>
      <c r="Q90" s="165">
        <f>ROUND(E90*P90,2)</f>
        <v>0</v>
      </c>
      <c r="R90" s="165" t="s">
        <v>217</v>
      </c>
      <c r="S90" s="165" t="s">
        <v>132</v>
      </c>
      <c r="T90" s="166" t="s">
        <v>153</v>
      </c>
      <c r="U90" s="145">
        <v>0.54290000000000005</v>
      </c>
      <c r="V90" s="145">
        <f>ROUND(E90*U90,2)</f>
        <v>3.53</v>
      </c>
      <c r="W90" s="145"/>
      <c r="X90" s="145" t="s">
        <v>134</v>
      </c>
      <c r="Y90" s="139"/>
      <c r="Z90" s="139"/>
      <c r="AA90" s="139"/>
      <c r="AB90" s="139"/>
      <c r="AC90" s="139"/>
      <c r="AD90" s="139"/>
      <c r="AE90" s="139"/>
      <c r="AF90" s="139"/>
      <c r="AG90" s="139" t="s">
        <v>135</v>
      </c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2"/>
      <c r="B91" s="143"/>
      <c r="C91" s="236" t="s">
        <v>232</v>
      </c>
      <c r="D91" s="237"/>
      <c r="E91" s="237"/>
      <c r="F91" s="237"/>
      <c r="G91" s="237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39"/>
      <c r="Z91" s="139"/>
      <c r="AA91" s="139"/>
      <c r="AB91" s="139"/>
      <c r="AC91" s="139"/>
      <c r="AD91" s="139"/>
      <c r="AE91" s="139"/>
      <c r="AF91" s="139"/>
      <c r="AG91" s="139" t="s">
        <v>140</v>
      </c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42"/>
      <c r="B92" s="143"/>
      <c r="C92" s="242" t="s">
        <v>233</v>
      </c>
      <c r="D92" s="243"/>
      <c r="E92" s="243"/>
      <c r="F92" s="243"/>
      <c r="G92" s="243"/>
      <c r="H92" s="145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39"/>
      <c r="Z92" s="139"/>
      <c r="AA92" s="139"/>
      <c r="AB92" s="139"/>
      <c r="AC92" s="139"/>
      <c r="AD92" s="139"/>
      <c r="AE92" s="139"/>
      <c r="AF92" s="139"/>
      <c r="AG92" s="139" t="s">
        <v>220</v>
      </c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2"/>
      <c r="B93" s="143"/>
      <c r="C93" s="242" t="s">
        <v>234</v>
      </c>
      <c r="D93" s="243"/>
      <c r="E93" s="243"/>
      <c r="F93" s="243"/>
      <c r="G93" s="243"/>
      <c r="H93" s="145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39"/>
      <c r="Z93" s="139"/>
      <c r="AA93" s="139"/>
      <c r="AB93" s="139"/>
      <c r="AC93" s="139"/>
      <c r="AD93" s="139"/>
      <c r="AE93" s="139"/>
      <c r="AF93" s="139"/>
      <c r="AG93" s="139" t="s">
        <v>220</v>
      </c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60">
        <v>22</v>
      </c>
      <c r="B94" s="161" t="s">
        <v>237</v>
      </c>
      <c r="C94" s="179" t="s">
        <v>238</v>
      </c>
      <c r="D94" s="162" t="s">
        <v>239</v>
      </c>
      <c r="E94" s="163">
        <v>1</v>
      </c>
      <c r="F94" s="164"/>
      <c r="G94" s="165">
        <f>ROUND(E94*F94,2)</f>
        <v>0</v>
      </c>
      <c r="H94" s="164"/>
      <c r="I94" s="165">
        <f>ROUND(E94*H94,2)</f>
        <v>0</v>
      </c>
      <c r="J94" s="164"/>
      <c r="K94" s="165">
        <f>ROUND(E94*J94,2)</f>
        <v>0</v>
      </c>
      <c r="L94" s="165">
        <v>15</v>
      </c>
      <c r="M94" s="165">
        <f>G94*(1+L94/100)</f>
        <v>0</v>
      </c>
      <c r="N94" s="165">
        <v>0</v>
      </c>
      <c r="O94" s="165">
        <f>ROUND(E94*N94,2)</f>
        <v>0</v>
      </c>
      <c r="P94" s="165">
        <v>0</v>
      </c>
      <c r="Q94" s="165">
        <f>ROUND(E94*P94,2)</f>
        <v>0</v>
      </c>
      <c r="R94" s="165" t="s">
        <v>217</v>
      </c>
      <c r="S94" s="165" t="s">
        <v>132</v>
      </c>
      <c r="T94" s="166" t="s">
        <v>153</v>
      </c>
      <c r="U94" s="145">
        <v>0.65566000000000002</v>
      </c>
      <c r="V94" s="145">
        <f>ROUND(E94*U94,2)</f>
        <v>0.66</v>
      </c>
      <c r="W94" s="145"/>
      <c r="X94" s="145" t="s">
        <v>134</v>
      </c>
      <c r="Y94" s="139"/>
      <c r="Z94" s="139"/>
      <c r="AA94" s="139"/>
      <c r="AB94" s="139"/>
      <c r="AC94" s="139"/>
      <c r="AD94" s="139"/>
      <c r="AE94" s="139"/>
      <c r="AF94" s="139"/>
      <c r="AG94" s="139" t="s">
        <v>135</v>
      </c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">
      <c r="A95" s="142">
        <v>23</v>
      </c>
      <c r="B95" s="143" t="s">
        <v>240</v>
      </c>
      <c r="C95" s="181" t="s">
        <v>241</v>
      </c>
      <c r="D95" s="144" t="s">
        <v>0</v>
      </c>
      <c r="E95" s="175"/>
      <c r="F95" s="150"/>
      <c r="G95" s="145">
        <f>ROUND(E95*F95,2)</f>
        <v>0</v>
      </c>
      <c r="H95" s="150"/>
      <c r="I95" s="145">
        <f>ROUND(E95*H95,2)</f>
        <v>0</v>
      </c>
      <c r="J95" s="150"/>
      <c r="K95" s="145">
        <f>ROUND(E95*J95,2)</f>
        <v>0</v>
      </c>
      <c r="L95" s="145">
        <v>15</v>
      </c>
      <c r="M95" s="145">
        <f>G95*(1+L95/100)</f>
        <v>0</v>
      </c>
      <c r="N95" s="145">
        <v>0</v>
      </c>
      <c r="O95" s="145">
        <f>ROUND(E95*N95,2)</f>
        <v>0</v>
      </c>
      <c r="P95" s="145">
        <v>0</v>
      </c>
      <c r="Q95" s="145">
        <f>ROUND(E95*P95,2)</f>
        <v>0</v>
      </c>
      <c r="R95" s="145" t="s">
        <v>217</v>
      </c>
      <c r="S95" s="145" t="s">
        <v>132</v>
      </c>
      <c r="T95" s="145" t="s">
        <v>153</v>
      </c>
      <c r="U95" s="145">
        <v>0</v>
      </c>
      <c r="V95" s="145">
        <f>ROUND(E95*U95,2)</f>
        <v>0</v>
      </c>
      <c r="W95" s="145"/>
      <c r="X95" s="145" t="s">
        <v>211</v>
      </c>
      <c r="Y95" s="139"/>
      <c r="Z95" s="139"/>
      <c r="AA95" s="139"/>
      <c r="AB95" s="139"/>
      <c r="AC95" s="139"/>
      <c r="AD95" s="139"/>
      <c r="AE95" s="139"/>
      <c r="AF95" s="139"/>
      <c r="AG95" s="139" t="s">
        <v>212</v>
      </c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2"/>
      <c r="B96" s="143"/>
      <c r="C96" s="240" t="s">
        <v>242</v>
      </c>
      <c r="D96" s="241"/>
      <c r="E96" s="241"/>
      <c r="F96" s="241"/>
      <c r="G96" s="241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39"/>
      <c r="Z96" s="139"/>
      <c r="AA96" s="139"/>
      <c r="AB96" s="139"/>
      <c r="AC96" s="139"/>
      <c r="AD96" s="139"/>
      <c r="AE96" s="139"/>
      <c r="AF96" s="139"/>
      <c r="AG96" s="139" t="s">
        <v>140</v>
      </c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x14ac:dyDescent="0.2">
      <c r="A97" s="154" t="s">
        <v>126</v>
      </c>
      <c r="B97" s="155" t="s">
        <v>79</v>
      </c>
      <c r="C97" s="177" t="s">
        <v>80</v>
      </c>
      <c r="D97" s="156"/>
      <c r="E97" s="157"/>
      <c r="F97" s="158"/>
      <c r="G97" s="158">
        <f>SUMIF(AG98:AG118,"&lt;&gt;NOR",G98:G118)</f>
        <v>0</v>
      </c>
      <c r="H97" s="158"/>
      <c r="I97" s="158">
        <f>SUM(I98:I118)</f>
        <v>0</v>
      </c>
      <c r="J97" s="158"/>
      <c r="K97" s="158">
        <f>SUM(K98:K118)</f>
        <v>0</v>
      </c>
      <c r="L97" s="158"/>
      <c r="M97" s="158">
        <f>SUM(M98:M118)</f>
        <v>0</v>
      </c>
      <c r="N97" s="158"/>
      <c r="O97" s="158">
        <f>SUM(O98:O118)</f>
        <v>0.06</v>
      </c>
      <c r="P97" s="158"/>
      <c r="Q97" s="158">
        <f>SUM(Q98:Q118)</f>
        <v>0</v>
      </c>
      <c r="R97" s="158"/>
      <c r="S97" s="158"/>
      <c r="T97" s="159"/>
      <c r="U97" s="153"/>
      <c r="V97" s="153">
        <f>SUM(V98:V118)</f>
        <v>12.85</v>
      </c>
      <c r="W97" s="153"/>
      <c r="X97" s="153"/>
      <c r="AG97" t="s">
        <v>127</v>
      </c>
    </row>
    <row r="98" spans="1:60" outlineLevel="1" x14ac:dyDescent="0.2">
      <c r="A98" s="167">
        <v>24</v>
      </c>
      <c r="B98" s="168" t="s">
        <v>243</v>
      </c>
      <c r="C98" s="178" t="s">
        <v>244</v>
      </c>
      <c r="D98" s="169" t="s">
        <v>239</v>
      </c>
      <c r="E98" s="170">
        <v>1</v>
      </c>
      <c r="F98" s="171"/>
      <c r="G98" s="172">
        <f>ROUND(E98*F98,2)</f>
        <v>0</v>
      </c>
      <c r="H98" s="171"/>
      <c r="I98" s="172">
        <f>ROUND(E98*H98,2)</f>
        <v>0</v>
      </c>
      <c r="J98" s="171"/>
      <c r="K98" s="172">
        <f>ROUND(E98*J98,2)</f>
        <v>0</v>
      </c>
      <c r="L98" s="172">
        <v>15</v>
      </c>
      <c r="M98" s="172">
        <f>G98*(1+L98/100)</f>
        <v>0</v>
      </c>
      <c r="N98" s="172">
        <v>1.8600000000000001E-3</v>
      </c>
      <c r="O98" s="172">
        <f>ROUND(E98*N98,2)</f>
        <v>0</v>
      </c>
      <c r="P98" s="172">
        <v>0</v>
      </c>
      <c r="Q98" s="172">
        <f>ROUND(E98*P98,2)</f>
        <v>0</v>
      </c>
      <c r="R98" s="172" t="s">
        <v>217</v>
      </c>
      <c r="S98" s="172" t="s">
        <v>132</v>
      </c>
      <c r="T98" s="173" t="s">
        <v>153</v>
      </c>
      <c r="U98" s="145">
        <v>1.3340000000000001</v>
      </c>
      <c r="V98" s="145">
        <f>ROUND(E98*U98,2)</f>
        <v>1.33</v>
      </c>
      <c r="W98" s="145"/>
      <c r="X98" s="145" t="s">
        <v>134</v>
      </c>
      <c r="Y98" s="139"/>
      <c r="Z98" s="139"/>
      <c r="AA98" s="139"/>
      <c r="AB98" s="139"/>
      <c r="AC98" s="139"/>
      <c r="AD98" s="139"/>
      <c r="AE98" s="139"/>
      <c r="AF98" s="139"/>
      <c r="AG98" s="139" t="s">
        <v>135</v>
      </c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60">
        <v>25</v>
      </c>
      <c r="B99" s="161" t="s">
        <v>245</v>
      </c>
      <c r="C99" s="179" t="s">
        <v>246</v>
      </c>
      <c r="D99" s="162" t="s">
        <v>239</v>
      </c>
      <c r="E99" s="163">
        <v>1</v>
      </c>
      <c r="F99" s="164"/>
      <c r="G99" s="165">
        <f>ROUND(E99*F99,2)</f>
        <v>0</v>
      </c>
      <c r="H99" s="164"/>
      <c r="I99" s="165">
        <f>ROUND(E99*H99,2)</f>
        <v>0</v>
      </c>
      <c r="J99" s="164"/>
      <c r="K99" s="165">
        <f>ROUND(E99*J99,2)</f>
        <v>0</v>
      </c>
      <c r="L99" s="165">
        <v>15</v>
      </c>
      <c r="M99" s="165">
        <f>G99*(1+L99/100)</f>
        <v>0</v>
      </c>
      <c r="N99" s="165">
        <v>1.41E-3</v>
      </c>
      <c r="O99" s="165">
        <f>ROUND(E99*N99,2)</f>
        <v>0</v>
      </c>
      <c r="P99" s="165">
        <v>0</v>
      </c>
      <c r="Q99" s="165">
        <f>ROUND(E99*P99,2)</f>
        <v>0</v>
      </c>
      <c r="R99" s="165" t="s">
        <v>217</v>
      </c>
      <c r="S99" s="165" t="s">
        <v>132</v>
      </c>
      <c r="T99" s="166" t="s">
        <v>153</v>
      </c>
      <c r="U99" s="145">
        <v>1.575</v>
      </c>
      <c r="V99" s="145">
        <f>ROUND(E99*U99,2)</f>
        <v>1.58</v>
      </c>
      <c r="W99" s="145"/>
      <c r="X99" s="145" t="s">
        <v>134</v>
      </c>
      <c r="Y99" s="139"/>
      <c r="Z99" s="139"/>
      <c r="AA99" s="139"/>
      <c r="AB99" s="139"/>
      <c r="AC99" s="139"/>
      <c r="AD99" s="139"/>
      <c r="AE99" s="139"/>
      <c r="AF99" s="139"/>
      <c r="AG99" s="139" t="s">
        <v>135</v>
      </c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42"/>
      <c r="B100" s="143"/>
      <c r="C100" s="238" t="s">
        <v>247</v>
      </c>
      <c r="D100" s="239"/>
      <c r="E100" s="239"/>
      <c r="F100" s="239"/>
      <c r="G100" s="239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39"/>
      <c r="Z100" s="139"/>
      <c r="AA100" s="139"/>
      <c r="AB100" s="139"/>
      <c r="AC100" s="139"/>
      <c r="AD100" s="139"/>
      <c r="AE100" s="139"/>
      <c r="AF100" s="139"/>
      <c r="AG100" s="139" t="s">
        <v>220</v>
      </c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67">
        <v>26</v>
      </c>
      <c r="B101" s="168" t="s">
        <v>248</v>
      </c>
      <c r="C101" s="178" t="s">
        <v>249</v>
      </c>
      <c r="D101" s="169" t="s">
        <v>239</v>
      </c>
      <c r="E101" s="170">
        <v>1</v>
      </c>
      <c r="F101" s="171"/>
      <c r="G101" s="172">
        <f t="shared" ref="G101:G118" si="0">ROUND(E101*F101,2)</f>
        <v>0</v>
      </c>
      <c r="H101" s="171"/>
      <c r="I101" s="172">
        <f t="shared" ref="I101:I118" si="1">ROUND(E101*H101,2)</f>
        <v>0</v>
      </c>
      <c r="J101" s="171"/>
      <c r="K101" s="172">
        <f t="shared" ref="K101:K118" si="2">ROUND(E101*J101,2)</f>
        <v>0</v>
      </c>
      <c r="L101" s="172">
        <v>15</v>
      </c>
      <c r="M101" s="172">
        <f t="shared" ref="M101:M118" si="3">G101*(1+L101/100)</f>
        <v>0</v>
      </c>
      <c r="N101" s="172">
        <v>4.4999999999999999E-4</v>
      </c>
      <c r="O101" s="172">
        <f t="shared" ref="O101:O118" si="4">ROUND(E101*N101,2)</f>
        <v>0</v>
      </c>
      <c r="P101" s="172">
        <v>0</v>
      </c>
      <c r="Q101" s="172">
        <f t="shared" ref="Q101:Q118" si="5">ROUND(E101*P101,2)</f>
        <v>0</v>
      </c>
      <c r="R101" s="172" t="s">
        <v>217</v>
      </c>
      <c r="S101" s="172" t="s">
        <v>132</v>
      </c>
      <c r="T101" s="173" t="s">
        <v>132</v>
      </c>
      <c r="U101" s="145">
        <v>5</v>
      </c>
      <c r="V101" s="145">
        <f t="shared" ref="V101:V118" si="6">ROUND(E101*U101,2)</f>
        <v>5</v>
      </c>
      <c r="W101" s="145"/>
      <c r="X101" s="145" t="s">
        <v>134</v>
      </c>
      <c r="Y101" s="139"/>
      <c r="Z101" s="139"/>
      <c r="AA101" s="139"/>
      <c r="AB101" s="139"/>
      <c r="AC101" s="139"/>
      <c r="AD101" s="139"/>
      <c r="AE101" s="139"/>
      <c r="AF101" s="139"/>
      <c r="AG101" s="139" t="s">
        <v>135</v>
      </c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67">
        <v>27</v>
      </c>
      <c r="B102" s="168" t="s">
        <v>250</v>
      </c>
      <c r="C102" s="178" t="s">
        <v>251</v>
      </c>
      <c r="D102" s="169" t="s">
        <v>239</v>
      </c>
      <c r="E102" s="170">
        <v>1</v>
      </c>
      <c r="F102" s="171"/>
      <c r="G102" s="172">
        <f t="shared" si="0"/>
        <v>0</v>
      </c>
      <c r="H102" s="171"/>
      <c r="I102" s="172">
        <f t="shared" si="1"/>
        <v>0</v>
      </c>
      <c r="J102" s="171"/>
      <c r="K102" s="172">
        <f t="shared" si="2"/>
        <v>0</v>
      </c>
      <c r="L102" s="172">
        <v>15</v>
      </c>
      <c r="M102" s="172">
        <f t="shared" si="3"/>
        <v>0</v>
      </c>
      <c r="N102" s="172">
        <v>6.2E-4</v>
      </c>
      <c r="O102" s="172">
        <f t="shared" si="4"/>
        <v>0</v>
      </c>
      <c r="P102" s="172">
        <v>0</v>
      </c>
      <c r="Q102" s="172">
        <f t="shared" si="5"/>
        <v>0</v>
      </c>
      <c r="R102" s="172" t="s">
        <v>217</v>
      </c>
      <c r="S102" s="172" t="s">
        <v>132</v>
      </c>
      <c r="T102" s="173" t="s">
        <v>132</v>
      </c>
      <c r="U102" s="145">
        <v>2.6</v>
      </c>
      <c r="V102" s="145">
        <f t="shared" si="6"/>
        <v>2.6</v>
      </c>
      <c r="W102" s="145"/>
      <c r="X102" s="145" t="s">
        <v>134</v>
      </c>
      <c r="Y102" s="139"/>
      <c r="Z102" s="139"/>
      <c r="AA102" s="139"/>
      <c r="AB102" s="139"/>
      <c r="AC102" s="139"/>
      <c r="AD102" s="139"/>
      <c r="AE102" s="139"/>
      <c r="AF102" s="139"/>
      <c r="AG102" s="139" t="s">
        <v>135</v>
      </c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67">
        <v>28</v>
      </c>
      <c r="B103" s="168" t="s">
        <v>252</v>
      </c>
      <c r="C103" s="178" t="s">
        <v>253</v>
      </c>
      <c r="D103" s="169" t="s">
        <v>239</v>
      </c>
      <c r="E103" s="170">
        <v>1</v>
      </c>
      <c r="F103" s="171"/>
      <c r="G103" s="172">
        <f t="shared" si="0"/>
        <v>0</v>
      </c>
      <c r="H103" s="171"/>
      <c r="I103" s="172">
        <f t="shared" si="1"/>
        <v>0</v>
      </c>
      <c r="J103" s="171"/>
      <c r="K103" s="172">
        <f t="shared" si="2"/>
        <v>0</v>
      </c>
      <c r="L103" s="172">
        <v>15</v>
      </c>
      <c r="M103" s="172">
        <f t="shared" si="3"/>
        <v>0</v>
      </c>
      <c r="N103" s="172">
        <v>0</v>
      </c>
      <c r="O103" s="172">
        <f t="shared" si="4"/>
        <v>0</v>
      </c>
      <c r="P103" s="172">
        <v>0</v>
      </c>
      <c r="Q103" s="172">
        <f t="shared" si="5"/>
        <v>0</v>
      </c>
      <c r="R103" s="172" t="s">
        <v>217</v>
      </c>
      <c r="S103" s="172" t="s">
        <v>132</v>
      </c>
      <c r="T103" s="173" t="s">
        <v>133</v>
      </c>
      <c r="U103" s="145">
        <v>0.39</v>
      </c>
      <c r="V103" s="145">
        <f t="shared" si="6"/>
        <v>0.39</v>
      </c>
      <c r="W103" s="145"/>
      <c r="X103" s="145" t="s">
        <v>134</v>
      </c>
      <c r="Y103" s="139"/>
      <c r="Z103" s="139"/>
      <c r="AA103" s="139"/>
      <c r="AB103" s="139"/>
      <c r="AC103" s="139"/>
      <c r="AD103" s="139"/>
      <c r="AE103" s="139"/>
      <c r="AF103" s="139"/>
      <c r="AG103" s="139" t="s">
        <v>135</v>
      </c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67">
        <v>29</v>
      </c>
      <c r="B104" s="168" t="s">
        <v>254</v>
      </c>
      <c r="C104" s="178" t="s">
        <v>255</v>
      </c>
      <c r="D104" s="169" t="s">
        <v>130</v>
      </c>
      <c r="E104" s="170">
        <v>2</v>
      </c>
      <c r="F104" s="171"/>
      <c r="G104" s="172">
        <f t="shared" si="0"/>
        <v>0</v>
      </c>
      <c r="H104" s="171"/>
      <c r="I104" s="172">
        <f t="shared" si="1"/>
        <v>0</v>
      </c>
      <c r="J104" s="171"/>
      <c r="K104" s="172">
        <f t="shared" si="2"/>
        <v>0</v>
      </c>
      <c r="L104" s="172">
        <v>15</v>
      </c>
      <c r="M104" s="172">
        <f t="shared" si="3"/>
        <v>0</v>
      </c>
      <c r="N104" s="172">
        <v>1.2E-4</v>
      </c>
      <c r="O104" s="172">
        <f t="shared" si="4"/>
        <v>0</v>
      </c>
      <c r="P104" s="172">
        <v>0</v>
      </c>
      <c r="Q104" s="172">
        <f t="shared" si="5"/>
        <v>0</v>
      </c>
      <c r="R104" s="172" t="s">
        <v>217</v>
      </c>
      <c r="S104" s="172" t="s">
        <v>132</v>
      </c>
      <c r="T104" s="173" t="s">
        <v>153</v>
      </c>
      <c r="U104" s="145">
        <v>0.47599999999999998</v>
      </c>
      <c r="V104" s="145">
        <f t="shared" si="6"/>
        <v>0.95</v>
      </c>
      <c r="W104" s="145"/>
      <c r="X104" s="145" t="s">
        <v>134</v>
      </c>
      <c r="Y104" s="139"/>
      <c r="Z104" s="139"/>
      <c r="AA104" s="139"/>
      <c r="AB104" s="139"/>
      <c r="AC104" s="139"/>
      <c r="AD104" s="139"/>
      <c r="AE104" s="139"/>
      <c r="AF104" s="139"/>
      <c r="AG104" s="139" t="s">
        <v>135</v>
      </c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ht="22.5" outlineLevel="1" x14ac:dyDescent="0.2">
      <c r="A105" s="167">
        <v>30</v>
      </c>
      <c r="B105" s="168" t="s">
        <v>256</v>
      </c>
      <c r="C105" s="178" t="s">
        <v>257</v>
      </c>
      <c r="D105" s="169" t="s">
        <v>130</v>
      </c>
      <c r="E105" s="170">
        <v>1</v>
      </c>
      <c r="F105" s="171"/>
      <c r="G105" s="172">
        <f t="shared" si="0"/>
        <v>0</v>
      </c>
      <c r="H105" s="171"/>
      <c r="I105" s="172">
        <f t="shared" si="1"/>
        <v>0</v>
      </c>
      <c r="J105" s="171"/>
      <c r="K105" s="172">
        <f t="shared" si="2"/>
        <v>0</v>
      </c>
      <c r="L105" s="172">
        <v>15</v>
      </c>
      <c r="M105" s="172">
        <f t="shared" si="3"/>
        <v>0</v>
      </c>
      <c r="N105" s="172">
        <v>2.0000000000000001E-4</v>
      </c>
      <c r="O105" s="172">
        <f t="shared" si="4"/>
        <v>0</v>
      </c>
      <c r="P105" s="172">
        <v>0</v>
      </c>
      <c r="Q105" s="172">
        <f t="shared" si="5"/>
        <v>0</v>
      </c>
      <c r="R105" s="172" t="s">
        <v>217</v>
      </c>
      <c r="S105" s="172" t="s">
        <v>132</v>
      </c>
      <c r="T105" s="173" t="s">
        <v>132</v>
      </c>
      <c r="U105" s="145">
        <v>0.246</v>
      </c>
      <c r="V105" s="145">
        <f t="shared" si="6"/>
        <v>0.25</v>
      </c>
      <c r="W105" s="145"/>
      <c r="X105" s="145" t="s">
        <v>134</v>
      </c>
      <c r="Y105" s="139"/>
      <c r="Z105" s="139"/>
      <c r="AA105" s="139"/>
      <c r="AB105" s="139"/>
      <c r="AC105" s="139"/>
      <c r="AD105" s="139"/>
      <c r="AE105" s="139"/>
      <c r="AF105" s="139"/>
      <c r="AG105" s="139" t="s">
        <v>135</v>
      </c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67">
        <v>31</v>
      </c>
      <c r="B106" s="168" t="s">
        <v>258</v>
      </c>
      <c r="C106" s="178" t="s">
        <v>259</v>
      </c>
      <c r="D106" s="169" t="s">
        <v>130</v>
      </c>
      <c r="E106" s="170">
        <v>2</v>
      </c>
      <c r="F106" s="171"/>
      <c r="G106" s="172">
        <f t="shared" si="0"/>
        <v>0</v>
      </c>
      <c r="H106" s="171"/>
      <c r="I106" s="172">
        <f t="shared" si="1"/>
        <v>0</v>
      </c>
      <c r="J106" s="171"/>
      <c r="K106" s="172">
        <f t="shared" si="2"/>
        <v>0</v>
      </c>
      <c r="L106" s="172">
        <v>15</v>
      </c>
      <c r="M106" s="172">
        <f t="shared" si="3"/>
        <v>0</v>
      </c>
      <c r="N106" s="172">
        <v>1.4999999999999999E-4</v>
      </c>
      <c r="O106" s="172">
        <f t="shared" si="4"/>
        <v>0</v>
      </c>
      <c r="P106" s="172">
        <v>0</v>
      </c>
      <c r="Q106" s="172">
        <f t="shared" si="5"/>
        <v>0</v>
      </c>
      <c r="R106" s="172" t="s">
        <v>217</v>
      </c>
      <c r="S106" s="172" t="s">
        <v>132</v>
      </c>
      <c r="T106" s="173" t="s">
        <v>153</v>
      </c>
      <c r="U106" s="145">
        <v>0.25</v>
      </c>
      <c r="V106" s="145">
        <f t="shared" si="6"/>
        <v>0.5</v>
      </c>
      <c r="W106" s="145"/>
      <c r="X106" s="145" t="s">
        <v>134</v>
      </c>
      <c r="Y106" s="139"/>
      <c r="Z106" s="139"/>
      <c r="AA106" s="139"/>
      <c r="AB106" s="139"/>
      <c r="AC106" s="139"/>
      <c r="AD106" s="139"/>
      <c r="AE106" s="139"/>
      <c r="AF106" s="139"/>
      <c r="AG106" s="139" t="s">
        <v>135</v>
      </c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67">
        <v>32</v>
      </c>
      <c r="B107" s="168" t="s">
        <v>260</v>
      </c>
      <c r="C107" s="178" t="s">
        <v>261</v>
      </c>
      <c r="D107" s="169" t="s">
        <v>130</v>
      </c>
      <c r="E107" s="170">
        <v>1</v>
      </c>
      <c r="F107" s="171"/>
      <c r="G107" s="172">
        <f t="shared" si="0"/>
        <v>0</v>
      </c>
      <c r="H107" s="171"/>
      <c r="I107" s="172">
        <f t="shared" si="1"/>
        <v>0</v>
      </c>
      <c r="J107" s="171"/>
      <c r="K107" s="172">
        <f t="shared" si="2"/>
        <v>0</v>
      </c>
      <c r="L107" s="172">
        <v>15</v>
      </c>
      <c r="M107" s="172">
        <f t="shared" si="3"/>
        <v>0</v>
      </c>
      <c r="N107" s="172">
        <v>1.3999999999999999E-4</v>
      </c>
      <c r="O107" s="172">
        <f t="shared" si="4"/>
        <v>0</v>
      </c>
      <c r="P107" s="172">
        <v>0</v>
      </c>
      <c r="Q107" s="172">
        <f t="shared" si="5"/>
        <v>0</v>
      </c>
      <c r="R107" s="172"/>
      <c r="S107" s="172" t="s">
        <v>199</v>
      </c>
      <c r="T107" s="173" t="s">
        <v>132</v>
      </c>
      <c r="U107" s="145">
        <v>0.246</v>
      </c>
      <c r="V107" s="145">
        <f t="shared" si="6"/>
        <v>0.25</v>
      </c>
      <c r="W107" s="145"/>
      <c r="X107" s="145" t="s">
        <v>134</v>
      </c>
      <c r="Y107" s="139"/>
      <c r="Z107" s="139"/>
      <c r="AA107" s="139"/>
      <c r="AB107" s="139"/>
      <c r="AC107" s="139"/>
      <c r="AD107" s="139"/>
      <c r="AE107" s="139"/>
      <c r="AF107" s="139"/>
      <c r="AG107" s="139" t="s">
        <v>135</v>
      </c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2">
      <c r="A108" s="167">
        <v>33</v>
      </c>
      <c r="B108" s="168" t="s">
        <v>262</v>
      </c>
      <c r="C108" s="178" t="s">
        <v>263</v>
      </c>
      <c r="D108" s="169" t="s">
        <v>130</v>
      </c>
      <c r="E108" s="170">
        <v>1</v>
      </c>
      <c r="F108" s="171"/>
      <c r="G108" s="172">
        <f t="shared" si="0"/>
        <v>0</v>
      </c>
      <c r="H108" s="171"/>
      <c r="I108" s="172">
        <f t="shared" si="1"/>
        <v>0</v>
      </c>
      <c r="J108" s="171"/>
      <c r="K108" s="172">
        <f t="shared" si="2"/>
        <v>0</v>
      </c>
      <c r="L108" s="172">
        <v>15</v>
      </c>
      <c r="M108" s="172">
        <f t="shared" si="3"/>
        <v>0</v>
      </c>
      <c r="N108" s="172">
        <v>1.5499999999999999E-3</v>
      </c>
      <c r="O108" s="172">
        <f t="shared" si="4"/>
        <v>0</v>
      </c>
      <c r="P108" s="172">
        <v>0</v>
      </c>
      <c r="Q108" s="172">
        <f t="shared" si="5"/>
        <v>0</v>
      </c>
      <c r="R108" s="172" t="s">
        <v>205</v>
      </c>
      <c r="S108" s="172" t="s">
        <v>132</v>
      </c>
      <c r="T108" s="173" t="s">
        <v>132</v>
      </c>
      <c r="U108" s="145">
        <v>0</v>
      </c>
      <c r="V108" s="145">
        <f t="shared" si="6"/>
        <v>0</v>
      </c>
      <c r="W108" s="145"/>
      <c r="X108" s="145" t="s">
        <v>206</v>
      </c>
      <c r="Y108" s="139"/>
      <c r="Z108" s="139"/>
      <c r="AA108" s="139"/>
      <c r="AB108" s="139"/>
      <c r="AC108" s="139"/>
      <c r="AD108" s="139"/>
      <c r="AE108" s="139"/>
      <c r="AF108" s="139"/>
      <c r="AG108" s="139" t="s">
        <v>207</v>
      </c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ht="22.5" outlineLevel="1" x14ac:dyDescent="0.2">
      <c r="A109" s="167">
        <v>34</v>
      </c>
      <c r="B109" s="168" t="s">
        <v>264</v>
      </c>
      <c r="C109" s="178" t="s">
        <v>265</v>
      </c>
      <c r="D109" s="169" t="s">
        <v>130</v>
      </c>
      <c r="E109" s="170">
        <v>6</v>
      </c>
      <c r="F109" s="171"/>
      <c r="G109" s="172">
        <f t="shared" si="0"/>
        <v>0</v>
      </c>
      <c r="H109" s="171"/>
      <c r="I109" s="172">
        <f t="shared" si="1"/>
        <v>0</v>
      </c>
      <c r="J109" s="171"/>
      <c r="K109" s="172">
        <f t="shared" si="2"/>
        <v>0</v>
      </c>
      <c r="L109" s="172">
        <v>15</v>
      </c>
      <c r="M109" s="172">
        <f t="shared" si="3"/>
        <v>0</v>
      </c>
      <c r="N109" s="172">
        <v>2.0000000000000001E-4</v>
      </c>
      <c r="O109" s="172">
        <f t="shared" si="4"/>
        <v>0</v>
      </c>
      <c r="P109" s="172">
        <v>0</v>
      </c>
      <c r="Q109" s="172">
        <f t="shared" si="5"/>
        <v>0</v>
      </c>
      <c r="R109" s="172" t="s">
        <v>205</v>
      </c>
      <c r="S109" s="172" t="s">
        <v>132</v>
      </c>
      <c r="T109" s="173" t="s">
        <v>153</v>
      </c>
      <c r="U109" s="145">
        <v>0</v>
      </c>
      <c r="V109" s="145">
        <f t="shared" si="6"/>
        <v>0</v>
      </c>
      <c r="W109" s="145"/>
      <c r="X109" s="145" t="s">
        <v>206</v>
      </c>
      <c r="Y109" s="139"/>
      <c r="Z109" s="139"/>
      <c r="AA109" s="139"/>
      <c r="AB109" s="139"/>
      <c r="AC109" s="139"/>
      <c r="AD109" s="139"/>
      <c r="AE109" s="139"/>
      <c r="AF109" s="139"/>
      <c r="AG109" s="139" t="s">
        <v>207</v>
      </c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67">
        <v>35</v>
      </c>
      <c r="B110" s="168" t="s">
        <v>266</v>
      </c>
      <c r="C110" s="178" t="s">
        <v>267</v>
      </c>
      <c r="D110" s="169" t="s">
        <v>130</v>
      </c>
      <c r="E110" s="170">
        <v>1</v>
      </c>
      <c r="F110" s="171"/>
      <c r="G110" s="172">
        <f t="shared" si="0"/>
        <v>0</v>
      </c>
      <c r="H110" s="171"/>
      <c r="I110" s="172">
        <f t="shared" si="1"/>
        <v>0</v>
      </c>
      <c r="J110" s="171"/>
      <c r="K110" s="172">
        <f t="shared" si="2"/>
        <v>0</v>
      </c>
      <c r="L110" s="172">
        <v>15</v>
      </c>
      <c r="M110" s="172">
        <f t="shared" si="3"/>
        <v>0</v>
      </c>
      <c r="N110" s="172">
        <v>0</v>
      </c>
      <c r="O110" s="172">
        <f t="shared" si="4"/>
        <v>0</v>
      </c>
      <c r="P110" s="172">
        <v>0</v>
      </c>
      <c r="Q110" s="172">
        <f t="shared" si="5"/>
        <v>0</v>
      </c>
      <c r="R110" s="172" t="s">
        <v>205</v>
      </c>
      <c r="S110" s="172" t="s">
        <v>153</v>
      </c>
      <c r="T110" s="173" t="s">
        <v>153</v>
      </c>
      <c r="U110" s="145">
        <v>0</v>
      </c>
      <c r="V110" s="145">
        <f t="shared" si="6"/>
        <v>0</v>
      </c>
      <c r="W110" s="145"/>
      <c r="X110" s="145" t="s">
        <v>206</v>
      </c>
      <c r="Y110" s="139"/>
      <c r="Z110" s="139"/>
      <c r="AA110" s="139"/>
      <c r="AB110" s="139"/>
      <c r="AC110" s="139"/>
      <c r="AD110" s="139"/>
      <c r="AE110" s="139"/>
      <c r="AF110" s="139"/>
      <c r="AG110" s="139" t="s">
        <v>207</v>
      </c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ht="22.5" outlineLevel="1" x14ac:dyDescent="0.2">
      <c r="A111" s="167">
        <v>36</v>
      </c>
      <c r="B111" s="168" t="s">
        <v>268</v>
      </c>
      <c r="C111" s="178" t="s">
        <v>269</v>
      </c>
      <c r="D111" s="169" t="s">
        <v>130</v>
      </c>
      <c r="E111" s="170">
        <v>1</v>
      </c>
      <c r="F111" s="171"/>
      <c r="G111" s="172">
        <f t="shared" si="0"/>
        <v>0</v>
      </c>
      <c r="H111" s="171"/>
      <c r="I111" s="172">
        <f t="shared" si="1"/>
        <v>0</v>
      </c>
      <c r="J111" s="171"/>
      <c r="K111" s="172">
        <f t="shared" si="2"/>
        <v>0</v>
      </c>
      <c r="L111" s="172">
        <v>15</v>
      </c>
      <c r="M111" s="172">
        <f t="shared" si="3"/>
        <v>0</v>
      </c>
      <c r="N111" s="172">
        <v>0</v>
      </c>
      <c r="O111" s="172">
        <f t="shared" si="4"/>
        <v>0</v>
      </c>
      <c r="P111" s="172">
        <v>0</v>
      </c>
      <c r="Q111" s="172">
        <f t="shared" si="5"/>
        <v>0</v>
      </c>
      <c r="R111" s="172" t="s">
        <v>205</v>
      </c>
      <c r="S111" s="172" t="s">
        <v>132</v>
      </c>
      <c r="T111" s="173" t="s">
        <v>153</v>
      </c>
      <c r="U111" s="145">
        <v>0</v>
      </c>
      <c r="V111" s="145">
        <f t="shared" si="6"/>
        <v>0</v>
      </c>
      <c r="W111" s="145"/>
      <c r="X111" s="145" t="s">
        <v>206</v>
      </c>
      <c r="Y111" s="139"/>
      <c r="Z111" s="139"/>
      <c r="AA111" s="139"/>
      <c r="AB111" s="139"/>
      <c r="AC111" s="139"/>
      <c r="AD111" s="139"/>
      <c r="AE111" s="139"/>
      <c r="AF111" s="139"/>
      <c r="AG111" s="139" t="s">
        <v>207</v>
      </c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ht="22.5" outlineLevel="1" x14ac:dyDescent="0.2">
      <c r="A112" s="167">
        <v>37</v>
      </c>
      <c r="B112" s="168" t="s">
        <v>270</v>
      </c>
      <c r="C112" s="178" t="s">
        <v>271</v>
      </c>
      <c r="D112" s="169" t="s">
        <v>130</v>
      </c>
      <c r="E112" s="170">
        <v>1</v>
      </c>
      <c r="F112" s="171"/>
      <c r="G112" s="172">
        <f t="shared" si="0"/>
        <v>0</v>
      </c>
      <c r="H112" s="171"/>
      <c r="I112" s="172">
        <f t="shared" si="1"/>
        <v>0</v>
      </c>
      <c r="J112" s="171"/>
      <c r="K112" s="172">
        <f t="shared" si="2"/>
        <v>0</v>
      </c>
      <c r="L112" s="172">
        <v>15</v>
      </c>
      <c r="M112" s="172">
        <f t="shared" si="3"/>
        <v>0</v>
      </c>
      <c r="N112" s="172">
        <v>1.48E-3</v>
      </c>
      <c r="O112" s="172">
        <f t="shared" si="4"/>
        <v>0</v>
      </c>
      <c r="P112" s="172">
        <v>0</v>
      </c>
      <c r="Q112" s="172">
        <f t="shared" si="5"/>
        <v>0</v>
      </c>
      <c r="R112" s="172" t="s">
        <v>205</v>
      </c>
      <c r="S112" s="172" t="s">
        <v>132</v>
      </c>
      <c r="T112" s="173" t="s">
        <v>132</v>
      </c>
      <c r="U112" s="145">
        <v>0</v>
      </c>
      <c r="V112" s="145">
        <f t="shared" si="6"/>
        <v>0</v>
      </c>
      <c r="W112" s="145"/>
      <c r="X112" s="145" t="s">
        <v>206</v>
      </c>
      <c r="Y112" s="139"/>
      <c r="Z112" s="139"/>
      <c r="AA112" s="139"/>
      <c r="AB112" s="139"/>
      <c r="AC112" s="139"/>
      <c r="AD112" s="139"/>
      <c r="AE112" s="139"/>
      <c r="AF112" s="139"/>
      <c r="AG112" s="139" t="s">
        <v>207</v>
      </c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67">
        <v>38</v>
      </c>
      <c r="B113" s="168" t="s">
        <v>272</v>
      </c>
      <c r="C113" s="178" t="s">
        <v>273</v>
      </c>
      <c r="D113" s="169" t="s">
        <v>130</v>
      </c>
      <c r="E113" s="170">
        <v>2</v>
      </c>
      <c r="F113" s="171"/>
      <c r="G113" s="172">
        <f t="shared" si="0"/>
        <v>0</v>
      </c>
      <c r="H113" s="171"/>
      <c r="I113" s="172">
        <f t="shared" si="1"/>
        <v>0</v>
      </c>
      <c r="J113" s="171"/>
      <c r="K113" s="172">
        <f t="shared" si="2"/>
        <v>0</v>
      </c>
      <c r="L113" s="172">
        <v>15</v>
      </c>
      <c r="M113" s="172">
        <f t="shared" si="3"/>
        <v>0</v>
      </c>
      <c r="N113" s="172">
        <v>3.1E-4</v>
      </c>
      <c r="O113" s="172">
        <f t="shared" si="4"/>
        <v>0</v>
      </c>
      <c r="P113" s="172">
        <v>0</v>
      </c>
      <c r="Q113" s="172">
        <f t="shared" si="5"/>
        <v>0</v>
      </c>
      <c r="R113" s="172" t="s">
        <v>205</v>
      </c>
      <c r="S113" s="172" t="s">
        <v>132</v>
      </c>
      <c r="T113" s="173" t="s">
        <v>153</v>
      </c>
      <c r="U113" s="145">
        <v>0</v>
      </c>
      <c r="V113" s="145">
        <f t="shared" si="6"/>
        <v>0</v>
      </c>
      <c r="W113" s="145"/>
      <c r="X113" s="145" t="s">
        <v>206</v>
      </c>
      <c r="Y113" s="139"/>
      <c r="Z113" s="139"/>
      <c r="AA113" s="139"/>
      <c r="AB113" s="139"/>
      <c r="AC113" s="139"/>
      <c r="AD113" s="139"/>
      <c r="AE113" s="139"/>
      <c r="AF113" s="139"/>
      <c r="AG113" s="139" t="s">
        <v>207</v>
      </c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67">
        <v>39</v>
      </c>
      <c r="B114" s="168" t="s">
        <v>274</v>
      </c>
      <c r="C114" s="178" t="s">
        <v>275</v>
      </c>
      <c r="D114" s="169" t="s">
        <v>130</v>
      </c>
      <c r="E114" s="170">
        <v>1</v>
      </c>
      <c r="F114" s="171"/>
      <c r="G114" s="172">
        <f t="shared" si="0"/>
        <v>0</v>
      </c>
      <c r="H114" s="171"/>
      <c r="I114" s="172">
        <f t="shared" si="1"/>
        <v>0</v>
      </c>
      <c r="J114" s="171"/>
      <c r="K114" s="172">
        <f t="shared" si="2"/>
        <v>0</v>
      </c>
      <c r="L114" s="172">
        <v>15</v>
      </c>
      <c r="M114" s="172">
        <f t="shared" si="3"/>
        <v>0</v>
      </c>
      <c r="N114" s="172">
        <v>5.0000000000000001E-4</v>
      </c>
      <c r="O114" s="172">
        <f t="shared" si="4"/>
        <v>0</v>
      </c>
      <c r="P114" s="172">
        <v>0</v>
      </c>
      <c r="Q114" s="172">
        <f t="shared" si="5"/>
        <v>0</v>
      </c>
      <c r="R114" s="172" t="s">
        <v>205</v>
      </c>
      <c r="S114" s="172" t="s">
        <v>132</v>
      </c>
      <c r="T114" s="173" t="s">
        <v>132</v>
      </c>
      <c r="U114" s="145">
        <v>0</v>
      </c>
      <c r="V114" s="145">
        <f t="shared" si="6"/>
        <v>0</v>
      </c>
      <c r="W114" s="145"/>
      <c r="X114" s="145" t="s">
        <v>206</v>
      </c>
      <c r="Y114" s="139"/>
      <c r="Z114" s="139"/>
      <c r="AA114" s="139"/>
      <c r="AB114" s="139"/>
      <c r="AC114" s="139"/>
      <c r="AD114" s="139"/>
      <c r="AE114" s="139"/>
      <c r="AF114" s="139"/>
      <c r="AG114" s="139" t="s">
        <v>207</v>
      </c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67">
        <v>40</v>
      </c>
      <c r="B115" s="168" t="s">
        <v>276</v>
      </c>
      <c r="C115" s="178" t="s">
        <v>277</v>
      </c>
      <c r="D115" s="169" t="s">
        <v>130</v>
      </c>
      <c r="E115" s="170">
        <v>1</v>
      </c>
      <c r="F115" s="171"/>
      <c r="G115" s="172">
        <f t="shared" si="0"/>
        <v>0</v>
      </c>
      <c r="H115" s="171"/>
      <c r="I115" s="172">
        <f t="shared" si="1"/>
        <v>0</v>
      </c>
      <c r="J115" s="171"/>
      <c r="K115" s="172">
        <f t="shared" si="2"/>
        <v>0</v>
      </c>
      <c r="L115" s="172">
        <v>15</v>
      </c>
      <c r="M115" s="172">
        <f t="shared" si="3"/>
        <v>0</v>
      </c>
      <c r="N115" s="172">
        <v>1.2999999999999999E-2</v>
      </c>
      <c r="O115" s="172">
        <f t="shared" si="4"/>
        <v>0.01</v>
      </c>
      <c r="P115" s="172">
        <v>0</v>
      </c>
      <c r="Q115" s="172">
        <f t="shared" si="5"/>
        <v>0</v>
      </c>
      <c r="R115" s="172"/>
      <c r="S115" s="172" t="s">
        <v>199</v>
      </c>
      <c r="T115" s="173" t="s">
        <v>133</v>
      </c>
      <c r="U115" s="145">
        <v>0</v>
      </c>
      <c r="V115" s="145">
        <f t="shared" si="6"/>
        <v>0</v>
      </c>
      <c r="W115" s="145"/>
      <c r="X115" s="145" t="s">
        <v>206</v>
      </c>
      <c r="Y115" s="139"/>
      <c r="Z115" s="139"/>
      <c r="AA115" s="139"/>
      <c r="AB115" s="139"/>
      <c r="AC115" s="139"/>
      <c r="AD115" s="139"/>
      <c r="AE115" s="139"/>
      <c r="AF115" s="139"/>
      <c r="AG115" s="139" t="s">
        <v>207</v>
      </c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67">
        <v>41</v>
      </c>
      <c r="B116" s="168" t="s">
        <v>278</v>
      </c>
      <c r="C116" s="178" t="s">
        <v>279</v>
      </c>
      <c r="D116" s="169" t="s">
        <v>130</v>
      </c>
      <c r="E116" s="170">
        <v>1</v>
      </c>
      <c r="F116" s="171"/>
      <c r="G116" s="172">
        <f t="shared" si="0"/>
        <v>0</v>
      </c>
      <c r="H116" s="171"/>
      <c r="I116" s="172">
        <f t="shared" si="1"/>
        <v>0</v>
      </c>
      <c r="J116" s="171"/>
      <c r="K116" s="172">
        <f t="shared" si="2"/>
        <v>0</v>
      </c>
      <c r="L116" s="172">
        <v>15</v>
      </c>
      <c r="M116" s="172">
        <f t="shared" si="3"/>
        <v>0</v>
      </c>
      <c r="N116" s="172">
        <v>0.01</v>
      </c>
      <c r="O116" s="172">
        <f t="shared" si="4"/>
        <v>0.01</v>
      </c>
      <c r="P116" s="172">
        <v>0</v>
      </c>
      <c r="Q116" s="172">
        <f t="shared" si="5"/>
        <v>0</v>
      </c>
      <c r="R116" s="172"/>
      <c r="S116" s="172" t="s">
        <v>199</v>
      </c>
      <c r="T116" s="173" t="s">
        <v>133</v>
      </c>
      <c r="U116" s="145">
        <v>0</v>
      </c>
      <c r="V116" s="145">
        <f t="shared" si="6"/>
        <v>0</v>
      </c>
      <c r="W116" s="145"/>
      <c r="X116" s="145" t="s">
        <v>206</v>
      </c>
      <c r="Y116" s="139"/>
      <c r="Z116" s="139"/>
      <c r="AA116" s="139"/>
      <c r="AB116" s="139"/>
      <c r="AC116" s="139"/>
      <c r="AD116" s="139"/>
      <c r="AE116" s="139"/>
      <c r="AF116" s="139"/>
      <c r="AG116" s="139" t="s">
        <v>207</v>
      </c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outlineLevel="1" x14ac:dyDescent="0.2">
      <c r="A117" s="167">
        <v>42</v>
      </c>
      <c r="B117" s="168" t="s">
        <v>280</v>
      </c>
      <c r="C117" s="178" t="s">
        <v>281</v>
      </c>
      <c r="D117" s="169" t="s">
        <v>130</v>
      </c>
      <c r="E117" s="170">
        <v>1</v>
      </c>
      <c r="F117" s="171"/>
      <c r="G117" s="172">
        <f t="shared" si="0"/>
        <v>0</v>
      </c>
      <c r="H117" s="171"/>
      <c r="I117" s="172">
        <f t="shared" si="1"/>
        <v>0</v>
      </c>
      <c r="J117" s="171"/>
      <c r="K117" s="172">
        <f t="shared" si="2"/>
        <v>0</v>
      </c>
      <c r="L117" s="172">
        <v>15</v>
      </c>
      <c r="M117" s="172">
        <f t="shared" si="3"/>
        <v>0</v>
      </c>
      <c r="N117" s="172">
        <v>1.2999999999999999E-2</v>
      </c>
      <c r="O117" s="172">
        <f t="shared" si="4"/>
        <v>0.01</v>
      </c>
      <c r="P117" s="172">
        <v>0</v>
      </c>
      <c r="Q117" s="172">
        <f t="shared" si="5"/>
        <v>0</v>
      </c>
      <c r="R117" s="172" t="s">
        <v>205</v>
      </c>
      <c r="S117" s="172" t="s">
        <v>282</v>
      </c>
      <c r="T117" s="173" t="s">
        <v>200</v>
      </c>
      <c r="U117" s="145">
        <v>0</v>
      </c>
      <c r="V117" s="145">
        <f t="shared" si="6"/>
        <v>0</v>
      </c>
      <c r="W117" s="145"/>
      <c r="X117" s="145" t="s">
        <v>206</v>
      </c>
      <c r="Y117" s="139"/>
      <c r="Z117" s="139"/>
      <c r="AA117" s="139"/>
      <c r="AB117" s="139"/>
      <c r="AC117" s="139"/>
      <c r="AD117" s="139"/>
      <c r="AE117" s="139"/>
      <c r="AF117" s="139"/>
      <c r="AG117" s="139" t="s">
        <v>207</v>
      </c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ht="33.75" outlineLevel="1" x14ac:dyDescent="0.2">
      <c r="A118" s="167">
        <v>43</v>
      </c>
      <c r="B118" s="168" t="s">
        <v>283</v>
      </c>
      <c r="C118" s="178" t="s">
        <v>284</v>
      </c>
      <c r="D118" s="169" t="s">
        <v>130</v>
      </c>
      <c r="E118" s="170">
        <v>1</v>
      </c>
      <c r="F118" s="171"/>
      <c r="G118" s="172">
        <f t="shared" si="0"/>
        <v>0</v>
      </c>
      <c r="H118" s="171"/>
      <c r="I118" s="172">
        <f t="shared" si="1"/>
        <v>0</v>
      </c>
      <c r="J118" s="171"/>
      <c r="K118" s="172">
        <f t="shared" si="2"/>
        <v>0</v>
      </c>
      <c r="L118" s="172">
        <v>15</v>
      </c>
      <c r="M118" s="172">
        <f t="shared" si="3"/>
        <v>0</v>
      </c>
      <c r="N118" s="172">
        <v>2.5000000000000001E-2</v>
      </c>
      <c r="O118" s="172">
        <f t="shared" si="4"/>
        <v>0.03</v>
      </c>
      <c r="P118" s="172">
        <v>0</v>
      </c>
      <c r="Q118" s="172">
        <f t="shared" si="5"/>
        <v>0</v>
      </c>
      <c r="R118" s="172" t="s">
        <v>205</v>
      </c>
      <c r="S118" s="172" t="s">
        <v>132</v>
      </c>
      <c r="T118" s="173" t="s">
        <v>153</v>
      </c>
      <c r="U118" s="145">
        <v>0</v>
      </c>
      <c r="V118" s="145">
        <f t="shared" si="6"/>
        <v>0</v>
      </c>
      <c r="W118" s="145"/>
      <c r="X118" s="145" t="s">
        <v>206</v>
      </c>
      <c r="Y118" s="139"/>
      <c r="Z118" s="139"/>
      <c r="AA118" s="139"/>
      <c r="AB118" s="139"/>
      <c r="AC118" s="139"/>
      <c r="AD118" s="139"/>
      <c r="AE118" s="139"/>
      <c r="AF118" s="139"/>
      <c r="AG118" s="139" t="s">
        <v>207</v>
      </c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x14ac:dyDescent="0.2">
      <c r="A119" s="154" t="s">
        <v>126</v>
      </c>
      <c r="B119" s="155" t="s">
        <v>81</v>
      </c>
      <c r="C119" s="177" t="s">
        <v>82</v>
      </c>
      <c r="D119" s="156"/>
      <c r="E119" s="157"/>
      <c r="F119" s="158"/>
      <c r="G119" s="158">
        <f>SUMIF(AG120:AG130,"&lt;&gt;NOR",G120:G130)</f>
        <v>0</v>
      </c>
      <c r="H119" s="158"/>
      <c r="I119" s="158">
        <f>SUM(I120:I130)</f>
        <v>0</v>
      </c>
      <c r="J119" s="158"/>
      <c r="K119" s="158">
        <f>SUM(K120:K130)</f>
        <v>0</v>
      </c>
      <c r="L119" s="158"/>
      <c r="M119" s="158">
        <f>SUM(M120:M130)</f>
        <v>0</v>
      </c>
      <c r="N119" s="158"/>
      <c r="O119" s="158">
        <f>SUM(O120:O130)</f>
        <v>0.28000000000000003</v>
      </c>
      <c r="P119" s="158"/>
      <c r="Q119" s="158">
        <f>SUM(Q120:Q130)</f>
        <v>0</v>
      </c>
      <c r="R119" s="158"/>
      <c r="S119" s="158"/>
      <c r="T119" s="159"/>
      <c r="U119" s="153"/>
      <c r="V119" s="153">
        <f>SUM(V120:V130)</f>
        <v>4.07</v>
      </c>
      <c r="W119" s="153"/>
      <c r="X119" s="153"/>
      <c r="AG119" t="s">
        <v>127</v>
      </c>
    </row>
    <row r="120" spans="1:60" outlineLevel="1" x14ac:dyDescent="0.2">
      <c r="A120" s="167">
        <v>44</v>
      </c>
      <c r="B120" s="168" t="s">
        <v>285</v>
      </c>
      <c r="C120" s="178" t="s">
        <v>286</v>
      </c>
      <c r="D120" s="169" t="s">
        <v>130</v>
      </c>
      <c r="E120" s="170">
        <v>1</v>
      </c>
      <c r="F120" s="171"/>
      <c r="G120" s="172">
        <f t="shared" ref="G120:G129" si="7">ROUND(E120*F120,2)</f>
        <v>0</v>
      </c>
      <c r="H120" s="171"/>
      <c r="I120" s="172">
        <f t="shared" ref="I120:I129" si="8">ROUND(E120*H120,2)</f>
        <v>0</v>
      </c>
      <c r="J120" s="171"/>
      <c r="K120" s="172">
        <f t="shared" ref="K120:K129" si="9">ROUND(E120*J120,2)</f>
        <v>0</v>
      </c>
      <c r="L120" s="172">
        <v>15</v>
      </c>
      <c r="M120" s="172">
        <f t="shared" ref="M120:M129" si="10">G120*(1+L120/100)</f>
        <v>0</v>
      </c>
      <c r="N120" s="172">
        <v>0</v>
      </c>
      <c r="O120" s="172">
        <f t="shared" ref="O120:O129" si="11">ROUND(E120*N120,2)</f>
        <v>0</v>
      </c>
      <c r="P120" s="172">
        <v>0</v>
      </c>
      <c r="Q120" s="172">
        <f t="shared" ref="Q120:Q129" si="12">ROUND(E120*P120,2)</f>
        <v>0</v>
      </c>
      <c r="R120" s="172" t="s">
        <v>287</v>
      </c>
      <c r="S120" s="172" t="s">
        <v>132</v>
      </c>
      <c r="T120" s="173" t="s">
        <v>200</v>
      </c>
      <c r="U120" s="145">
        <v>4.0670000000000002</v>
      </c>
      <c r="V120" s="145">
        <f t="shared" ref="V120:V129" si="13">ROUND(E120*U120,2)</f>
        <v>4.07</v>
      </c>
      <c r="W120" s="145"/>
      <c r="X120" s="145" t="s">
        <v>134</v>
      </c>
      <c r="Y120" s="139"/>
      <c r="Z120" s="139"/>
      <c r="AA120" s="139"/>
      <c r="AB120" s="139"/>
      <c r="AC120" s="139"/>
      <c r="AD120" s="139"/>
      <c r="AE120" s="139"/>
      <c r="AF120" s="139"/>
      <c r="AG120" s="139" t="s">
        <v>135</v>
      </c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ht="22.5" outlineLevel="1" x14ac:dyDescent="0.2">
      <c r="A121" s="167">
        <v>45</v>
      </c>
      <c r="B121" s="168" t="s">
        <v>288</v>
      </c>
      <c r="C121" s="178" t="s">
        <v>289</v>
      </c>
      <c r="D121" s="169" t="s">
        <v>130</v>
      </c>
      <c r="E121" s="170">
        <v>1</v>
      </c>
      <c r="F121" s="171"/>
      <c r="G121" s="172">
        <f t="shared" si="7"/>
        <v>0</v>
      </c>
      <c r="H121" s="171"/>
      <c r="I121" s="172">
        <f t="shared" si="8"/>
        <v>0</v>
      </c>
      <c r="J121" s="171"/>
      <c r="K121" s="172">
        <f t="shared" si="9"/>
        <v>0</v>
      </c>
      <c r="L121" s="172">
        <v>15</v>
      </c>
      <c r="M121" s="172">
        <f t="shared" si="10"/>
        <v>0</v>
      </c>
      <c r="N121" s="172">
        <v>7.5000000000000002E-4</v>
      </c>
      <c r="O121" s="172">
        <f t="shared" si="11"/>
        <v>0</v>
      </c>
      <c r="P121" s="172">
        <v>0</v>
      </c>
      <c r="Q121" s="172">
        <f t="shared" si="12"/>
        <v>0</v>
      </c>
      <c r="R121" s="172" t="s">
        <v>205</v>
      </c>
      <c r="S121" s="172" t="s">
        <v>132</v>
      </c>
      <c r="T121" s="173" t="s">
        <v>153</v>
      </c>
      <c r="U121" s="145">
        <v>0</v>
      </c>
      <c r="V121" s="145">
        <f t="shared" si="13"/>
        <v>0</v>
      </c>
      <c r="W121" s="145"/>
      <c r="X121" s="145" t="s">
        <v>206</v>
      </c>
      <c r="Y121" s="139"/>
      <c r="Z121" s="139"/>
      <c r="AA121" s="139"/>
      <c r="AB121" s="139"/>
      <c r="AC121" s="139"/>
      <c r="AD121" s="139"/>
      <c r="AE121" s="139"/>
      <c r="AF121" s="139"/>
      <c r="AG121" s="139" t="s">
        <v>207</v>
      </c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ht="22.5" outlineLevel="1" x14ac:dyDescent="0.2">
      <c r="A122" s="167">
        <v>46</v>
      </c>
      <c r="B122" s="168" t="s">
        <v>290</v>
      </c>
      <c r="C122" s="178" t="s">
        <v>291</v>
      </c>
      <c r="D122" s="169" t="s">
        <v>130</v>
      </c>
      <c r="E122" s="170">
        <v>3</v>
      </c>
      <c r="F122" s="171"/>
      <c r="G122" s="172">
        <f t="shared" si="7"/>
        <v>0</v>
      </c>
      <c r="H122" s="171"/>
      <c r="I122" s="172">
        <f t="shared" si="8"/>
        <v>0</v>
      </c>
      <c r="J122" s="171"/>
      <c r="K122" s="172">
        <f t="shared" si="9"/>
        <v>0</v>
      </c>
      <c r="L122" s="172">
        <v>15</v>
      </c>
      <c r="M122" s="172">
        <f t="shared" si="10"/>
        <v>0</v>
      </c>
      <c r="N122" s="172">
        <v>8.0000000000000004E-4</v>
      </c>
      <c r="O122" s="172">
        <f t="shared" si="11"/>
        <v>0</v>
      </c>
      <c r="P122" s="172">
        <v>0</v>
      </c>
      <c r="Q122" s="172">
        <f t="shared" si="12"/>
        <v>0</v>
      </c>
      <c r="R122" s="172" t="s">
        <v>205</v>
      </c>
      <c r="S122" s="172" t="s">
        <v>282</v>
      </c>
      <c r="T122" s="173" t="s">
        <v>153</v>
      </c>
      <c r="U122" s="145">
        <v>0</v>
      </c>
      <c r="V122" s="145">
        <f t="shared" si="13"/>
        <v>0</v>
      </c>
      <c r="W122" s="145"/>
      <c r="X122" s="145" t="s">
        <v>206</v>
      </c>
      <c r="Y122" s="139"/>
      <c r="Z122" s="139"/>
      <c r="AA122" s="139"/>
      <c r="AB122" s="139"/>
      <c r="AC122" s="139"/>
      <c r="AD122" s="139"/>
      <c r="AE122" s="139"/>
      <c r="AF122" s="139"/>
      <c r="AG122" s="139" t="s">
        <v>207</v>
      </c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ht="22.5" outlineLevel="1" x14ac:dyDescent="0.2">
      <c r="A123" s="167">
        <v>47</v>
      </c>
      <c r="B123" s="168" t="s">
        <v>292</v>
      </c>
      <c r="C123" s="178" t="s">
        <v>293</v>
      </c>
      <c r="D123" s="169" t="s">
        <v>130</v>
      </c>
      <c r="E123" s="170">
        <v>1</v>
      </c>
      <c r="F123" s="171"/>
      <c r="G123" s="172">
        <f t="shared" si="7"/>
        <v>0</v>
      </c>
      <c r="H123" s="171"/>
      <c r="I123" s="172">
        <f t="shared" si="8"/>
        <v>0</v>
      </c>
      <c r="J123" s="171"/>
      <c r="K123" s="172">
        <f t="shared" si="9"/>
        <v>0</v>
      </c>
      <c r="L123" s="172">
        <v>15</v>
      </c>
      <c r="M123" s="172">
        <f t="shared" si="10"/>
        <v>0</v>
      </c>
      <c r="N123" s="172">
        <v>1.2999999999999999E-2</v>
      </c>
      <c r="O123" s="172">
        <f t="shared" si="11"/>
        <v>0.01</v>
      </c>
      <c r="P123" s="172">
        <v>0</v>
      </c>
      <c r="Q123" s="172">
        <f t="shared" si="12"/>
        <v>0</v>
      </c>
      <c r="R123" s="172" t="s">
        <v>205</v>
      </c>
      <c r="S123" s="172" t="s">
        <v>132</v>
      </c>
      <c r="T123" s="173" t="s">
        <v>153</v>
      </c>
      <c r="U123" s="145">
        <v>0</v>
      </c>
      <c r="V123" s="145">
        <f t="shared" si="13"/>
        <v>0</v>
      </c>
      <c r="W123" s="145"/>
      <c r="X123" s="145" t="s">
        <v>206</v>
      </c>
      <c r="Y123" s="139"/>
      <c r="Z123" s="139"/>
      <c r="AA123" s="139"/>
      <c r="AB123" s="139"/>
      <c r="AC123" s="139"/>
      <c r="AD123" s="139"/>
      <c r="AE123" s="139"/>
      <c r="AF123" s="139"/>
      <c r="AG123" s="139" t="s">
        <v>207</v>
      </c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ht="22.5" outlineLevel="1" x14ac:dyDescent="0.2">
      <c r="A124" s="167">
        <v>48</v>
      </c>
      <c r="B124" s="168" t="s">
        <v>294</v>
      </c>
      <c r="C124" s="178" t="s">
        <v>295</v>
      </c>
      <c r="D124" s="169" t="s">
        <v>130</v>
      </c>
      <c r="E124" s="170">
        <v>2</v>
      </c>
      <c r="F124" s="171"/>
      <c r="G124" s="172">
        <f t="shared" si="7"/>
        <v>0</v>
      </c>
      <c r="H124" s="171"/>
      <c r="I124" s="172">
        <f t="shared" si="8"/>
        <v>0</v>
      </c>
      <c r="J124" s="171"/>
      <c r="K124" s="172">
        <f t="shared" si="9"/>
        <v>0</v>
      </c>
      <c r="L124" s="172">
        <v>15</v>
      </c>
      <c r="M124" s="172">
        <f t="shared" si="10"/>
        <v>0</v>
      </c>
      <c r="N124" s="172">
        <v>0.02</v>
      </c>
      <c r="O124" s="172">
        <f t="shared" si="11"/>
        <v>0.04</v>
      </c>
      <c r="P124" s="172">
        <v>0</v>
      </c>
      <c r="Q124" s="172">
        <f t="shared" si="12"/>
        <v>0</v>
      </c>
      <c r="R124" s="172" t="s">
        <v>205</v>
      </c>
      <c r="S124" s="172" t="s">
        <v>132</v>
      </c>
      <c r="T124" s="173" t="s">
        <v>153</v>
      </c>
      <c r="U124" s="145">
        <v>0</v>
      </c>
      <c r="V124" s="145">
        <f t="shared" si="13"/>
        <v>0</v>
      </c>
      <c r="W124" s="145"/>
      <c r="X124" s="145" t="s">
        <v>206</v>
      </c>
      <c r="Y124" s="139"/>
      <c r="Z124" s="139"/>
      <c r="AA124" s="139"/>
      <c r="AB124" s="139"/>
      <c r="AC124" s="139"/>
      <c r="AD124" s="139"/>
      <c r="AE124" s="139"/>
      <c r="AF124" s="139"/>
      <c r="AG124" s="139" t="s">
        <v>207</v>
      </c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ht="22.5" outlineLevel="1" x14ac:dyDescent="0.2">
      <c r="A125" s="167">
        <v>49</v>
      </c>
      <c r="B125" s="168" t="s">
        <v>296</v>
      </c>
      <c r="C125" s="178" t="s">
        <v>297</v>
      </c>
      <c r="D125" s="169" t="s">
        <v>130</v>
      </c>
      <c r="E125" s="170">
        <v>1</v>
      </c>
      <c r="F125" s="171"/>
      <c r="G125" s="172">
        <f t="shared" si="7"/>
        <v>0</v>
      </c>
      <c r="H125" s="171"/>
      <c r="I125" s="172">
        <f t="shared" si="8"/>
        <v>0</v>
      </c>
      <c r="J125" s="171"/>
      <c r="K125" s="172">
        <f t="shared" si="9"/>
        <v>0</v>
      </c>
      <c r="L125" s="172">
        <v>15</v>
      </c>
      <c r="M125" s="172">
        <f t="shared" si="10"/>
        <v>0</v>
      </c>
      <c r="N125" s="172">
        <v>2.5000000000000001E-2</v>
      </c>
      <c r="O125" s="172">
        <f t="shared" si="11"/>
        <v>0.03</v>
      </c>
      <c r="P125" s="172">
        <v>0</v>
      </c>
      <c r="Q125" s="172">
        <f t="shared" si="12"/>
        <v>0</v>
      </c>
      <c r="R125" s="172" t="s">
        <v>205</v>
      </c>
      <c r="S125" s="172" t="s">
        <v>132</v>
      </c>
      <c r="T125" s="173" t="s">
        <v>153</v>
      </c>
      <c r="U125" s="145">
        <v>0</v>
      </c>
      <c r="V125" s="145">
        <f t="shared" si="13"/>
        <v>0</v>
      </c>
      <c r="W125" s="145"/>
      <c r="X125" s="145" t="s">
        <v>206</v>
      </c>
      <c r="Y125" s="139"/>
      <c r="Z125" s="139"/>
      <c r="AA125" s="139"/>
      <c r="AB125" s="139"/>
      <c r="AC125" s="139"/>
      <c r="AD125" s="139"/>
      <c r="AE125" s="139"/>
      <c r="AF125" s="139"/>
      <c r="AG125" s="139" t="s">
        <v>207</v>
      </c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ht="33.75" outlineLevel="1" x14ac:dyDescent="0.2">
      <c r="A126" s="167">
        <v>50</v>
      </c>
      <c r="B126" s="168" t="s">
        <v>298</v>
      </c>
      <c r="C126" s="178" t="s">
        <v>299</v>
      </c>
      <c r="D126" s="169" t="s">
        <v>130</v>
      </c>
      <c r="E126" s="170">
        <v>1</v>
      </c>
      <c r="F126" s="171"/>
      <c r="G126" s="172">
        <f t="shared" si="7"/>
        <v>0</v>
      </c>
      <c r="H126" s="171"/>
      <c r="I126" s="172">
        <f t="shared" si="8"/>
        <v>0</v>
      </c>
      <c r="J126" s="171"/>
      <c r="K126" s="172">
        <f t="shared" si="9"/>
        <v>0</v>
      </c>
      <c r="L126" s="172">
        <v>15</v>
      </c>
      <c r="M126" s="172">
        <f t="shared" si="10"/>
        <v>0</v>
      </c>
      <c r="N126" s="172">
        <v>2.4E-2</v>
      </c>
      <c r="O126" s="172">
        <f t="shared" si="11"/>
        <v>0.02</v>
      </c>
      <c r="P126" s="172">
        <v>0</v>
      </c>
      <c r="Q126" s="172">
        <f t="shared" si="12"/>
        <v>0</v>
      </c>
      <c r="R126" s="172" t="s">
        <v>205</v>
      </c>
      <c r="S126" s="172" t="s">
        <v>132</v>
      </c>
      <c r="T126" s="173" t="s">
        <v>153</v>
      </c>
      <c r="U126" s="145">
        <v>0</v>
      </c>
      <c r="V126" s="145">
        <f t="shared" si="13"/>
        <v>0</v>
      </c>
      <c r="W126" s="145"/>
      <c r="X126" s="145" t="s">
        <v>206</v>
      </c>
      <c r="Y126" s="139"/>
      <c r="Z126" s="139"/>
      <c r="AA126" s="139"/>
      <c r="AB126" s="139"/>
      <c r="AC126" s="139"/>
      <c r="AD126" s="139"/>
      <c r="AE126" s="139"/>
      <c r="AF126" s="139"/>
      <c r="AG126" s="139" t="s">
        <v>207</v>
      </c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1" x14ac:dyDescent="0.2">
      <c r="A127" s="167">
        <v>51</v>
      </c>
      <c r="B127" s="168" t="s">
        <v>300</v>
      </c>
      <c r="C127" s="178" t="s">
        <v>301</v>
      </c>
      <c r="D127" s="169" t="s">
        <v>239</v>
      </c>
      <c r="E127" s="170">
        <v>1</v>
      </c>
      <c r="F127" s="171"/>
      <c r="G127" s="172">
        <f t="shared" si="7"/>
        <v>0</v>
      </c>
      <c r="H127" s="171"/>
      <c r="I127" s="172">
        <f t="shared" si="8"/>
        <v>0</v>
      </c>
      <c r="J127" s="171"/>
      <c r="K127" s="172">
        <f t="shared" si="9"/>
        <v>0</v>
      </c>
      <c r="L127" s="172">
        <v>15</v>
      </c>
      <c r="M127" s="172">
        <f t="shared" si="10"/>
        <v>0</v>
      </c>
      <c r="N127" s="172">
        <v>0.184</v>
      </c>
      <c r="O127" s="172">
        <f t="shared" si="11"/>
        <v>0.18</v>
      </c>
      <c r="P127" s="172">
        <v>0</v>
      </c>
      <c r="Q127" s="172">
        <f t="shared" si="12"/>
        <v>0</v>
      </c>
      <c r="R127" s="172" t="s">
        <v>205</v>
      </c>
      <c r="S127" s="172" t="s">
        <v>132</v>
      </c>
      <c r="T127" s="173" t="s">
        <v>153</v>
      </c>
      <c r="U127" s="145">
        <v>0</v>
      </c>
      <c r="V127" s="145">
        <f t="shared" si="13"/>
        <v>0</v>
      </c>
      <c r="W127" s="145"/>
      <c r="X127" s="145" t="s">
        <v>206</v>
      </c>
      <c r="Y127" s="139"/>
      <c r="Z127" s="139"/>
      <c r="AA127" s="139"/>
      <c r="AB127" s="139"/>
      <c r="AC127" s="139"/>
      <c r="AD127" s="139"/>
      <c r="AE127" s="139"/>
      <c r="AF127" s="139"/>
      <c r="AG127" s="139" t="s">
        <v>207</v>
      </c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60">
        <v>52</v>
      </c>
      <c r="B128" s="161" t="s">
        <v>302</v>
      </c>
      <c r="C128" s="179" t="s">
        <v>303</v>
      </c>
      <c r="D128" s="162" t="s">
        <v>304</v>
      </c>
      <c r="E128" s="163">
        <v>1</v>
      </c>
      <c r="F128" s="164"/>
      <c r="G128" s="165">
        <f t="shared" si="7"/>
        <v>0</v>
      </c>
      <c r="H128" s="164"/>
      <c r="I128" s="165">
        <f t="shared" si="8"/>
        <v>0</v>
      </c>
      <c r="J128" s="164"/>
      <c r="K128" s="165">
        <f t="shared" si="9"/>
        <v>0</v>
      </c>
      <c r="L128" s="165">
        <v>15</v>
      </c>
      <c r="M128" s="165">
        <f t="shared" si="10"/>
        <v>0</v>
      </c>
      <c r="N128" s="165">
        <v>0</v>
      </c>
      <c r="O128" s="165">
        <f t="shared" si="11"/>
        <v>0</v>
      </c>
      <c r="P128" s="165">
        <v>0</v>
      </c>
      <c r="Q128" s="165">
        <f t="shared" si="12"/>
        <v>0</v>
      </c>
      <c r="R128" s="165"/>
      <c r="S128" s="165" t="s">
        <v>199</v>
      </c>
      <c r="T128" s="166" t="s">
        <v>305</v>
      </c>
      <c r="U128" s="145">
        <v>0</v>
      </c>
      <c r="V128" s="145">
        <f t="shared" si="13"/>
        <v>0</v>
      </c>
      <c r="W128" s="145"/>
      <c r="X128" s="145" t="s">
        <v>206</v>
      </c>
      <c r="Y128" s="139"/>
      <c r="Z128" s="139"/>
      <c r="AA128" s="139"/>
      <c r="AB128" s="139"/>
      <c r="AC128" s="139"/>
      <c r="AD128" s="139"/>
      <c r="AE128" s="139"/>
      <c r="AF128" s="139"/>
      <c r="AG128" s="139" t="s">
        <v>207</v>
      </c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1" x14ac:dyDescent="0.2">
      <c r="A129" s="142">
        <v>53</v>
      </c>
      <c r="B129" s="143" t="s">
        <v>306</v>
      </c>
      <c r="C129" s="181" t="s">
        <v>307</v>
      </c>
      <c r="D129" s="144" t="s">
        <v>0</v>
      </c>
      <c r="E129" s="175"/>
      <c r="F129" s="150"/>
      <c r="G129" s="145">
        <f t="shared" si="7"/>
        <v>0</v>
      </c>
      <c r="H129" s="150"/>
      <c r="I129" s="145">
        <f t="shared" si="8"/>
        <v>0</v>
      </c>
      <c r="J129" s="150"/>
      <c r="K129" s="145">
        <f t="shared" si="9"/>
        <v>0</v>
      </c>
      <c r="L129" s="145">
        <v>15</v>
      </c>
      <c r="M129" s="145">
        <f t="shared" si="10"/>
        <v>0</v>
      </c>
      <c r="N129" s="145">
        <v>0</v>
      </c>
      <c r="O129" s="145">
        <f t="shared" si="11"/>
        <v>0</v>
      </c>
      <c r="P129" s="145">
        <v>0</v>
      </c>
      <c r="Q129" s="145">
        <f t="shared" si="12"/>
        <v>0</v>
      </c>
      <c r="R129" s="145" t="s">
        <v>287</v>
      </c>
      <c r="S129" s="145" t="s">
        <v>132</v>
      </c>
      <c r="T129" s="145" t="s">
        <v>153</v>
      </c>
      <c r="U129" s="145">
        <v>0</v>
      </c>
      <c r="V129" s="145">
        <f t="shared" si="13"/>
        <v>0</v>
      </c>
      <c r="W129" s="145"/>
      <c r="X129" s="145" t="s">
        <v>211</v>
      </c>
      <c r="Y129" s="139"/>
      <c r="Z129" s="139"/>
      <c r="AA129" s="139"/>
      <c r="AB129" s="139"/>
      <c r="AC129" s="139"/>
      <c r="AD129" s="139"/>
      <c r="AE129" s="139"/>
      <c r="AF129" s="139"/>
      <c r="AG129" s="139" t="s">
        <v>212</v>
      </c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2"/>
      <c r="B130" s="143"/>
      <c r="C130" s="240" t="s">
        <v>308</v>
      </c>
      <c r="D130" s="241"/>
      <c r="E130" s="241"/>
      <c r="F130" s="241"/>
      <c r="G130" s="241"/>
      <c r="H130" s="145"/>
      <c r="I130" s="145"/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  <c r="T130" s="145"/>
      <c r="U130" s="145"/>
      <c r="V130" s="145"/>
      <c r="W130" s="145"/>
      <c r="X130" s="145"/>
      <c r="Y130" s="139"/>
      <c r="Z130" s="139"/>
      <c r="AA130" s="139"/>
      <c r="AB130" s="139"/>
      <c r="AC130" s="139"/>
      <c r="AD130" s="139"/>
      <c r="AE130" s="139"/>
      <c r="AF130" s="139"/>
      <c r="AG130" s="139" t="s">
        <v>140</v>
      </c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x14ac:dyDescent="0.2">
      <c r="A131" s="154" t="s">
        <v>126</v>
      </c>
      <c r="B131" s="155" t="s">
        <v>83</v>
      </c>
      <c r="C131" s="177" t="s">
        <v>84</v>
      </c>
      <c r="D131" s="156"/>
      <c r="E131" s="157"/>
      <c r="F131" s="158"/>
      <c r="G131" s="158">
        <f>SUMIF(AG132:AG147,"&lt;&gt;NOR",G132:G147)</f>
        <v>0</v>
      </c>
      <c r="H131" s="158"/>
      <c r="I131" s="158">
        <f>SUM(I132:I147)</f>
        <v>0</v>
      </c>
      <c r="J131" s="158"/>
      <c r="K131" s="158">
        <f>SUM(K132:K147)</f>
        <v>0</v>
      </c>
      <c r="L131" s="158"/>
      <c r="M131" s="158">
        <f>SUM(M132:M147)</f>
        <v>0</v>
      </c>
      <c r="N131" s="158"/>
      <c r="O131" s="158">
        <f>SUM(O132:O147)</f>
        <v>0.11</v>
      </c>
      <c r="P131" s="158"/>
      <c r="Q131" s="158">
        <f>SUM(Q132:Q147)</f>
        <v>0</v>
      </c>
      <c r="R131" s="158"/>
      <c r="S131" s="158"/>
      <c r="T131" s="159"/>
      <c r="U131" s="153"/>
      <c r="V131" s="153">
        <f>SUM(V132:V147)</f>
        <v>6.2299999999999995</v>
      </c>
      <c r="W131" s="153"/>
      <c r="X131" s="153"/>
      <c r="AG131" t="s">
        <v>127</v>
      </c>
    </row>
    <row r="132" spans="1:60" outlineLevel="1" x14ac:dyDescent="0.2">
      <c r="A132" s="160">
        <v>54</v>
      </c>
      <c r="B132" s="161" t="s">
        <v>309</v>
      </c>
      <c r="C132" s="179" t="s">
        <v>310</v>
      </c>
      <c r="D132" s="162" t="s">
        <v>138</v>
      </c>
      <c r="E132" s="163">
        <v>3.26</v>
      </c>
      <c r="F132" s="164"/>
      <c r="G132" s="165">
        <f>ROUND(E132*F132,2)</f>
        <v>0</v>
      </c>
      <c r="H132" s="164"/>
      <c r="I132" s="165">
        <f>ROUND(E132*H132,2)</f>
        <v>0</v>
      </c>
      <c r="J132" s="164"/>
      <c r="K132" s="165">
        <f>ROUND(E132*J132,2)</f>
        <v>0</v>
      </c>
      <c r="L132" s="165">
        <v>15</v>
      </c>
      <c r="M132" s="165">
        <f>G132*(1+L132/100)</f>
        <v>0</v>
      </c>
      <c r="N132" s="165">
        <v>2.1000000000000001E-4</v>
      </c>
      <c r="O132" s="165">
        <f>ROUND(E132*N132,2)</f>
        <v>0</v>
      </c>
      <c r="P132" s="165">
        <v>0</v>
      </c>
      <c r="Q132" s="165">
        <f>ROUND(E132*P132,2)</f>
        <v>0</v>
      </c>
      <c r="R132" s="165" t="s">
        <v>311</v>
      </c>
      <c r="S132" s="165" t="s">
        <v>132</v>
      </c>
      <c r="T132" s="166" t="s">
        <v>153</v>
      </c>
      <c r="U132" s="145">
        <v>0.05</v>
      </c>
      <c r="V132" s="145">
        <f>ROUND(E132*U132,2)</f>
        <v>0.16</v>
      </c>
      <c r="W132" s="145"/>
      <c r="X132" s="145" t="s">
        <v>134</v>
      </c>
      <c r="Y132" s="139"/>
      <c r="Z132" s="139"/>
      <c r="AA132" s="139"/>
      <c r="AB132" s="139"/>
      <c r="AC132" s="139"/>
      <c r="AD132" s="139"/>
      <c r="AE132" s="139"/>
      <c r="AF132" s="139"/>
      <c r="AG132" s="139" t="s">
        <v>135</v>
      </c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42"/>
      <c r="B133" s="143"/>
      <c r="C133" s="180" t="s">
        <v>312</v>
      </c>
      <c r="D133" s="151"/>
      <c r="E133" s="152">
        <v>3.26</v>
      </c>
      <c r="F133" s="145"/>
      <c r="G133" s="145"/>
      <c r="H133" s="145"/>
      <c r="I133" s="145"/>
      <c r="J133" s="145"/>
      <c r="K133" s="145"/>
      <c r="L133" s="145"/>
      <c r="M133" s="145"/>
      <c r="N133" s="145"/>
      <c r="O133" s="145"/>
      <c r="P133" s="145"/>
      <c r="Q133" s="145"/>
      <c r="R133" s="145"/>
      <c r="S133" s="145"/>
      <c r="T133" s="145"/>
      <c r="U133" s="145"/>
      <c r="V133" s="145"/>
      <c r="W133" s="145"/>
      <c r="X133" s="145"/>
      <c r="Y133" s="139"/>
      <c r="Z133" s="139"/>
      <c r="AA133" s="139"/>
      <c r="AB133" s="139"/>
      <c r="AC133" s="139"/>
      <c r="AD133" s="139"/>
      <c r="AE133" s="139"/>
      <c r="AF133" s="139"/>
      <c r="AG133" s="139" t="s">
        <v>142</v>
      </c>
      <c r="AH133" s="139">
        <v>0</v>
      </c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ht="22.5" outlineLevel="1" x14ac:dyDescent="0.2">
      <c r="A134" s="160">
        <v>55</v>
      </c>
      <c r="B134" s="161" t="s">
        <v>313</v>
      </c>
      <c r="C134" s="179" t="s">
        <v>314</v>
      </c>
      <c r="D134" s="162" t="s">
        <v>216</v>
      </c>
      <c r="E134" s="163">
        <v>3.5</v>
      </c>
      <c r="F134" s="164"/>
      <c r="G134" s="165">
        <f>ROUND(E134*F134,2)</f>
        <v>0</v>
      </c>
      <c r="H134" s="164"/>
      <c r="I134" s="165">
        <f>ROUND(E134*H134,2)</f>
        <v>0</v>
      </c>
      <c r="J134" s="164"/>
      <c r="K134" s="165">
        <f>ROUND(E134*J134,2)</f>
        <v>0</v>
      </c>
      <c r="L134" s="165">
        <v>15</v>
      </c>
      <c r="M134" s="165">
        <f>G134*(1+L134/100)</f>
        <v>0</v>
      </c>
      <c r="N134" s="165">
        <v>5.1000000000000004E-4</v>
      </c>
      <c r="O134" s="165">
        <f>ROUND(E134*N134,2)</f>
        <v>0</v>
      </c>
      <c r="P134" s="165">
        <v>0</v>
      </c>
      <c r="Q134" s="165">
        <f>ROUND(E134*P134,2)</f>
        <v>0</v>
      </c>
      <c r="R134" s="165" t="s">
        <v>311</v>
      </c>
      <c r="S134" s="165" t="s">
        <v>132</v>
      </c>
      <c r="T134" s="166" t="s">
        <v>153</v>
      </c>
      <c r="U134" s="145">
        <v>0.23599999999999999</v>
      </c>
      <c r="V134" s="145">
        <f>ROUND(E134*U134,2)</f>
        <v>0.83</v>
      </c>
      <c r="W134" s="145"/>
      <c r="X134" s="145" t="s">
        <v>134</v>
      </c>
      <c r="Y134" s="139"/>
      <c r="Z134" s="139"/>
      <c r="AA134" s="139"/>
      <c r="AB134" s="139"/>
      <c r="AC134" s="139"/>
      <c r="AD134" s="139"/>
      <c r="AE134" s="139"/>
      <c r="AF134" s="139"/>
      <c r="AG134" s="139" t="s">
        <v>135</v>
      </c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2">
      <c r="A135" s="142"/>
      <c r="B135" s="143"/>
      <c r="C135" s="180" t="s">
        <v>315</v>
      </c>
      <c r="D135" s="151"/>
      <c r="E135" s="152">
        <v>3.5</v>
      </c>
      <c r="F135" s="145"/>
      <c r="G135" s="145"/>
      <c r="H135" s="145"/>
      <c r="I135" s="145"/>
      <c r="J135" s="145"/>
      <c r="K135" s="145"/>
      <c r="L135" s="145"/>
      <c r="M135" s="145"/>
      <c r="N135" s="145"/>
      <c r="O135" s="145"/>
      <c r="P135" s="145"/>
      <c r="Q135" s="145"/>
      <c r="R135" s="145"/>
      <c r="S135" s="145"/>
      <c r="T135" s="145"/>
      <c r="U135" s="145"/>
      <c r="V135" s="145"/>
      <c r="W135" s="145"/>
      <c r="X135" s="145"/>
      <c r="Y135" s="139"/>
      <c r="Z135" s="139"/>
      <c r="AA135" s="139"/>
      <c r="AB135" s="139"/>
      <c r="AC135" s="139"/>
      <c r="AD135" s="139"/>
      <c r="AE135" s="139"/>
      <c r="AF135" s="139"/>
      <c r="AG135" s="139" t="s">
        <v>142</v>
      </c>
      <c r="AH135" s="139">
        <v>0</v>
      </c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60">
        <v>56</v>
      </c>
      <c r="B136" s="161" t="s">
        <v>316</v>
      </c>
      <c r="C136" s="179" t="s">
        <v>317</v>
      </c>
      <c r="D136" s="162" t="s">
        <v>216</v>
      </c>
      <c r="E136" s="163">
        <v>3.5</v>
      </c>
      <c r="F136" s="164"/>
      <c r="G136" s="165">
        <f>ROUND(E136*F136,2)</f>
        <v>0</v>
      </c>
      <c r="H136" s="164"/>
      <c r="I136" s="165">
        <f>ROUND(E136*H136,2)</f>
        <v>0</v>
      </c>
      <c r="J136" s="164"/>
      <c r="K136" s="165">
        <f>ROUND(E136*J136,2)</f>
        <v>0</v>
      </c>
      <c r="L136" s="165">
        <v>15</v>
      </c>
      <c r="M136" s="165">
        <f>G136*(1+L136/100)</f>
        <v>0</v>
      </c>
      <c r="N136" s="165">
        <v>0</v>
      </c>
      <c r="O136" s="165">
        <f>ROUND(E136*N136,2)</f>
        <v>0</v>
      </c>
      <c r="P136" s="165">
        <v>0</v>
      </c>
      <c r="Q136" s="165">
        <f>ROUND(E136*P136,2)</f>
        <v>0</v>
      </c>
      <c r="R136" s="165" t="s">
        <v>311</v>
      </c>
      <c r="S136" s="165" t="s">
        <v>132</v>
      </c>
      <c r="T136" s="166" t="s">
        <v>153</v>
      </c>
      <c r="U136" s="145">
        <v>0.154</v>
      </c>
      <c r="V136" s="145">
        <f>ROUND(E136*U136,2)</f>
        <v>0.54</v>
      </c>
      <c r="W136" s="145"/>
      <c r="X136" s="145" t="s">
        <v>134</v>
      </c>
      <c r="Y136" s="139"/>
      <c r="Z136" s="139"/>
      <c r="AA136" s="139"/>
      <c r="AB136" s="139"/>
      <c r="AC136" s="139"/>
      <c r="AD136" s="139"/>
      <c r="AE136" s="139"/>
      <c r="AF136" s="139"/>
      <c r="AG136" s="139" t="s">
        <v>135</v>
      </c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1" x14ac:dyDescent="0.2">
      <c r="A137" s="142"/>
      <c r="B137" s="143"/>
      <c r="C137" s="180" t="s">
        <v>318</v>
      </c>
      <c r="D137" s="151"/>
      <c r="E137" s="152">
        <v>3.5</v>
      </c>
      <c r="F137" s="145"/>
      <c r="G137" s="145"/>
      <c r="H137" s="145"/>
      <c r="I137" s="145"/>
      <c r="J137" s="145"/>
      <c r="K137" s="145"/>
      <c r="L137" s="145"/>
      <c r="M137" s="145"/>
      <c r="N137" s="145"/>
      <c r="O137" s="145"/>
      <c r="P137" s="145"/>
      <c r="Q137" s="145"/>
      <c r="R137" s="145"/>
      <c r="S137" s="145"/>
      <c r="T137" s="145"/>
      <c r="U137" s="145"/>
      <c r="V137" s="145"/>
      <c r="W137" s="145"/>
      <c r="X137" s="145"/>
      <c r="Y137" s="139"/>
      <c r="Z137" s="139"/>
      <c r="AA137" s="139"/>
      <c r="AB137" s="139"/>
      <c r="AC137" s="139"/>
      <c r="AD137" s="139"/>
      <c r="AE137" s="139"/>
      <c r="AF137" s="139"/>
      <c r="AG137" s="139" t="s">
        <v>142</v>
      </c>
      <c r="AH137" s="139">
        <v>0</v>
      </c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ht="22.5" outlineLevel="1" x14ac:dyDescent="0.2">
      <c r="A138" s="160">
        <v>57</v>
      </c>
      <c r="B138" s="161" t="s">
        <v>319</v>
      </c>
      <c r="C138" s="179" t="s">
        <v>320</v>
      </c>
      <c r="D138" s="162" t="s">
        <v>138</v>
      </c>
      <c r="E138" s="163">
        <v>3.8399000000000001</v>
      </c>
      <c r="F138" s="164"/>
      <c r="G138" s="165">
        <f>ROUND(E138*F138,2)</f>
        <v>0</v>
      </c>
      <c r="H138" s="164"/>
      <c r="I138" s="165">
        <f>ROUND(E138*H138,2)</f>
        <v>0</v>
      </c>
      <c r="J138" s="164"/>
      <c r="K138" s="165">
        <f>ROUND(E138*J138,2)</f>
        <v>0</v>
      </c>
      <c r="L138" s="165">
        <v>15</v>
      </c>
      <c r="M138" s="165">
        <f>G138*(1+L138/100)</f>
        <v>0</v>
      </c>
      <c r="N138" s="165">
        <v>0</v>
      </c>
      <c r="O138" s="165">
        <f>ROUND(E138*N138,2)</f>
        <v>0</v>
      </c>
      <c r="P138" s="165">
        <v>0</v>
      </c>
      <c r="Q138" s="165">
        <f>ROUND(E138*P138,2)</f>
        <v>0</v>
      </c>
      <c r="R138" s="165" t="s">
        <v>311</v>
      </c>
      <c r="S138" s="165" t="s">
        <v>132</v>
      </c>
      <c r="T138" s="166" t="s">
        <v>153</v>
      </c>
      <c r="U138" s="145">
        <v>0.24399999999999999</v>
      </c>
      <c r="V138" s="145">
        <f>ROUND(E138*U138,2)</f>
        <v>0.94</v>
      </c>
      <c r="W138" s="145"/>
      <c r="X138" s="145" t="s">
        <v>134</v>
      </c>
      <c r="Y138" s="139"/>
      <c r="Z138" s="139"/>
      <c r="AA138" s="139"/>
      <c r="AB138" s="139"/>
      <c r="AC138" s="139"/>
      <c r="AD138" s="139"/>
      <c r="AE138" s="139"/>
      <c r="AF138" s="139"/>
      <c r="AG138" s="139" t="s">
        <v>135</v>
      </c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outlineLevel="1" x14ac:dyDescent="0.2">
      <c r="A139" s="142"/>
      <c r="B139" s="143"/>
      <c r="C139" s="180" t="s">
        <v>321</v>
      </c>
      <c r="D139" s="151"/>
      <c r="E139" s="152">
        <v>3.8399000000000001</v>
      </c>
      <c r="F139" s="145"/>
      <c r="G139" s="145"/>
      <c r="H139" s="145"/>
      <c r="I139" s="145"/>
      <c r="J139" s="145"/>
      <c r="K139" s="145"/>
      <c r="L139" s="145"/>
      <c r="M139" s="145"/>
      <c r="N139" s="145"/>
      <c r="O139" s="145"/>
      <c r="P139" s="145"/>
      <c r="Q139" s="145"/>
      <c r="R139" s="145"/>
      <c r="S139" s="145"/>
      <c r="T139" s="145"/>
      <c r="U139" s="145"/>
      <c r="V139" s="145"/>
      <c r="W139" s="145"/>
      <c r="X139" s="145"/>
      <c r="Y139" s="139"/>
      <c r="Z139" s="139"/>
      <c r="AA139" s="139"/>
      <c r="AB139" s="139"/>
      <c r="AC139" s="139"/>
      <c r="AD139" s="139"/>
      <c r="AE139" s="139"/>
      <c r="AF139" s="139"/>
      <c r="AG139" s="139" t="s">
        <v>142</v>
      </c>
      <c r="AH139" s="139">
        <v>5</v>
      </c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ht="22.5" outlineLevel="1" x14ac:dyDescent="0.2">
      <c r="A140" s="160">
        <v>58</v>
      </c>
      <c r="B140" s="161" t="s">
        <v>322</v>
      </c>
      <c r="C140" s="179" t="s">
        <v>323</v>
      </c>
      <c r="D140" s="162" t="s">
        <v>138</v>
      </c>
      <c r="E140" s="163">
        <v>3.8399000000000001</v>
      </c>
      <c r="F140" s="164"/>
      <c r="G140" s="165">
        <f>ROUND(E140*F140,2)</f>
        <v>0</v>
      </c>
      <c r="H140" s="164"/>
      <c r="I140" s="165">
        <f>ROUND(E140*H140,2)</f>
        <v>0</v>
      </c>
      <c r="J140" s="164"/>
      <c r="K140" s="165">
        <f>ROUND(E140*J140,2)</f>
        <v>0</v>
      </c>
      <c r="L140" s="165">
        <v>15</v>
      </c>
      <c r="M140" s="165">
        <f>G140*(1+L140/100)</f>
        <v>0</v>
      </c>
      <c r="N140" s="165">
        <v>4.7499999999999999E-3</v>
      </c>
      <c r="O140" s="165">
        <f>ROUND(E140*N140,2)</f>
        <v>0.02</v>
      </c>
      <c r="P140" s="165">
        <v>0</v>
      </c>
      <c r="Q140" s="165">
        <f>ROUND(E140*P140,2)</f>
        <v>0</v>
      </c>
      <c r="R140" s="165" t="s">
        <v>311</v>
      </c>
      <c r="S140" s="165" t="s">
        <v>132</v>
      </c>
      <c r="T140" s="166" t="s">
        <v>153</v>
      </c>
      <c r="U140" s="145">
        <v>0.97799999999999998</v>
      </c>
      <c r="V140" s="145">
        <f>ROUND(E140*U140,2)</f>
        <v>3.76</v>
      </c>
      <c r="W140" s="145"/>
      <c r="X140" s="145" t="s">
        <v>134</v>
      </c>
      <c r="Y140" s="139"/>
      <c r="Z140" s="139"/>
      <c r="AA140" s="139"/>
      <c r="AB140" s="139"/>
      <c r="AC140" s="139"/>
      <c r="AD140" s="139"/>
      <c r="AE140" s="139"/>
      <c r="AF140" s="139"/>
      <c r="AG140" s="139" t="s">
        <v>135</v>
      </c>
      <c r="AH140" s="139"/>
      <c r="AI140" s="139"/>
      <c r="AJ140" s="139"/>
      <c r="AK140" s="139"/>
      <c r="AL140" s="139"/>
      <c r="AM140" s="139"/>
      <c r="AN140" s="139"/>
      <c r="AO140" s="139"/>
      <c r="AP140" s="139"/>
      <c r="AQ140" s="139"/>
      <c r="AR140" s="139"/>
      <c r="AS140" s="139"/>
      <c r="AT140" s="139"/>
      <c r="AU140" s="139"/>
      <c r="AV140" s="139"/>
      <c r="AW140" s="139"/>
      <c r="AX140" s="139"/>
      <c r="AY140" s="139"/>
      <c r="AZ140" s="139"/>
      <c r="BA140" s="139"/>
      <c r="BB140" s="139"/>
      <c r="BC140" s="139"/>
      <c r="BD140" s="139"/>
      <c r="BE140" s="139"/>
      <c r="BF140" s="139"/>
      <c r="BG140" s="139"/>
      <c r="BH140" s="139"/>
    </row>
    <row r="141" spans="1:60" outlineLevel="1" x14ac:dyDescent="0.2">
      <c r="A141" s="142"/>
      <c r="B141" s="143"/>
      <c r="C141" s="180" t="s">
        <v>324</v>
      </c>
      <c r="D141" s="151"/>
      <c r="E141" s="152">
        <v>2.9929000000000001</v>
      </c>
      <c r="F141" s="145"/>
      <c r="G141" s="145"/>
      <c r="H141" s="145"/>
      <c r="I141" s="145"/>
      <c r="J141" s="145"/>
      <c r="K141" s="145"/>
      <c r="L141" s="145"/>
      <c r="M141" s="145"/>
      <c r="N141" s="145"/>
      <c r="O141" s="145"/>
      <c r="P141" s="145"/>
      <c r="Q141" s="145"/>
      <c r="R141" s="145"/>
      <c r="S141" s="145"/>
      <c r="T141" s="145"/>
      <c r="U141" s="145"/>
      <c r="V141" s="145"/>
      <c r="W141" s="145"/>
      <c r="X141" s="145"/>
      <c r="Y141" s="139"/>
      <c r="Z141" s="139"/>
      <c r="AA141" s="139"/>
      <c r="AB141" s="139"/>
      <c r="AC141" s="139"/>
      <c r="AD141" s="139"/>
      <c r="AE141" s="139"/>
      <c r="AF141" s="139"/>
      <c r="AG141" s="139" t="s">
        <v>142</v>
      </c>
      <c r="AH141" s="139">
        <v>0</v>
      </c>
      <c r="AI141" s="139"/>
      <c r="AJ141" s="139"/>
      <c r="AK141" s="139"/>
      <c r="AL141" s="139"/>
      <c r="AM141" s="139"/>
      <c r="AN141" s="139"/>
      <c r="AO141" s="139"/>
      <c r="AP141" s="139"/>
      <c r="AQ141" s="139"/>
      <c r="AR141" s="139"/>
      <c r="AS141" s="139"/>
      <c r="AT141" s="139"/>
      <c r="AU141" s="139"/>
      <c r="AV141" s="139"/>
      <c r="AW141" s="139"/>
      <c r="AX141" s="139"/>
      <c r="AY141" s="139"/>
      <c r="AZ141" s="139"/>
      <c r="BA141" s="139"/>
      <c r="BB141" s="139"/>
      <c r="BC141" s="139"/>
      <c r="BD141" s="139"/>
      <c r="BE141" s="139"/>
      <c r="BF141" s="139"/>
      <c r="BG141" s="139"/>
      <c r="BH141" s="139"/>
    </row>
    <row r="142" spans="1:60" outlineLevel="1" x14ac:dyDescent="0.2">
      <c r="A142" s="142"/>
      <c r="B142" s="143"/>
      <c r="C142" s="180" t="s">
        <v>325</v>
      </c>
      <c r="D142" s="151"/>
      <c r="E142" s="152">
        <v>0.84699999999999998</v>
      </c>
      <c r="F142" s="145"/>
      <c r="G142" s="145"/>
      <c r="H142" s="145"/>
      <c r="I142" s="145"/>
      <c r="J142" s="145"/>
      <c r="K142" s="145"/>
      <c r="L142" s="145"/>
      <c r="M142" s="145"/>
      <c r="N142" s="145"/>
      <c r="O142" s="145"/>
      <c r="P142" s="145"/>
      <c r="Q142" s="145"/>
      <c r="R142" s="145"/>
      <c r="S142" s="145"/>
      <c r="T142" s="145"/>
      <c r="U142" s="145"/>
      <c r="V142" s="145"/>
      <c r="W142" s="145"/>
      <c r="X142" s="145"/>
      <c r="Y142" s="139"/>
      <c r="Z142" s="139"/>
      <c r="AA142" s="139"/>
      <c r="AB142" s="139"/>
      <c r="AC142" s="139"/>
      <c r="AD142" s="139"/>
      <c r="AE142" s="139"/>
      <c r="AF142" s="139"/>
      <c r="AG142" s="139" t="s">
        <v>142</v>
      </c>
      <c r="AH142" s="139">
        <v>0</v>
      </c>
      <c r="AI142" s="139"/>
      <c r="AJ142" s="139"/>
      <c r="AK142" s="139"/>
      <c r="AL142" s="139"/>
      <c r="AM142" s="139"/>
      <c r="AN142" s="139"/>
      <c r="AO142" s="139"/>
      <c r="AP142" s="139"/>
      <c r="AQ142" s="139"/>
      <c r="AR142" s="139"/>
      <c r="AS142" s="139"/>
      <c r="AT142" s="139"/>
      <c r="AU142" s="139"/>
      <c r="AV142" s="139"/>
      <c r="AW142" s="139"/>
      <c r="AX142" s="139"/>
      <c r="AY142" s="139"/>
      <c r="AZ142" s="139"/>
      <c r="BA142" s="139"/>
      <c r="BB142" s="139"/>
      <c r="BC142" s="139"/>
      <c r="BD142" s="139"/>
      <c r="BE142" s="139"/>
      <c r="BF142" s="139"/>
      <c r="BG142" s="139"/>
      <c r="BH142" s="139"/>
    </row>
    <row r="143" spans="1:60" outlineLevel="1" x14ac:dyDescent="0.2">
      <c r="A143" s="160">
        <v>59</v>
      </c>
      <c r="B143" s="161" t="s">
        <v>326</v>
      </c>
      <c r="C143" s="179" t="s">
        <v>327</v>
      </c>
      <c r="D143" s="162" t="s">
        <v>138</v>
      </c>
      <c r="E143" s="163">
        <v>4.7658899999999997</v>
      </c>
      <c r="F143" s="164"/>
      <c r="G143" s="165">
        <f>ROUND(E143*F143,2)</f>
        <v>0</v>
      </c>
      <c r="H143" s="164"/>
      <c r="I143" s="165">
        <f>ROUND(E143*H143,2)</f>
        <v>0</v>
      </c>
      <c r="J143" s="164"/>
      <c r="K143" s="165">
        <f>ROUND(E143*J143,2)</f>
        <v>0</v>
      </c>
      <c r="L143" s="165">
        <v>15</v>
      </c>
      <c r="M143" s="165">
        <f>G143*(1+L143/100)</f>
        <v>0</v>
      </c>
      <c r="N143" s="165">
        <v>1.8120000000000001E-2</v>
      </c>
      <c r="O143" s="165">
        <f>ROUND(E143*N143,2)</f>
        <v>0.09</v>
      </c>
      <c r="P143" s="165">
        <v>0</v>
      </c>
      <c r="Q143" s="165">
        <f>ROUND(E143*P143,2)</f>
        <v>0</v>
      </c>
      <c r="R143" s="165" t="s">
        <v>205</v>
      </c>
      <c r="S143" s="165" t="s">
        <v>132</v>
      </c>
      <c r="T143" s="166" t="s">
        <v>153</v>
      </c>
      <c r="U143" s="145">
        <v>0</v>
      </c>
      <c r="V143" s="145">
        <f>ROUND(E143*U143,2)</f>
        <v>0</v>
      </c>
      <c r="W143" s="145"/>
      <c r="X143" s="145" t="s">
        <v>206</v>
      </c>
      <c r="Y143" s="139"/>
      <c r="Z143" s="139"/>
      <c r="AA143" s="139"/>
      <c r="AB143" s="139"/>
      <c r="AC143" s="139"/>
      <c r="AD143" s="139"/>
      <c r="AE143" s="139"/>
      <c r="AF143" s="139"/>
      <c r="AG143" s="139" t="s">
        <v>207</v>
      </c>
      <c r="AH143" s="139"/>
      <c r="AI143" s="139"/>
      <c r="AJ143" s="139"/>
      <c r="AK143" s="139"/>
      <c r="AL143" s="139"/>
      <c r="AM143" s="139"/>
      <c r="AN143" s="139"/>
      <c r="AO143" s="139"/>
      <c r="AP143" s="139"/>
      <c r="AQ143" s="139"/>
      <c r="AR143" s="139"/>
      <c r="AS143" s="139"/>
      <c r="AT143" s="139"/>
      <c r="AU143" s="139"/>
      <c r="AV143" s="139"/>
      <c r="AW143" s="139"/>
      <c r="AX143" s="139"/>
      <c r="AY143" s="139"/>
      <c r="AZ143" s="139"/>
      <c r="BA143" s="139"/>
      <c r="BB143" s="139"/>
      <c r="BC143" s="139"/>
      <c r="BD143" s="139"/>
      <c r="BE143" s="139"/>
      <c r="BF143" s="139"/>
      <c r="BG143" s="139"/>
      <c r="BH143" s="139"/>
    </row>
    <row r="144" spans="1:60" outlineLevel="1" x14ac:dyDescent="0.2">
      <c r="A144" s="142"/>
      <c r="B144" s="143"/>
      <c r="C144" s="180" t="s">
        <v>328</v>
      </c>
      <c r="D144" s="151"/>
      <c r="E144" s="152">
        <v>4.4158900000000001</v>
      </c>
      <c r="F144" s="145"/>
      <c r="G144" s="145"/>
      <c r="H144" s="145"/>
      <c r="I144" s="145"/>
      <c r="J144" s="145"/>
      <c r="K144" s="145"/>
      <c r="L144" s="145"/>
      <c r="M144" s="145"/>
      <c r="N144" s="145"/>
      <c r="O144" s="145"/>
      <c r="P144" s="145"/>
      <c r="Q144" s="145"/>
      <c r="R144" s="145"/>
      <c r="S144" s="145"/>
      <c r="T144" s="145"/>
      <c r="U144" s="145"/>
      <c r="V144" s="145"/>
      <c r="W144" s="145"/>
      <c r="X144" s="145"/>
      <c r="Y144" s="139"/>
      <c r="Z144" s="139"/>
      <c r="AA144" s="139"/>
      <c r="AB144" s="139"/>
      <c r="AC144" s="139"/>
      <c r="AD144" s="139"/>
      <c r="AE144" s="139"/>
      <c r="AF144" s="139"/>
      <c r="AG144" s="139" t="s">
        <v>142</v>
      </c>
      <c r="AH144" s="139">
        <v>5</v>
      </c>
      <c r="AI144" s="139"/>
      <c r="AJ144" s="139"/>
      <c r="AK144" s="139"/>
      <c r="AL144" s="139"/>
      <c r="AM144" s="139"/>
      <c r="AN144" s="139"/>
      <c r="AO144" s="139"/>
      <c r="AP144" s="139"/>
      <c r="AQ144" s="139"/>
      <c r="AR144" s="139"/>
      <c r="AS144" s="139"/>
      <c r="AT144" s="139"/>
      <c r="AU144" s="139"/>
      <c r="AV144" s="139"/>
      <c r="AW144" s="139"/>
      <c r="AX144" s="139"/>
      <c r="AY144" s="139"/>
      <c r="AZ144" s="139"/>
      <c r="BA144" s="139"/>
      <c r="BB144" s="139"/>
      <c r="BC144" s="139"/>
      <c r="BD144" s="139"/>
      <c r="BE144" s="139"/>
      <c r="BF144" s="139"/>
      <c r="BG144" s="139"/>
      <c r="BH144" s="139"/>
    </row>
    <row r="145" spans="1:60" outlineLevel="1" x14ac:dyDescent="0.2">
      <c r="A145" s="142"/>
      <c r="B145" s="143"/>
      <c r="C145" s="180" t="s">
        <v>329</v>
      </c>
      <c r="D145" s="151"/>
      <c r="E145" s="152">
        <v>0.35</v>
      </c>
      <c r="F145" s="145"/>
      <c r="G145" s="145"/>
      <c r="H145" s="145"/>
      <c r="I145" s="145"/>
      <c r="J145" s="145"/>
      <c r="K145" s="145"/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45"/>
      <c r="Y145" s="139"/>
      <c r="Z145" s="139"/>
      <c r="AA145" s="139"/>
      <c r="AB145" s="139"/>
      <c r="AC145" s="139"/>
      <c r="AD145" s="139"/>
      <c r="AE145" s="139"/>
      <c r="AF145" s="139"/>
      <c r="AG145" s="139" t="s">
        <v>142</v>
      </c>
      <c r="AH145" s="139">
        <v>0</v>
      </c>
      <c r="AI145" s="139"/>
      <c r="AJ145" s="139"/>
      <c r="AK145" s="139"/>
      <c r="AL145" s="139"/>
      <c r="AM145" s="139"/>
      <c r="AN145" s="139"/>
      <c r="AO145" s="139"/>
      <c r="AP145" s="139"/>
      <c r="AQ145" s="139"/>
      <c r="AR145" s="139"/>
      <c r="AS145" s="139"/>
      <c r="AT145" s="139"/>
      <c r="AU145" s="139"/>
      <c r="AV145" s="139"/>
      <c r="AW145" s="139"/>
      <c r="AX145" s="139"/>
      <c r="AY145" s="139"/>
      <c r="AZ145" s="139"/>
      <c r="BA145" s="139"/>
      <c r="BB145" s="139"/>
      <c r="BC145" s="139"/>
      <c r="BD145" s="139"/>
      <c r="BE145" s="139"/>
      <c r="BF145" s="139"/>
      <c r="BG145" s="139"/>
      <c r="BH145" s="139"/>
    </row>
    <row r="146" spans="1:60" outlineLevel="1" x14ac:dyDescent="0.2">
      <c r="A146" s="142">
        <v>60</v>
      </c>
      <c r="B146" s="143" t="s">
        <v>330</v>
      </c>
      <c r="C146" s="181" t="s">
        <v>331</v>
      </c>
      <c r="D146" s="144" t="s">
        <v>0</v>
      </c>
      <c r="E146" s="175"/>
      <c r="F146" s="150"/>
      <c r="G146" s="145">
        <f>ROUND(E146*F146,2)</f>
        <v>0</v>
      </c>
      <c r="H146" s="150"/>
      <c r="I146" s="145">
        <f>ROUND(E146*H146,2)</f>
        <v>0</v>
      </c>
      <c r="J146" s="150"/>
      <c r="K146" s="145">
        <f>ROUND(E146*J146,2)</f>
        <v>0</v>
      </c>
      <c r="L146" s="145">
        <v>15</v>
      </c>
      <c r="M146" s="145">
        <f>G146*(1+L146/100)</f>
        <v>0</v>
      </c>
      <c r="N146" s="145">
        <v>0</v>
      </c>
      <c r="O146" s="145">
        <f>ROUND(E146*N146,2)</f>
        <v>0</v>
      </c>
      <c r="P146" s="145">
        <v>0</v>
      </c>
      <c r="Q146" s="145">
        <f>ROUND(E146*P146,2)</f>
        <v>0</v>
      </c>
      <c r="R146" s="145" t="s">
        <v>311</v>
      </c>
      <c r="S146" s="145" t="s">
        <v>132</v>
      </c>
      <c r="T146" s="145" t="s">
        <v>153</v>
      </c>
      <c r="U146" s="145">
        <v>0</v>
      </c>
      <c r="V146" s="145">
        <f>ROUND(E146*U146,2)</f>
        <v>0</v>
      </c>
      <c r="W146" s="145"/>
      <c r="X146" s="145" t="s">
        <v>211</v>
      </c>
      <c r="Y146" s="139"/>
      <c r="Z146" s="139"/>
      <c r="AA146" s="139"/>
      <c r="AB146" s="139"/>
      <c r="AC146" s="139"/>
      <c r="AD146" s="139"/>
      <c r="AE146" s="139"/>
      <c r="AF146" s="139"/>
      <c r="AG146" s="139" t="s">
        <v>212</v>
      </c>
      <c r="AH146" s="139"/>
      <c r="AI146" s="139"/>
      <c r="AJ146" s="139"/>
      <c r="AK146" s="139"/>
      <c r="AL146" s="139"/>
      <c r="AM146" s="139"/>
      <c r="AN146" s="139"/>
      <c r="AO146" s="139"/>
      <c r="AP146" s="139"/>
      <c r="AQ146" s="139"/>
      <c r="AR146" s="139"/>
      <c r="AS146" s="139"/>
      <c r="AT146" s="139"/>
      <c r="AU146" s="139"/>
      <c r="AV146" s="139"/>
      <c r="AW146" s="139"/>
      <c r="AX146" s="139"/>
      <c r="AY146" s="139"/>
      <c r="AZ146" s="139"/>
      <c r="BA146" s="139"/>
      <c r="BB146" s="139"/>
      <c r="BC146" s="139"/>
      <c r="BD146" s="139"/>
      <c r="BE146" s="139"/>
      <c r="BF146" s="139"/>
      <c r="BG146" s="139"/>
      <c r="BH146" s="139"/>
    </row>
    <row r="147" spans="1:60" outlineLevel="1" x14ac:dyDescent="0.2">
      <c r="A147" s="142"/>
      <c r="B147" s="143"/>
      <c r="C147" s="240" t="s">
        <v>308</v>
      </c>
      <c r="D147" s="241"/>
      <c r="E147" s="241"/>
      <c r="F147" s="241"/>
      <c r="G147" s="241"/>
      <c r="H147" s="145"/>
      <c r="I147" s="145"/>
      <c r="J147" s="145"/>
      <c r="K147" s="145"/>
      <c r="L147" s="145"/>
      <c r="M147" s="145"/>
      <c r="N147" s="145"/>
      <c r="O147" s="145"/>
      <c r="P147" s="145"/>
      <c r="Q147" s="145"/>
      <c r="R147" s="145"/>
      <c r="S147" s="145"/>
      <c r="T147" s="145"/>
      <c r="U147" s="145"/>
      <c r="V147" s="145"/>
      <c r="W147" s="145"/>
      <c r="X147" s="145"/>
      <c r="Y147" s="139"/>
      <c r="Z147" s="139"/>
      <c r="AA147" s="139"/>
      <c r="AB147" s="139"/>
      <c r="AC147" s="139"/>
      <c r="AD147" s="139"/>
      <c r="AE147" s="139"/>
      <c r="AF147" s="139"/>
      <c r="AG147" s="139" t="s">
        <v>140</v>
      </c>
      <c r="AH147" s="139"/>
      <c r="AI147" s="139"/>
      <c r="AJ147" s="139"/>
      <c r="AK147" s="139"/>
      <c r="AL147" s="139"/>
      <c r="AM147" s="139"/>
      <c r="AN147" s="139"/>
      <c r="AO147" s="139"/>
      <c r="AP147" s="139"/>
      <c r="AQ147" s="139"/>
      <c r="AR147" s="139"/>
      <c r="AS147" s="139"/>
      <c r="AT147" s="139"/>
      <c r="AU147" s="139"/>
      <c r="AV147" s="139"/>
      <c r="AW147" s="139"/>
      <c r="AX147" s="139"/>
      <c r="AY147" s="139"/>
      <c r="AZ147" s="139"/>
      <c r="BA147" s="139"/>
      <c r="BB147" s="139"/>
      <c r="BC147" s="139"/>
      <c r="BD147" s="139"/>
      <c r="BE147" s="139"/>
      <c r="BF147" s="139"/>
      <c r="BG147" s="139"/>
      <c r="BH147" s="139"/>
    </row>
    <row r="148" spans="1:60" x14ac:dyDescent="0.2">
      <c r="A148" s="154" t="s">
        <v>126</v>
      </c>
      <c r="B148" s="155" t="s">
        <v>85</v>
      </c>
      <c r="C148" s="177" t="s">
        <v>86</v>
      </c>
      <c r="D148" s="156"/>
      <c r="E148" s="157"/>
      <c r="F148" s="158"/>
      <c r="G148" s="158">
        <f>SUMIF(AG149:AG163,"&lt;&gt;NOR",G149:G163)</f>
        <v>0</v>
      </c>
      <c r="H148" s="158"/>
      <c r="I148" s="158">
        <f>SUM(I149:I163)</f>
        <v>0</v>
      </c>
      <c r="J148" s="158"/>
      <c r="K148" s="158">
        <f>SUM(K149:K163)</f>
        <v>0</v>
      </c>
      <c r="L148" s="158"/>
      <c r="M148" s="158">
        <f>SUM(M149:M163)</f>
        <v>0</v>
      </c>
      <c r="N148" s="158"/>
      <c r="O148" s="158">
        <f>SUM(O149:O163)</f>
        <v>0.17</v>
      </c>
      <c r="P148" s="158"/>
      <c r="Q148" s="158">
        <f>SUM(Q149:Q163)</f>
        <v>0</v>
      </c>
      <c r="R148" s="158"/>
      <c r="S148" s="158"/>
      <c r="T148" s="159"/>
      <c r="U148" s="153"/>
      <c r="V148" s="153">
        <f>SUM(V149:V163)</f>
        <v>23.23</v>
      </c>
      <c r="W148" s="153"/>
      <c r="X148" s="153"/>
      <c r="AG148" t="s">
        <v>127</v>
      </c>
    </row>
    <row r="149" spans="1:60" outlineLevel="1" x14ac:dyDescent="0.2">
      <c r="A149" s="160">
        <v>61</v>
      </c>
      <c r="B149" s="161" t="s">
        <v>332</v>
      </c>
      <c r="C149" s="179" t="s">
        <v>333</v>
      </c>
      <c r="D149" s="162" t="s">
        <v>138</v>
      </c>
      <c r="E149" s="163">
        <v>39.99</v>
      </c>
      <c r="F149" s="164"/>
      <c r="G149" s="165">
        <f>ROUND(E149*F149,2)</f>
        <v>0</v>
      </c>
      <c r="H149" s="164"/>
      <c r="I149" s="165">
        <f>ROUND(E149*H149,2)</f>
        <v>0</v>
      </c>
      <c r="J149" s="164"/>
      <c r="K149" s="165">
        <f>ROUND(E149*J149,2)</f>
        <v>0</v>
      </c>
      <c r="L149" s="165">
        <v>15</v>
      </c>
      <c r="M149" s="165">
        <f>G149*(1+L149/100)</f>
        <v>0</v>
      </c>
      <c r="N149" s="165">
        <v>0</v>
      </c>
      <c r="O149" s="165">
        <f>ROUND(E149*N149,2)</f>
        <v>0</v>
      </c>
      <c r="P149" s="165">
        <v>0</v>
      </c>
      <c r="Q149" s="165">
        <f>ROUND(E149*P149,2)</f>
        <v>0</v>
      </c>
      <c r="R149" s="165" t="s">
        <v>334</v>
      </c>
      <c r="S149" s="165" t="s">
        <v>132</v>
      </c>
      <c r="T149" s="166" t="s">
        <v>153</v>
      </c>
      <c r="U149" s="145">
        <v>4.5999999999999999E-2</v>
      </c>
      <c r="V149" s="145">
        <f>ROUND(E149*U149,2)</f>
        <v>1.84</v>
      </c>
      <c r="W149" s="145"/>
      <c r="X149" s="145" t="s">
        <v>134</v>
      </c>
      <c r="Y149" s="139"/>
      <c r="Z149" s="139"/>
      <c r="AA149" s="139"/>
      <c r="AB149" s="139"/>
      <c r="AC149" s="139"/>
      <c r="AD149" s="139"/>
      <c r="AE149" s="139"/>
      <c r="AF149" s="139"/>
      <c r="AG149" s="139" t="s">
        <v>135</v>
      </c>
      <c r="AH149" s="139"/>
      <c r="AI149" s="139"/>
      <c r="AJ149" s="139"/>
      <c r="AK149" s="139"/>
      <c r="AL149" s="139"/>
      <c r="AM149" s="139"/>
      <c r="AN149" s="139"/>
      <c r="AO149" s="139"/>
      <c r="AP149" s="139"/>
      <c r="AQ149" s="139"/>
      <c r="AR149" s="139"/>
      <c r="AS149" s="139"/>
      <c r="AT149" s="139"/>
      <c r="AU149" s="139"/>
      <c r="AV149" s="139"/>
      <c r="AW149" s="139"/>
      <c r="AX149" s="139"/>
      <c r="AY149" s="139"/>
      <c r="AZ149" s="139"/>
      <c r="BA149" s="139"/>
      <c r="BB149" s="139"/>
      <c r="BC149" s="139"/>
      <c r="BD149" s="139"/>
      <c r="BE149" s="139"/>
      <c r="BF149" s="139"/>
      <c r="BG149" s="139"/>
      <c r="BH149" s="139"/>
    </row>
    <row r="150" spans="1:60" outlineLevel="1" x14ac:dyDescent="0.2">
      <c r="A150" s="142"/>
      <c r="B150" s="143"/>
      <c r="C150" s="236" t="s">
        <v>335</v>
      </c>
      <c r="D150" s="237"/>
      <c r="E150" s="237"/>
      <c r="F150" s="237"/>
      <c r="G150" s="237"/>
      <c r="H150" s="145"/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39"/>
      <c r="Z150" s="139"/>
      <c r="AA150" s="139"/>
      <c r="AB150" s="139"/>
      <c r="AC150" s="139"/>
      <c r="AD150" s="139"/>
      <c r="AE150" s="139"/>
      <c r="AF150" s="139"/>
      <c r="AG150" s="139" t="s">
        <v>140</v>
      </c>
      <c r="AH150" s="139"/>
      <c r="AI150" s="139"/>
      <c r="AJ150" s="139"/>
      <c r="AK150" s="139"/>
      <c r="AL150" s="139"/>
      <c r="AM150" s="139"/>
      <c r="AN150" s="139"/>
      <c r="AO150" s="139"/>
      <c r="AP150" s="139"/>
      <c r="AQ150" s="139"/>
      <c r="AR150" s="139"/>
      <c r="AS150" s="139"/>
      <c r="AT150" s="139"/>
      <c r="AU150" s="139"/>
      <c r="AV150" s="139"/>
      <c r="AW150" s="139"/>
      <c r="AX150" s="139"/>
      <c r="AY150" s="139"/>
      <c r="AZ150" s="139"/>
      <c r="BA150" s="139"/>
      <c r="BB150" s="139"/>
      <c r="BC150" s="139"/>
      <c r="BD150" s="139"/>
      <c r="BE150" s="139"/>
      <c r="BF150" s="139"/>
      <c r="BG150" s="139"/>
      <c r="BH150" s="139"/>
    </row>
    <row r="151" spans="1:60" outlineLevel="1" x14ac:dyDescent="0.2">
      <c r="A151" s="142"/>
      <c r="B151" s="143"/>
      <c r="C151" s="180" t="s">
        <v>336</v>
      </c>
      <c r="D151" s="151"/>
      <c r="E151" s="152">
        <v>39.99</v>
      </c>
      <c r="F151" s="145"/>
      <c r="G151" s="145"/>
      <c r="H151" s="145"/>
      <c r="I151" s="145"/>
      <c r="J151" s="145"/>
      <c r="K151" s="145"/>
      <c r="L151" s="145"/>
      <c r="M151" s="145"/>
      <c r="N151" s="145"/>
      <c r="O151" s="145"/>
      <c r="P151" s="145"/>
      <c r="Q151" s="145"/>
      <c r="R151" s="145"/>
      <c r="S151" s="145"/>
      <c r="T151" s="145"/>
      <c r="U151" s="145"/>
      <c r="V151" s="145"/>
      <c r="W151" s="145"/>
      <c r="X151" s="145"/>
      <c r="Y151" s="139"/>
      <c r="Z151" s="139"/>
      <c r="AA151" s="139"/>
      <c r="AB151" s="139"/>
      <c r="AC151" s="139"/>
      <c r="AD151" s="139"/>
      <c r="AE151" s="139"/>
      <c r="AF151" s="139"/>
      <c r="AG151" s="139" t="s">
        <v>142</v>
      </c>
      <c r="AH151" s="139">
        <v>0</v>
      </c>
      <c r="AI151" s="139"/>
      <c r="AJ151" s="139"/>
      <c r="AK151" s="139"/>
      <c r="AL151" s="139"/>
      <c r="AM151" s="139"/>
      <c r="AN151" s="139"/>
      <c r="AO151" s="139"/>
      <c r="AP151" s="139"/>
      <c r="AQ151" s="139"/>
      <c r="AR151" s="139"/>
      <c r="AS151" s="139"/>
      <c r="AT151" s="139"/>
      <c r="AU151" s="139"/>
      <c r="AV151" s="139"/>
      <c r="AW151" s="139"/>
      <c r="AX151" s="139"/>
      <c r="AY151" s="139"/>
      <c r="AZ151" s="139"/>
      <c r="BA151" s="139"/>
      <c r="BB151" s="139"/>
      <c r="BC151" s="139"/>
      <c r="BD151" s="139"/>
      <c r="BE151" s="139"/>
      <c r="BF151" s="139"/>
      <c r="BG151" s="139"/>
      <c r="BH151" s="139"/>
    </row>
    <row r="152" spans="1:60" ht="22.5" outlineLevel="1" x14ac:dyDescent="0.2">
      <c r="A152" s="160">
        <v>62</v>
      </c>
      <c r="B152" s="161" t="s">
        <v>337</v>
      </c>
      <c r="C152" s="179" t="s">
        <v>338</v>
      </c>
      <c r="D152" s="162" t="s">
        <v>216</v>
      </c>
      <c r="E152" s="163">
        <v>45.11</v>
      </c>
      <c r="F152" s="164"/>
      <c r="G152" s="165">
        <f>ROUND(E152*F152,2)</f>
        <v>0</v>
      </c>
      <c r="H152" s="164"/>
      <c r="I152" s="165">
        <f>ROUND(E152*H152,2)</f>
        <v>0</v>
      </c>
      <c r="J152" s="164"/>
      <c r="K152" s="165">
        <f>ROUND(E152*J152,2)</f>
        <v>0</v>
      </c>
      <c r="L152" s="165">
        <v>15</v>
      </c>
      <c r="M152" s="165">
        <f>G152*(1+L152/100)</f>
        <v>0</v>
      </c>
      <c r="N152" s="165">
        <v>5.9000000000000003E-4</v>
      </c>
      <c r="O152" s="165">
        <f>ROUND(E152*N152,2)</f>
        <v>0.03</v>
      </c>
      <c r="P152" s="165">
        <v>0</v>
      </c>
      <c r="Q152" s="165">
        <f>ROUND(E152*P152,2)</f>
        <v>0</v>
      </c>
      <c r="R152" s="165" t="s">
        <v>334</v>
      </c>
      <c r="S152" s="165" t="s">
        <v>132</v>
      </c>
      <c r="T152" s="166" t="s">
        <v>153</v>
      </c>
      <c r="U152" s="145">
        <v>0.13719999999999999</v>
      </c>
      <c r="V152" s="145">
        <f>ROUND(E152*U152,2)</f>
        <v>6.19</v>
      </c>
      <c r="W152" s="145"/>
      <c r="X152" s="145" t="s">
        <v>134</v>
      </c>
      <c r="Y152" s="139"/>
      <c r="Z152" s="139"/>
      <c r="AA152" s="139"/>
      <c r="AB152" s="139"/>
      <c r="AC152" s="139"/>
      <c r="AD152" s="139"/>
      <c r="AE152" s="139"/>
      <c r="AF152" s="139"/>
      <c r="AG152" s="139" t="s">
        <v>135</v>
      </c>
      <c r="AH152" s="139"/>
      <c r="AI152" s="139"/>
      <c r="AJ152" s="139"/>
      <c r="AK152" s="139"/>
      <c r="AL152" s="139"/>
      <c r="AM152" s="139"/>
      <c r="AN152" s="139"/>
      <c r="AO152" s="139"/>
      <c r="AP152" s="139"/>
      <c r="AQ152" s="139"/>
      <c r="AR152" s="139"/>
      <c r="AS152" s="139"/>
      <c r="AT152" s="139"/>
      <c r="AU152" s="139"/>
      <c r="AV152" s="139"/>
      <c r="AW152" s="139"/>
      <c r="AX152" s="139"/>
      <c r="AY152" s="139"/>
      <c r="AZ152" s="139"/>
      <c r="BA152" s="139"/>
      <c r="BB152" s="139"/>
      <c r="BC152" s="139"/>
      <c r="BD152" s="139"/>
      <c r="BE152" s="139"/>
      <c r="BF152" s="139"/>
      <c r="BG152" s="139"/>
      <c r="BH152" s="139"/>
    </row>
    <row r="153" spans="1:60" outlineLevel="1" x14ac:dyDescent="0.2">
      <c r="A153" s="142"/>
      <c r="B153" s="143"/>
      <c r="C153" s="180" t="s">
        <v>339</v>
      </c>
      <c r="D153" s="151"/>
      <c r="E153" s="152">
        <v>11.49</v>
      </c>
      <c r="F153" s="145"/>
      <c r="G153" s="145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45"/>
      <c r="Y153" s="139"/>
      <c r="Z153" s="139"/>
      <c r="AA153" s="139"/>
      <c r="AB153" s="139"/>
      <c r="AC153" s="139"/>
      <c r="AD153" s="139"/>
      <c r="AE153" s="139"/>
      <c r="AF153" s="139"/>
      <c r="AG153" s="139" t="s">
        <v>142</v>
      </c>
      <c r="AH153" s="139">
        <v>0</v>
      </c>
      <c r="AI153" s="139"/>
      <c r="AJ153" s="139"/>
      <c r="AK153" s="139"/>
      <c r="AL153" s="139"/>
      <c r="AM153" s="139"/>
      <c r="AN153" s="139"/>
      <c r="AO153" s="139"/>
      <c r="AP153" s="139"/>
      <c r="AQ153" s="139"/>
      <c r="AR153" s="139"/>
      <c r="AS153" s="139"/>
      <c r="AT153" s="139"/>
      <c r="AU153" s="139"/>
      <c r="AV153" s="139"/>
      <c r="AW153" s="139"/>
      <c r="AX153" s="139"/>
      <c r="AY153" s="139"/>
      <c r="AZ153" s="139"/>
      <c r="BA153" s="139"/>
      <c r="BB153" s="139"/>
      <c r="BC153" s="139"/>
      <c r="BD153" s="139"/>
      <c r="BE153" s="139"/>
      <c r="BF153" s="139"/>
      <c r="BG153" s="139"/>
      <c r="BH153" s="139"/>
    </row>
    <row r="154" spans="1:60" outlineLevel="1" x14ac:dyDescent="0.2">
      <c r="A154" s="142"/>
      <c r="B154" s="143"/>
      <c r="C154" s="180" t="s">
        <v>340</v>
      </c>
      <c r="D154" s="151"/>
      <c r="E154" s="152">
        <v>-2.8</v>
      </c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39"/>
      <c r="Z154" s="139"/>
      <c r="AA154" s="139"/>
      <c r="AB154" s="139"/>
      <c r="AC154" s="139"/>
      <c r="AD154" s="139"/>
      <c r="AE154" s="139"/>
      <c r="AF154" s="139"/>
      <c r="AG154" s="139" t="s">
        <v>142</v>
      </c>
      <c r="AH154" s="139">
        <v>0</v>
      </c>
      <c r="AI154" s="139"/>
      <c r="AJ154" s="139"/>
      <c r="AK154" s="139"/>
      <c r="AL154" s="139"/>
      <c r="AM154" s="139"/>
      <c r="AN154" s="139"/>
      <c r="AO154" s="139"/>
      <c r="AP154" s="139"/>
      <c r="AQ154" s="139"/>
      <c r="AR154" s="139"/>
      <c r="AS154" s="139"/>
      <c r="AT154" s="139"/>
      <c r="AU154" s="139"/>
      <c r="AV154" s="139"/>
      <c r="AW154" s="139"/>
      <c r="AX154" s="139"/>
      <c r="AY154" s="139"/>
      <c r="AZ154" s="139"/>
      <c r="BA154" s="139"/>
      <c r="BB154" s="139"/>
      <c r="BC154" s="139"/>
      <c r="BD154" s="139"/>
      <c r="BE154" s="139"/>
      <c r="BF154" s="139"/>
      <c r="BG154" s="139"/>
      <c r="BH154" s="139"/>
    </row>
    <row r="155" spans="1:60" outlineLevel="1" x14ac:dyDescent="0.2">
      <c r="A155" s="142"/>
      <c r="B155" s="143"/>
      <c r="C155" s="180" t="s">
        <v>341</v>
      </c>
      <c r="D155" s="151"/>
      <c r="E155" s="152">
        <v>14.56</v>
      </c>
      <c r="F155" s="145"/>
      <c r="G155" s="145"/>
      <c r="H155" s="145"/>
      <c r="I155" s="145"/>
      <c r="J155" s="145"/>
      <c r="K155" s="145"/>
      <c r="L155" s="145"/>
      <c r="M155" s="145"/>
      <c r="N155" s="145"/>
      <c r="O155" s="145"/>
      <c r="P155" s="145"/>
      <c r="Q155" s="145"/>
      <c r="R155" s="145"/>
      <c r="S155" s="145"/>
      <c r="T155" s="145"/>
      <c r="U155" s="145"/>
      <c r="V155" s="145"/>
      <c r="W155" s="145"/>
      <c r="X155" s="145"/>
      <c r="Y155" s="139"/>
      <c r="Z155" s="139"/>
      <c r="AA155" s="139"/>
      <c r="AB155" s="139"/>
      <c r="AC155" s="139"/>
      <c r="AD155" s="139"/>
      <c r="AE155" s="139"/>
      <c r="AF155" s="139"/>
      <c r="AG155" s="139" t="s">
        <v>142</v>
      </c>
      <c r="AH155" s="139">
        <v>0</v>
      </c>
      <c r="AI155" s="139"/>
      <c r="AJ155" s="139"/>
      <c r="AK155" s="139"/>
      <c r="AL155" s="139"/>
      <c r="AM155" s="139"/>
      <c r="AN155" s="139"/>
      <c r="AO155" s="139"/>
      <c r="AP155" s="139"/>
      <c r="AQ155" s="139"/>
      <c r="AR155" s="139"/>
      <c r="AS155" s="139"/>
      <c r="AT155" s="139"/>
      <c r="AU155" s="139"/>
      <c r="AV155" s="139"/>
      <c r="AW155" s="139"/>
      <c r="AX155" s="139"/>
      <c r="AY155" s="139"/>
      <c r="AZ155" s="139"/>
      <c r="BA155" s="139"/>
      <c r="BB155" s="139"/>
      <c r="BC155" s="139"/>
      <c r="BD155" s="139"/>
      <c r="BE155" s="139"/>
      <c r="BF155" s="139"/>
      <c r="BG155" s="139"/>
      <c r="BH155" s="139"/>
    </row>
    <row r="156" spans="1:60" outlineLevel="1" x14ac:dyDescent="0.2">
      <c r="A156" s="142"/>
      <c r="B156" s="143"/>
      <c r="C156" s="180" t="s">
        <v>342</v>
      </c>
      <c r="D156" s="151"/>
      <c r="E156" s="152">
        <v>-0.8</v>
      </c>
      <c r="F156" s="145"/>
      <c r="G156" s="145"/>
      <c r="H156" s="145"/>
      <c r="I156" s="145"/>
      <c r="J156" s="145"/>
      <c r="K156" s="145"/>
      <c r="L156" s="145"/>
      <c r="M156" s="145"/>
      <c r="N156" s="145"/>
      <c r="O156" s="145"/>
      <c r="P156" s="145"/>
      <c r="Q156" s="145"/>
      <c r="R156" s="145"/>
      <c r="S156" s="145"/>
      <c r="T156" s="145"/>
      <c r="U156" s="145"/>
      <c r="V156" s="145"/>
      <c r="W156" s="145"/>
      <c r="X156" s="145"/>
      <c r="Y156" s="139"/>
      <c r="Z156" s="139"/>
      <c r="AA156" s="139"/>
      <c r="AB156" s="139"/>
      <c r="AC156" s="139"/>
      <c r="AD156" s="139"/>
      <c r="AE156" s="139"/>
      <c r="AF156" s="139"/>
      <c r="AG156" s="139" t="s">
        <v>142</v>
      </c>
      <c r="AH156" s="139">
        <v>0</v>
      </c>
      <c r="AI156" s="139"/>
      <c r="AJ156" s="139"/>
      <c r="AK156" s="139"/>
      <c r="AL156" s="139"/>
      <c r="AM156" s="139"/>
      <c r="AN156" s="139"/>
      <c r="AO156" s="139"/>
      <c r="AP156" s="139"/>
      <c r="AQ156" s="139"/>
      <c r="AR156" s="139"/>
      <c r="AS156" s="139"/>
      <c r="AT156" s="139"/>
      <c r="AU156" s="139"/>
      <c r="AV156" s="139"/>
      <c r="AW156" s="139"/>
      <c r="AX156" s="139"/>
      <c r="AY156" s="139"/>
      <c r="AZ156" s="139"/>
      <c r="BA156" s="139"/>
      <c r="BB156" s="139"/>
      <c r="BC156" s="139"/>
      <c r="BD156" s="139"/>
      <c r="BE156" s="139"/>
      <c r="BF156" s="139"/>
      <c r="BG156" s="139"/>
      <c r="BH156" s="139"/>
    </row>
    <row r="157" spans="1:60" outlineLevel="1" x14ac:dyDescent="0.2">
      <c r="A157" s="142"/>
      <c r="B157" s="143"/>
      <c r="C157" s="180" t="s">
        <v>343</v>
      </c>
      <c r="D157" s="151"/>
      <c r="E157" s="152">
        <v>17.86</v>
      </c>
      <c r="F157" s="145"/>
      <c r="G157" s="145"/>
      <c r="H157" s="145"/>
      <c r="I157" s="145"/>
      <c r="J157" s="145"/>
      <c r="K157" s="145"/>
      <c r="L157" s="145"/>
      <c r="M157" s="145"/>
      <c r="N157" s="145"/>
      <c r="O157" s="145"/>
      <c r="P157" s="145"/>
      <c r="Q157" s="145"/>
      <c r="R157" s="145"/>
      <c r="S157" s="145"/>
      <c r="T157" s="145"/>
      <c r="U157" s="145"/>
      <c r="V157" s="145"/>
      <c r="W157" s="145"/>
      <c r="X157" s="145"/>
      <c r="Y157" s="139"/>
      <c r="Z157" s="139"/>
      <c r="AA157" s="139"/>
      <c r="AB157" s="139"/>
      <c r="AC157" s="139"/>
      <c r="AD157" s="139"/>
      <c r="AE157" s="139"/>
      <c r="AF157" s="139"/>
      <c r="AG157" s="139" t="s">
        <v>142</v>
      </c>
      <c r="AH157" s="139">
        <v>0</v>
      </c>
      <c r="AI157" s="139"/>
      <c r="AJ157" s="139"/>
      <c r="AK157" s="139"/>
      <c r="AL157" s="139"/>
      <c r="AM157" s="139"/>
      <c r="AN157" s="139"/>
      <c r="AO157" s="139"/>
      <c r="AP157" s="139"/>
      <c r="AQ157" s="139"/>
      <c r="AR157" s="139"/>
      <c r="AS157" s="139"/>
      <c r="AT157" s="139"/>
      <c r="AU157" s="139"/>
      <c r="AV157" s="139"/>
      <c r="AW157" s="139"/>
      <c r="AX157" s="139"/>
      <c r="AY157" s="139"/>
      <c r="AZ157" s="139"/>
      <c r="BA157" s="139"/>
      <c r="BB157" s="139"/>
      <c r="BC157" s="139"/>
      <c r="BD157" s="139"/>
      <c r="BE157" s="139"/>
      <c r="BF157" s="139"/>
      <c r="BG157" s="139"/>
      <c r="BH157" s="139"/>
    </row>
    <row r="158" spans="1:60" outlineLevel="1" x14ac:dyDescent="0.2">
      <c r="A158" s="142"/>
      <c r="B158" s="143"/>
      <c r="C158" s="180" t="s">
        <v>344</v>
      </c>
      <c r="D158" s="151"/>
      <c r="E158" s="152">
        <v>-2</v>
      </c>
      <c r="F158" s="145"/>
      <c r="G158" s="145"/>
      <c r="H158" s="145"/>
      <c r="I158" s="145"/>
      <c r="J158" s="145"/>
      <c r="K158" s="145"/>
      <c r="L158" s="145"/>
      <c r="M158" s="145"/>
      <c r="N158" s="145"/>
      <c r="O158" s="145"/>
      <c r="P158" s="145"/>
      <c r="Q158" s="145"/>
      <c r="R158" s="145"/>
      <c r="S158" s="145"/>
      <c r="T158" s="145"/>
      <c r="U158" s="145"/>
      <c r="V158" s="145"/>
      <c r="W158" s="145"/>
      <c r="X158" s="145"/>
      <c r="Y158" s="139"/>
      <c r="Z158" s="139"/>
      <c r="AA158" s="139"/>
      <c r="AB158" s="139"/>
      <c r="AC158" s="139"/>
      <c r="AD158" s="139"/>
      <c r="AE158" s="139"/>
      <c r="AF158" s="139"/>
      <c r="AG158" s="139" t="s">
        <v>142</v>
      </c>
      <c r="AH158" s="139">
        <v>0</v>
      </c>
      <c r="AI158" s="139"/>
      <c r="AJ158" s="139"/>
      <c r="AK158" s="139"/>
      <c r="AL158" s="139"/>
      <c r="AM158" s="139"/>
      <c r="AN158" s="139"/>
      <c r="AO158" s="139"/>
      <c r="AP158" s="139"/>
      <c r="AQ158" s="139"/>
      <c r="AR158" s="139"/>
      <c r="AS158" s="139"/>
      <c r="AT158" s="139"/>
      <c r="AU158" s="139"/>
      <c r="AV158" s="139"/>
      <c r="AW158" s="139"/>
      <c r="AX158" s="139"/>
      <c r="AY158" s="139"/>
      <c r="AZ158" s="139"/>
      <c r="BA158" s="139"/>
      <c r="BB158" s="139"/>
      <c r="BC158" s="139"/>
      <c r="BD158" s="139"/>
      <c r="BE158" s="139"/>
      <c r="BF158" s="139"/>
      <c r="BG158" s="139"/>
      <c r="BH158" s="139"/>
    </row>
    <row r="159" spans="1:60" outlineLevel="1" x14ac:dyDescent="0.2">
      <c r="A159" s="142"/>
      <c r="B159" s="143"/>
      <c r="C159" s="180" t="s">
        <v>345</v>
      </c>
      <c r="D159" s="151"/>
      <c r="E159" s="152">
        <v>6.8</v>
      </c>
      <c r="F159" s="145"/>
      <c r="G159" s="145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5"/>
      <c r="T159" s="145"/>
      <c r="U159" s="145"/>
      <c r="V159" s="145"/>
      <c r="W159" s="145"/>
      <c r="X159" s="145"/>
      <c r="Y159" s="139"/>
      <c r="Z159" s="139"/>
      <c r="AA159" s="139"/>
      <c r="AB159" s="139"/>
      <c r="AC159" s="139"/>
      <c r="AD159" s="139"/>
      <c r="AE159" s="139"/>
      <c r="AF159" s="139"/>
      <c r="AG159" s="139" t="s">
        <v>142</v>
      </c>
      <c r="AH159" s="139">
        <v>0</v>
      </c>
      <c r="AI159" s="139"/>
      <c r="AJ159" s="139"/>
      <c r="AK159" s="139"/>
      <c r="AL159" s="139"/>
      <c r="AM159" s="139"/>
      <c r="AN159" s="139"/>
      <c r="AO159" s="139"/>
      <c r="AP159" s="139"/>
      <c r="AQ159" s="139"/>
      <c r="AR159" s="139"/>
      <c r="AS159" s="139"/>
      <c r="AT159" s="139"/>
      <c r="AU159" s="139"/>
      <c r="AV159" s="139"/>
      <c r="AW159" s="139"/>
      <c r="AX159" s="139"/>
      <c r="AY159" s="139"/>
      <c r="AZ159" s="139"/>
      <c r="BA159" s="139"/>
      <c r="BB159" s="139"/>
      <c r="BC159" s="139"/>
      <c r="BD159" s="139"/>
      <c r="BE159" s="139"/>
      <c r="BF159" s="139"/>
      <c r="BG159" s="139"/>
      <c r="BH159" s="139"/>
    </row>
    <row r="160" spans="1:60" ht="22.5" outlineLevel="1" x14ac:dyDescent="0.2">
      <c r="A160" s="160">
        <v>63</v>
      </c>
      <c r="B160" s="161" t="s">
        <v>346</v>
      </c>
      <c r="C160" s="179" t="s">
        <v>347</v>
      </c>
      <c r="D160" s="162" t="s">
        <v>138</v>
      </c>
      <c r="E160" s="163">
        <v>39.99</v>
      </c>
      <c r="F160" s="164"/>
      <c r="G160" s="165">
        <f>ROUND(E160*F160,2)</f>
        <v>0</v>
      </c>
      <c r="H160" s="164"/>
      <c r="I160" s="165">
        <f>ROUND(E160*H160,2)</f>
        <v>0</v>
      </c>
      <c r="J160" s="164"/>
      <c r="K160" s="165">
        <f>ROUND(E160*J160,2)</f>
        <v>0</v>
      </c>
      <c r="L160" s="165">
        <v>15</v>
      </c>
      <c r="M160" s="165">
        <f>G160*(1+L160/100)</f>
        <v>0</v>
      </c>
      <c r="N160" s="165">
        <v>3.47E-3</v>
      </c>
      <c r="O160" s="165">
        <f>ROUND(E160*N160,2)</f>
        <v>0.14000000000000001</v>
      </c>
      <c r="P160" s="165">
        <v>0</v>
      </c>
      <c r="Q160" s="165">
        <f>ROUND(E160*P160,2)</f>
        <v>0</v>
      </c>
      <c r="R160" s="165" t="s">
        <v>334</v>
      </c>
      <c r="S160" s="165" t="s">
        <v>132</v>
      </c>
      <c r="T160" s="166" t="s">
        <v>153</v>
      </c>
      <c r="U160" s="145">
        <v>0.38</v>
      </c>
      <c r="V160" s="145">
        <f>ROUND(E160*U160,2)</f>
        <v>15.2</v>
      </c>
      <c r="W160" s="145"/>
      <c r="X160" s="145" t="s">
        <v>134</v>
      </c>
      <c r="Y160" s="139"/>
      <c r="Z160" s="139"/>
      <c r="AA160" s="139"/>
      <c r="AB160" s="139"/>
      <c r="AC160" s="139"/>
      <c r="AD160" s="139"/>
      <c r="AE160" s="139"/>
      <c r="AF160" s="139"/>
      <c r="AG160" s="139" t="s">
        <v>135</v>
      </c>
      <c r="AH160" s="139"/>
      <c r="AI160" s="139"/>
      <c r="AJ160" s="139"/>
      <c r="AK160" s="139"/>
      <c r="AL160" s="139"/>
      <c r="AM160" s="139"/>
      <c r="AN160" s="139"/>
      <c r="AO160" s="139"/>
      <c r="AP160" s="139"/>
      <c r="AQ160" s="139"/>
      <c r="AR160" s="139"/>
      <c r="AS160" s="139"/>
      <c r="AT160" s="139"/>
      <c r="AU160" s="139"/>
      <c r="AV160" s="139"/>
      <c r="AW160" s="139"/>
      <c r="AX160" s="139"/>
      <c r="AY160" s="139"/>
      <c r="AZ160" s="139"/>
      <c r="BA160" s="139"/>
      <c r="BB160" s="139"/>
      <c r="BC160" s="139"/>
      <c r="BD160" s="139"/>
      <c r="BE160" s="139"/>
      <c r="BF160" s="139"/>
      <c r="BG160" s="139"/>
      <c r="BH160" s="139"/>
    </row>
    <row r="161" spans="1:60" outlineLevel="1" x14ac:dyDescent="0.2">
      <c r="A161" s="142"/>
      <c r="B161" s="143"/>
      <c r="C161" s="180" t="s">
        <v>348</v>
      </c>
      <c r="D161" s="151"/>
      <c r="E161" s="152">
        <v>39.99</v>
      </c>
      <c r="F161" s="145"/>
      <c r="G161" s="145"/>
      <c r="H161" s="145"/>
      <c r="I161" s="145"/>
      <c r="J161" s="145"/>
      <c r="K161" s="145"/>
      <c r="L161" s="145"/>
      <c r="M161" s="145"/>
      <c r="N161" s="145"/>
      <c r="O161" s="145"/>
      <c r="P161" s="145"/>
      <c r="Q161" s="145"/>
      <c r="R161" s="145"/>
      <c r="S161" s="145"/>
      <c r="T161" s="145"/>
      <c r="U161" s="145"/>
      <c r="V161" s="145"/>
      <c r="W161" s="145"/>
      <c r="X161" s="145"/>
      <c r="Y161" s="139"/>
      <c r="Z161" s="139"/>
      <c r="AA161" s="139"/>
      <c r="AB161" s="139"/>
      <c r="AC161" s="139"/>
      <c r="AD161" s="139"/>
      <c r="AE161" s="139"/>
      <c r="AF161" s="139"/>
      <c r="AG161" s="139" t="s">
        <v>142</v>
      </c>
      <c r="AH161" s="139">
        <v>5</v>
      </c>
      <c r="AI161" s="139"/>
      <c r="AJ161" s="139"/>
      <c r="AK161" s="139"/>
      <c r="AL161" s="139"/>
      <c r="AM161" s="139"/>
      <c r="AN161" s="139"/>
      <c r="AO161" s="139"/>
      <c r="AP161" s="139"/>
      <c r="AQ161" s="139"/>
      <c r="AR161" s="139"/>
      <c r="AS161" s="139"/>
      <c r="AT161" s="139"/>
      <c r="AU161" s="139"/>
      <c r="AV161" s="139"/>
      <c r="AW161" s="139"/>
      <c r="AX161" s="139"/>
      <c r="AY161" s="139"/>
      <c r="AZ161" s="139"/>
      <c r="BA161" s="139"/>
      <c r="BB161" s="139"/>
      <c r="BC161" s="139"/>
      <c r="BD161" s="139"/>
      <c r="BE161" s="139"/>
      <c r="BF161" s="139"/>
      <c r="BG161" s="139"/>
      <c r="BH161" s="139"/>
    </row>
    <row r="162" spans="1:60" outlineLevel="1" x14ac:dyDescent="0.2">
      <c r="A162" s="142">
        <v>64</v>
      </c>
      <c r="B162" s="143" t="s">
        <v>349</v>
      </c>
      <c r="C162" s="181" t="s">
        <v>350</v>
      </c>
      <c r="D162" s="144" t="s">
        <v>0</v>
      </c>
      <c r="E162" s="175"/>
      <c r="F162" s="150"/>
      <c r="G162" s="145">
        <f>ROUND(E162*F162,2)</f>
        <v>0</v>
      </c>
      <c r="H162" s="150"/>
      <c r="I162" s="145">
        <f>ROUND(E162*H162,2)</f>
        <v>0</v>
      </c>
      <c r="J162" s="150"/>
      <c r="K162" s="145">
        <f>ROUND(E162*J162,2)</f>
        <v>0</v>
      </c>
      <c r="L162" s="145">
        <v>15</v>
      </c>
      <c r="M162" s="145">
        <f>G162*(1+L162/100)</f>
        <v>0</v>
      </c>
      <c r="N162" s="145">
        <v>0</v>
      </c>
      <c r="O162" s="145">
        <f>ROUND(E162*N162,2)</f>
        <v>0</v>
      </c>
      <c r="P162" s="145">
        <v>0</v>
      </c>
      <c r="Q162" s="145">
        <f>ROUND(E162*P162,2)</f>
        <v>0</v>
      </c>
      <c r="R162" s="145" t="s">
        <v>334</v>
      </c>
      <c r="S162" s="145" t="s">
        <v>132</v>
      </c>
      <c r="T162" s="145" t="s">
        <v>153</v>
      </c>
      <c r="U162" s="145">
        <v>0</v>
      </c>
      <c r="V162" s="145">
        <f>ROUND(E162*U162,2)</f>
        <v>0</v>
      </c>
      <c r="W162" s="145"/>
      <c r="X162" s="145" t="s">
        <v>211</v>
      </c>
      <c r="Y162" s="139"/>
      <c r="Z162" s="139"/>
      <c r="AA162" s="139"/>
      <c r="AB162" s="139"/>
      <c r="AC162" s="139"/>
      <c r="AD162" s="139"/>
      <c r="AE162" s="139"/>
      <c r="AF162" s="139"/>
      <c r="AG162" s="139" t="s">
        <v>212</v>
      </c>
      <c r="AH162" s="139"/>
      <c r="AI162" s="139"/>
      <c r="AJ162" s="139"/>
      <c r="AK162" s="139"/>
      <c r="AL162" s="139"/>
      <c r="AM162" s="139"/>
      <c r="AN162" s="139"/>
      <c r="AO162" s="139"/>
      <c r="AP162" s="139"/>
      <c r="AQ162" s="139"/>
      <c r="AR162" s="139"/>
      <c r="AS162" s="139"/>
      <c r="AT162" s="139"/>
      <c r="AU162" s="139"/>
      <c r="AV162" s="139"/>
      <c r="AW162" s="139"/>
      <c r="AX162" s="139"/>
      <c r="AY162" s="139"/>
      <c r="AZ162" s="139"/>
      <c r="BA162" s="139"/>
      <c r="BB162" s="139"/>
      <c r="BC162" s="139"/>
      <c r="BD162" s="139"/>
      <c r="BE162" s="139"/>
      <c r="BF162" s="139"/>
      <c r="BG162" s="139"/>
      <c r="BH162" s="139"/>
    </row>
    <row r="163" spans="1:60" outlineLevel="1" x14ac:dyDescent="0.2">
      <c r="A163" s="142"/>
      <c r="B163" s="143"/>
      <c r="C163" s="240" t="s">
        <v>242</v>
      </c>
      <c r="D163" s="241"/>
      <c r="E163" s="241"/>
      <c r="F163" s="241"/>
      <c r="G163" s="241"/>
      <c r="H163" s="145"/>
      <c r="I163" s="145"/>
      <c r="J163" s="145"/>
      <c r="K163" s="145"/>
      <c r="L163" s="145"/>
      <c r="M163" s="145"/>
      <c r="N163" s="145"/>
      <c r="O163" s="145"/>
      <c r="P163" s="145"/>
      <c r="Q163" s="145"/>
      <c r="R163" s="145"/>
      <c r="S163" s="145"/>
      <c r="T163" s="145"/>
      <c r="U163" s="145"/>
      <c r="V163" s="145"/>
      <c r="W163" s="145"/>
      <c r="X163" s="145"/>
      <c r="Y163" s="139"/>
      <c r="Z163" s="139"/>
      <c r="AA163" s="139"/>
      <c r="AB163" s="139"/>
      <c r="AC163" s="139"/>
      <c r="AD163" s="139"/>
      <c r="AE163" s="139"/>
      <c r="AF163" s="139"/>
      <c r="AG163" s="139" t="s">
        <v>140</v>
      </c>
      <c r="AH163" s="139"/>
      <c r="AI163" s="139"/>
      <c r="AJ163" s="139"/>
      <c r="AK163" s="139"/>
      <c r="AL163" s="139"/>
      <c r="AM163" s="139"/>
      <c r="AN163" s="139"/>
      <c r="AO163" s="139"/>
      <c r="AP163" s="139"/>
      <c r="AQ163" s="139"/>
      <c r="AR163" s="139"/>
      <c r="AS163" s="139"/>
      <c r="AT163" s="139"/>
      <c r="AU163" s="139"/>
      <c r="AV163" s="139"/>
      <c r="AW163" s="139"/>
      <c r="AX163" s="139"/>
      <c r="AY163" s="139"/>
      <c r="AZ163" s="139"/>
      <c r="BA163" s="139"/>
      <c r="BB163" s="139"/>
      <c r="BC163" s="139"/>
      <c r="BD163" s="139"/>
      <c r="BE163" s="139"/>
      <c r="BF163" s="139"/>
      <c r="BG163" s="139"/>
      <c r="BH163" s="139"/>
    </row>
    <row r="164" spans="1:60" x14ac:dyDescent="0.2">
      <c r="A164" s="154" t="s">
        <v>126</v>
      </c>
      <c r="B164" s="155" t="s">
        <v>87</v>
      </c>
      <c r="C164" s="177" t="s">
        <v>88</v>
      </c>
      <c r="D164" s="156"/>
      <c r="E164" s="157"/>
      <c r="F164" s="158"/>
      <c r="G164" s="158">
        <f>SUMIF(AG165:AG181,"&lt;&gt;NOR",G165:G181)</f>
        <v>0</v>
      </c>
      <c r="H164" s="158"/>
      <c r="I164" s="158">
        <f>SUM(I165:I181)</f>
        <v>0</v>
      </c>
      <c r="J164" s="158"/>
      <c r="K164" s="158">
        <f>SUM(K165:K181)</f>
        <v>0</v>
      </c>
      <c r="L164" s="158"/>
      <c r="M164" s="158">
        <f>SUM(M165:M181)</f>
        <v>0</v>
      </c>
      <c r="N164" s="158"/>
      <c r="O164" s="158">
        <f>SUM(O165:O181)</f>
        <v>0.65999999999999992</v>
      </c>
      <c r="P164" s="158"/>
      <c r="Q164" s="158">
        <f>SUM(Q165:Q181)</f>
        <v>0</v>
      </c>
      <c r="R164" s="158"/>
      <c r="S164" s="158"/>
      <c r="T164" s="159"/>
      <c r="U164" s="153"/>
      <c r="V164" s="153">
        <f>SUM(V165:V181)</f>
        <v>20.7</v>
      </c>
      <c r="W164" s="153"/>
      <c r="X164" s="153"/>
      <c r="AG164" t="s">
        <v>127</v>
      </c>
    </row>
    <row r="165" spans="1:60" outlineLevel="1" x14ac:dyDescent="0.2">
      <c r="A165" s="160">
        <v>65</v>
      </c>
      <c r="B165" s="161" t="s">
        <v>351</v>
      </c>
      <c r="C165" s="179" t="s">
        <v>352</v>
      </c>
      <c r="D165" s="162" t="s">
        <v>138</v>
      </c>
      <c r="E165" s="163">
        <v>14.68</v>
      </c>
      <c r="F165" s="164"/>
      <c r="G165" s="165">
        <f>ROUND(E165*F165,2)</f>
        <v>0</v>
      </c>
      <c r="H165" s="164"/>
      <c r="I165" s="165">
        <f>ROUND(E165*H165,2)</f>
        <v>0</v>
      </c>
      <c r="J165" s="164"/>
      <c r="K165" s="165">
        <f>ROUND(E165*J165,2)</f>
        <v>0</v>
      </c>
      <c r="L165" s="165">
        <v>15</v>
      </c>
      <c r="M165" s="165">
        <f>G165*(1+L165/100)</f>
        <v>0</v>
      </c>
      <c r="N165" s="165">
        <v>3.0000000000000001E-5</v>
      </c>
      <c r="O165" s="165">
        <f>ROUND(E165*N165,2)</f>
        <v>0</v>
      </c>
      <c r="P165" s="165">
        <v>0</v>
      </c>
      <c r="Q165" s="165">
        <f>ROUND(E165*P165,2)</f>
        <v>0</v>
      </c>
      <c r="R165" s="165" t="s">
        <v>311</v>
      </c>
      <c r="S165" s="165" t="s">
        <v>132</v>
      </c>
      <c r="T165" s="166" t="s">
        <v>153</v>
      </c>
      <c r="U165" s="145">
        <v>0.05</v>
      </c>
      <c r="V165" s="145">
        <f>ROUND(E165*U165,2)</f>
        <v>0.73</v>
      </c>
      <c r="W165" s="145"/>
      <c r="X165" s="145" t="s">
        <v>134</v>
      </c>
      <c r="Y165" s="139"/>
      <c r="Z165" s="139"/>
      <c r="AA165" s="139"/>
      <c r="AB165" s="139"/>
      <c r="AC165" s="139"/>
      <c r="AD165" s="139"/>
      <c r="AE165" s="139"/>
      <c r="AF165" s="139"/>
      <c r="AG165" s="139" t="s">
        <v>135</v>
      </c>
      <c r="AH165" s="139"/>
      <c r="AI165" s="139"/>
      <c r="AJ165" s="139"/>
      <c r="AK165" s="139"/>
      <c r="AL165" s="139"/>
      <c r="AM165" s="139"/>
      <c r="AN165" s="139"/>
      <c r="AO165" s="139"/>
      <c r="AP165" s="139"/>
      <c r="AQ165" s="139"/>
      <c r="AR165" s="139"/>
      <c r="AS165" s="139"/>
      <c r="AT165" s="139"/>
      <c r="AU165" s="139"/>
      <c r="AV165" s="139"/>
      <c r="AW165" s="139"/>
      <c r="AX165" s="139"/>
      <c r="AY165" s="139"/>
      <c r="AZ165" s="139"/>
      <c r="BA165" s="139"/>
      <c r="BB165" s="139"/>
      <c r="BC165" s="139"/>
      <c r="BD165" s="139"/>
      <c r="BE165" s="139"/>
      <c r="BF165" s="139"/>
      <c r="BG165" s="139"/>
      <c r="BH165" s="139"/>
    </row>
    <row r="166" spans="1:60" outlineLevel="1" x14ac:dyDescent="0.2">
      <c r="A166" s="142"/>
      <c r="B166" s="143"/>
      <c r="C166" s="238" t="s">
        <v>353</v>
      </c>
      <c r="D166" s="239"/>
      <c r="E166" s="239"/>
      <c r="F166" s="239"/>
      <c r="G166" s="239"/>
      <c r="H166" s="145"/>
      <c r="I166" s="145"/>
      <c r="J166" s="145"/>
      <c r="K166" s="145"/>
      <c r="L166" s="145"/>
      <c r="M166" s="145"/>
      <c r="N166" s="145"/>
      <c r="O166" s="145"/>
      <c r="P166" s="145"/>
      <c r="Q166" s="145"/>
      <c r="R166" s="145"/>
      <c r="S166" s="145"/>
      <c r="T166" s="145"/>
      <c r="U166" s="145"/>
      <c r="V166" s="145"/>
      <c r="W166" s="145"/>
      <c r="X166" s="145"/>
      <c r="Y166" s="139"/>
      <c r="Z166" s="139"/>
      <c r="AA166" s="139"/>
      <c r="AB166" s="139"/>
      <c r="AC166" s="139"/>
      <c r="AD166" s="139"/>
      <c r="AE166" s="139"/>
      <c r="AF166" s="139"/>
      <c r="AG166" s="139" t="s">
        <v>220</v>
      </c>
      <c r="AH166" s="139"/>
      <c r="AI166" s="139"/>
      <c r="AJ166" s="139"/>
      <c r="AK166" s="139"/>
      <c r="AL166" s="139"/>
      <c r="AM166" s="139"/>
      <c r="AN166" s="139"/>
      <c r="AO166" s="139"/>
      <c r="AP166" s="139"/>
      <c r="AQ166" s="139"/>
      <c r="AR166" s="139"/>
      <c r="AS166" s="139"/>
      <c r="AT166" s="139"/>
      <c r="AU166" s="139"/>
      <c r="AV166" s="139"/>
      <c r="AW166" s="139"/>
      <c r="AX166" s="139"/>
      <c r="AY166" s="139"/>
      <c r="AZ166" s="139"/>
      <c r="BA166" s="139"/>
      <c r="BB166" s="139"/>
      <c r="BC166" s="139"/>
      <c r="BD166" s="139"/>
      <c r="BE166" s="139"/>
      <c r="BF166" s="139"/>
      <c r="BG166" s="139"/>
      <c r="BH166" s="139"/>
    </row>
    <row r="167" spans="1:60" outlineLevel="1" x14ac:dyDescent="0.2">
      <c r="A167" s="142"/>
      <c r="B167" s="143"/>
      <c r="C167" s="180" t="s">
        <v>354</v>
      </c>
      <c r="D167" s="151"/>
      <c r="E167" s="152">
        <v>15.88</v>
      </c>
      <c r="F167" s="145"/>
      <c r="G167" s="145"/>
      <c r="H167" s="145"/>
      <c r="I167" s="145"/>
      <c r="J167" s="145"/>
      <c r="K167" s="145"/>
      <c r="L167" s="145"/>
      <c r="M167" s="145"/>
      <c r="N167" s="145"/>
      <c r="O167" s="145"/>
      <c r="P167" s="145"/>
      <c r="Q167" s="145"/>
      <c r="R167" s="145"/>
      <c r="S167" s="145"/>
      <c r="T167" s="145"/>
      <c r="U167" s="145"/>
      <c r="V167" s="145"/>
      <c r="W167" s="145"/>
      <c r="X167" s="145"/>
      <c r="Y167" s="139"/>
      <c r="Z167" s="139"/>
      <c r="AA167" s="139"/>
      <c r="AB167" s="139"/>
      <c r="AC167" s="139"/>
      <c r="AD167" s="139"/>
      <c r="AE167" s="139"/>
      <c r="AF167" s="139"/>
      <c r="AG167" s="139" t="s">
        <v>142</v>
      </c>
      <c r="AH167" s="139">
        <v>0</v>
      </c>
      <c r="AI167" s="139"/>
      <c r="AJ167" s="139"/>
      <c r="AK167" s="139"/>
      <c r="AL167" s="139"/>
      <c r="AM167" s="139"/>
      <c r="AN167" s="139"/>
      <c r="AO167" s="139"/>
      <c r="AP167" s="139"/>
      <c r="AQ167" s="139"/>
      <c r="AR167" s="139"/>
      <c r="AS167" s="139"/>
      <c r="AT167" s="139"/>
      <c r="AU167" s="139"/>
      <c r="AV167" s="139"/>
      <c r="AW167" s="139"/>
      <c r="AX167" s="139"/>
      <c r="AY167" s="139"/>
      <c r="AZ167" s="139"/>
      <c r="BA167" s="139"/>
      <c r="BB167" s="139"/>
      <c r="BC167" s="139"/>
      <c r="BD167" s="139"/>
      <c r="BE167" s="139"/>
      <c r="BF167" s="139"/>
      <c r="BG167" s="139"/>
      <c r="BH167" s="139"/>
    </row>
    <row r="168" spans="1:60" outlineLevel="1" x14ac:dyDescent="0.2">
      <c r="A168" s="142"/>
      <c r="B168" s="143"/>
      <c r="C168" s="180" t="s">
        <v>355</v>
      </c>
      <c r="D168" s="151"/>
      <c r="E168" s="152">
        <v>-1.2</v>
      </c>
      <c r="F168" s="145"/>
      <c r="G168" s="145"/>
      <c r="H168" s="145"/>
      <c r="I168" s="145"/>
      <c r="J168" s="145"/>
      <c r="K168" s="145"/>
      <c r="L168" s="145"/>
      <c r="M168" s="145"/>
      <c r="N168" s="145"/>
      <c r="O168" s="145"/>
      <c r="P168" s="145"/>
      <c r="Q168" s="145"/>
      <c r="R168" s="145"/>
      <c r="S168" s="145"/>
      <c r="T168" s="145"/>
      <c r="U168" s="145"/>
      <c r="V168" s="145"/>
      <c r="W168" s="145"/>
      <c r="X168" s="145"/>
      <c r="Y168" s="139"/>
      <c r="Z168" s="139"/>
      <c r="AA168" s="139"/>
      <c r="AB168" s="139"/>
      <c r="AC168" s="139"/>
      <c r="AD168" s="139"/>
      <c r="AE168" s="139"/>
      <c r="AF168" s="139"/>
      <c r="AG168" s="139" t="s">
        <v>142</v>
      </c>
      <c r="AH168" s="139">
        <v>0</v>
      </c>
      <c r="AI168" s="139"/>
      <c r="AJ168" s="139"/>
      <c r="AK168" s="139"/>
      <c r="AL168" s="139"/>
      <c r="AM168" s="139"/>
      <c r="AN168" s="139"/>
      <c r="AO168" s="139"/>
      <c r="AP168" s="139"/>
      <c r="AQ168" s="139"/>
      <c r="AR168" s="139"/>
      <c r="AS168" s="139"/>
      <c r="AT168" s="139"/>
      <c r="AU168" s="139"/>
      <c r="AV168" s="139"/>
      <c r="AW168" s="139"/>
      <c r="AX168" s="139"/>
      <c r="AY168" s="139"/>
      <c r="AZ168" s="139"/>
      <c r="BA168" s="139"/>
      <c r="BB168" s="139"/>
      <c r="BC168" s="139"/>
      <c r="BD168" s="139"/>
      <c r="BE168" s="139"/>
      <c r="BF168" s="139"/>
      <c r="BG168" s="139"/>
      <c r="BH168" s="139"/>
    </row>
    <row r="169" spans="1:60" outlineLevel="1" x14ac:dyDescent="0.2">
      <c r="A169" s="167">
        <v>66</v>
      </c>
      <c r="B169" s="168" t="s">
        <v>356</v>
      </c>
      <c r="C169" s="178" t="s">
        <v>357</v>
      </c>
      <c r="D169" s="169" t="s">
        <v>216</v>
      </c>
      <c r="E169" s="170">
        <v>24.86</v>
      </c>
      <c r="F169" s="171"/>
      <c r="G169" s="172">
        <f>ROUND(E169*F169,2)</f>
        <v>0</v>
      </c>
      <c r="H169" s="171"/>
      <c r="I169" s="172">
        <f>ROUND(E169*H169,2)</f>
        <v>0</v>
      </c>
      <c r="J169" s="171"/>
      <c r="K169" s="172">
        <f>ROUND(E169*J169,2)</f>
        <v>0</v>
      </c>
      <c r="L169" s="172">
        <v>15</v>
      </c>
      <c r="M169" s="172">
        <f>G169*(1+L169/100)</f>
        <v>0</v>
      </c>
      <c r="N169" s="172">
        <v>0</v>
      </c>
      <c r="O169" s="172">
        <f>ROUND(E169*N169,2)</f>
        <v>0</v>
      </c>
      <c r="P169" s="172">
        <v>0</v>
      </c>
      <c r="Q169" s="172">
        <f>ROUND(E169*P169,2)</f>
        <v>0</v>
      </c>
      <c r="R169" s="172" t="s">
        <v>311</v>
      </c>
      <c r="S169" s="172" t="s">
        <v>132</v>
      </c>
      <c r="T169" s="173" t="s">
        <v>153</v>
      </c>
      <c r="U169" s="145">
        <v>0.13</v>
      </c>
      <c r="V169" s="145">
        <f>ROUND(E169*U169,2)</f>
        <v>3.23</v>
      </c>
      <c r="W169" s="145"/>
      <c r="X169" s="145" t="s">
        <v>134</v>
      </c>
      <c r="Y169" s="139"/>
      <c r="Z169" s="139"/>
      <c r="AA169" s="139"/>
      <c r="AB169" s="139"/>
      <c r="AC169" s="139"/>
      <c r="AD169" s="139"/>
      <c r="AE169" s="139"/>
      <c r="AF169" s="139"/>
      <c r="AG169" s="139" t="s">
        <v>135</v>
      </c>
      <c r="AH169" s="139"/>
      <c r="AI169" s="139"/>
      <c r="AJ169" s="139"/>
      <c r="AK169" s="139"/>
      <c r="AL169" s="139"/>
      <c r="AM169" s="139"/>
      <c r="AN169" s="139"/>
      <c r="AO169" s="139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139"/>
    </row>
    <row r="170" spans="1:60" ht="22.5" outlineLevel="1" x14ac:dyDescent="0.2">
      <c r="A170" s="160">
        <v>67</v>
      </c>
      <c r="B170" s="161" t="s">
        <v>358</v>
      </c>
      <c r="C170" s="179" t="s">
        <v>359</v>
      </c>
      <c r="D170" s="162" t="s">
        <v>138</v>
      </c>
      <c r="E170" s="163">
        <v>14.68</v>
      </c>
      <c r="F170" s="164"/>
      <c r="G170" s="165">
        <f>ROUND(E170*F170,2)</f>
        <v>0</v>
      </c>
      <c r="H170" s="164"/>
      <c r="I170" s="165">
        <f>ROUND(E170*H170,2)</f>
        <v>0</v>
      </c>
      <c r="J170" s="164"/>
      <c r="K170" s="165">
        <f>ROUND(E170*J170,2)</f>
        <v>0</v>
      </c>
      <c r="L170" s="165">
        <v>15</v>
      </c>
      <c r="M170" s="165">
        <f>G170*(1+L170/100)</f>
        <v>0</v>
      </c>
      <c r="N170" s="165">
        <v>0</v>
      </c>
      <c r="O170" s="165">
        <f>ROUND(E170*N170,2)</f>
        <v>0</v>
      </c>
      <c r="P170" s="165">
        <v>0</v>
      </c>
      <c r="Q170" s="165">
        <f>ROUND(E170*P170,2)</f>
        <v>0</v>
      </c>
      <c r="R170" s="165" t="s">
        <v>311</v>
      </c>
      <c r="S170" s="165" t="s">
        <v>132</v>
      </c>
      <c r="T170" s="166" t="s">
        <v>153</v>
      </c>
      <c r="U170" s="145">
        <v>1.1399999999999999</v>
      </c>
      <c r="V170" s="145">
        <f>ROUND(E170*U170,2)</f>
        <v>16.739999999999998</v>
      </c>
      <c r="W170" s="145"/>
      <c r="X170" s="145" t="s">
        <v>134</v>
      </c>
      <c r="Y170" s="139"/>
      <c r="Z170" s="139"/>
      <c r="AA170" s="139"/>
      <c r="AB170" s="139"/>
      <c r="AC170" s="139"/>
      <c r="AD170" s="139"/>
      <c r="AE170" s="139"/>
      <c r="AF170" s="139"/>
      <c r="AG170" s="139" t="s">
        <v>135</v>
      </c>
      <c r="AH170" s="139"/>
      <c r="AI170" s="139"/>
      <c r="AJ170" s="139"/>
      <c r="AK170" s="139"/>
      <c r="AL170" s="139"/>
      <c r="AM170" s="139"/>
      <c r="AN170" s="139"/>
      <c r="AO170" s="139"/>
      <c r="AP170" s="139"/>
      <c r="AQ170" s="139"/>
      <c r="AR170" s="139"/>
      <c r="AS170" s="139"/>
      <c r="AT170" s="139"/>
      <c r="AU170" s="139"/>
      <c r="AV170" s="139"/>
      <c r="AW170" s="139"/>
      <c r="AX170" s="139"/>
      <c r="AY170" s="139"/>
      <c r="AZ170" s="139"/>
      <c r="BA170" s="139"/>
      <c r="BB170" s="139"/>
      <c r="BC170" s="139"/>
      <c r="BD170" s="139"/>
      <c r="BE170" s="139"/>
      <c r="BF170" s="139"/>
      <c r="BG170" s="139"/>
      <c r="BH170" s="139"/>
    </row>
    <row r="171" spans="1:60" outlineLevel="1" x14ac:dyDescent="0.2">
      <c r="A171" s="142"/>
      <c r="B171" s="143"/>
      <c r="C171" s="236" t="s">
        <v>360</v>
      </c>
      <c r="D171" s="237"/>
      <c r="E171" s="237"/>
      <c r="F171" s="237"/>
      <c r="G171" s="237"/>
      <c r="H171" s="145"/>
      <c r="I171" s="145"/>
      <c r="J171" s="145"/>
      <c r="K171" s="145"/>
      <c r="L171" s="145"/>
      <c r="M171" s="145"/>
      <c r="N171" s="145"/>
      <c r="O171" s="145"/>
      <c r="P171" s="145"/>
      <c r="Q171" s="145"/>
      <c r="R171" s="145"/>
      <c r="S171" s="145"/>
      <c r="T171" s="145"/>
      <c r="U171" s="145"/>
      <c r="V171" s="145"/>
      <c r="W171" s="145"/>
      <c r="X171" s="145"/>
      <c r="Y171" s="139"/>
      <c r="Z171" s="139"/>
      <c r="AA171" s="139"/>
      <c r="AB171" s="139"/>
      <c r="AC171" s="139"/>
      <c r="AD171" s="139"/>
      <c r="AE171" s="139"/>
      <c r="AF171" s="139"/>
      <c r="AG171" s="139" t="s">
        <v>140</v>
      </c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</row>
    <row r="172" spans="1:60" outlineLevel="1" x14ac:dyDescent="0.2">
      <c r="A172" s="142"/>
      <c r="B172" s="143"/>
      <c r="C172" s="180" t="s">
        <v>361</v>
      </c>
      <c r="D172" s="151"/>
      <c r="E172" s="152">
        <v>14.68</v>
      </c>
      <c r="F172" s="145"/>
      <c r="G172" s="145"/>
      <c r="H172" s="145"/>
      <c r="I172" s="145"/>
      <c r="J172" s="145"/>
      <c r="K172" s="145"/>
      <c r="L172" s="145"/>
      <c r="M172" s="145"/>
      <c r="N172" s="145"/>
      <c r="O172" s="145"/>
      <c r="P172" s="145"/>
      <c r="Q172" s="145"/>
      <c r="R172" s="145"/>
      <c r="S172" s="145"/>
      <c r="T172" s="145"/>
      <c r="U172" s="145"/>
      <c r="V172" s="145"/>
      <c r="W172" s="145"/>
      <c r="X172" s="145"/>
      <c r="Y172" s="139"/>
      <c r="Z172" s="139"/>
      <c r="AA172" s="139"/>
      <c r="AB172" s="139"/>
      <c r="AC172" s="139"/>
      <c r="AD172" s="139"/>
      <c r="AE172" s="139"/>
      <c r="AF172" s="139"/>
      <c r="AG172" s="139" t="s">
        <v>142</v>
      </c>
      <c r="AH172" s="139">
        <v>5</v>
      </c>
      <c r="AI172" s="139"/>
      <c r="AJ172" s="139"/>
      <c r="AK172" s="139"/>
      <c r="AL172" s="139"/>
      <c r="AM172" s="139"/>
      <c r="AN172" s="139"/>
      <c r="AO172" s="139"/>
      <c r="AP172" s="139"/>
      <c r="AQ172" s="139"/>
      <c r="AR172" s="139"/>
      <c r="AS172" s="139"/>
      <c r="AT172" s="139"/>
      <c r="AU172" s="139"/>
      <c r="AV172" s="139"/>
      <c r="AW172" s="139"/>
      <c r="AX172" s="139"/>
      <c r="AY172" s="139"/>
      <c r="AZ172" s="139"/>
      <c r="BA172" s="139"/>
      <c r="BB172" s="139"/>
      <c r="BC172" s="139"/>
      <c r="BD172" s="139"/>
      <c r="BE172" s="139"/>
      <c r="BF172" s="139"/>
      <c r="BG172" s="139"/>
      <c r="BH172" s="139"/>
    </row>
    <row r="173" spans="1:60" ht="33.75" outlineLevel="1" x14ac:dyDescent="0.2">
      <c r="A173" s="160">
        <v>68</v>
      </c>
      <c r="B173" s="161" t="s">
        <v>362</v>
      </c>
      <c r="C173" s="179" t="s">
        <v>363</v>
      </c>
      <c r="D173" s="162" t="s">
        <v>130</v>
      </c>
      <c r="E173" s="163">
        <v>12.558</v>
      </c>
      <c r="F173" s="164"/>
      <c r="G173" s="165">
        <f>ROUND(E173*F173,2)</f>
        <v>0</v>
      </c>
      <c r="H173" s="164"/>
      <c r="I173" s="165">
        <f>ROUND(E173*H173,2)</f>
        <v>0</v>
      </c>
      <c r="J173" s="164"/>
      <c r="K173" s="165">
        <f>ROUND(E173*J173,2)</f>
        <v>0</v>
      </c>
      <c r="L173" s="165">
        <v>15</v>
      </c>
      <c r="M173" s="165">
        <f>G173*(1+L173/100)</f>
        <v>0</v>
      </c>
      <c r="N173" s="165">
        <v>2E-3</v>
      </c>
      <c r="O173" s="165">
        <f>ROUND(E173*N173,2)</f>
        <v>0.03</v>
      </c>
      <c r="P173" s="165">
        <v>0</v>
      </c>
      <c r="Q173" s="165">
        <f>ROUND(E173*P173,2)</f>
        <v>0</v>
      </c>
      <c r="R173" s="165" t="s">
        <v>205</v>
      </c>
      <c r="S173" s="165" t="s">
        <v>132</v>
      </c>
      <c r="T173" s="166" t="s">
        <v>153</v>
      </c>
      <c r="U173" s="145">
        <v>0</v>
      </c>
      <c r="V173" s="145">
        <f>ROUND(E173*U173,2)</f>
        <v>0</v>
      </c>
      <c r="W173" s="145"/>
      <c r="X173" s="145" t="s">
        <v>206</v>
      </c>
      <c r="Y173" s="139"/>
      <c r="Z173" s="139"/>
      <c r="AA173" s="139"/>
      <c r="AB173" s="139"/>
      <c r="AC173" s="139"/>
      <c r="AD173" s="139"/>
      <c r="AE173" s="139"/>
      <c r="AF173" s="139"/>
      <c r="AG173" s="139" t="s">
        <v>207</v>
      </c>
      <c r="AH173" s="139"/>
      <c r="AI173" s="139"/>
      <c r="AJ173" s="139"/>
      <c r="AK173" s="139"/>
      <c r="AL173" s="139"/>
      <c r="AM173" s="139"/>
      <c r="AN173" s="139"/>
      <c r="AO173" s="139"/>
      <c r="AP173" s="139"/>
      <c r="AQ173" s="139"/>
      <c r="AR173" s="139"/>
      <c r="AS173" s="139"/>
      <c r="AT173" s="139"/>
      <c r="AU173" s="139"/>
      <c r="AV173" s="139"/>
      <c r="AW173" s="139"/>
      <c r="AX173" s="139"/>
      <c r="AY173" s="139"/>
      <c r="AZ173" s="139"/>
      <c r="BA173" s="139"/>
      <c r="BB173" s="139"/>
      <c r="BC173" s="139"/>
      <c r="BD173" s="139"/>
      <c r="BE173" s="139"/>
      <c r="BF173" s="139"/>
      <c r="BG173" s="139"/>
      <c r="BH173" s="139"/>
    </row>
    <row r="174" spans="1:60" outlineLevel="1" x14ac:dyDescent="0.2">
      <c r="A174" s="142"/>
      <c r="B174" s="143"/>
      <c r="C174" s="180" t="s">
        <v>364</v>
      </c>
      <c r="D174" s="151"/>
      <c r="E174" s="152">
        <v>10.276</v>
      </c>
      <c r="F174" s="145"/>
      <c r="G174" s="145"/>
      <c r="H174" s="145"/>
      <c r="I174" s="145"/>
      <c r="J174" s="145"/>
      <c r="K174" s="145"/>
      <c r="L174" s="145"/>
      <c r="M174" s="145"/>
      <c r="N174" s="145"/>
      <c r="O174" s="145"/>
      <c r="P174" s="145"/>
      <c r="Q174" s="145"/>
      <c r="R174" s="145"/>
      <c r="S174" s="145"/>
      <c r="T174" s="145"/>
      <c r="U174" s="145"/>
      <c r="V174" s="145"/>
      <c r="W174" s="145"/>
      <c r="X174" s="145"/>
      <c r="Y174" s="139"/>
      <c r="Z174" s="139"/>
      <c r="AA174" s="139"/>
      <c r="AB174" s="139"/>
      <c r="AC174" s="139"/>
      <c r="AD174" s="139"/>
      <c r="AE174" s="139"/>
      <c r="AF174" s="139"/>
      <c r="AG174" s="139" t="s">
        <v>142</v>
      </c>
      <c r="AH174" s="139">
        <v>5</v>
      </c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</row>
    <row r="175" spans="1:60" outlineLevel="1" x14ac:dyDescent="0.2">
      <c r="A175" s="142"/>
      <c r="B175" s="143"/>
      <c r="C175" s="180" t="s">
        <v>365</v>
      </c>
      <c r="D175" s="151"/>
      <c r="E175" s="152">
        <v>2.282</v>
      </c>
      <c r="F175" s="145"/>
      <c r="G175" s="145"/>
      <c r="H175" s="145"/>
      <c r="I175" s="145"/>
      <c r="J175" s="145"/>
      <c r="K175" s="145"/>
      <c r="L175" s="145"/>
      <c r="M175" s="145"/>
      <c r="N175" s="145"/>
      <c r="O175" s="145"/>
      <c r="P175" s="145"/>
      <c r="Q175" s="145"/>
      <c r="R175" s="145"/>
      <c r="S175" s="145"/>
      <c r="T175" s="145"/>
      <c r="U175" s="145"/>
      <c r="V175" s="145"/>
      <c r="W175" s="145"/>
      <c r="X175" s="145"/>
      <c r="Y175" s="139"/>
      <c r="Z175" s="139"/>
      <c r="AA175" s="139"/>
      <c r="AB175" s="139"/>
      <c r="AC175" s="139"/>
      <c r="AD175" s="139"/>
      <c r="AE175" s="139"/>
      <c r="AF175" s="139"/>
      <c r="AG175" s="139" t="s">
        <v>142</v>
      </c>
      <c r="AH175" s="139">
        <v>5</v>
      </c>
      <c r="AI175" s="139"/>
      <c r="AJ175" s="139"/>
      <c r="AK175" s="139"/>
      <c r="AL175" s="139"/>
      <c r="AM175" s="139"/>
      <c r="AN175" s="139"/>
      <c r="AO175" s="139"/>
      <c r="AP175" s="139"/>
      <c r="AQ175" s="139"/>
      <c r="AR175" s="139"/>
      <c r="AS175" s="139"/>
      <c r="AT175" s="139"/>
      <c r="AU175" s="139"/>
      <c r="AV175" s="139"/>
      <c r="AW175" s="139"/>
      <c r="AX175" s="139"/>
      <c r="AY175" s="139"/>
      <c r="AZ175" s="139"/>
      <c r="BA175" s="139"/>
      <c r="BB175" s="139"/>
      <c r="BC175" s="139"/>
      <c r="BD175" s="139"/>
      <c r="BE175" s="139"/>
      <c r="BF175" s="139"/>
      <c r="BG175" s="139"/>
      <c r="BH175" s="139"/>
    </row>
    <row r="176" spans="1:60" ht="22.5" outlineLevel="1" x14ac:dyDescent="0.2">
      <c r="A176" s="160">
        <v>69</v>
      </c>
      <c r="B176" s="161" t="s">
        <v>366</v>
      </c>
      <c r="C176" s="179" t="s">
        <v>367</v>
      </c>
      <c r="D176" s="162" t="s">
        <v>368</v>
      </c>
      <c r="E176" s="163">
        <v>448.5</v>
      </c>
      <c r="F176" s="164"/>
      <c r="G176" s="165">
        <f>ROUND(E176*F176,2)</f>
        <v>0</v>
      </c>
      <c r="H176" s="164"/>
      <c r="I176" s="165">
        <f>ROUND(E176*H176,2)</f>
        <v>0</v>
      </c>
      <c r="J176" s="164"/>
      <c r="K176" s="165">
        <f>ROUND(E176*J176,2)</f>
        <v>0</v>
      </c>
      <c r="L176" s="165">
        <v>15</v>
      </c>
      <c r="M176" s="165">
        <f>G176*(1+L176/100)</f>
        <v>0</v>
      </c>
      <c r="N176" s="165">
        <v>1E-3</v>
      </c>
      <c r="O176" s="165">
        <f>ROUND(E176*N176,2)</f>
        <v>0.45</v>
      </c>
      <c r="P176" s="165">
        <v>0</v>
      </c>
      <c r="Q176" s="165">
        <f>ROUND(E176*P176,2)</f>
        <v>0</v>
      </c>
      <c r="R176" s="165" t="s">
        <v>205</v>
      </c>
      <c r="S176" s="165" t="s">
        <v>132</v>
      </c>
      <c r="T176" s="166" t="s">
        <v>153</v>
      </c>
      <c r="U176" s="145">
        <v>0</v>
      </c>
      <c r="V176" s="145">
        <f>ROUND(E176*U176,2)</f>
        <v>0</v>
      </c>
      <c r="W176" s="145"/>
      <c r="X176" s="145" t="s">
        <v>206</v>
      </c>
      <c r="Y176" s="139"/>
      <c r="Z176" s="139"/>
      <c r="AA176" s="139"/>
      <c r="AB176" s="139"/>
      <c r="AC176" s="139"/>
      <c r="AD176" s="139"/>
      <c r="AE176" s="139"/>
      <c r="AF176" s="139"/>
      <c r="AG176" s="139" t="s">
        <v>207</v>
      </c>
      <c r="AH176" s="139"/>
      <c r="AI176" s="139"/>
      <c r="AJ176" s="139"/>
      <c r="AK176" s="139"/>
      <c r="AL176" s="139"/>
      <c r="AM176" s="139"/>
      <c r="AN176" s="139"/>
      <c r="AO176" s="139"/>
      <c r="AP176" s="139"/>
      <c r="AQ176" s="139"/>
      <c r="AR176" s="139"/>
      <c r="AS176" s="139"/>
      <c r="AT176" s="139"/>
      <c r="AU176" s="139"/>
      <c r="AV176" s="139"/>
      <c r="AW176" s="139"/>
      <c r="AX176" s="139"/>
      <c r="AY176" s="139"/>
      <c r="AZ176" s="139"/>
      <c r="BA176" s="139"/>
      <c r="BB176" s="139"/>
      <c r="BC176" s="139"/>
      <c r="BD176" s="139"/>
      <c r="BE176" s="139"/>
      <c r="BF176" s="139"/>
      <c r="BG176" s="139"/>
      <c r="BH176" s="139"/>
    </row>
    <row r="177" spans="1:60" outlineLevel="1" x14ac:dyDescent="0.2">
      <c r="A177" s="142"/>
      <c r="B177" s="143"/>
      <c r="C177" s="180" t="s">
        <v>369</v>
      </c>
      <c r="D177" s="151"/>
      <c r="E177" s="152">
        <v>367</v>
      </c>
      <c r="F177" s="145"/>
      <c r="G177" s="145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45"/>
      <c r="Y177" s="139"/>
      <c r="Z177" s="139"/>
      <c r="AA177" s="139"/>
      <c r="AB177" s="139"/>
      <c r="AC177" s="139"/>
      <c r="AD177" s="139"/>
      <c r="AE177" s="139"/>
      <c r="AF177" s="139"/>
      <c r="AG177" s="139" t="s">
        <v>142</v>
      </c>
      <c r="AH177" s="139">
        <v>5</v>
      </c>
      <c r="AI177" s="139"/>
      <c r="AJ177" s="139"/>
      <c r="AK177" s="139"/>
      <c r="AL177" s="139"/>
      <c r="AM177" s="139"/>
      <c r="AN177" s="139"/>
      <c r="AO177" s="139"/>
      <c r="AP177" s="139"/>
      <c r="AQ177" s="139"/>
      <c r="AR177" s="139"/>
      <c r="AS177" s="139"/>
      <c r="AT177" s="139"/>
      <c r="AU177" s="139"/>
      <c r="AV177" s="139"/>
      <c r="AW177" s="139"/>
      <c r="AX177" s="139"/>
      <c r="AY177" s="139"/>
      <c r="AZ177" s="139"/>
      <c r="BA177" s="139"/>
      <c r="BB177" s="139"/>
      <c r="BC177" s="139"/>
      <c r="BD177" s="139"/>
      <c r="BE177" s="139"/>
      <c r="BF177" s="139"/>
      <c r="BG177" s="139"/>
      <c r="BH177" s="139"/>
    </row>
    <row r="178" spans="1:60" outlineLevel="1" x14ac:dyDescent="0.2">
      <c r="A178" s="142"/>
      <c r="B178" s="143"/>
      <c r="C178" s="180" t="s">
        <v>370</v>
      </c>
      <c r="D178" s="151"/>
      <c r="E178" s="152">
        <v>81.5</v>
      </c>
      <c r="F178" s="145"/>
      <c r="G178" s="145"/>
      <c r="H178" s="145"/>
      <c r="I178" s="145"/>
      <c r="J178" s="145"/>
      <c r="K178" s="145"/>
      <c r="L178" s="145"/>
      <c r="M178" s="145"/>
      <c r="N178" s="145"/>
      <c r="O178" s="145"/>
      <c r="P178" s="145"/>
      <c r="Q178" s="145"/>
      <c r="R178" s="145"/>
      <c r="S178" s="145"/>
      <c r="T178" s="145"/>
      <c r="U178" s="145"/>
      <c r="V178" s="145"/>
      <c r="W178" s="145"/>
      <c r="X178" s="145"/>
      <c r="Y178" s="139"/>
      <c r="Z178" s="139"/>
      <c r="AA178" s="139"/>
      <c r="AB178" s="139"/>
      <c r="AC178" s="139"/>
      <c r="AD178" s="139"/>
      <c r="AE178" s="139"/>
      <c r="AF178" s="139"/>
      <c r="AG178" s="139" t="s">
        <v>142</v>
      </c>
      <c r="AH178" s="139">
        <v>5</v>
      </c>
      <c r="AI178" s="139"/>
      <c r="AJ178" s="139"/>
      <c r="AK178" s="139"/>
      <c r="AL178" s="139"/>
      <c r="AM178" s="139"/>
      <c r="AN178" s="139"/>
      <c r="AO178" s="139"/>
      <c r="AP178" s="139"/>
      <c r="AQ178" s="139"/>
      <c r="AR178" s="139"/>
      <c r="AS178" s="139"/>
      <c r="AT178" s="139"/>
      <c r="AU178" s="139"/>
      <c r="AV178" s="139"/>
      <c r="AW178" s="139"/>
      <c r="AX178" s="139"/>
      <c r="AY178" s="139"/>
      <c r="AZ178" s="139"/>
      <c r="BA178" s="139"/>
      <c r="BB178" s="139"/>
      <c r="BC178" s="139"/>
      <c r="BD178" s="139"/>
      <c r="BE178" s="139"/>
      <c r="BF178" s="139"/>
      <c r="BG178" s="139"/>
      <c r="BH178" s="139"/>
    </row>
    <row r="179" spans="1:60" outlineLevel="1" x14ac:dyDescent="0.2">
      <c r="A179" s="160">
        <v>70</v>
      </c>
      <c r="B179" s="161" t="s">
        <v>371</v>
      </c>
      <c r="C179" s="179" t="s">
        <v>372</v>
      </c>
      <c r="D179" s="162" t="s">
        <v>138</v>
      </c>
      <c r="E179" s="163">
        <v>16.882000000000001</v>
      </c>
      <c r="F179" s="164"/>
      <c r="G179" s="165">
        <f>ROUND(E179*F179,2)</f>
        <v>0</v>
      </c>
      <c r="H179" s="164"/>
      <c r="I179" s="165">
        <f>ROUND(E179*H179,2)</f>
        <v>0</v>
      </c>
      <c r="J179" s="164"/>
      <c r="K179" s="165">
        <f>ROUND(E179*J179,2)</f>
        <v>0</v>
      </c>
      <c r="L179" s="165">
        <v>15</v>
      </c>
      <c r="M179" s="165">
        <f>G179*(1+L179/100)</f>
        <v>0</v>
      </c>
      <c r="N179" s="165">
        <v>1.0500000000000001E-2</v>
      </c>
      <c r="O179" s="165">
        <f>ROUND(E179*N179,2)</f>
        <v>0.18</v>
      </c>
      <c r="P179" s="165">
        <v>0</v>
      </c>
      <c r="Q179" s="165">
        <f>ROUND(E179*P179,2)</f>
        <v>0</v>
      </c>
      <c r="R179" s="165" t="s">
        <v>205</v>
      </c>
      <c r="S179" s="165" t="s">
        <v>132</v>
      </c>
      <c r="T179" s="166" t="s">
        <v>153</v>
      </c>
      <c r="U179" s="145">
        <v>0</v>
      </c>
      <c r="V179" s="145">
        <f>ROUND(E179*U179,2)</f>
        <v>0</v>
      </c>
      <c r="W179" s="145"/>
      <c r="X179" s="145" t="s">
        <v>206</v>
      </c>
      <c r="Y179" s="139"/>
      <c r="Z179" s="139"/>
      <c r="AA179" s="139"/>
      <c r="AB179" s="139"/>
      <c r="AC179" s="139"/>
      <c r="AD179" s="139"/>
      <c r="AE179" s="139"/>
      <c r="AF179" s="139"/>
      <c r="AG179" s="139" t="s">
        <v>207</v>
      </c>
      <c r="AH179" s="139"/>
      <c r="AI179" s="139"/>
      <c r="AJ179" s="139"/>
      <c r="AK179" s="139"/>
      <c r="AL179" s="139"/>
      <c r="AM179" s="139"/>
      <c r="AN179" s="139"/>
      <c r="AO179" s="139"/>
      <c r="AP179" s="139"/>
      <c r="AQ179" s="139"/>
      <c r="AR179" s="139"/>
      <c r="AS179" s="139"/>
      <c r="AT179" s="139"/>
      <c r="AU179" s="139"/>
      <c r="AV179" s="139"/>
      <c r="AW179" s="139"/>
      <c r="AX179" s="139"/>
      <c r="AY179" s="139"/>
      <c r="AZ179" s="139"/>
      <c r="BA179" s="139"/>
      <c r="BB179" s="139"/>
      <c r="BC179" s="139"/>
      <c r="BD179" s="139"/>
      <c r="BE179" s="139"/>
      <c r="BF179" s="139"/>
      <c r="BG179" s="139"/>
      <c r="BH179" s="139"/>
    </row>
    <row r="180" spans="1:60" outlineLevel="1" x14ac:dyDescent="0.2">
      <c r="A180" s="142"/>
      <c r="B180" s="143"/>
      <c r="C180" s="180" t="s">
        <v>373</v>
      </c>
      <c r="D180" s="151"/>
      <c r="E180" s="152">
        <v>16.882000000000001</v>
      </c>
      <c r="F180" s="145"/>
      <c r="G180" s="145"/>
      <c r="H180" s="145"/>
      <c r="I180" s="145"/>
      <c r="J180" s="145"/>
      <c r="K180" s="145"/>
      <c r="L180" s="145"/>
      <c r="M180" s="145"/>
      <c r="N180" s="145"/>
      <c r="O180" s="145"/>
      <c r="P180" s="145"/>
      <c r="Q180" s="145"/>
      <c r="R180" s="145"/>
      <c r="S180" s="145"/>
      <c r="T180" s="145"/>
      <c r="U180" s="145"/>
      <c r="V180" s="145"/>
      <c r="W180" s="145"/>
      <c r="X180" s="145"/>
      <c r="Y180" s="139"/>
      <c r="Z180" s="139"/>
      <c r="AA180" s="139"/>
      <c r="AB180" s="139"/>
      <c r="AC180" s="139"/>
      <c r="AD180" s="139"/>
      <c r="AE180" s="139"/>
      <c r="AF180" s="139"/>
      <c r="AG180" s="139" t="s">
        <v>142</v>
      </c>
      <c r="AH180" s="139">
        <v>5</v>
      </c>
      <c r="AI180" s="139"/>
      <c r="AJ180" s="139"/>
      <c r="AK180" s="139"/>
      <c r="AL180" s="139"/>
      <c r="AM180" s="139"/>
      <c r="AN180" s="139"/>
      <c r="AO180" s="139"/>
      <c r="AP180" s="139"/>
      <c r="AQ180" s="139"/>
      <c r="AR180" s="139"/>
      <c r="AS180" s="139"/>
      <c r="AT180" s="139"/>
      <c r="AU180" s="139"/>
      <c r="AV180" s="139"/>
      <c r="AW180" s="139"/>
      <c r="AX180" s="139"/>
      <c r="AY180" s="139"/>
      <c r="AZ180" s="139"/>
      <c r="BA180" s="139"/>
      <c r="BB180" s="139"/>
      <c r="BC180" s="139"/>
      <c r="BD180" s="139"/>
      <c r="BE180" s="139"/>
      <c r="BF180" s="139"/>
      <c r="BG180" s="139"/>
      <c r="BH180" s="139"/>
    </row>
    <row r="181" spans="1:60" outlineLevel="1" x14ac:dyDescent="0.2">
      <c r="A181" s="142">
        <v>71</v>
      </c>
      <c r="B181" s="143" t="s">
        <v>374</v>
      </c>
      <c r="C181" s="181" t="s">
        <v>375</v>
      </c>
      <c r="D181" s="144" t="s">
        <v>0</v>
      </c>
      <c r="E181" s="175"/>
      <c r="F181" s="150"/>
      <c r="G181" s="145">
        <f>ROUND(E181*F181,2)</f>
        <v>0</v>
      </c>
      <c r="H181" s="150"/>
      <c r="I181" s="145">
        <f>ROUND(E181*H181,2)</f>
        <v>0</v>
      </c>
      <c r="J181" s="150"/>
      <c r="K181" s="145">
        <f>ROUND(E181*J181,2)</f>
        <v>0</v>
      </c>
      <c r="L181" s="145">
        <v>15</v>
      </c>
      <c r="M181" s="145">
        <f>G181*(1+L181/100)</f>
        <v>0</v>
      </c>
      <c r="N181" s="145">
        <v>0</v>
      </c>
      <c r="O181" s="145">
        <f>ROUND(E181*N181,2)</f>
        <v>0</v>
      </c>
      <c r="P181" s="145">
        <v>0</v>
      </c>
      <c r="Q181" s="145">
        <f>ROUND(E181*P181,2)</f>
        <v>0</v>
      </c>
      <c r="R181" s="145" t="s">
        <v>311</v>
      </c>
      <c r="S181" s="145" t="s">
        <v>132</v>
      </c>
      <c r="T181" s="145" t="s">
        <v>153</v>
      </c>
      <c r="U181" s="145">
        <v>0</v>
      </c>
      <c r="V181" s="145">
        <f>ROUND(E181*U181,2)</f>
        <v>0</v>
      </c>
      <c r="W181" s="145"/>
      <c r="X181" s="145" t="s">
        <v>211</v>
      </c>
      <c r="Y181" s="139"/>
      <c r="Z181" s="139"/>
      <c r="AA181" s="139"/>
      <c r="AB181" s="139"/>
      <c r="AC181" s="139"/>
      <c r="AD181" s="139"/>
      <c r="AE181" s="139"/>
      <c r="AF181" s="139"/>
      <c r="AG181" s="139" t="s">
        <v>212</v>
      </c>
      <c r="AH181" s="139"/>
      <c r="AI181" s="139"/>
      <c r="AJ181" s="139"/>
      <c r="AK181" s="139"/>
      <c r="AL181" s="139"/>
      <c r="AM181" s="139"/>
      <c r="AN181" s="139"/>
      <c r="AO181" s="139"/>
      <c r="AP181" s="139"/>
      <c r="AQ181" s="139"/>
      <c r="AR181" s="139"/>
      <c r="AS181" s="139"/>
      <c r="AT181" s="139"/>
      <c r="AU181" s="139"/>
      <c r="AV181" s="139"/>
      <c r="AW181" s="139"/>
      <c r="AX181" s="139"/>
      <c r="AY181" s="139"/>
      <c r="AZ181" s="139"/>
      <c r="BA181" s="139"/>
      <c r="BB181" s="139"/>
      <c r="BC181" s="139"/>
      <c r="BD181" s="139"/>
      <c r="BE181" s="139"/>
      <c r="BF181" s="139"/>
      <c r="BG181" s="139"/>
      <c r="BH181" s="139"/>
    </row>
    <row r="182" spans="1:60" x14ac:dyDescent="0.2">
      <c r="A182" s="154" t="s">
        <v>126</v>
      </c>
      <c r="B182" s="155" t="s">
        <v>89</v>
      </c>
      <c r="C182" s="177" t="s">
        <v>90</v>
      </c>
      <c r="D182" s="156"/>
      <c r="E182" s="157"/>
      <c r="F182" s="158"/>
      <c r="G182" s="158">
        <f>SUMIF(AG183:AG191,"&lt;&gt;NOR",G183:G191)</f>
        <v>0</v>
      </c>
      <c r="H182" s="158"/>
      <c r="I182" s="158">
        <f>SUM(I183:I191)</f>
        <v>0</v>
      </c>
      <c r="J182" s="158"/>
      <c r="K182" s="158">
        <f>SUM(K183:K191)</f>
        <v>0</v>
      </c>
      <c r="L182" s="158"/>
      <c r="M182" s="158">
        <f>SUM(M183:M191)</f>
        <v>0</v>
      </c>
      <c r="N182" s="158"/>
      <c r="O182" s="158">
        <f>SUM(O183:O191)</f>
        <v>0</v>
      </c>
      <c r="P182" s="158"/>
      <c r="Q182" s="158">
        <f>SUM(Q183:Q191)</f>
        <v>0</v>
      </c>
      <c r="R182" s="158"/>
      <c r="S182" s="158"/>
      <c r="T182" s="159"/>
      <c r="U182" s="153"/>
      <c r="V182" s="153">
        <f>SUM(V183:V191)</f>
        <v>16.61</v>
      </c>
      <c r="W182" s="153"/>
      <c r="X182" s="153"/>
      <c r="AG182" t="s">
        <v>127</v>
      </c>
    </row>
    <row r="183" spans="1:60" outlineLevel="1" x14ac:dyDescent="0.2">
      <c r="A183" s="160">
        <v>72</v>
      </c>
      <c r="B183" s="161" t="s">
        <v>376</v>
      </c>
      <c r="C183" s="179" t="s">
        <v>377</v>
      </c>
      <c r="D183" s="162" t="s">
        <v>138</v>
      </c>
      <c r="E183" s="163">
        <v>5.0759999999999996</v>
      </c>
      <c r="F183" s="164"/>
      <c r="G183" s="165">
        <f>ROUND(E183*F183,2)</f>
        <v>0</v>
      </c>
      <c r="H183" s="164"/>
      <c r="I183" s="165">
        <f>ROUND(E183*H183,2)</f>
        <v>0</v>
      </c>
      <c r="J183" s="164"/>
      <c r="K183" s="165">
        <f>ROUND(E183*J183,2)</f>
        <v>0</v>
      </c>
      <c r="L183" s="165">
        <v>15</v>
      </c>
      <c r="M183" s="165">
        <f>G183*(1+L183/100)</f>
        <v>0</v>
      </c>
      <c r="N183" s="165">
        <v>3.1E-4</v>
      </c>
      <c r="O183" s="165">
        <f>ROUND(E183*N183,2)</f>
        <v>0</v>
      </c>
      <c r="P183" s="165">
        <v>0</v>
      </c>
      <c r="Q183" s="165">
        <f>ROUND(E183*P183,2)</f>
        <v>0</v>
      </c>
      <c r="R183" s="165" t="s">
        <v>378</v>
      </c>
      <c r="S183" s="165" t="s">
        <v>132</v>
      </c>
      <c r="T183" s="166" t="s">
        <v>153</v>
      </c>
      <c r="U183" s="145">
        <v>0.40300000000000002</v>
      </c>
      <c r="V183" s="145">
        <f>ROUND(E183*U183,2)</f>
        <v>2.0499999999999998</v>
      </c>
      <c r="W183" s="145"/>
      <c r="X183" s="145" t="s">
        <v>134</v>
      </c>
      <c r="Y183" s="139"/>
      <c r="Z183" s="139"/>
      <c r="AA183" s="139"/>
      <c r="AB183" s="139"/>
      <c r="AC183" s="139"/>
      <c r="AD183" s="139"/>
      <c r="AE183" s="139"/>
      <c r="AF183" s="139"/>
      <c r="AG183" s="139" t="s">
        <v>135</v>
      </c>
      <c r="AH183" s="139"/>
      <c r="AI183" s="139"/>
      <c r="AJ183" s="139"/>
      <c r="AK183" s="139"/>
      <c r="AL183" s="139"/>
      <c r="AM183" s="139"/>
      <c r="AN183" s="139"/>
      <c r="AO183" s="139"/>
      <c r="AP183" s="139"/>
      <c r="AQ183" s="139"/>
      <c r="AR183" s="139"/>
      <c r="AS183" s="139"/>
      <c r="AT183" s="139"/>
      <c r="AU183" s="139"/>
      <c r="AV183" s="139"/>
      <c r="AW183" s="139"/>
      <c r="AX183" s="139"/>
      <c r="AY183" s="139"/>
      <c r="AZ183" s="139"/>
      <c r="BA183" s="139"/>
      <c r="BB183" s="139"/>
      <c r="BC183" s="139"/>
      <c r="BD183" s="139"/>
      <c r="BE183" s="139"/>
      <c r="BF183" s="139"/>
      <c r="BG183" s="139"/>
      <c r="BH183" s="139"/>
    </row>
    <row r="184" spans="1:60" outlineLevel="1" x14ac:dyDescent="0.2">
      <c r="A184" s="142"/>
      <c r="B184" s="143"/>
      <c r="C184" s="238" t="s">
        <v>379</v>
      </c>
      <c r="D184" s="239"/>
      <c r="E184" s="239"/>
      <c r="F184" s="239"/>
      <c r="G184" s="239"/>
      <c r="H184" s="145"/>
      <c r="I184" s="145"/>
      <c r="J184" s="145"/>
      <c r="K184" s="145"/>
      <c r="L184" s="145"/>
      <c r="M184" s="145"/>
      <c r="N184" s="145"/>
      <c r="O184" s="145"/>
      <c r="P184" s="145"/>
      <c r="Q184" s="145"/>
      <c r="R184" s="145"/>
      <c r="S184" s="145"/>
      <c r="T184" s="145"/>
      <c r="U184" s="145"/>
      <c r="V184" s="145"/>
      <c r="W184" s="145"/>
      <c r="X184" s="145"/>
      <c r="Y184" s="139"/>
      <c r="Z184" s="139"/>
      <c r="AA184" s="139"/>
      <c r="AB184" s="139"/>
      <c r="AC184" s="139"/>
      <c r="AD184" s="139"/>
      <c r="AE184" s="139"/>
      <c r="AF184" s="139"/>
      <c r="AG184" s="139" t="s">
        <v>220</v>
      </c>
      <c r="AH184" s="139"/>
      <c r="AI184" s="139"/>
      <c r="AJ184" s="139"/>
      <c r="AK184" s="139"/>
      <c r="AL184" s="139"/>
      <c r="AM184" s="139"/>
      <c r="AN184" s="139"/>
      <c r="AO184" s="139"/>
      <c r="AP184" s="139"/>
      <c r="AQ184" s="139"/>
      <c r="AR184" s="139"/>
      <c r="AS184" s="139"/>
      <c r="AT184" s="139"/>
      <c r="AU184" s="139"/>
      <c r="AV184" s="139"/>
      <c r="AW184" s="139"/>
      <c r="AX184" s="139"/>
      <c r="AY184" s="139"/>
      <c r="AZ184" s="139"/>
      <c r="BA184" s="139"/>
      <c r="BB184" s="139"/>
      <c r="BC184" s="139"/>
      <c r="BD184" s="139"/>
      <c r="BE184" s="139"/>
      <c r="BF184" s="139"/>
      <c r="BG184" s="139"/>
      <c r="BH184" s="139"/>
    </row>
    <row r="185" spans="1:60" outlineLevel="1" x14ac:dyDescent="0.2">
      <c r="A185" s="142"/>
      <c r="B185" s="143"/>
      <c r="C185" s="180" t="s">
        <v>380</v>
      </c>
      <c r="D185" s="151"/>
      <c r="E185" s="152">
        <v>5.0759999999999996</v>
      </c>
      <c r="F185" s="145"/>
      <c r="G185" s="145"/>
      <c r="H185" s="145"/>
      <c r="I185" s="145"/>
      <c r="J185" s="145"/>
      <c r="K185" s="145"/>
      <c r="L185" s="145"/>
      <c r="M185" s="145"/>
      <c r="N185" s="145"/>
      <c r="O185" s="145"/>
      <c r="P185" s="145"/>
      <c r="Q185" s="145"/>
      <c r="R185" s="145"/>
      <c r="S185" s="145"/>
      <c r="T185" s="145"/>
      <c r="U185" s="145"/>
      <c r="V185" s="145"/>
      <c r="W185" s="145"/>
      <c r="X185" s="145"/>
      <c r="Y185" s="139"/>
      <c r="Z185" s="139"/>
      <c r="AA185" s="139"/>
      <c r="AB185" s="139"/>
      <c r="AC185" s="139"/>
      <c r="AD185" s="139"/>
      <c r="AE185" s="139"/>
      <c r="AF185" s="139"/>
      <c r="AG185" s="139" t="s">
        <v>142</v>
      </c>
      <c r="AH185" s="139">
        <v>0</v>
      </c>
      <c r="AI185" s="139"/>
      <c r="AJ185" s="139"/>
      <c r="AK185" s="139"/>
      <c r="AL185" s="139"/>
      <c r="AM185" s="139"/>
      <c r="AN185" s="139"/>
      <c r="AO185" s="139"/>
      <c r="AP185" s="139"/>
      <c r="AQ185" s="139"/>
      <c r="AR185" s="139"/>
      <c r="AS185" s="139"/>
      <c r="AT185" s="139"/>
      <c r="AU185" s="139"/>
      <c r="AV185" s="139"/>
      <c r="AW185" s="139"/>
      <c r="AX185" s="139"/>
      <c r="AY185" s="139"/>
      <c r="AZ185" s="139"/>
      <c r="BA185" s="139"/>
      <c r="BB185" s="139"/>
      <c r="BC185" s="139"/>
      <c r="BD185" s="139"/>
      <c r="BE185" s="139"/>
      <c r="BF185" s="139"/>
      <c r="BG185" s="139"/>
      <c r="BH185" s="139"/>
    </row>
    <row r="186" spans="1:60" ht="22.5" outlineLevel="1" x14ac:dyDescent="0.2">
      <c r="A186" s="160">
        <v>73</v>
      </c>
      <c r="B186" s="161" t="s">
        <v>381</v>
      </c>
      <c r="C186" s="179" t="s">
        <v>382</v>
      </c>
      <c r="D186" s="162" t="s">
        <v>138</v>
      </c>
      <c r="E186" s="163">
        <v>4.2</v>
      </c>
      <c r="F186" s="164"/>
      <c r="G186" s="165">
        <f>ROUND(E186*F186,2)</f>
        <v>0</v>
      </c>
      <c r="H186" s="164"/>
      <c r="I186" s="165">
        <f>ROUND(E186*H186,2)</f>
        <v>0</v>
      </c>
      <c r="J186" s="164"/>
      <c r="K186" s="165">
        <f>ROUND(E186*J186,2)</f>
        <v>0</v>
      </c>
      <c r="L186" s="165">
        <v>15</v>
      </c>
      <c r="M186" s="165">
        <f>G186*(1+L186/100)</f>
        <v>0</v>
      </c>
      <c r="N186" s="165">
        <v>2.4000000000000001E-4</v>
      </c>
      <c r="O186" s="165">
        <f>ROUND(E186*N186,2)</f>
        <v>0</v>
      </c>
      <c r="P186" s="165">
        <v>0</v>
      </c>
      <c r="Q186" s="165">
        <f>ROUND(E186*P186,2)</f>
        <v>0</v>
      </c>
      <c r="R186" s="165" t="s">
        <v>378</v>
      </c>
      <c r="S186" s="165" t="s">
        <v>132</v>
      </c>
      <c r="T186" s="166" t="s">
        <v>153</v>
      </c>
      <c r="U186" s="145">
        <v>0.17</v>
      </c>
      <c r="V186" s="145">
        <f>ROUND(E186*U186,2)</f>
        <v>0.71</v>
      </c>
      <c r="W186" s="145"/>
      <c r="X186" s="145" t="s">
        <v>134</v>
      </c>
      <c r="Y186" s="139"/>
      <c r="Z186" s="139"/>
      <c r="AA186" s="139"/>
      <c r="AB186" s="139"/>
      <c r="AC186" s="139"/>
      <c r="AD186" s="139"/>
      <c r="AE186" s="139"/>
      <c r="AF186" s="139"/>
      <c r="AG186" s="139" t="s">
        <v>135</v>
      </c>
      <c r="AH186" s="139"/>
      <c r="AI186" s="139"/>
      <c r="AJ186" s="139"/>
      <c r="AK186" s="139"/>
      <c r="AL186" s="139"/>
      <c r="AM186" s="139"/>
      <c r="AN186" s="139"/>
      <c r="AO186" s="139"/>
      <c r="AP186" s="139"/>
      <c r="AQ186" s="139"/>
      <c r="AR186" s="139"/>
      <c r="AS186" s="139"/>
      <c r="AT186" s="139"/>
      <c r="AU186" s="139"/>
      <c r="AV186" s="139"/>
      <c r="AW186" s="139"/>
      <c r="AX186" s="139"/>
      <c r="AY186" s="139"/>
      <c r="AZ186" s="139"/>
      <c r="BA186" s="139"/>
      <c r="BB186" s="139"/>
      <c r="BC186" s="139"/>
      <c r="BD186" s="139"/>
      <c r="BE186" s="139"/>
      <c r="BF186" s="139"/>
      <c r="BG186" s="139"/>
      <c r="BH186" s="139"/>
    </row>
    <row r="187" spans="1:60" outlineLevel="1" x14ac:dyDescent="0.2">
      <c r="A187" s="142"/>
      <c r="B187" s="143"/>
      <c r="C187" s="180" t="s">
        <v>383</v>
      </c>
      <c r="D187" s="151"/>
      <c r="E187" s="152">
        <v>4.2</v>
      </c>
      <c r="F187" s="145"/>
      <c r="G187" s="145"/>
      <c r="H187" s="145"/>
      <c r="I187" s="145"/>
      <c r="J187" s="145"/>
      <c r="K187" s="145"/>
      <c r="L187" s="145"/>
      <c r="M187" s="145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5"/>
      <c r="Y187" s="139"/>
      <c r="Z187" s="139"/>
      <c r="AA187" s="139"/>
      <c r="AB187" s="139"/>
      <c r="AC187" s="139"/>
      <c r="AD187" s="139"/>
      <c r="AE187" s="139"/>
      <c r="AF187" s="139"/>
      <c r="AG187" s="139" t="s">
        <v>142</v>
      </c>
      <c r="AH187" s="139">
        <v>0</v>
      </c>
      <c r="AI187" s="139"/>
      <c r="AJ187" s="139"/>
      <c r="AK187" s="139"/>
      <c r="AL187" s="139"/>
      <c r="AM187" s="139"/>
      <c r="AN187" s="139"/>
      <c r="AO187" s="139"/>
      <c r="AP187" s="139"/>
      <c r="AQ187" s="139"/>
      <c r="AR187" s="139"/>
      <c r="AS187" s="139"/>
      <c r="AT187" s="139"/>
      <c r="AU187" s="139"/>
      <c r="AV187" s="139"/>
      <c r="AW187" s="139"/>
      <c r="AX187" s="139"/>
      <c r="AY187" s="139"/>
      <c r="AZ187" s="139"/>
      <c r="BA187" s="139"/>
      <c r="BB187" s="139"/>
      <c r="BC187" s="139"/>
      <c r="BD187" s="139"/>
      <c r="BE187" s="139"/>
      <c r="BF187" s="139"/>
      <c r="BG187" s="139"/>
      <c r="BH187" s="139"/>
    </row>
    <row r="188" spans="1:60" outlineLevel="1" x14ac:dyDescent="0.2">
      <c r="A188" s="160">
        <v>74</v>
      </c>
      <c r="B188" s="161" t="s">
        <v>384</v>
      </c>
      <c r="C188" s="179" t="s">
        <v>385</v>
      </c>
      <c r="D188" s="162" t="s">
        <v>138</v>
      </c>
      <c r="E188" s="163">
        <v>43.25</v>
      </c>
      <c r="F188" s="164"/>
      <c r="G188" s="165">
        <f>ROUND(E188*F188,2)</f>
        <v>0</v>
      </c>
      <c r="H188" s="164"/>
      <c r="I188" s="165">
        <f>ROUND(E188*H188,2)</f>
        <v>0</v>
      </c>
      <c r="J188" s="164"/>
      <c r="K188" s="165">
        <f>ROUND(E188*J188,2)</f>
        <v>0</v>
      </c>
      <c r="L188" s="165">
        <v>15</v>
      </c>
      <c r="M188" s="165">
        <f>G188*(1+L188/100)</f>
        <v>0</v>
      </c>
      <c r="N188" s="165">
        <v>1.0000000000000001E-5</v>
      </c>
      <c r="O188" s="165">
        <f>ROUND(E188*N188,2)</f>
        <v>0</v>
      </c>
      <c r="P188" s="165">
        <v>0</v>
      </c>
      <c r="Q188" s="165">
        <f>ROUND(E188*P188,2)</f>
        <v>0</v>
      </c>
      <c r="R188" s="165" t="s">
        <v>378</v>
      </c>
      <c r="S188" s="165" t="s">
        <v>132</v>
      </c>
      <c r="T188" s="166" t="s">
        <v>153</v>
      </c>
      <c r="U188" s="145">
        <v>0.122</v>
      </c>
      <c r="V188" s="145">
        <f>ROUND(E188*U188,2)</f>
        <v>5.28</v>
      </c>
      <c r="W188" s="145"/>
      <c r="X188" s="145" t="s">
        <v>134</v>
      </c>
      <c r="Y188" s="139"/>
      <c r="Z188" s="139"/>
      <c r="AA188" s="139"/>
      <c r="AB188" s="139"/>
      <c r="AC188" s="139"/>
      <c r="AD188" s="139"/>
      <c r="AE188" s="139"/>
      <c r="AF188" s="139"/>
      <c r="AG188" s="139" t="s">
        <v>135</v>
      </c>
      <c r="AH188" s="139"/>
      <c r="AI188" s="139"/>
      <c r="AJ188" s="139"/>
      <c r="AK188" s="139"/>
      <c r="AL188" s="139"/>
      <c r="AM188" s="139"/>
      <c r="AN188" s="139"/>
      <c r="AO188" s="139"/>
      <c r="AP188" s="139"/>
      <c r="AQ188" s="139"/>
      <c r="AR188" s="139"/>
      <c r="AS188" s="139"/>
      <c r="AT188" s="139"/>
      <c r="AU188" s="139"/>
      <c r="AV188" s="139"/>
      <c r="AW188" s="139"/>
      <c r="AX188" s="139"/>
      <c r="AY188" s="139"/>
      <c r="AZ188" s="139"/>
      <c r="BA188" s="139"/>
      <c r="BB188" s="139"/>
      <c r="BC188" s="139"/>
      <c r="BD188" s="139"/>
      <c r="BE188" s="139"/>
      <c r="BF188" s="139"/>
      <c r="BG188" s="139"/>
      <c r="BH188" s="139"/>
    </row>
    <row r="189" spans="1:60" outlineLevel="1" x14ac:dyDescent="0.2">
      <c r="A189" s="142"/>
      <c r="B189" s="143"/>
      <c r="C189" s="180" t="s">
        <v>386</v>
      </c>
      <c r="D189" s="151"/>
      <c r="E189" s="152">
        <v>43.25</v>
      </c>
      <c r="F189" s="145"/>
      <c r="G189" s="145"/>
      <c r="H189" s="145"/>
      <c r="I189" s="145"/>
      <c r="J189" s="145"/>
      <c r="K189" s="145"/>
      <c r="L189" s="145"/>
      <c r="M189" s="145"/>
      <c r="N189" s="145"/>
      <c r="O189" s="145"/>
      <c r="P189" s="145"/>
      <c r="Q189" s="145"/>
      <c r="R189" s="145"/>
      <c r="S189" s="145"/>
      <c r="T189" s="145"/>
      <c r="U189" s="145"/>
      <c r="V189" s="145"/>
      <c r="W189" s="145"/>
      <c r="X189" s="145"/>
      <c r="Y189" s="139"/>
      <c r="Z189" s="139"/>
      <c r="AA189" s="139"/>
      <c r="AB189" s="139"/>
      <c r="AC189" s="139"/>
      <c r="AD189" s="139"/>
      <c r="AE189" s="139"/>
      <c r="AF189" s="139"/>
      <c r="AG189" s="139" t="s">
        <v>142</v>
      </c>
      <c r="AH189" s="139">
        <v>5</v>
      </c>
      <c r="AI189" s="139"/>
      <c r="AJ189" s="139"/>
      <c r="AK189" s="139"/>
      <c r="AL189" s="139"/>
      <c r="AM189" s="139"/>
      <c r="AN189" s="139"/>
      <c r="AO189" s="139"/>
      <c r="AP189" s="139"/>
      <c r="AQ189" s="139"/>
      <c r="AR189" s="139"/>
      <c r="AS189" s="139"/>
      <c r="AT189" s="139"/>
      <c r="AU189" s="139"/>
      <c r="AV189" s="139"/>
      <c r="AW189" s="139"/>
      <c r="AX189" s="139"/>
      <c r="AY189" s="139"/>
      <c r="AZ189" s="139"/>
      <c r="BA189" s="139"/>
      <c r="BB189" s="139"/>
      <c r="BC189" s="139"/>
      <c r="BD189" s="139"/>
      <c r="BE189" s="139"/>
      <c r="BF189" s="139"/>
      <c r="BG189" s="139"/>
      <c r="BH189" s="139"/>
    </row>
    <row r="190" spans="1:60" outlineLevel="1" x14ac:dyDescent="0.2">
      <c r="A190" s="160">
        <v>75</v>
      </c>
      <c r="B190" s="161" t="s">
        <v>387</v>
      </c>
      <c r="C190" s="179" t="s">
        <v>388</v>
      </c>
      <c r="D190" s="162" t="s">
        <v>138</v>
      </c>
      <c r="E190" s="163">
        <v>125.96250000000001</v>
      </c>
      <c r="F190" s="164"/>
      <c r="G190" s="165">
        <f>ROUND(E190*F190,2)</f>
        <v>0</v>
      </c>
      <c r="H190" s="164"/>
      <c r="I190" s="165">
        <f>ROUND(E190*H190,2)</f>
        <v>0</v>
      </c>
      <c r="J190" s="164"/>
      <c r="K190" s="165">
        <f>ROUND(E190*J190,2)</f>
        <v>0</v>
      </c>
      <c r="L190" s="165">
        <v>15</v>
      </c>
      <c r="M190" s="165">
        <f>G190*(1+L190/100)</f>
        <v>0</v>
      </c>
      <c r="N190" s="165">
        <v>1.0000000000000001E-5</v>
      </c>
      <c r="O190" s="165">
        <f>ROUND(E190*N190,2)</f>
        <v>0</v>
      </c>
      <c r="P190" s="165">
        <v>0</v>
      </c>
      <c r="Q190" s="165">
        <f>ROUND(E190*P190,2)</f>
        <v>0</v>
      </c>
      <c r="R190" s="165" t="s">
        <v>378</v>
      </c>
      <c r="S190" s="165" t="s">
        <v>132</v>
      </c>
      <c r="T190" s="166" t="s">
        <v>153</v>
      </c>
      <c r="U190" s="145">
        <v>6.8000000000000005E-2</v>
      </c>
      <c r="V190" s="145">
        <f>ROUND(E190*U190,2)</f>
        <v>8.57</v>
      </c>
      <c r="W190" s="145"/>
      <c r="X190" s="145" t="s">
        <v>134</v>
      </c>
      <c r="Y190" s="139"/>
      <c r="Z190" s="139"/>
      <c r="AA190" s="139"/>
      <c r="AB190" s="139"/>
      <c r="AC190" s="139"/>
      <c r="AD190" s="139"/>
      <c r="AE190" s="139"/>
      <c r="AF190" s="139"/>
      <c r="AG190" s="139" t="s">
        <v>135</v>
      </c>
      <c r="AH190" s="139"/>
      <c r="AI190" s="139"/>
      <c r="AJ190" s="139"/>
      <c r="AK190" s="139"/>
      <c r="AL190" s="139"/>
      <c r="AM190" s="139"/>
      <c r="AN190" s="139"/>
      <c r="AO190" s="139"/>
      <c r="AP190" s="139"/>
      <c r="AQ190" s="139"/>
      <c r="AR190" s="139"/>
      <c r="AS190" s="139"/>
      <c r="AT190" s="139"/>
      <c r="AU190" s="139"/>
      <c r="AV190" s="139"/>
      <c r="AW190" s="139"/>
      <c r="AX190" s="139"/>
      <c r="AY190" s="139"/>
      <c r="AZ190" s="139"/>
      <c r="BA190" s="139"/>
      <c r="BB190" s="139"/>
      <c r="BC190" s="139"/>
      <c r="BD190" s="139"/>
      <c r="BE190" s="139"/>
      <c r="BF190" s="139"/>
      <c r="BG190" s="139"/>
      <c r="BH190" s="139"/>
    </row>
    <row r="191" spans="1:60" outlineLevel="1" x14ac:dyDescent="0.2">
      <c r="A191" s="142"/>
      <c r="B191" s="143"/>
      <c r="C191" s="180" t="s">
        <v>188</v>
      </c>
      <c r="D191" s="151"/>
      <c r="E191" s="152">
        <v>125.96250000000001</v>
      </c>
      <c r="F191" s="145"/>
      <c r="G191" s="145"/>
      <c r="H191" s="145"/>
      <c r="I191" s="145"/>
      <c r="J191" s="145"/>
      <c r="K191" s="145"/>
      <c r="L191" s="145"/>
      <c r="M191" s="145"/>
      <c r="N191" s="145"/>
      <c r="O191" s="145"/>
      <c r="P191" s="145"/>
      <c r="Q191" s="145"/>
      <c r="R191" s="145"/>
      <c r="S191" s="145"/>
      <c r="T191" s="145"/>
      <c r="U191" s="145"/>
      <c r="V191" s="145"/>
      <c r="W191" s="145"/>
      <c r="X191" s="145"/>
      <c r="Y191" s="139"/>
      <c r="Z191" s="139"/>
      <c r="AA191" s="139"/>
      <c r="AB191" s="139"/>
      <c r="AC191" s="139"/>
      <c r="AD191" s="139"/>
      <c r="AE191" s="139"/>
      <c r="AF191" s="139"/>
      <c r="AG191" s="139" t="s">
        <v>142</v>
      </c>
      <c r="AH191" s="139">
        <v>5</v>
      </c>
      <c r="AI191" s="139"/>
      <c r="AJ191" s="139"/>
      <c r="AK191" s="139"/>
      <c r="AL191" s="139"/>
      <c r="AM191" s="139"/>
      <c r="AN191" s="139"/>
      <c r="AO191" s="139"/>
      <c r="AP191" s="139"/>
      <c r="AQ191" s="139"/>
      <c r="AR191" s="139"/>
      <c r="AS191" s="139"/>
      <c r="AT191" s="139"/>
      <c r="AU191" s="139"/>
      <c r="AV191" s="139"/>
      <c r="AW191" s="139"/>
      <c r="AX191" s="139"/>
      <c r="AY191" s="139"/>
      <c r="AZ191" s="139"/>
      <c r="BA191" s="139"/>
      <c r="BB191" s="139"/>
      <c r="BC191" s="139"/>
      <c r="BD191" s="139"/>
      <c r="BE191" s="139"/>
      <c r="BF191" s="139"/>
      <c r="BG191" s="139"/>
      <c r="BH191" s="139"/>
    </row>
    <row r="192" spans="1:60" x14ac:dyDescent="0.2">
      <c r="A192" s="154" t="s">
        <v>126</v>
      </c>
      <c r="B192" s="155" t="s">
        <v>91</v>
      </c>
      <c r="C192" s="177" t="s">
        <v>92</v>
      </c>
      <c r="D192" s="156"/>
      <c r="E192" s="157"/>
      <c r="F192" s="158"/>
      <c r="G192" s="158">
        <f>SUMIF(AG193:AG196,"&lt;&gt;NOR",G193:G196)</f>
        <v>0</v>
      </c>
      <c r="H192" s="158"/>
      <c r="I192" s="158">
        <f>SUM(I193:I196)</f>
        <v>0</v>
      </c>
      <c r="J192" s="158"/>
      <c r="K192" s="158">
        <f>SUM(K193:K196)</f>
        <v>0</v>
      </c>
      <c r="L192" s="158"/>
      <c r="M192" s="158">
        <f>SUM(M193:M196)</f>
        <v>0</v>
      </c>
      <c r="N192" s="158"/>
      <c r="O192" s="158">
        <f>SUM(O193:O196)</f>
        <v>0.03</v>
      </c>
      <c r="P192" s="158"/>
      <c r="Q192" s="158">
        <f>SUM(Q193:Q196)</f>
        <v>0</v>
      </c>
      <c r="R192" s="158"/>
      <c r="S192" s="158"/>
      <c r="T192" s="159"/>
      <c r="U192" s="153"/>
      <c r="V192" s="153">
        <f>SUM(V193:V196)</f>
        <v>22.79</v>
      </c>
      <c r="W192" s="153"/>
      <c r="X192" s="153"/>
      <c r="AG192" t="s">
        <v>127</v>
      </c>
    </row>
    <row r="193" spans="1:60" outlineLevel="1" x14ac:dyDescent="0.2">
      <c r="A193" s="160">
        <v>76</v>
      </c>
      <c r="B193" s="161" t="s">
        <v>389</v>
      </c>
      <c r="C193" s="179" t="s">
        <v>390</v>
      </c>
      <c r="D193" s="162" t="s">
        <v>138</v>
      </c>
      <c r="E193" s="163">
        <v>169.59450000000001</v>
      </c>
      <c r="F193" s="164"/>
      <c r="G193" s="165">
        <f>ROUND(E193*F193,2)</f>
        <v>0</v>
      </c>
      <c r="H193" s="164"/>
      <c r="I193" s="165">
        <f>ROUND(E193*H193,2)</f>
        <v>0</v>
      </c>
      <c r="J193" s="164"/>
      <c r="K193" s="165">
        <f>ROUND(E193*J193,2)</f>
        <v>0</v>
      </c>
      <c r="L193" s="165">
        <v>15</v>
      </c>
      <c r="M193" s="165">
        <f>G193*(1+L193/100)</f>
        <v>0</v>
      </c>
      <c r="N193" s="165">
        <v>6.9999999999999994E-5</v>
      </c>
      <c r="O193" s="165">
        <f>ROUND(E193*N193,2)</f>
        <v>0.01</v>
      </c>
      <c r="P193" s="165">
        <v>0</v>
      </c>
      <c r="Q193" s="165">
        <f>ROUND(E193*P193,2)</f>
        <v>0</v>
      </c>
      <c r="R193" s="165" t="s">
        <v>391</v>
      </c>
      <c r="S193" s="165" t="s">
        <v>132</v>
      </c>
      <c r="T193" s="166" t="s">
        <v>153</v>
      </c>
      <c r="U193" s="145">
        <v>3.2480000000000002E-2</v>
      </c>
      <c r="V193" s="145">
        <f>ROUND(E193*U193,2)</f>
        <v>5.51</v>
      </c>
      <c r="W193" s="145"/>
      <c r="X193" s="145" t="s">
        <v>134</v>
      </c>
      <c r="Y193" s="139"/>
      <c r="Z193" s="139"/>
      <c r="AA193" s="139"/>
      <c r="AB193" s="139"/>
      <c r="AC193" s="139"/>
      <c r="AD193" s="139"/>
      <c r="AE193" s="139"/>
      <c r="AF193" s="139"/>
      <c r="AG193" s="139" t="s">
        <v>135</v>
      </c>
      <c r="AH193" s="139"/>
      <c r="AI193" s="139"/>
      <c r="AJ193" s="139"/>
      <c r="AK193" s="139"/>
      <c r="AL193" s="139"/>
      <c r="AM193" s="139"/>
      <c r="AN193" s="139"/>
      <c r="AO193" s="139"/>
      <c r="AP193" s="139"/>
      <c r="AQ193" s="139"/>
      <c r="AR193" s="139"/>
      <c r="AS193" s="139"/>
      <c r="AT193" s="139"/>
      <c r="AU193" s="139"/>
      <c r="AV193" s="139"/>
      <c r="AW193" s="139"/>
      <c r="AX193" s="139"/>
      <c r="AY193" s="139"/>
      <c r="AZ193" s="139"/>
      <c r="BA193" s="139"/>
      <c r="BB193" s="139"/>
      <c r="BC193" s="139"/>
      <c r="BD193" s="139"/>
      <c r="BE193" s="139"/>
      <c r="BF193" s="139"/>
      <c r="BG193" s="139"/>
      <c r="BH193" s="139"/>
    </row>
    <row r="194" spans="1:60" outlineLevel="1" x14ac:dyDescent="0.2">
      <c r="A194" s="142"/>
      <c r="B194" s="143"/>
      <c r="C194" s="180" t="s">
        <v>392</v>
      </c>
      <c r="D194" s="151"/>
      <c r="E194" s="152">
        <v>169.59450000000001</v>
      </c>
      <c r="F194" s="145"/>
      <c r="G194" s="145"/>
      <c r="H194" s="145"/>
      <c r="I194" s="145"/>
      <c r="J194" s="145"/>
      <c r="K194" s="145"/>
      <c r="L194" s="145"/>
      <c r="M194" s="145"/>
      <c r="N194" s="145"/>
      <c r="O194" s="145"/>
      <c r="P194" s="145"/>
      <c r="Q194" s="145"/>
      <c r="R194" s="145"/>
      <c r="S194" s="145"/>
      <c r="T194" s="145"/>
      <c r="U194" s="145"/>
      <c r="V194" s="145"/>
      <c r="W194" s="145"/>
      <c r="X194" s="145"/>
      <c r="Y194" s="139"/>
      <c r="Z194" s="139"/>
      <c r="AA194" s="139"/>
      <c r="AB194" s="139"/>
      <c r="AC194" s="139"/>
      <c r="AD194" s="139"/>
      <c r="AE194" s="139"/>
      <c r="AF194" s="139"/>
      <c r="AG194" s="139" t="s">
        <v>142</v>
      </c>
      <c r="AH194" s="139">
        <v>5</v>
      </c>
      <c r="AI194" s="139"/>
      <c r="AJ194" s="139"/>
      <c r="AK194" s="139"/>
      <c r="AL194" s="139"/>
      <c r="AM194" s="139"/>
      <c r="AN194" s="139"/>
      <c r="AO194" s="139"/>
      <c r="AP194" s="139"/>
      <c r="AQ194" s="139"/>
      <c r="AR194" s="139"/>
      <c r="AS194" s="139"/>
      <c r="AT194" s="139"/>
      <c r="AU194" s="139"/>
      <c r="AV194" s="139"/>
      <c r="AW194" s="139"/>
      <c r="AX194" s="139"/>
      <c r="AY194" s="139"/>
      <c r="AZ194" s="139"/>
      <c r="BA194" s="139"/>
      <c r="BB194" s="139"/>
      <c r="BC194" s="139"/>
      <c r="BD194" s="139"/>
      <c r="BE194" s="139"/>
      <c r="BF194" s="139"/>
      <c r="BG194" s="139"/>
      <c r="BH194" s="139"/>
    </row>
    <row r="195" spans="1:60" outlineLevel="1" x14ac:dyDescent="0.2">
      <c r="A195" s="160">
        <v>77</v>
      </c>
      <c r="B195" s="161" t="s">
        <v>393</v>
      </c>
      <c r="C195" s="179" t="s">
        <v>394</v>
      </c>
      <c r="D195" s="162" t="s">
        <v>138</v>
      </c>
      <c r="E195" s="163">
        <v>169.59450000000001</v>
      </c>
      <c r="F195" s="164"/>
      <c r="G195" s="165">
        <f>ROUND(E195*F195,2)</f>
        <v>0</v>
      </c>
      <c r="H195" s="164"/>
      <c r="I195" s="165">
        <f>ROUND(E195*H195,2)</f>
        <v>0</v>
      </c>
      <c r="J195" s="164"/>
      <c r="K195" s="165">
        <f>ROUND(E195*J195,2)</f>
        <v>0</v>
      </c>
      <c r="L195" s="165">
        <v>15</v>
      </c>
      <c r="M195" s="165">
        <f>G195*(1+L195/100)</f>
        <v>0</v>
      </c>
      <c r="N195" s="165">
        <v>1.3999999999999999E-4</v>
      </c>
      <c r="O195" s="165">
        <f>ROUND(E195*N195,2)</f>
        <v>0.02</v>
      </c>
      <c r="P195" s="165">
        <v>0</v>
      </c>
      <c r="Q195" s="165">
        <f>ROUND(E195*P195,2)</f>
        <v>0</v>
      </c>
      <c r="R195" s="165" t="s">
        <v>391</v>
      </c>
      <c r="S195" s="165" t="s">
        <v>132</v>
      </c>
      <c r="T195" s="166" t="s">
        <v>153</v>
      </c>
      <c r="U195" s="145">
        <v>0.10191</v>
      </c>
      <c r="V195" s="145">
        <f>ROUND(E195*U195,2)</f>
        <v>17.28</v>
      </c>
      <c r="W195" s="145"/>
      <c r="X195" s="145" t="s">
        <v>134</v>
      </c>
      <c r="Y195" s="139"/>
      <c r="Z195" s="139"/>
      <c r="AA195" s="139"/>
      <c r="AB195" s="139"/>
      <c r="AC195" s="139"/>
      <c r="AD195" s="139"/>
      <c r="AE195" s="139"/>
      <c r="AF195" s="139"/>
      <c r="AG195" s="139" t="s">
        <v>135</v>
      </c>
      <c r="AH195" s="139"/>
      <c r="AI195" s="139"/>
      <c r="AJ195" s="139"/>
      <c r="AK195" s="139"/>
      <c r="AL195" s="139"/>
      <c r="AM195" s="139"/>
      <c r="AN195" s="139"/>
      <c r="AO195" s="139"/>
      <c r="AP195" s="139"/>
      <c r="AQ195" s="139"/>
      <c r="AR195" s="139"/>
      <c r="AS195" s="139"/>
      <c r="AT195" s="139"/>
      <c r="AU195" s="139"/>
      <c r="AV195" s="139"/>
      <c r="AW195" s="139"/>
      <c r="AX195" s="139"/>
      <c r="AY195" s="139"/>
      <c r="AZ195" s="139"/>
      <c r="BA195" s="139"/>
      <c r="BB195" s="139"/>
      <c r="BC195" s="139"/>
      <c r="BD195" s="139"/>
      <c r="BE195" s="139"/>
      <c r="BF195" s="139"/>
      <c r="BG195" s="139"/>
      <c r="BH195" s="139"/>
    </row>
    <row r="196" spans="1:60" outlineLevel="1" x14ac:dyDescent="0.2">
      <c r="A196" s="142"/>
      <c r="B196" s="143"/>
      <c r="C196" s="180" t="s">
        <v>395</v>
      </c>
      <c r="D196" s="151"/>
      <c r="E196" s="152">
        <v>169.59450000000001</v>
      </c>
      <c r="F196" s="145"/>
      <c r="G196" s="145"/>
      <c r="H196" s="145"/>
      <c r="I196" s="145"/>
      <c r="J196" s="145"/>
      <c r="K196" s="145"/>
      <c r="L196" s="145"/>
      <c r="M196" s="145"/>
      <c r="N196" s="145"/>
      <c r="O196" s="145"/>
      <c r="P196" s="145"/>
      <c r="Q196" s="145"/>
      <c r="R196" s="145"/>
      <c r="S196" s="145"/>
      <c r="T196" s="145"/>
      <c r="U196" s="145"/>
      <c r="V196" s="145"/>
      <c r="W196" s="145"/>
      <c r="X196" s="145"/>
      <c r="Y196" s="139"/>
      <c r="Z196" s="139"/>
      <c r="AA196" s="139"/>
      <c r="AB196" s="139"/>
      <c r="AC196" s="139"/>
      <c r="AD196" s="139"/>
      <c r="AE196" s="139"/>
      <c r="AF196" s="139"/>
      <c r="AG196" s="139" t="s">
        <v>142</v>
      </c>
      <c r="AH196" s="139">
        <v>5</v>
      </c>
      <c r="AI196" s="139"/>
      <c r="AJ196" s="139"/>
      <c r="AK196" s="139"/>
      <c r="AL196" s="139"/>
      <c r="AM196" s="139"/>
      <c r="AN196" s="139"/>
      <c r="AO196" s="139"/>
      <c r="AP196" s="139"/>
      <c r="AQ196" s="139"/>
      <c r="AR196" s="139"/>
      <c r="AS196" s="139"/>
      <c r="AT196" s="139"/>
      <c r="AU196" s="139"/>
      <c r="AV196" s="139"/>
      <c r="AW196" s="139"/>
      <c r="AX196" s="139"/>
      <c r="AY196" s="139"/>
      <c r="AZ196" s="139"/>
      <c r="BA196" s="139"/>
      <c r="BB196" s="139"/>
      <c r="BC196" s="139"/>
      <c r="BD196" s="139"/>
      <c r="BE196" s="139"/>
      <c r="BF196" s="139"/>
      <c r="BG196" s="139"/>
      <c r="BH196" s="139"/>
    </row>
    <row r="197" spans="1:60" x14ac:dyDescent="0.2">
      <c r="A197" s="154" t="s">
        <v>126</v>
      </c>
      <c r="B197" s="155" t="s">
        <v>93</v>
      </c>
      <c r="C197" s="177" t="s">
        <v>94</v>
      </c>
      <c r="D197" s="156"/>
      <c r="E197" s="157"/>
      <c r="F197" s="158"/>
      <c r="G197" s="158">
        <f>SUMIF(AG198:AG199,"&lt;&gt;NOR",G198:G199)</f>
        <v>0</v>
      </c>
      <c r="H197" s="158"/>
      <c r="I197" s="158">
        <f>SUM(I198:I199)</f>
        <v>0</v>
      </c>
      <c r="J197" s="158"/>
      <c r="K197" s="158">
        <f>SUM(K198:K199)</f>
        <v>0</v>
      </c>
      <c r="L197" s="158"/>
      <c r="M197" s="158">
        <f>SUM(M198:M199)</f>
        <v>0</v>
      </c>
      <c r="N197" s="158"/>
      <c r="O197" s="158">
        <f>SUM(O198:O199)</f>
        <v>0</v>
      </c>
      <c r="P197" s="158"/>
      <c r="Q197" s="158">
        <f>SUM(Q198:Q199)</f>
        <v>0</v>
      </c>
      <c r="R197" s="158"/>
      <c r="S197" s="158"/>
      <c r="T197" s="159"/>
      <c r="U197" s="153"/>
      <c r="V197" s="153">
        <f>SUM(V198:V199)</f>
        <v>5</v>
      </c>
      <c r="W197" s="153"/>
      <c r="X197" s="153"/>
      <c r="AG197" t="s">
        <v>127</v>
      </c>
    </row>
    <row r="198" spans="1:60" outlineLevel="1" x14ac:dyDescent="0.2">
      <c r="A198" s="167">
        <v>78</v>
      </c>
      <c r="B198" s="168" t="s">
        <v>396</v>
      </c>
      <c r="C198" s="178" t="s">
        <v>397</v>
      </c>
      <c r="D198" s="169" t="s">
        <v>398</v>
      </c>
      <c r="E198" s="170">
        <v>5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15</v>
      </c>
      <c r="M198" s="172">
        <f>G198*(1+L198/100)</f>
        <v>0</v>
      </c>
      <c r="N198" s="172">
        <v>0</v>
      </c>
      <c r="O198" s="172">
        <f>ROUND(E198*N198,2)</f>
        <v>0</v>
      </c>
      <c r="P198" s="172">
        <v>0</v>
      </c>
      <c r="Q198" s="172">
        <f>ROUND(E198*P198,2)</f>
        <v>0</v>
      </c>
      <c r="R198" s="172"/>
      <c r="S198" s="172" t="s">
        <v>132</v>
      </c>
      <c r="T198" s="173" t="s">
        <v>153</v>
      </c>
      <c r="U198" s="145">
        <v>1</v>
      </c>
      <c r="V198" s="145">
        <f>ROUND(E198*U198,2)</f>
        <v>5</v>
      </c>
      <c r="W198" s="145"/>
      <c r="X198" s="145" t="s">
        <v>134</v>
      </c>
      <c r="Y198" s="139"/>
      <c r="Z198" s="139"/>
      <c r="AA198" s="139"/>
      <c r="AB198" s="139"/>
      <c r="AC198" s="139"/>
      <c r="AD198" s="139"/>
      <c r="AE198" s="139"/>
      <c r="AF198" s="139"/>
      <c r="AG198" s="139" t="s">
        <v>135</v>
      </c>
      <c r="AH198" s="139"/>
      <c r="AI198" s="139"/>
      <c r="AJ198" s="139"/>
      <c r="AK198" s="139"/>
      <c r="AL198" s="139"/>
      <c r="AM198" s="139"/>
      <c r="AN198" s="139"/>
      <c r="AO198" s="139"/>
      <c r="AP198" s="139"/>
      <c r="AQ198" s="139"/>
      <c r="AR198" s="139"/>
      <c r="AS198" s="139"/>
      <c r="AT198" s="139"/>
      <c r="AU198" s="139"/>
      <c r="AV198" s="139"/>
      <c r="AW198" s="139"/>
      <c r="AX198" s="139"/>
      <c r="AY198" s="139"/>
      <c r="AZ198" s="139"/>
      <c r="BA198" s="139"/>
      <c r="BB198" s="139"/>
      <c r="BC198" s="139"/>
      <c r="BD198" s="139"/>
      <c r="BE198" s="139"/>
      <c r="BF198" s="139"/>
      <c r="BG198" s="139"/>
      <c r="BH198" s="139"/>
    </row>
    <row r="199" spans="1:60" outlineLevel="1" x14ac:dyDescent="0.2">
      <c r="A199" s="167">
        <v>79</v>
      </c>
      <c r="B199" s="168" t="s">
        <v>399</v>
      </c>
      <c r="C199" s="178" t="s">
        <v>400</v>
      </c>
      <c r="D199" s="169" t="s">
        <v>239</v>
      </c>
      <c r="E199" s="170">
        <v>1</v>
      </c>
      <c r="F199" s="171"/>
      <c r="G199" s="172">
        <f>ROUND(E199*F199,2)</f>
        <v>0</v>
      </c>
      <c r="H199" s="171"/>
      <c r="I199" s="172">
        <f>ROUND(E199*H199,2)</f>
        <v>0</v>
      </c>
      <c r="J199" s="171"/>
      <c r="K199" s="172">
        <f>ROUND(E199*J199,2)</f>
        <v>0</v>
      </c>
      <c r="L199" s="172">
        <v>15</v>
      </c>
      <c r="M199" s="172">
        <f>G199*(1+L199/100)</f>
        <v>0</v>
      </c>
      <c r="N199" s="172">
        <v>0</v>
      </c>
      <c r="O199" s="172">
        <f>ROUND(E199*N199,2)</f>
        <v>0</v>
      </c>
      <c r="P199" s="172">
        <v>0</v>
      </c>
      <c r="Q199" s="172">
        <f>ROUND(E199*P199,2)</f>
        <v>0</v>
      </c>
      <c r="R199" s="172"/>
      <c r="S199" s="172" t="s">
        <v>199</v>
      </c>
      <c r="T199" s="173" t="s">
        <v>200</v>
      </c>
      <c r="U199" s="145">
        <v>0</v>
      </c>
      <c r="V199" s="145">
        <f>ROUND(E199*U199,2)</f>
        <v>0</v>
      </c>
      <c r="W199" s="145"/>
      <c r="X199" s="145" t="s">
        <v>134</v>
      </c>
      <c r="Y199" s="139"/>
      <c r="Z199" s="139"/>
      <c r="AA199" s="139"/>
      <c r="AB199" s="139"/>
      <c r="AC199" s="139"/>
      <c r="AD199" s="139"/>
      <c r="AE199" s="139"/>
      <c r="AF199" s="139"/>
      <c r="AG199" s="139" t="s">
        <v>135</v>
      </c>
      <c r="AH199" s="139"/>
      <c r="AI199" s="139"/>
      <c r="AJ199" s="139"/>
      <c r="AK199" s="139"/>
      <c r="AL199" s="139"/>
      <c r="AM199" s="139"/>
      <c r="AN199" s="139"/>
      <c r="AO199" s="139"/>
      <c r="AP199" s="139"/>
      <c r="AQ199" s="139"/>
      <c r="AR199" s="139"/>
      <c r="AS199" s="139"/>
      <c r="AT199" s="139"/>
      <c r="AU199" s="139"/>
      <c r="AV199" s="139"/>
      <c r="AW199" s="139"/>
      <c r="AX199" s="139"/>
      <c r="AY199" s="139"/>
      <c r="AZ199" s="139"/>
      <c r="BA199" s="139"/>
      <c r="BB199" s="139"/>
      <c r="BC199" s="139"/>
      <c r="BD199" s="139"/>
      <c r="BE199" s="139"/>
      <c r="BF199" s="139"/>
      <c r="BG199" s="139"/>
      <c r="BH199" s="139"/>
    </row>
    <row r="200" spans="1:60" x14ac:dyDescent="0.2">
      <c r="A200" s="154" t="s">
        <v>126</v>
      </c>
      <c r="B200" s="155" t="s">
        <v>95</v>
      </c>
      <c r="C200" s="177" t="s">
        <v>96</v>
      </c>
      <c r="D200" s="156"/>
      <c r="E200" s="157"/>
      <c r="F200" s="158"/>
      <c r="G200" s="158">
        <f>SUMIF(AG201:AG209,"&lt;&gt;NOR",G201:G209)</f>
        <v>0</v>
      </c>
      <c r="H200" s="158"/>
      <c r="I200" s="158">
        <f>SUM(I201:I209)</f>
        <v>0</v>
      </c>
      <c r="J200" s="158"/>
      <c r="K200" s="158">
        <f>SUM(K201:K209)</f>
        <v>0</v>
      </c>
      <c r="L200" s="158"/>
      <c r="M200" s="158">
        <f>SUM(M201:M209)</f>
        <v>0</v>
      </c>
      <c r="N200" s="158"/>
      <c r="O200" s="158">
        <f>SUM(O201:O209)</f>
        <v>0</v>
      </c>
      <c r="P200" s="158"/>
      <c r="Q200" s="158">
        <f>SUM(Q201:Q209)</f>
        <v>0</v>
      </c>
      <c r="R200" s="158"/>
      <c r="S200" s="158"/>
      <c r="T200" s="159"/>
      <c r="U200" s="153"/>
      <c r="V200" s="153">
        <f>SUM(V201:V209)</f>
        <v>0</v>
      </c>
      <c r="W200" s="153"/>
      <c r="X200" s="153"/>
      <c r="AG200" t="s">
        <v>127</v>
      </c>
    </row>
    <row r="201" spans="1:60" outlineLevel="1" x14ac:dyDescent="0.2">
      <c r="A201" s="160">
        <v>80</v>
      </c>
      <c r="B201" s="161" t="s">
        <v>401</v>
      </c>
      <c r="C201" s="179" t="s">
        <v>402</v>
      </c>
      <c r="D201" s="162" t="s">
        <v>210</v>
      </c>
      <c r="E201" s="163">
        <v>0</v>
      </c>
      <c r="F201" s="164"/>
      <c r="G201" s="165">
        <f>ROUND(E201*F201,2)</f>
        <v>0</v>
      </c>
      <c r="H201" s="164"/>
      <c r="I201" s="165">
        <f>ROUND(E201*H201,2)</f>
        <v>0</v>
      </c>
      <c r="J201" s="164"/>
      <c r="K201" s="165">
        <f>ROUND(E201*J201,2)</f>
        <v>0</v>
      </c>
      <c r="L201" s="165">
        <v>15</v>
      </c>
      <c r="M201" s="165">
        <f>G201*(1+L201/100)</f>
        <v>0</v>
      </c>
      <c r="N201" s="165">
        <v>0</v>
      </c>
      <c r="O201" s="165">
        <f>ROUND(E201*N201,2)</f>
        <v>0</v>
      </c>
      <c r="P201" s="165">
        <v>0</v>
      </c>
      <c r="Q201" s="165">
        <f>ROUND(E201*P201,2)</f>
        <v>0</v>
      </c>
      <c r="R201" s="165" t="s">
        <v>403</v>
      </c>
      <c r="S201" s="165" t="s">
        <v>132</v>
      </c>
      <c r="T201" s="166" t="s">
        <v>153</v>
      </c>
      <c r="U201" s="145">
        <v>0.16400000000000001</v>
      </c>
      <c r="V201" s="145">
        <f>ROUND(E201*U201,2)</f>
        <v>0</v>
      </c>
      <c r="W201" s="145"/>
      <c r="X201" s="145" t="s">
        <v>404</v>
      </c>
      <c r="Y201" s="139"/>
      <c r="Z201" s="139"/>
      <c r="AA201" s="139"/>
      <c r="AB201" s="139"/>
      <c r="AC201" s="139"/>
      <c r="AD201" s="139"/>
      <c r="AE201" s="139"/>
      <c r="AF201" s="139"/>
      <c r="AG201" s="139" t="s">
        <v>405</v>
      </c>
      <c r="AH201" s="139"/>
      <c r="AI201" s="139"/>
      <c r="AJ201" s="139"/>
      <c r="AK201" s="139"/>
      <c r="AL201" s="139"/>
      <c r="AM201" s="139"/>
      <c r="AN201" s="139"/>
      <c r="AO201" s="139"/>
      <c r="AP201" s="139"/>
      <c r="AQ201" s="139"/>
      <c r="AR201" s="139"/>
      <c r="AS201" s="139"/>
      <c r="AT201" s="139"/>
      <c r="AU201" s="139"/>
      <c r="AV201" s="139"/>
      <c r="AW201" s="139"/>
      <c r="AX201" s="139"/>
      <c r="AY201" s="139"/>
      <c r="AZ201" s="139"/>
      <c r="BA201" s="139"/>
      <c r="BB201" s="139"/>
      <c r="BC201" s="139"/>
      <c r="BD201" s="139"/>
      <c r="BE201" s="139"/>
      <c r="BF201" s="139"/>
      <c r="BG201" s="139"/>
      <c r="BH201" s="139"/>
    </row>
    <row r="202" spans="1:60" ht="22.5" outlineLevel="1" x14ac:dyDescent="0.2">
      <c r="A202" s="142"/>
      <c r="B202" s="143"/>
      <c r="C202" s="236" t="s">
        <v>406</v>
      </c>
      <c r="D202" s="237"/>
      <c r="E202" s="237"/>
      <c r="F202" s="237"/>
      <c r="G202" s="237"/>
      <c r="H202" s="145"/>
      <c r="I202" s="145"/>
      <c r="J202" s="145"/>
      <c r="K202" s="145"/>
      <c r="L202" s="145"/>
      <c r="M202" s="145"/>
      <c r="N202" s="145"/>
      <c r="O202" s="145"/>
      <c r="P202" s="145"/>
      <c r="Q202" s="145"/>
      <c r="R202" s="145"/>
      <c r="S202" s="145"/>
      <c r="T202" s="145"/>
      <c r="U202" s="145"/>
      <c r="V202" s="145"/>
      <c r="W202" s="145"/>
      <c r="X202" s="145"/>
      <c r="Y202" s="139"/>
      <c r="Z202" s="139"/>
      <c r="AA202" s="139"/>
      <c r="AB202" s="139"/>
      <c r="AC202" s="139"/>
      <c r="AD202" s="139"/>
      <c r="AE202" s="139"/>
      <c r="AF202" s="139"/>
      <c r="AG202" s="139" t="s">
        <v>140</v>
      </c>
      <c r="AH202" s="139"/>
      <c r="AI202" s="139"/>
      <c r="AJ202" s="139"/>
      <c r="AK202" s="139"/>
      <c r="AL202" s="139"/>
      <c r="AM202" s="139"/>
      <c r="AN202" s="139"/>
      <c r="AO202" s="139"/>
      <c r="AP202" s="139"/>
      <c r="AQ202" s="139"/>
      <c r="AR202" s="139"/>
      <c r="AS202" s="139"/>
      <c r="AT202" s="139"/>
      <c r="AU202" s="139"/>
      <c r="AV202" s="139"/>
      <c r="AW202" s="139"/>
      <c r="AX202" s="139"/>
      <c r="AY202" s="139"/>
      <c r="AZ202" s="139"/>
      <c r="BA202" s="174" t="str">
        <f>C202</f>
        <v>se složením a hrubým urovnáním nebo s přeložením na jiný dopravní prostředek kromě lodi, vč. příplatku za každých dalších i započatých 1000 m přes 1000 m,</v>
      </c>
      <c r="BB202" s="139"/>
      <c r="BC202" s="139"/>
      <c r="BD202" s="139"/>
      <c r="BE202" s="139"/>
      <c r="BF202" s="139"/>
      <c r="BG202" s="139"/>
      <c r="BH202" s="139"/>
    </row>
    <row r="203" spans="1:60" ht="22.5" outlineLevel="1" x14ac:dyDescent="0.2">
      <c r="A203" s="167">
        <v>81</v>
      </c>
      <c r="B203" s="168" t="s">
        <v>407</v>
      </c>
      <c r="C203" s="178" t="s">
        <v>408</v>
      </c>
      <c r="D203" s="169" t="s">
        <v>210</v>
      </c>
      <c r="E203" s="170">
        <v>0</v>
      </c>
      <c r="F203" s="171"/>
      <c r="G203" s="172">
        <f>ROUND(E203*F203,2)</f>
        <v>0</v>
      </c>
      <c r="H203" s="171"/>
      <c r="I203" s="172">
        <f>ROUND(E203*H203,2)</f>
        <v>0</v>
      </c>
      <c r="J203" s="171"/>
      <c r="K203" s="172">
        <f>ROUND(E203*J203,2)</f>
        <v>0</v>
      </c>
      <c r="L203" s="172">
        <v>15</v>
      </c>
      <c r="M203" s="172">
        <f>G203*(1+L203/100)</f>
        <v>0</v>
      </c>
      <c r="N203" s="172">
        <v>0</v>
      </c>
      <c r="O203" s="172">
        <f>ROUND(E203*N203,2)</f>
        <v>0</v>
      </c>
      <c r="P203" s="172">
        <v>0</v>
      </c>
      <c r="Q203" s="172">
        <f>ROUND(E203*P203,2)</f>
        <v>0</v>
      </c>
      <c r="R203" s="172" t="s">
        <v>409</v>
      </c>
      <c r="S203" s="172" t="s">
        <v>132</v>
      </c>
      <c r="T203" s="173" t="s">
        <v>153</v>
      </c>
      <c r="U203" s="145">
        <v>0.93300000000000005</v>
      </c>
      <c r="V203" s="145">
        <f>ROUND(E203*U203,2)</f>
        <v>0</v>
      </c>
      <c r="W203" s="145"/>
      <c r="X203" s="145" t="s">
        <v>404</v>
      </c>
      <c r="Y203" s="139"/>
      <c r="Z203" s="139"/>
      <c r="AA203" s="139"/>
      <c r="AB203" s="139"/>
      <c r="AC203" s="139"/>
      <c r="AD203" s="139"/>
      <c r="AE203" s="139"/>
      <c r="AF203" s="139"/>
      <c r="AG203" s="139" t="s">
        <v>405</v>
      </c>
      <c r="AH203" s="139"/>
      <c r="AI203" s="139"/>
      <c r="AJ203" s="139"/>
      <c r="AK203" s="139"/>
      <c r="AL203" s="139"/>
      <c r="AM203" s="139"/>
      <c r="AN203" s="139"/>
      <c r="AO203" s="139"/>
      <c r="AP203" s="139"/>
      <c r="AQ203" s="139"/>
      <c r="AR203" s="139"/>
      <c r="AS203" s="139"/>
      <c r="AT203" s="139"/>
      <c r="AU203" s="139"/>
      <c r="AV203" s="139"/>
      <c r="AW203" s="139"/>
      <c r="AX203" s="139"/>
      <c r="AY203" s="139"/>
      <c r="AZ203" s="139"/>
      <c r="BA203" s="139"/>
      <c r="BB203" s="139"/>
      <c r="BC203" s="139"/>
      <c r="BD203" s="139"/>
      <c r="BE203" s="139"/>
      <c r="BF203" s="139"/>
      <c r="BG203" s="139"/>
      <c r="BH203" s="139"/>
    </row>
    <row r="204" spans="1:60" outlineLevel="1" x14ac:dyDescent="0.2">
      <c r="A204" s="167">
        <v>82</v>
      </c>
      <c r="B204" s="168" t="s">
        <v>410</v>
      </c>
      <c r="C204" s="178" t="s">
        <v>411</v>
      </c>
      <c r="D204" s="169" t="s">
        <v>210</v>
      </c>
      <c r="E204" s="170">
        <v>0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15</v>
      </c>
      <c r="M204" s="172">
        <f>G204*(1+L204/100)</f>
        <v>0</v>
      </c>
      <c r="N204" s="172">
        <v>0</v>
      </c>
      <c r="O204" s="172">
        <f>ROUND(E204*N204,2)</f>
        <v>0</v>
      </c>
      <c r="P204" s="172">
        <v>0</v>
      </c>
      <c r="Q204" s="172">
        <f>ROUND(E204*P204,2)</f>
        <v>0</v>
      </c>
      <c r="R204" s="172" t="s">
        <v>409</v>
      </c>
      <c r="S204" s="172" t="s">
        <v>132</v>
      </c>
      <c r="T204" s="173" t="s">
        <v>153</v>
      </c>
      <c r="U204" s="145">
        <v>0.65300000000000002</v>
      </c>
      <c r="V204" s="145">
        <f>ROUND(E204*U204,2)</f>
        <v>0</v>
      </c>
      <c r="W204" s="145"/>
      <c r="X204" s="145" t="s">
        <v>404</v>
      </c>
      <c r="Y204" s="139"/>
      <c r="Z204" s="139"/>
      <c r="AA204" s="139"/>
      <c r="AB204" s="139"/>
      <c r="AC204" s="139"/>
      <c r="AD204" s="139"/>
      <c r="AE204" s="139"/>
      <c r="AF204" s="139"/>
      <c r="AG204" s="139" t="s">
        <v>405</v>
      </c>
      <c r="AH204" s="139"/>
      <c r="AI204" s="139"/>
      <c r="AJ204" s="139"/>
      <c r="AK204" s="139"/>
      <c r="AL204" s="139"/>
      <c r="AM204" s="139"/>
      <c r="AN204" s="139"/>
      <c r="AO204" s="139"/>
      <c r="AP204" s="139"/>
      <c r="AQ204" s="139"/>
      <c r="AR204" s="139"/>
      <c r="AS204" s="139"/>
      <c r="AT204" s="139"/>
      <c r="AU204" s="139"/>
      <c r="AV204" s="139"/>
      <c r="AW204" s="139"/>
      <c r="AX204" s="139"/>
      <c r="AY204" s="139"/>
      <c r="AZ204" s="139"/>
      <c r="BA204" s="139"/>
      <c r="BB204" s="139"/>
      <c r="BC204" s="139"/>
      <c r="BD204" s="139"/>
      <c r="BE204" s="139"/>
      <c r="BF204" s="139"/>
      <c r="BG204" s="139"/>
      <c r="BH204" s="139"/>
    </row>
    <row r="205" spans="1:60" outlineLevel="1" x14ac:dyDescent="0.2">
      <c r="A205" s="160">
        <v>83</v>
      </c>
      <c r="B205" s="161" t="s">
        <v>412</v>
      </c>
      <c r="C205" s="179" t="s">
        <v>413</v>
      </c>
      <c r="D205" s="162" t="s">
        <v>210</v>
      </c>
      <c r="E205" s="163">
        <v>0</v>
      </c>
      <c r="F205" s="164"/>
      <c r="G205" s="165">
        <f>ROUND(E205*F205,2)</f>
        <v>0</v>
      </c>
      <c r="H205" s="164"/>
      <c r="I205" s="165">
        <f>ROUND(E205*H205,2)</f>
        <v>0</v>
      </c>
      <c r="J205" s="164"/>
      <c r="K205" s="165">
        <f>ROUND(E205*J205,2)</f>
        <v>0</v>
      </c>
      <c r="L205" s="165">
        <v>15</v>
      </c>
      <c r="M205" s="165">
        <f>G205*(1+L205/100)</f>
        <v>0</v>
      </c>
      <c r="N205" s="165">
        <v>0</v>
      </c>
      <c r="O205" s="165">
        <f>ROUND(E205*N205,2)</f>
        <v>0</v>
      </c>
      <c r="P205" s="165">
        <v>0</v>
      </c>
      <c r="Q205" s="165">
        <f>ROUND(E205*P205,2)</f>
        <v>0</v>
      </c>
      <c r="R205" s="165" t="s">
        <v>409</v>
      </c>
      <c r="S205" s="165" t="s">
        <v>132</v>
      </c>
      <c r="T205" s="166" t="s">
        <v>153</v>
      </c>
      <c r="U205" s="145">
        <v>0.49</v>
      </c>
      <c r="V205" s="145">
        <f>ROUND(E205*U205,2)</f>
        <v>0</v>
      </c>
      <c r="W205" s="145"/>
      <c r="X205" s="145" t="s">
        <v>404</v>
      </c>
      <c r="Y205" s="139"/>
      <c r="Z205" s="139"/>
      <c r="AA205" s="139"/>
      <c r="AB205" s="139"/>
      <c r="AC205" s="139"/>
      <c r="AD205" s="139"/>
      <c r="AE205" s="139"/>
      <c r="AF205" s="139"/>
      <c r="AG205" s="139" t="s">
        <v>405</v>
      </c>
      <c r="AH205" s="139"/>
      <c r="AI205" s="139"/>
      <c r="AJ205" s="139"/>
      <c r="AK205" s="139"/>
      <c r="AL205" s="139"/>
      <c r="AM205" s="139"/>
      <c r="AN205" s="139"/>
      <c r="AO205" s="139"/>
      <c r="AP205" s="139"/>
      <c r="AQ205" s="139"/>
      <c r="AR205" s="139"/>
      <c r="AS205" s="139"/>
      <c r="AT205" s="139"/>
      <c r="AU205" s="139"/>
      <c r="AV205" s="139"/>
      <c r="AW205" s="139"/>
      <c r="AX205" s="139"/>
      <c r="AY205" s="139"/>
      <c r="AZ205" s="139"/>
      <c r="BA205" s="139"/>
      <c r="BB205" s="139"/>
      <c r="BC205" s="139"/>
      <c r="BD205" s="139"/>
      <c r="BE205" s="139"/>
      <c r="BF205" s="139"/>
      <c r="BG205" s="139"/>
      <c r="BH205" s="139"/>
    </row>
    <row r="206" spans="1:60" outlineLevel="1" x14ac:dyDescent="0.2">
      <c r="A206" s="142"/>
      <c r="B206" s="143"/>
      <c r="C206" s="238" t="s">
        <v>414</v>
      </c>
      <c r="D206" s="239"/>
      <c r="E206" s="239"/>
      <c r="F206" s="239"/>
      <c r="G206" s="239"/>
      <c r="H206" s="145"/>
      <c r="I206" s="145"/>
      <c r="J206" s="145"/>
      <c r="K206" s="145"/>
      <c r="L206" s="145"/>
      <c r="M206" s="145"/>
      <c r="N206" s="145"/>
      <c r="O206" s="145"/>
      <c r="P206" s="145"/>
      <c r="Q206" s="145"/>
      <c r="R206" s="145"/>
      <c r="S206" s="145"/>
      <c r="T206" s="145"/>
      <c r="U206" s="145"/>
      <c r="V206" s="145"/>
      <c r="W206" s="145"/>
      <c r="X206" s="145"/>
      <c r="Y206" s="139"/>
      <c r="Z206" s="139"/>
      <c r="AA206" s="139"/>
      <c r="AB206" s="139"/>
      <c r="AC206" s="139"/>
      <c r="AD206" s="139"/>
      <c r="AE206" s="139"/>
      <c r="AF206" s="139"/>
      <c r="AG206" s="139" t="s">
        <v>220</v>
      </c>
      <c r="AH206" s="139"/>
      <c r="AI206" s="139"/>
      <c r="AJ206" s="139"/>
      <c r="AK206" s="139"/>
      <c r="AL206" s="139"/>
      <c r="AM206" s="139"/>
      <c r="AN206" s="139"/>
      <c r="AO206" s="139"/>
      <c r="AP206" s="139"/>
      <c r="AQ206" s="139"/>
      <c r="AR206" s="139"/>
      <c r="AS206" s="139"/>
      <c r="AT206" s="139"/>
      <c r="AU206" s="139"/>
      <c r="AV206" s="139"/>
      <c r="AW206" s="139"/>
      <c r="AX206" s="139"/>
      <c r="AY206" s="139"/>
      <c r="AZ206" s="139"/>
      <c r="BA206" s="139"/>
      <c r="BB206" s="139"/>
      <c r="BC206" s="139"/>
      <c r="BD206" s="139"/>
      <c r="BE206" s="139"/>
      <c r="BF206" s="139"/>
      <c r="BG206" s="139"/>
      <c r="BH206" s="139"/>
    </row>
    <row r="207" spans="1:60" outlineLevel="1" x14ac:dyDescent="0.2">
      <c r="A207" s="167">
        <v>84</v>
      </c>
      <c r="B207" s="168" t="s">
        <v>415</v>
      </c>
      <c r="C207" s="178" t="s">
        <v>416</v>
      </c>
      <c r="D207" s="169" t="s">
        <v>210</v>
      </c>
      <c r="E207" s="170">
        <v>0</v>
      </c>
      <c r="F207" s="171"/>
      <c r="G207" s="172">
        <f>ROUND(E207*F207,2)</f>
        <v>0</v>
      </c>
      <c r="H207" s="171"/>
      <c r="I207" s="172">
        <f>ROUND(E207*H207,2)</f>
        <v>0</v>
      </c>
      <c r="J207" s="171"/>
      <c r="K207" s="172">
        <f>ROUND(E207*J207,2)</f>
        <v>0</v>
      </c>
      <c r="L207" s="172">
        <v>15</v>
      </c>
      <c r="M207" s="172">
        <f>G207*(1+L207/100)</f>
        <v>0</v>
      </c>
      <c r="N207" s="172">
        <v>0</v>
      </c>
      <c r="O207" s="172">
        <f>ROUND(E207*N207,2)</f>
        <v>0</v>
      </c>
      <c r="P207" s="172">
        <v>0</v>
      </c>
      <c r="Q207" s="172">
        <f>ROUND(E207*P207,2)</f>
        <v>0</v>
      </c>
      <c r="R207" s="172" t="s">
        <v>409</v>
      </c>
      <c r="S207" s="172" t="s">
        <v>132</v>
      </c>
      <c r="T207" s="173" t="s">
        <v>153</v>
      </c>
      <c r="U207" s="145">
        <v>0</v>
      </c>
      <c r="V207" s="145">
        <f>ROUND(E207*U207,2)</f>
        <v>0</v>
      </c>
      <c r="W207" s="145"/>
      <c r="X207" s="145" t="s">
        <v>404</v>
      </c>
      <c r="Y207" s="139"/>
      <c r="Z207" s="139"/>
      <c r="AA207" s="139"/>
      <c r="AB207" s="139"/>
      <c r="AC207" s="139"/>
      <c r="AD207" s="139"/>
      <c r="AE207" s="139"/>
      <c r="AF207" s="139"/>
      <c r="AG207" s="139" t="s">
        <v>405</v>
      </c>
      <c r="AH207" s="139"/>
      <c r="AI207" s="139"/>
      <c r="AJ207" s="139"/>
      <c r="AK207" s="139"/>
      <c r="AL207" s="139"/>
      <c r="AM207" s="139"/>
      <c r="AN207" s="139"/>
      <c r="AO207" s="139"/>
      <c r="AP207" s="139"/>
      <c r="AQ207" s="139"/>
      <c r="AR207" s="139"/>
      <c r="AS207" s="139"/>
      <c r="AT207" s="139"/>
      <c r="AU207" s="139"/>
      <c r="AV207" s="139"/>
      <c r="AW207" s="139"/>
      <c r="AX207" s="139"/>
      <c r="AY207" s="139"/>
      <c r="AZ207" s="139"/>
      <c r="BA207" s="139"/>
      <c r="BB207" s="139"/>
      <c r="BC207" s="139"/>
      <c r="BD207" s="139"/>
      <c r="BE207" s="139"/>
      <c r="BF207" s="139"/>
      <c r="BG207" s="139"/>
      <c r="BH207" s="139"/>
    </row>
    <row r="208" spans="1:60" outlineLevel="1" x14ac:dyDescent="0.2">
      <c r="A208" s="167">
        <v>85</v>
      </c>
      <c r="B208" s="168" t="s">
        <v>417</v>
      </c>
      <c r="C208" s="178" t="s">
        <v>418</v>
      </c>
      <c r="D208" s="169" t="s">
        <v>210</v>
      </c>
      <c r="E208" s="170">
        <v>0</v>
      </c>
      <c r="F208" s="171"/>
      <c r="G208" s="172">
        <f>ROUND(E208*F208,2)</f>
        <v>0</v>
      </c>
      <c r="H208" s="171"/>
      <c r="I208" s="172">
        <f>ROUND(E208*H208,2)</f>
        <v>0</v>
      </c>
      <c r="J208" s="171"/>
      <c r="K208" s="172">
        <f>ROUND(E208*J208,2)</f>
        <v>0</v>
      </c>
      <c r="L208" s="172">
        <v>15</v>
      </c>
      <c r="M208" s="172">
        <f>G208*(1+L208/100)</f>
        <v>0</v>
      </c>
      <c r="N208" s="172">
        <v>0</v>
      </c>
      <c r="O208" s="172">
        <f>ROUND(E208*N208,2)</f>
        <v>0</v>
      </c>
      <c r="P208" s="172">
        <v>0</v>
      </c>
      <c r="Q208" s="172">
        <f>ROUND(E208*P208,2)</f>
        <v>0</v>
      </c>
      <c r="R208" s="172" t="s">
        <v>409</v>
      </c>
      <c r="S208" s="172" t="s">
        <v>132</v>
      </c>
      <c r="T208" s="173" t="s">
        <v>153</v>
      </c>
      <c r="U208" s="145">
        <v>0.94199999999999995</v>
      </c>
      <c r="V208" s="145">
        <f>ROUND(E208*U208,2)</f>
        <v>0</v>
      </c>
      <c r="W208" s="145"/>
      <c r="X208" s="145" t="s">
        <v>404</v>
      </c>
      <c r="Y208" s="139"/>
      <c r="Z208" s="139"/>
      <c r="AA208" s="139"/>
      <c r="AB208" s="139"/>
      <c r="AC208" s="139"/>
      <c r="AD208" s="139"/>
      <c r="AE208" s="139"/>
      <c r="AF208" s="139"/>
      <c r="AG208" s="139" t="s">
        <v>405</v>
      </c>
      <c r="AH208" s="139"/>
      <c r="AI208" s="139"/>
      <c r="AJ208" s="139"/>
      <c r="AK208" s="139"/>
      <c r="AL208" s="139"/>
      <c r="AM208" s="139"/>
      <c r="AN208" s="139"/>
      <c r="AO208" s="139"/>
      <c r="AP208" s="139"/>
      <c r="AQ208" s="139"/>
      <c r="AR208" s="139"/>
      <c r="AS208" s="139"/>
      <c r="AT208" s="139"/>
      <c r="AU208" s="139"/>
      <c r="AV208" s="139"/>
      <c r="AW208" s="139"/>
      <c r="AX208" s="139"/>
      <c r="AY208" s="139"/>
      <c r="AZ208" s="139"/>
      <c r="BA208" s="139"/>
      <c r="BB208" s="139"/>
      <c r="BC208" s="139"/>
      <c r="BD208" s="139"/>
      <c r="BE208" s="139"/>
      <c r="BF208" s="139"/>
      <c r="BG208" s="139"/>
      <c r="BH208" s="139"/>
    </row>
    <row r="209" spans="1:60" outlineLevel="1" x14ac:dyDescent="0.2">
      <c r="A209" s="160">
        <v>86</v>
      </c>
      <c r="B209" s="161" t="s">
        <v>419</v>
      </c>
      <c r="C209" s="179" t="s">
        <v>420</v>
      </c>
      <c r="D209" s="162" t="s">
        <v>210</v>
      </c>
      <c r="E209" s="163">
        <v>0</v>
      </c>
      <c r="F209" s="164"/>
      <c r="G209" s="165">
        <f>ROUND(E209*F209,2)</f>
        <v>0</v>
      </c>
      <c r="H209" s="164"/>
      <c r="I209" s="165">
        <f>ROUND(E209*H209,2)</f>
        <v>0</v>
      </c>
      <c r="J209" s="164"/>
      <c r="K209" s="165">
        <f>ROUND(E209*J209,2)</f>
        <v>0</v>
      </c>
      <c r="L209" s="165">
        <v>15</v>
      </c>
      <c r="M209" s="165">
        <f>G209*(1+L209/100)</f>
        <v>0</v>
      </c>
      <c r="N209" s="165">
        <v>0</v>
      </c>
      <c r="O209" s="165">
        <f>ROUND(E209*N209,2)</f>
        <v>0</v>
      </c>
      <c r="P209" s="165">
        <v>0</v>
      </c>
      <c r="Q209" s="165">
        <f>ROUND(E209*P209,2)</f>
        <v>0</v>
      </c>
      <c r="R209" s="165" t="s">
        <v>409</v>
      </c>
      <c r="S209" s="165" t="s">
        <v>132</v>
      </c>
      <c r="T209" s="166" t="s">
        <v>153</v>
      </c>
      <c r="U209" s="145">
        <v>0</v>
      </c>
      <c r="V209" s="145">
        <f>ROUND(E209*U209,2)</f>
        <v>0</v>
      </c>
      <c r="W209" s="145"/>
      <c r="X209" s="145" t="s">
        <v>404</v>
      </c>
      <c r="Y209" s="139"/>
      <c r="Z209" s="139"/>
      <c r="AA209" s="139"/>
      <c r="AB209" s="139"/>
      <c r="AC209" s="139"/>
      <c r="AD209" s="139"/>
      <c r="AE209" s="139"/>
      <c r="AF209" s="139"/>
      <c r="AG209" s="139" t="s">
        <v>405</v>
      </c>
      <c r="AH209" s="139"/>
      <c r="AI209" s="139"/>
      <c r="AJ209" s="139"/>
      <c r="AK209" s="139"/>
      <c r="AL209" s="139"/>
      <c r="AM209" s="139"/>
      <c r="AN209" s="139"/>
      <c r="AO209" s="139"/>
      <c r="AP209" s="139"/>
      <c r="AQ209" s="139"/>
      <c r="AR209" s="139"/>
      <c r="AS209" s="139"/>
      <c r="AT209" s="139"/>
      <c r="AU209" s="139"/>
      <c r="AV209" s="139"/>
      <c r="AW209" s="139"/>
      <c r="AX209" s="139"/>
      <c r="AY209" s="139"/>
      <c r="AZ209" s="139"/>
      <c r="BA209" s="139"/>
      <c r="BB209" s="139"/>
      <c r="BC209" s="139"/>
      <c r="BD209" s="139"/>
      <c r="BE209" s="139"/>
      <c r="BF209" s="139"/>
      <c r="BG209" s="139"/>
      <c r="BH209" s="139"/>
    </row>
    <row r="210" spans="1:60" x14ac:dyDescent="0.2">
      <c r="A210" s="3"/>
      <c r="B210" s="4"/>
      <c r="C210" s="182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AE210">
        <v>15</v>
      </c>
      <c r="AF210">
        <v>21</v>
      </c>
    </row>
    <row r="211" spans="1:60" x14ac:dyDescent="0.2">
      <c r="A211" s="146"/>
      <c r="B211" s="147" t="s">
        <v>29</v>
      </c>
      <c r="C211" s="183"/>
      <c r="D211" s="148"/>
      <c r="E211" s="149"/>
      <c r="F211" s="149"/>
      <c r="G211" s="176">
        <f>G8+G20+G66+G69+G72+G85+G97+G119+G131+G148+G164+G182+G192+G197+G200</f>
        <v>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AE211">
        <f>SUMIF(L7:L209,AE210,G7:G209)</f>
        <v>0</v>
      </c>
      <c r="AF211">
        <f>SUMIF(L7:L209,AF210,G7:G209)</f>
        <v>0</v>
      </c>
      <c r="AG211" t="s">
        <v>421</v>
      </c>
    </row>
    <row r="212" spans="1:60" x14ac:dyDescent="0.2">
      <c r="C212" s="184"/>
      <c r="D212" s="10"/>
      <c r="AG212" t="s">
        <v>422</v>
      </c>
    </row>
    <row r="213" spans="1:60" x14ac:dyDescent="0.2">
      <c r="D213" s="10"/>
    </row>
    <row r="214" spans="1:60" x14ac:dyDescent="0.2">
      <c r="D214" s="10"/>
    </row>
    <row r="215" spans="1:60" x14ac:dyDescent="0.2">
      <c r="D215" s="10"/>
    </row>
    <row r="216" spans="1:60" x14ac:dyDescent="0.2">
      <c r="D216" s="10"/>
    </row>
    <row r="217" spans="1:60" x14ac:dyDescent="0.2">
      <c r="D217" s="10"/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2EnkI3apOKhpGe3uYUCqV4OW2CRcSS7xJ43T3rD5KnJpgNgXVsK1mV/m4zBxMHoNyeSXDvwiy8d+pjers32TA==" saltValue="xYYwuE2ZOXXrA+QHO1z98w==" spinCount="100000" sheet="1"/>
  <mergeCells count="38">
    <mergeCell ref="C14:G14"/>
    <mergeCell ref="A1:G1"/>
    <mergeCell ref="C2:G2"/>
    <mergeCell ref="C3:G3"/>
    <mergeCell ref="C4:G4"/>
    <mergeCell ref="C11:G11"/>
    <mergeCell ref="C80:G80"/>
    <mergeCell ref="C18:G18"/>
    <mergeCell ref="C22:G22"/>
    <mergeCell ref="C36:G36"/>
    <mergeCell ref="C42:G42"/>
    <mergeCell ref="C53:G53"/>
    <mergeCell ref="C56:G56"/>
    <mergeCell ref="C71:G71"/>
    <mergeCell ref="C74:G74"/>
    <mergeCell ref="C75:G75"/>
    <mergeCell ref="C77:G77"/>
    <mergeCell ref="C78:G78"/>
    <mergeCell ref="C130:G130"/>
    <mergeCell ref="C81:G81"/>
    <mergeCell ref="C82:G82"/>
    <mergeCell ref="C84:G84"/>
    <mergeCell ref="C87:G87"/>
    <mergeCell ref="C88:G88"/>
    <mergeCell ref="C89:G89"/>
    <mergeCell ref="C91:G91"/>
    <mergeCell ref="C92:G92"/>
    <mergeCell ref="C93:G93"/>
    <mergeCell ref="C96:G96"/>
    <mergeCell ref="C100:G100"/>
    <mergeCell ref="C202:G202"/>
    <mergeCell ref="C206:G206"/>
    <mergeCell ref="C147:G147"/>
    <mergeCell ref="C150:G150"/>
    <mergeCell ref="C163:G163"/>
    <mergeCell ref="C166:G166"/>
    <mergeCell ref="C171:G171"/>
    <mergeCell ref="C184:G18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1.11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1.11 Pol'!Názvy_tisku</vt:lpstr>
      <vt:lpstr>oadresa</vt:lpstr>
      <vt:lpstr>Stavba!Objednatel</vt:lpstr>
      <vt:lpstr>Stavba!Objekt</vt:lpstr>
      <vt:lpstr>'SO01 1.11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Dagmar Horinová</cp:lastModifiedBy>
  <cp:lastPrinted>2014-02-28T09:52:57Z</cp:lastPrinted>
  <dcterms:created xsi:type="dcterms:W3CDTF">2009-04-08T07:15:50Z</dcterms:created>
  <dcterms:modified xsi:type="dcterms:W3CDTF">2019-03-28T10:59:54Z</dcterms:modified>
</cp:coreProperties>
</file>