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1" activeTab="1"/>
  </bookViews>
  <sheets>
    <sheet name="Rekapitulace stavby" sheetId="1" state="veryHidden" r:id="rId1"/>
    <sheet name="HristeSmetanovysady - Rek..." sheetId="2" r:id="rId2"/>
  </sheets>
  <definedNames>
    <definedName name="_xlnm._FilterDatabase" localSheetId="1" hidden="1">'HristeSmetanovysady - Rek...'!$C$82:$K$235</definedName>
    <definedName name="_xlnm.Print_Area" localSheetId="1">'HristeSmetanovysady - Rek...'!$C$4:$J$37,'HristeSmetanovysady - Rek...'!$C$43:$J$66,'HristeSmetanovysady - Rek...'!$C$72:$K$235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'HristeSmetanovysady - Rek...'!$82:$82</definedName>
  </definedNames>
  <calcPr calcId="152511"/>
</workbook>
</file>

<file path=xl/sharedStrings.xml><?xml version="1.0" encoding="utf-8"?>
<sst xmlns="http://schemas.openxmlformats.org/spreadsheetml/2006/main" count="1980" uniqueCount="445">
  <si>
    <t>Export Komplet</t>
  </si>
  <si>
    <t/>
  </si>
  <si>
    <t>2.0</t>
  </si>
  <si>
    <t>ZAMOK</t>
  </si>
  <si>
    <t>False</t>
  </si>
  <si>
    <t>{f0cf8ebb-8ec8-46cf-8742-6572342b30d5}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</si>
  <si>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</si>
  <si>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</si>
  <si>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</si>
  <si>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</si>
  <si>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</si>
  <si>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</si>
  <si>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</si>
  <si>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</si>
  <si>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HristeSmetanovysady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</si>
  <si>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</si>
  <si>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</si>
  <si>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hřiště ve Smetanových sadech</t>
  </si>
  <si>
    <t>KSO:</t>
  </si>
  <si>
    <t>CC-CZ:</t>
  </si>
  <si>
    <t>Místo:</t>
  </si>
  <si>
    <t>Frýdek Místek</t>
  </si>
  <si>
    <t>Datum:</t>
  </si>
  <si>
    <t>27. 2. 2019</t>
  </si>
  <si>
    <t>Zadavatel:</t>
  </si>
  <si>
    <t>IČ:</t>
  </si>
  <si>
    <t>Město  Frýdek - Místek</t>
  </si>
  <si>
    <t>DIČ:</t>
  </si>
  <si>
    <t>Uchazeč:</t>
  </si>
  <si>
    <t>Vyplň údaj</t>
  </si>
  <si>
    <t>Projektant:</t>
  </si>
  <si>
    <t>Daniel Danemark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</si>
  <si>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</si>
  <si>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</si>
  <si>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</si>
  <si>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</si>
  <si>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</si>
  <si>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</si>
  <si>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</si>
  <si>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</si>
  <si>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</si>
  <si>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</si>
  <si>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</si>
  <si>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</si>
  <si>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</si>
  <si>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</si>
  <si>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</si>
  <si>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</si>
  <si>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</si>
  <si>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</si>
  <si>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</si>
  <si>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</si>
  <si>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</si>
  <si>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</si>
  <si>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</si>
  <si>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</si>
  <si>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</si>
  <si>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</si>
  <si>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</si>
  <si>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</si>
  <si>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</si>
  <si>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</si>
  <si>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</si>
  <si>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</si>
  <si>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</si>
  <si>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</si>
  <si>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</si>
  <si>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</si>
  <si>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</si>
  <si>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</si>
  <si>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</si>
  <si>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</si>
  <si>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</si>
  <si>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</si>
  <si>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</si>
  <si>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</si>
  <si>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</si>
  <si>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</si>
  <si>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</si>
  <si>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</si>
  <si>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</si>
  <si>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</si>
  <si>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</si>
  <si>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</si>
  <si>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</si>
  <si>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</si>
  <si>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</si>
  <si>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</si>
  <si>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</si>
  <si>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</si>
  <si>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</si>
  <si>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</si>
  <si>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</si>
  <si>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</si>
  <si>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</si>
  <si>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</si>
  <si>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</si>
  <si>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</si>
  <si>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</si>
  <si>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</si>
  <si>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</si>
  <si>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</si>
  <si>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</si>
  <si>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</si>
  <si>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</si>
  <si>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</si>
  <si>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</si>
  <si>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</si>
  <si>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</si>
  <si>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</si>
  <si>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</si>
  <si>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</si>
  <si>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</si>
  <si>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</si>
  <si>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</si>
  <si>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2019 01</t>
  </si>
  <si>
    <t>4</t>
  </si>
  <si>
    <t>2104097823</t>
  </si>
  <si>
    <t>VV</t>
  </si>
  <si>
    <t>392*0,3+88*0,4+10,5*0,32</t>
  </si>
  <si>
    <t>Součet</t>
  </si>
  <si>
    <t>130901121</t>
  </si>
  <si>
    <t>Bourání kcí v hloubených vykopávkách ze zdiva z betonu prostého ručně</t>
  </si>
  <si>
    <t>-1557756759</t>
  </si>
  <si>
    <t>0,3*0,3*0,8*14</t>
  </si>
  <si>
    <t>3</t>
  </si>
  <si>
    <t>131201101</t>
  </si>
  <si>
    <t>Hloubení jam nezapažených v hornině tř. 3 objemu do 100 m3</t>
  </si>
  <si>
    <t>-1442746734</t>
  </si>
  <si>
    <t>"pyramida"     3,1*3,1*3,14*0,6</t>
  </si>
  <si>
    <t>133302011</t>
  </si>
  <si>
    <t>Hloubení šachet ručním nebo pneum nářadím v soudržných horninách tř. 4, plocha výkopu do 4 m2</t>
  </si>
  <si>
    <t>-547710566</t>
  </si>
  <si>
    <t>0,4*0,4*0,6*(39+6+17+2+2+8+8+3)</t>
  </si>
  <si>
    <t>1*1*0,8</t>
  </si>
  <si>
    <t>5</t>
  </si>
  <si>
    <t>162701105</t>
  </si>
  <si>
    <t>Vodorovné přemístění do 10000 m výkopku/sypaniny z horniny tř. 1 až 4</t>
  </si>
  <si>
    <t>1903357875</t>
  </si>
  <si>
    <t>156,16+18,105+8,96-9,231</t>
  </si>
  <si>
    <t>"ornice" 90,5*0,1</t>
  </si>
  <si>
    <t>6</t>
  </si>
  <si>
    <t>167101102</t>
  </si>
  <si>
    <t>Nakládání výkopku z hornin tř. 1 až 4 přes 100 m3</t>
  </si>
  <si>
    <t>1190192803</t>
  </si>
  <si>
    <t>8,96</t>
  </si>
  <si>
    <t>7</t>
  </si>
  <si>
    <t>171201201</t>
  </si>
  <si>
    <t>Uložení sypaniny na skládky</t>
  </si>
  <si>
    <t>1414507916</t>
  </si>
  <si>
    <t>8</t>
  </si>
  <si>
    <t>171201211</t>
  </si>
  <si>
    <t>Poplatek za uložení stavebního odpadu - zeminy a kameniva na skládce</t>
  </si>
  <si>
    <t>t</t>
  </si>
  <si>
    <t>-255666823</t>
  </si>
  <si>
    <t>173,994*1,8 'Přepočtené koeficientem množství</t>
  </si>
  <si>
    <t>9</t>
  </si>
  <si>
    <t>174101102</t>
  </si>
  <si>
    <t>Zásyp v uzavřených prostorech sypaninou se zhutněním</t>
  </si>
  <si>
    <t>1414386309</t>
  </si>
  <si>
    <t>"pyramida"     -3,1*3,1*3,14*0,1</t>
  </si>
  <si>
    <t>"pyramida"   - 5,15*3,14*0,6*0,5</t>
  </si>
  <si>
    <t>"pyramida" - 0,8*0,8*3,14*0,5</t>
  </si>
  <si>
    <t>10</t>
  </si>
  <si>
    <t>181111111</t>
  </si>
  <si>
    <t>Plošná úprava terénu do 500 m2 zemina tř 1 až 4 nerovnosti do 100 mm v rovinně a svahu do 1:5</t>
  </si>
  <si>
    <t>m2</t>
  </si>
  <si>
    <t>1990518474</t>
  </si>
  <si>
    <t>"viz PD  celková plocha hřiště "  581</t>
  </si>
  <si>
    <t xml:space="preserve">" dopadová plocha  viz PD "  -392  </t>
  </si>
  <si>
    <t>"dlažba " - 88</t>
  </si>
  <si>
    <t xml:space="preserve">"mlatový chodník"  -10,5 </t>
  </si>
  <si>
    <t>11</t>
  </si>
  <si>
    <t>181411131</t>
  </si>
  <si>
    <t>Založení parkového trávníku výsevem plochy do 1000 m2 v rovině a ve svahu do 1:5</t>
  </si>
  <si>
    <t>619337797</t>
  </si>
  <si>
    <t>12</t>
  </si>
  <si>
    <t>M</t>
  </si>
  <si>
    <t>00572420</t>
  </si>
  <si>
    <t>osivo směs travní parková okrasná</t>
  </si>
  <si>
    <t>kg</t>
  </si>
  <si>
    <t>2143465101</t>
  </si>
  <si>
    <t>90,5*0,025 'Přepočtené koeficientem množství</t>
  </si>
  <si>
    <t>13</t>
  </si>
  <si>
    <t>182301121</t>
  </si>
  <si>
    <t>Rozprostření ornice pl do 500 m2 ve svahu přes 1:5 tl vrstvy do 100 mm</t>
  </si>
  <si>
    <t>111587833</t>
  </si>
  <si>
    <t>Zakládání</t>
  </si>
  <si>
    <t>14</t>
  </si>
  <si>
    <t>273321411</t>
  </si>
  <si>
    <t>Základové desky ze ŽB bez zvýšených nároků na prostředí tř. C 20/25</t>
  </si>
  <si>
    <t>-1489164315</t>
  </si>
  <si>
    <t>"pyramida"     3,1*3,1*3,14*0,1</t>
  </si>
  <si>
    <t>274313711</t>
  </si>
  <si>
    <t>Základové pásy z betonu tř. C 20/25</t>
  </si>
  <si>
    <t>-1069001353</t>
  </si>
  <si>
    <t>"pyramida"    5,15*3,14*0,6*0,5</t>
  </si>
  <si>
    <t>16</t>
  </si>
  <si>
    <t>275313711</t>
  </si>
  <si>
    <t>Základové patky z betonu tř. C 20/25</t>
  </si>
  <si>
    <t>-2087573039</t>
  </si>
  <si>
    <t>0,8*0,8*3,14*0,6</t>
  </si>
  <si>
    <t>17</t>
  </si>
  <si>
    <t>275351121</t>
  </si>
  <si>
    <t>Zřízení bednění základových patek</t>
  </si>
  <si>
    <t>-1739707805</t>
  </si>
  <si>
    <t>0,4*4*0,15*(39+6+17+2+2+8+8+3)</t>
  </si>
  <si>
    <t>1*4*0,3</t>
  </si>
  <si>
    <t>18</t>
  </si>
  <si>
    <t>275351122</t>
  </si>
  <si>
    <t>Odstranění bednění základových patek</t>
  </si>
  <si>
    <t>-1831252871</t>
  </si>
  <si>
    <t>19</t>
  </si>
  <si>
    <t>275362021</t>
  </si>
  <si>
    <t>Výztuž základových patek svařovanými sítěmi Kari</t>
  </si>
  <si>
    <t>179952862</t>
  </si>
  <si>
    <t>"pyramida"     3,1*3,1*3,14*4,4*1,35*0,001</t>
  </si>
  <si>
    <t>20</t>
  </si>
  <si>
    <t>279352221</t>
  </si>
  <si>
    <t>Zřízení kruhového oboustranného bednění základových zdí r do 2,5 m</t>
  </si>
  <si>
    <t>139738351</t>
  </si>
  <si>
    <t>"pyramida"   1,6*3,14*0,6</t>
  </si>
  <si>
    <t>"pyramida"   5,15*3,14*0,6*2</t>
  </si>
  <si>
    <t>279352222</t>
  </si>
  <si>
    <t>Odstranění kruhového oboustranného bednění základových zdí r do 2,5 m</t>
  </si>
  <si>
    <t>1401849017</t>
  </si>
  <si>
    <t>Svislé a kompletní konstrukce</t>
  </si>
  <si>
    <t>22</t>
  </si>
  <si>
    <t>348001</t>
  </si>
  <si>
    <t>Dodávka a montáž  oplocení rámového výšky 1 m  včetně sloupků a včetně patek se zemními pracemi  -  Ocelový sloupek poplastovaný D 48mm , pole š 2500 mm  z  panelů 3D  oko 50/200</t>
  </si>
  <si>
    <t>m</t>
  </si>
  <si>
    <t>-871935820</t>
  </si>
  <si>
    <t>23</t>
  </si>
  <si>
    <t>348101210</t>
  </si>
  <si>
    <t>Osazení vrat a vrátek k oplocení na ocelové sloupky do 2 m2</t>
  </si>
  <si>
    <t>kus</t>
  </si>
  <si>
    <t>-223530837</t>
  </si>
  <si>
    <t>24</t>
  </si>
  <si>
    <t>553991</t>
  </si>
  <si>
    <t>Branka oplocení  š. 900mm</t>
  </si>
  <si>
    <t>-519240687</t>
  </si>
  <si>
    <t>25</t>
  </si>
  <si>
    <t>348101220</t>
  </si>
  <si>
    <t>Osazení vrat a vrátek k oplocení na ocelové sloupky do 4 m2</t>
  </si>
  <si>
    <t>-687140571</t>
  </si>
  <si>
    <t>26</t>
  </si>
  <si>
    <t>553992</t>
  </si>
  <si>
    <t>Brána oplocení  š. 3000mm</t>
  </si>
  <si>
    <t>-51395115</t>
  </si>
  <si>
    <t>Komunikace pozemní</t>
  </si>
  <si>
    <t>27</t>
  </si>
  <si>
    <t>564221111</t>
  </si>
  <si>
    <t>Podklad nebo podsyp ze štěrkopísku ŠP tl 80 mm</t>
  </si>
  <si>
    <t>-490102943</t>
  </si>
  <si>
    <t>"zámková dlažba viz PD"  88</t>
  </si>
  <si>
    <t>28</t>
  </si>
  <si>
    <t>564730011</t>
  </si>
  <si>
    <t>Podklad z kameniva hrubého drceného vel. 8-16 mm tl 100 mm</t>
  </si>
  <si>
    <t>1167383780</t>
  </si>
  <si>
    <t>"VIZ PD" 392+88</t>
  </si>
  <si>
    <t>29</t>
  </si>
  <si>
    <t>564740111</t>
  </si>
  <si>
    <t>Podklad z kameniva hrubého drceného vel. 16-32 mm tl 120 mm</t>
  </si>
  <si>
    <t>1399465748</t>
  </si>
  <si>
    <t>30</t>
  </si>
  <si>
    <t>564801112</t>
  </si>
  <si>
    <t>Podklad ze štěrkodrtě ŠD tl 40 mm</t>
  </si>
  <si>
    <t>-2034754420</t>
  </si>
  <si>
    <t>"VIZ PD" 392</t>
  </si>
  <si>
    <t>31</t>
  </si>
  <si>
    <t>564972123</t>
  </si>
  <si>
    <t>Podklad z mechanicky zpevněného kameniva MZK tl 320 mm</t>
  </si>
  <si>
    <t>-484158461</t>
  </si>
  <si>
    <t>"mlatový chodník  viz PD"  10,5</t>
  </si>
  <si>
    <t>32</t>
  </si>
  <si>
    <t>579231326</t>
  </si>
  <si>
    <t>Strojně litý pryžový povrch stabilizační  20mm a 1-vrstvý tl 10 mm 2 ostatní barvy na terén do 300 m2 - barevnost viz v.č.D1.1 .20 - vizualizace</t>
  </si>
  <si>
    <t>-920233486</t>
  </si>
  <si>
    <t>33</t>
  </si>
  <si>
    <t>579231346</t>
  </si>
  <si>
    <t xml:space="preserve">Strojně litý pryžový povrch stabilizační 40mm  a 1-vrstvý tl 10 mm 2 ostatní barvy na terén do 300 m2 - barevnost viz v.č. D1.1.20 - vizualizace </t>
  </si>
  <si>
    <t>5885096</t>
  </si>
  <si>
    <t>392-151</t>
  </si>
  <si>
    <t>34</t>
  </si>
  <si>
    <t>596211110</t>
  </si>
  <si>
    <t>Kladení zámkové dlažby komunikací pro pěší tl 60 mm skupiny A pl do 50 m2</t>
  </si>
  <si>
    <t>-1704263172</t>
  </si>
  <si>
    <t>"viz PD"  88</t>
  </si>
  <si>
    <t>35</t>
  </si>
  <si>
    <t>59245021</t>
  </si>
  <si>
    <t>dlažba skladebná betonová 200x200x60mm přírodní</t>
  </si>
  <si>
    <t>-540636299</t>
  </si>
  <si>
    <t>88*1,03 'Přepočtené koeficientem množství</t>
  </si>
  <si>
    <t>Ostatní konstrukce a práce, bourání</t>
  </si>
  <si>
    <t>36</t>
  </si>
  <si>
    <t>916231213</t>
  </si>
  <si>
    <t>Osazení chodníkového obrubníku betonového stojatého s boční opěrou do lože z betonu prostého</t>
  </si>
  <si>
    <t>-669927705</t>
  </si>
  <si>
    <t>"viz PD" 132+21</t>
  </si>
  <si>
    <t>37</t>
  </si>
  <si>
    <t>59217002</t>
  </si>
  <si>
    <t>obrubník betonový zahradní šedý 1000x50x200mm</t>
  </si>
  <si>
    <t>-681534407</t>
  </si>
  <si>
    <t>38</t>
  </si>
  <si>
    <t>916991121</t>
  </si>
  <si>
    <t>Lože pod obrubníky, krajníky nebo obruby z dlažebních kostek z betonu prostého</t>
  </si>
  <si>
    <t>235827089</t>
  </si>
  <si>
    <t>153*0,1*0,2</t>
  </si>
  <si>
    <t>39</t>
  </si>
  <si>
    <t>936004113.1</t>
  </si>
  <si>
    <t xml:space="preserve">Montáž dětského  pískoviště s rámem </t>
  </si>
  <si>
    <t>384829880</t>
  </si>
  <si>
    <t>3*4</t>
  </si>
  <si>
    <t>40</t>
  </si>
  <si>
    <t>749001</t>
  </si>
  <si>
    <t>Dětské pískoviště  3000*3000  s rámu HDP - viz  Specifikace prvků č.v. D.1.1-19</t>
  </si>
  <si>
    <t>1860430599</t>
  </si>
  <si>
    <t>41</t>
  </si>
  <si>
    <t>936004121.1</t>
  </si>
  <si>
    <t>Zřízení vnitřního prostoru dětského pískoviště včetně podkladní vrstvy a  vrstvy písku</t>
  </si>
  <si>
    <t>1909492630</t>
  </si>
  <si>
    <t>3*3</t>
  </si>
  <si>
    <t>42</t>
  </si>
  <si>
    <t>936005211</t>
  </si>
  <si>
    <t>Montáž dětské houpačky řetízkové jednomístné</t>
  </si>
  <si>
    <t>-407286903</t>
  </si>
  <si>
    <t>43</t>
  </si>
  <si>
    <t>936005212</t>
  </si>
  <si>
    <t>Montáž dětské houpačky řetízkové dvoumístné</t>
  </si>
  <si>
    <t>-285400853</t>
  </si>
  <si>
    <t>44</t>
  </si>
  <si>
    <t>74920099</t>
  </si>
  <si>
    <t>houpačka  dvoumístná + houpačka hnízdo   -  nerez provedení - viz  Specifikace prvků č.v. D.1.1-19</t>
  </si>
  <si>
    <t>-2070798988</t>
  </si>
  <si>
    <t>45</t>
  </si>
  <si>
    <t>936005221</t>
  </si>
  <si>
    <t>Montáž dětské houpačky kládové dvoumístné</t>
  </si>
  <si>
    <t>1297262872</t>
  </si>
  <si>
    <t>46</t>
  </si>
  <si>
    <t>74920001.1</t>
  </si>
  <si>
    <t>Vahadlová  houpačka  - viz  Specifikace prvků č.v. D.1.1-19</t>
  </si>
  <si>
    <t>1818703153</t>
  </si>
  <si>
    <t>47</t>
  </si>
  <si>
    <t>936005231</t>
  </si>
  <si>
    <t>Montáž dětské houpačky pružinové jednomístné</t>
  </si>
  <si>
    <t>-912089969</t>
  </si>
  <si>
    <t>48</t>
  </si>
  <si>
    <t>74920009.1</t>
  </si>
  <si>
    <t>houpadlo lev - viz  Specifikace prvků č.v. D.1.1-19</t>
  </si>
  <si>
    <t>-577684278</t>
  </si>
  <si>
    <t>49</t>
  </si>
  <si>
    <t>936005232</t>
  </si>
  <si>
    <t>Montáž dětské houpačky pružinové dvoumístné</t>
  </si>
  <si>
    <t>-1213878287</t>
  </si>
  <si>
    <t>50</t>
  </si>
  <si>
    <t>74920010.1</t>
  </si>
  <si>
    <t>houpadlo opička  - viz  Specifikace prvků č.v. D.1.1-19</t>
  </si>
  <si>
    <t>-836830392</t>
  </si>
  <si>
    <t>51</t>
  </si>
  <si>
    <t>936008</t>
  </si>
  <si>
    <t xml:space="preserve">Montáž  prolézačky </t>
  </si>
  <si>
    <t>-1625061237</t>
  </si>
  <si>
    <t>52</t>
  </si>
  <si>
    <t>749002</t>
  </si>
  <si>
    <t>prolézačka - viz  Specifikace prvků č.v. D.1.1-19</t>
  </si>
  <si>
    <t>1565454842</t>
  </si>
  <si>
    <t>53</t>
  </si>
  <si>
    <t>936009</t>
  </si>
  <si>
    <t>Montáž velké herní sestavy</t>
  </si>
  <si>
    <t>1846565411</t>
  </si>
  <si>
    <t>54</t>
  </si>
  <si>
    <t>749003</t>
  </si>
  <si>
    <t>Velká herní sestava  - viz  Specifikace prvků č.v. D.1.1-19</t>
  </si>
  <si>
    <t>-668802303</t>
  </si>
  <si>
    <t>55</t>
  </si>
  <si>
    <t>936010</t>
  </si>
  <si>
    <t>Montáž pyramidy</t>
  </si>
  <si>
    <t>72090129</t>
  </si>
  <si>
    <t>56</t>
  </si>
  <si>
    <t>749004</t>
  </si>
  <si>
    <t>Pyramida - viz  Specifikace prvků č.v. D.1.1-19</t>
  </si>
  <si>
    <t>-599999153</t>
  </si>
  <si>
    <t>57</t>
  </si>
  <si>
    <t>936011</t>
  </si>
  <si>
    <t>Montáž housenky</t>
  </si>
  <si>
    <t>17035343</t>
  </si>
  <si>
    <t>58</t>
  </si>
  <si>
    <t>749005</t>
  </si>
  <si>
    <t>Housenka - viz  Specifikace prvků č.v. D.1.1-19</t>
  </si>
  <si>
    <t>2061116057</t>
  </si>
  <si>
    <t>59</t>
  </si>
  <si>
    <t>936012</t>
  </si>
  <si>
    <t>Montáž kolotoče</t>
  </si>
  <si>
    <t>-1481746735</t>
  </si>
  <si>
    <t>60</t>
  </si>
  <si>
    <t>749006</t>
  </si>
  <si>
    <t>Kolotoč - viz  Specifikace prvků č.v. D.1.1-19</t>
  </si>
  <si>
    <t>63831204</t>
  </si>
  <si>
    <t>61</t>
  </si>
  <si>
    <t>962042334</t>
  </si>
  <si>
    <t>Bourání pilířů z betonu prostého</t>
  </si>
  <si>
    <t>1788327572</t>
  </si>
  <si>
    <t>0,45*0,45*1,8*12</t>
  </si>
  <si>
    <t>"základy" 0,5*0,5*0,8*12</t>
  </si>
  <si>
    <t>"podezdívka " 11*2,4*0,3*0,4</t>
  </si>
  <si>
    <t>62</t>
  </si>
  <si>
    <t>966051111</t>
  </si>
  <si>
    <t>Bourání betonových palisád osazovaných v řadě</t>
  </si>
  <si>
    <t>713438625</t>
  </si>
  <si>
    <t>55*0,5*0,15</t>
  </si>
  <si>
    <t>997</t>
  </si>
  <si>
    <t>Přesun sutě</t>
  </si>
  <si>
    <t>63</t>
  </si>
  <si>
    <t>997221561</t>
  </si>
  <si>
    <t>Vodorovná doprava suti z kusových materiálů do 1 km</t>
  </si>
  <si>
    <t>1080340305</t>
  </si>
  <si>
    <t>64</t>
  </si>
  <si>
    <t>997221569</t>
  </si>
  <si>
    <t>Příplatek ZKD 1 km u vodorovné dopravy suti z kusových materiálů</t>
  </si>
  <si>
    <t>-535866198</t>
  </si>
  <si>
    <t>34,815*10 'Přepočtené koeficientem množství</t>
  </si>
  <si>
    <t>65</t>
  </si>
  <si>
    <t>997221611</t>
  </si>
  <si>
    <t>Nakládání suti na dopravní prostředky pro vodorovnou dopravu</t>
  </si>
  <si>
    <t>1452950412</t>
  </si>
  <si>
    <t>66</t>
  </si>
  <si>
    <t>997221825</t>
  </si>
  <si>
    <t>Poplatek za uložení na skládce (skládkovné) stavebního odpadu železobetonového kód odpadu 170 101</t>
  </si>
  <si>
    <t>-990176308</t>
  </si>
  <si>
    <t>998</t>
  </si>
  <si>
    <t>Přesun hmot</t>
  </si>
  <si>
    <t>67</t>
  </si>
  <si>
    <t>998223011</t>
  </si>
  <si>
    <t>Přesun hmot pro pozemní komunikace s krytem dlážděným</t>
  </si>
  <si>
    <t>-1596797927</t>
  </si>
  <si>
    <t>VRN</t>
  </si>
  <si>
    <t>Vedlejší rozpočtové náklady</t>
  </si>
  <si>
    <t>VRN1</t>
  </si>
  <si>
    <t>Průzkumné, geodetické a projektové práce</t>
  </si>
  <si>
    <t>68</t>
  </si>
  <si>
    <t>012403000</t>
  </si>
  <si>
    <t>Kartografické práce - geeometrický plán pro vklad do KN včetně ověření KN</t>
  </si>
  <si>
    <t>kpl</t>
  </si>
  <si>
    <t>1024</t>
  </si>
  <si>
    <t>960599166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</si>
</sst>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19"/>
      <c r="AQ5" s="19"/>
      <c r="AR5" s="17"/>
      <c r="BE5" s="253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19"/>
      <c r="AQ6" s="19"/>
      <c r="AR6" s="17"/>
      <c r="BE6" s="254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4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54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4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54"/>
      <c r="BS10" s="14" t="s">
        <v>6</v>
      </c>
    </row>
    <row r="11" spans="2:7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54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4"/>
      <c r="BS12" s="14" t="s">
        <v>6</v>
      </c>
    </row>
    <row r="13" spans="2:7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54"/>
      <c r="BS13" s="14" t="s">
        <v>6</v>
      </c>
    </row>
    <row r="14" spans="2:71" ht="12">
      <c r="B14" s="18"/>
      <c r="C14" s="19"/>
      <c r="D14" s="19"/>
      <c r="E14" s="248" t="s">
        <v>29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54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4"/>
      <c r="BS15" s="14" t="s">
        <v>4</v>
      </c>
    </row>
    <row r="16" spans="2:7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54"/>
      <c r="BS16" s="14" t="s">
        <v>4</v>
      </c>
    </row>
    <row r="17" spans="2:7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54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4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54"/>
      <c r="BS19" s="14" t="s">
        <v>6</v>
      </c>
    </row>
    <row r="20" spans="2:7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54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4"/>
    </row>
    <row r="22" spans="2:57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4"/>
    </row>
    <row r="23" spans="2:57" ht="16.5" customHeight="1">
      <c r="B23" s="18"/>
      <c r="C23" s="19"/>
      <c r="D23" s="19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19"/>
      <c r="AP23" s="19"/>
      <c r="AQ23" s="19"/>
      <c r="AR23" s="17"/>
      <c r="BE23" s="254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4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4"/>
    </row>
    <row r="26" spans="2:57" s="1" customFormat="1" ht="25.9" customHeight="1">
      <c r="B26" s="31"/>
      <c r="C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5">
        <f>ROUND(AG54,2)</f>
        <v>0</v>
      </c>
      <c r="AL26" s="256"/>
      <c r="AM26" s="256"/>
      <c r="AN26" s="256"/>
      <c r="AO26" s="256"/>
      <c r="AP26" s="32"/>
      <c r="AQ26" s="32"/>
      <c r="AR26" s="35"/>
      <c r="BE26" s="254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54"/>
    </row>
    <row r="28" spans="2:57" s="1" customFormat="1" ht="12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51" t="s">
        <v>37</v>
      </c>
      <c r="M28" s="251"/>
      <c r="N28" s="251"/>
      <c r="O28" s="251"/>
      <c r="P28" s="251"/>
      <c r="Q28" s="32"/>
      <c r="R28" s="32"/>
      <c r="S28" s="32"/>
      <c r="T28" s="32"/>
      <c r="U28" s="32"/>
      <c r="V28" s="32"/>
      <c r="W28" s="251" t="s">
        <v>38</v>
      </c>
      <c r="X28" s="251"/>
      <c r="Y28" s="251"/>
      <c r="Z28" s="251"/>
      <c r="AA28" s="251"/>
      <c r="AB28" s="251"/>
      <c r="AC28" s="251"/>
      <c r="AD28" s="251"/>
      <c r="AE28" s="251"/>
      <c r="AF28" s="32"/>
      <c r="AG28" s="32"/>
      <c r="AH28" s="32"/>
      <c r="AI28" s="32"/>
      <c r="AJ28" s="32"/>
      <c r="AK28" s="251" t="s">
        <v>39</v>
      </c>
      <c r="AL28" s="251"/>
      <c r="AM28" s="251"/>
      <c r="AN28" s="251"/>
      <c r="AO28" s="251"/>
      <c r="AP28" s="32"/>
      <c r="AQ28" s="32"/>
      <c r="AR28" s="35"/>
      <c r="BE28" s="254"/>
    </row>
    <row r="29" spans="2:57" s="2" customFormat="1" ht="14.45" customHeight="1">
      <c r="B29" s="36"/>
      <c r="C29" s="37"/>
      <c r="D29" s="26" t="s">
        <v>40</v>
      </c>
      <c r="E29" s="37"/>
      <c r="F29" s="26" t="s">
        <v>41</v>
      </c>
      <c r="G29" s="37"/>
      <c r="H29" s="37"/>
      <c r="I29" s="37"/>
      <c r="J29" s="37"/>
      <c r="K29" s="37"/>
      <c r="L29" s="217">
        <v>0.21</v>
      </c>
      <c r="M29" s="218"/>
      <c r="N29" s="218"/>
      <c r="O29" s="218"/>
      <c r="P29" s="218"/>
      <c r="Q29" s="37"/>
      <c r="R29" s="37"/>
      <c r="S29" s="37"/>
      <c r="T29" s="37"/>
      <c r="U29" s="37"/>
      <c r="V29" s="37"/>
      <c r="W29" s="252">
        <f>ROUND(AZ54,2)</f>
        <v>0</v>
      </c>
      <c r="X29" s="218"/>
      <c r="Y29" s="218"/>
      <c r="Z29" s="218"/>
      <c r="AA29" s="218"/>
      <c r="AB29" s="218"/>
      <c r="AC29" s="218"/>
      <c r="AD29" s="218"/>
      <c r="AE29" s="218"/>
      <c r="AF29" s="37"/>
      <c r="AG29" s="37"/>
      <c r="AH29" s="37"/>
      <c r="AI29" s="37"/>
      <c r="AJ29" s="37"/>
      <c r="AK29" s="252">
        <f>ROUND(AV54,2)</f>
        <v>0</v>
      </c>
      <c r="AL29" s="218"/>
      <c r="AM29" s="218"/>
      <c r="AN29" s="218"/>
      <c r="AO29" s="218"/>
      <c r="AP29" s="37"/>
      <c r="AQ29" s="37"/>
      <c r="AR29" s="38"/>
      <c r="BE29" s="254"/>
    </row>
    <row r="30" spans="2:57" s="2" customFormat="1" ht="14.45" customHeight="1">
      <c r="B30" s="36"/>
      <c r="C30" s="37"/>
      <c r="D30" s="37"/>
      <c r="E30" s="37"/>
      <c r="F30" s="26" t="s">
        <v>42</v>
      </c>
      <c r="G30" s="37"/>
      <c r="H30" s="37"/>
      <c r="I30" s="37"/>
      <c r="J30" s="37"/>
      <c r="K30" s="37"/>
      <c r="L30" s="217">
        <v>0.15</v>
      </c>
      <c r="M30" s="218"/>
      <c r="N30" s="218"/>
      <c r="O30" s="218"/>
      <c r="P30" s="218"/>
      <c r="Q30" s="37"/>
      <c r="R30" s="37"/>
      <c r="S30" s="37"/>
      <c r="T30" s="37"/>
      <c r="U30" s="37"/>
      <c r="V30" s="37"/>
      <c r="W30" s="252">
        <f>ROUND(BA54,2)</f>
        <v>0</v>
      </c>
      <c r="X30" s="218"/>
      <c r="Y30" s="218"/>
      <c r="Z30" s="218"/>
      <c r="AA30" s="218"/>
      <c r="AB30" s="218"/>
      <c r="AC30" s="218"/>
      <c r="AD30" s="218"/>
      <c r="AE30" s="218"/>
      <c r="AF30" s="37"/>
      <c r="AG30" s="37"/>
      <c r="AH30" s="37"/>
      <c r="AI30" s="37"/>
      <c r="AJ30" s="37"/>
      <c r="AK30" s="252">
        <f>ROUND(AW54,2)</f>
        <v>0</v>
      </c>
      <c r="AL30" s="218"/>
      <c r="AM30" s="218"/>
      <c r="AN30" s="218"/>
      <c r="AO30" s="218"/>
      <c r="AP30" s="37"/>
      <c r="AQ30" s="37"/>
      <c r="AR30" s="38"/>
      <c r="BE30" s="254"/>
    </row>
    <row r="31" spans="2:57" s="2" customFormat="1" ht="14.45" customHeight="1" hidden="1">
      <c r="B31" s="36"/>
      <c r="C31" s="37"/>
      <c r="D31" s="37"/>
      <c r="E31" s="37"/>
      <c r="F31" s="26" t="s">
        <v>43</v>
      </c>
      <c r="G31" s="37"/>
      <c r="H31" s="37"/>
      <c r="I31" s="37"/>
      <c r="J31" s="37"/>
      <c r="K31" s="37"/>
      <c r="L31" s="217">
        <v>0.21</v>
      </c>
      <c r="M31" s="218"/>
      <c r="N31" s="218"/>
      <c r="O31" s="218"/>
      <c r="P31" s="218"/>
      <c r="Q31" s="37"/>
      <c r="R31" s="37"/>
      <c r="S31" s="37"/>
      <c r="T31" s="37"/>
      <c r="U31" s="37"/>
      <c r="V31" s="37"/>
      <c r="W31" s="252">
        <f>ROUND(BB54,2)</f>
        <v>0</v>
      </c>
      <c r="X31" s="218"/>
      <c r="Y31" s="218"/>
      <c r="Z31" s="218"/>
      <c r="AA31" s="218"/>
      <c r="AB31" s="218"/>
      <c r="AC31" s="218"/>
      <c r="AD31" s="218"/>
      <c r="AE31" s="218"/>
      <c r="AF31" s="37"/>
      <c r="AG31" s="37"/>
      <c r="AH31" s="37"/>
      <c r="AI31" s="37"/>
      <c r="AJ31" s="37"/>
      <c r="AK31" s="252">
        <v>0</v>
      </c>
      <c r="AL31" s="218"/>
      <c r="AM31" s="218"/>
      <c r="AN31" s="218"/>
      <c r="AO31" s="218"/>
      <c r="AP31" s="37"/>
      <c r="AQ31" s="37"/>
      <c r="AR31" s="38"/>
      <c r="BE31" s="254"/>
    </row>
    <row r="32" spans="2:57" s="2" customFormat="1" ht="14.45" customHeight="1" hidden="1">
      <c r="B32" s="36"/>
      <c r="C32" s="37"/>
      <c r="D32" s="37"/>
      <c r="E32" s="37"/>
      <c r="F32" s="26" t="s">
        <v>44</v>
      </c>
      <c r="G32" s="37"/>
      <c r="H32" s="37"/>
      <c r="I32" s="37"/>
      <c r="J32" s="37"/>
      <c r="K32" s="37"/>
      <c r="L32" s="217">
        <v>0.15</v>
      </c>
      <c r="M32" s="218"/>
      <c r="N32" s="218"/>
      <c r="O32" s="218"/>
      <c r="P32" s="218"/>
      <c r="Q32" s="37"/>
      <c r="R32" s="37"/>
      <c r="S32" s="37"/>
      <c r="T32" s="37"/>
      <c r="U32" s="37"/>
      <c r="V32" s="37"/>
      <c r="W32" s="252">
        <f>ROUND(BC54,2)</f>
        <v>0</v>
      </c>
      <c r="X32" s="218"/>
      <c r="Y32" s="218"/>
      <c r="Z32" s="218"/>
      <c r="AA32" s="218"/>
      <c r="AB32" s="218"/>
      <c r="AC32" s="218"/>
      <c r="AD32" s="218"/>
      <c r="AE32" s="218"/>
      <c r="AF32" s="37"/>
      <c r="AG32" s="37"/>
      <c r="AH32" s="37"/>
      <c r="AI32" s="37"/>
      <c r="AJ32" s="37"/>
      <c r="AK32" s="252">
        <v>0</v>
      </c>
      <c r="AL32" s="218"/>
      <c r="AM32" s="218"/>
      <c r="AN32" s="218"/>
      <c r="AO32" s="218"/>
      <c r="AP32" s="37"/>
      <c r="AQ32" s="37"/>
      <c r="AR32" s="38"/>
      <c r="BE32" s="254"/>
    </row>
    <row r="33" spans="2:57" s="2" customFormat="1" ht="14.45" customHeight="1" hidden="1">
      <c r="B33" s="36"/>
      <c r="C33" s="37"/>
      <c r="D33" s="37"/>
      <c r="E33" s="37"/>
      <c r="F33" s="26" t="s">
        <v>45</v>
      </c>
      <c r="G33" s="37"/>
      <c r="H33" s="37"/>
      <c r="I33" s="37"/>
      <c r="J33" s="37"/>
      <c r="K33" s="37"/>
      <c r="L33" s="217">
        <v>0</v>
      </c>
      <c r="M33" s="218"/>
      <c r="N33" s="218"/>
      <c r="O33" s="218"/>
      <c r="P33" s="218"/>
      <c r="Q33" s="37"/>
      <c r="R33" s="37"/>
      <c r="S33" s="37"/>
      <c r="T33" s="37"/>
      <c r="U33" s="37"/>
      <c r="V33" s="37"/>
      <c r="W33" s="252">
        <f>ROUND(BD54,2)</f>
        <v>0</v>
      </c>
      <c r="X33" s="218"/>
      <c r="Y33" s="218"/>
      <c r="Z33" s="218"/>
      <c r="AA33" s="218"/>
      <c r="AB33" s="218"/>
      <c r="AC33" s="218"/>
      <c r="AD33" s="218"/>
      <c r="AE33" s="218"/>
      <c r="AF33" s="37"/>
      <c r="AG33" s="37"/>
      <c r="AH33" s="37"/>
      <c r="AI33" s="37"/>
      <c r="AJ33" s="37"/>
      <c r="AK33" s="252">
        <v>0</v>
      </c>
      <c r="AL33" s="218"/>
      <c r="AM33" s="218"/>
      <c r="AN33" s="218"/>
      <c r="AO33" s="218"/>
      <c r="AP33" s="37"/>
      <c r="AQ33" s="37"/>
      <c r="AR33" s="38"/>
      <c r="BE33" s="254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54"/>
    </row>
    <row r="35" spans="2:44" s="1" customFormat="1" ht="25.9" customHeight="1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9" t="s">
        <v>48</v>
      </c>
      <c r="Y35" s="230"/>
      <c r="Z35" s="230"/>
      <c r="AA35" s="230"/>
      <c r="AB35" s="230"/>
      <c r="AC35" s="41"/>
      <c r="AD35" s="41"/>
      <c r="AE35" s="41"/>
      <c r="AF35" s="41"/>
      <c r="AG35" s="41"/>
      <c r="AH35" s="41"/>
      <c r="AI35" s="41"/>
      <c r="AJ35" s="41"/>
      <c r="AK35" s="231">
        <f>SUM(AK26:AK33)</f>
        <v>0</v>
      </c>
      <c r="AL35" s="230"/>
      <c r="AM35" s="230"/>
      <c r="AN35" s="230"/>
      <c r="AO35" s="232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HristeSmetanovysady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36" t="str">
        <f>K6</f>
        <v>Rekonstrukce hřiště ve Smetanových sadech</v>
      </c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Frýdek Místek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38" t="str">
        <f>IF(AN8="","",AN8)</f>
        <v>27. 2. 2019</v>
      </c>
      <c r="AN47" s="238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Město  Frýdek - Místek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34" t="str">
        <f>IF(E17="","",E17)</f>
        <v>Daniel Danemark</v>
      </c>
      <c r="AN49" s="235"/>
      <c r="AO49" s="235"/>
      <c r="AP49" s="235"/>
      <c r="AQ49" s="32"/>
      <c r="AR49" s="35"/>
      <c r="AS49" s="239" t="s">
        <v>50</v>
      </c>
      <c r="AT49" s="240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34" t="str">
        <f>IF(E20="","",E20)</f>
        <v>Martin  Pniok</v>
      </c>
      <c r="AN50" s="235"/>
      <c r="AO50" s="235"/>
      <c r="AP50" s="235"/>
      <c r="AQ50" s="32"/>
      <c r="AR50" s="35"/>
      <c r="AS50" s="241"/>
      <c r="AT50" s="242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43"/>
      <c r="AT51" s="244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19" t="s">
        <v>51</v>
      </c>
      <c r="D52" s="220"/>
      <c r="E52" s="220"/>
      <c r="F52" s="220"/>
      <c r="G52" s="220"/>
      <c r="H52" s="59"/>
      <c r="I52" s="221" t="s">
        <v>52</v>
      </c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2" t="s">
        <v>53</v>
      </c>
      <c r="AH52" s="220"/>
      <c r="AI52" s="220"/>
      <c r="AJ52" s="220"/>
      <c r="AK52" s="220"/>
      <c r="AL52" s="220"/>
      <c r="AM52" s="220"/>
      <c r="AN52" s="221" t="s">
        <v>54</v>
      </c>
      <c r="AO52" s="220"/>
      <c r="AP52" s="223"/>
      <c r="AQ52" s="60" t="s">
        <v>55</v>
      </c>
      <c r="AR52" s="35"/>
      <c r="AS52" s="61" t="s">
        <v>56</v>
      </c>
      <c r="AT52" s="62" t="s">
        <v>57</v>
      </c>
      <c r="AU52" s="62" t="s">
        <v>58</v>
      </c>
      <c r="AV52" s="62" t="s">
        <v>59</v>
      </c>
      <c r="AW52" s="62" t="s">
        <v>60</v>
      </c>
      <c r="AX52" s="62" t="s">
        <v>61</v>
      </c>
      <c r="AY52" s="62" t="s">
        <v>62</v>
      </c>
      <c r="AZ52" s="62" t="s">
        <v>63</v>
      </c>
      <c r="BA52" s="62" t="s">
        <v>64</v>
      </c>
      <c r="BB52" s="62" t="s">
        <v>65</v>
      </c>
      <c r="BC52" s="62" t="s">
        <v>66</v>
      </c>
      <c r="BD52" s="63" t="s">
        <v>67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27">
        <f>ROUND(AG55,2)</f>
        <v>0</v>
      </c>
      <c r="AH54" s="227"/>
      <c r="AI54" s="227"/>
      <c r="AJ54" s="227"/>
      <c r="AK54" s="227"/>
      <c r="AL54" s="227"/>
      <c r="AM54" s="227"/>
      <c r="AN54" s="228">
        <f>SUM(AG54,AT54)</f>
        <v>0</v>
      </c>
      <c r="AO54" s="228"/>
      <c r="AP54" s="228"/>
      <c r="AQ54" s="71" t="s">
        <v>1</v>
      </c>
      <c r="AR54" s="72"/>
      <c r="AS54" s="73">
        <f>ROUND(AS55,2)</f>
        <v>0</v>
      </c>
      <c r="AT54" s="74">
        <f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69</v>
      </c>
      <c r="BT54" s="77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0" s="5" customFormat="1" ht="40.5" customHeight="1">
      <c r="A55" s="78" t="s">
        <v>73</v>
      </c>
      <c r="B55" s="79"/>
      <c r="C55" s="80"/>
      <c r="D55" s="226" t="s">
        <v>14</v>
      </c>
      <c r="E55" s="226"/>
      <c r="F55" s="226"/>
      <c r="G55" s="226"/>
      <c r="H55" s="226"/>
      <c r="I55" s="81"/>
      <c r="J55" s="226" t="s">
        <v>17</v>
      </c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4">
        <f>'HristeSmetanovysady - Rek...'!J28</f>
        <v>0</v>
      </c>
      <c r="AH55" s="225"/>
      <c r="AI55" s="225"/>
      <c r="AJ55" s="225"/>
      <c r="AK55" s="225"/>
      <c r="AL55" s="225"/>
      <c r="AM55" s="225"/>
      <c r="AN55" s="224">
        <f>SUM(AG55,AT55)</f>
        <v>0</v>
      </c>
      <c r="AO55" s="225"/>
      <c r="AP55" s="225"/>
      <c r="AQ55" s="82" t="s">
        <v>74</v>
      </c>
      <c r="AR55" s="83"/>
      <c r="AS55" s="84">
        <v>0</v>
      </c>
      <c r="AT55" s="85">
        <f>ROUND(SUM(AV55:AW55),2)</f>
        <v>0</v>
      </c>
      <c r="AU55" s="86">
        <f>'HristeSmetanovysady - Rek...'!P83</f>
        <v>0</v>
      </c>
      <c r="AV55" s="85">
        <f>'HristeSmetanovysady - Rek...'!J31</f>
        <v>0</v>
      </c>
      <c r="AW55" s="85">
        <f>'HristeSmetanovysady - Rek...'!J32</f>
        <v>0</v>
      </c>
      <c r="AX55" s="85">
        <f>'HristeSmetanovysady - Rek...'!J33</f>
        <v>0</v>
      </c>
      <c r="AY55" s="85">
        <f>'HristeSmetanovysady - Rek...'!J34</f>
        <v>0</v>
      </c>
      <c r="AZ55" s="85">
        <f>'HristeSmetanovysady - Rek...'!F31</f>
        <v>0</v>
      </c>
      <c r="BA55" s="85">
        <f>'HristeSmetanovysady - Rek...'!F32</f>
        <v>0</v>
      </c>
      <c r="BB55" s="85">
        <f>'HristeSmetanovysady - Rek...'!F33</f>
        <v>0</v>
      </c>
      <c r="BC55" s="85">
        <f>'HristeSmetanovysady - Rek...'!F34</f>
        <v>0</v>
      </c>
      <c r="BD55" s="87">
        <f>'HristeSmetanovysady - Rek...'!F35</f>
        <v>0</v>
      </c>
      <c r="BT55" s="88" t="s">
        <v>75</v>
      </c>
      <c r="BU55" s="88" t="s">
        <v>76</v>
      </c>
      <c r="BV55" s="88" t="s">
        <v>71</v>
      </c>
      <c r="BW55" s="88" t="s">
        <v>5</v>
      </c>
      <c r="BX55" s="88" t="s">
        <v>72</v>
      </c>
      <c r="CL55" s="88" t="s">
        <v>1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2:44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algorithmName="SHA-512" hashValue="blPxITTEk8WYwDWMLF2/bgBgj+4kLccdFJu9RzYJdH+Ik+gsF/vDann/CzSgp6eXuY3yDlwfhUaurZ9Ra/3oXA==" saltValue="wkcfLtsOk6XHWNaUZDNX2yIIRYZzevK0pdCpqL6CECc48HuqCJgy7FpzOsupctiBQbhsy+l6GcxkwDnqmYkaKA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HristeSmetanovysady - Re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6"/>
  <sheetViews>
    <sheetView showGridLines="0" tabSelected="1" workbookViewId="0" topLeftCell="A13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5</v>
      </c>
    </row>
    <row r="3" spans="2:46" ht="6.95" customHeight="1">
      <c r="B3" s="90"/>
      <c r="C3" s="91"/>
      <c r="D3" s="91"/>
      <c r="E3" s="91"/>
      <c r="F3" s="91"/>
      <c r="G3" s="91"/>
      <c r="H3" s="91"/>
      <c r="I3" s="92"/>
      <c r="J3" s="91"/>
      <c r="K3" s="91"/>
      <c r="L3" s="17"/>
      <c r="AT3" s="14" t="s">
        <v>77</v>
      </c>
    </row>
    <row r="4" spans="2:46" ht="24.95" customHeight="1">
      <c r="B4" s="17"/>
      <c r="D4" s="93" t="s">
        <v>78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35"/>
      <c r="D6" s="94" t="s">
        <v>16</v>
      </c>
      <c r="I6" s="95"/>
      <c r="L6" s="35"/>
    </row>
    <row r="7" spans="2:12" s="1" customFormat="1" ht="36.95" customHeight="1">
      <c r="B7" s="35"/>
      <c r="E7" s="257" t="s">
        <v>17</v>
      </c>
      <c r="F7" s="258"/>
      <c r="G7" s="258"/>
      <c r="H7" s="258"/>
      <c r="I7" s="95"/>
      <c r="L7" s="35"/>
    </row>
    <row r="8" spans="2:12" s="1" customFormat="1" ht="12">
      <c r="B8" s="35"/>
      <c r="I8" s="95"/>
      <c r="L8" s="35"/>
    </row>
    <row r="9" spans="2:12" s="1" customFormat="1" ht="12" customHeight="1">
      <c r="B9" s="35"/>
      <c r="D9" s="94" t="s">
        <v>18</v>
      </c>
      <c r="F9" s="14" t="s">
        <v>1</v>
      </c>
      <c r="I9" s="96" t="s">
        <v>19</v>
      </c>
      <c r="J9" s="14" t="s">
        <v>1</v>
      </c>
      <c r="L9" s="35"/>
    </row>
    <row r="10" spans="2:12" s="1" customFormat="1" ht="12" customHeight="1">
      <c r="B10" s="35"/>
      <c r="D10" s="94" t="s">
        <v>20</v>
      </c>
      <c r="F10" s="14" t="s">
        <v>21</v>
      </c>
      <c r="I10" s="96" t="s">
        <v>22</v>
      </c>
      <c r="J10" s="97" t="str">
        <f>'Rekapitulace stavby'!AN8</f>
        <v>27. 2. 2019</v>
      </c>
      <c r="L10" s="35"/>
    </row>
    <row r="11" spans="2:12" s="1" customFormat="1" ht="10.9" customHeight="1">
      <c r="B11" s="35"/>
      <c r="I11" s="95"/>
      <c r="L11" s="35"/>
    </row>
    <row r="12" spans="2:12" s="1" customFormat="1" ht="12" customHeight="1">
      <c r="B12" s="35"/>
      <c r="D12" s="94" t="s">
        <v>24</v>
      </c>
      <c r="I12" s="96" t="s">
        <v>25</v>
      </c>
      <c r="J12" s="14" t="s">
        <v>1</v>
      </c>
      <c r="L12" s="35"/>
    </row>
    <row r="13" spans="2:12" s="1" customFormat="1" ht="18" customHeight="1">
      <c r="B13" s="35"/>
      <c r="E13" s="14" t="s">
        <v>26</v>
      </c>
      <c r="I13" s="96" t="s">
        <v>27</v>
      </c>
      <c r="J13" s="14" t="s">
        <v>1</v>
      </c>
      <c r="L13" s="35"/>
    </row>
    <row r="14" spans="2:12" s="1" customFormat="1" ht="6.95" customHeight="1">
      <c r="B14" s="35"/>
      <c r="I14" s="95"/>
      <c r="L14" s="35"/>
    </row>
    <row r="15" spans="2:12" s="1" customFormat="1" ht="12" customHeight="1">
      <c r="B15" s="35"/>
      <c r="D15" s="94" t="s">
        <v>28</v>
      </c>
      <c r="I15" s="96" t="s">
        <v>25</v>
      </c>
      <c r="J15" s="27" t="str">
        <f>'Rekapitulace stavby'!AN13</f>
        <v>Vyplň údaj</v>
      </c>
      <c r="L15" s="35"/>
    </row>
    <row r="16" spans="2:12" s="1" customFormat="1" ht="18" customHeight="1">
      <c r="B16" s="35"/>
      <c r="E16" s="259" t="str">
        <f>'Rekapitulace stavby'!E14</f>
        <v>Vyplň údaj</v>
      </c>
      <c r="F16" s="260"/>
      <c r="G16" s="260"/>
      <c r="H16" s="260"/>
      <c r="I16" s="96" t="s">
        <v>27</v>
      </c>
      <c r="J16" s="27" t="str">
        <f>'Rekapitulace stavby'!AN14</f>
        <v>Vyplň údaj</v>
      </c>
      <c r="L16" s="35"/>
    </row>
    <row r="17" spans="2:12" s="1" customFormat="1" ht="6.95" customHeight="1">
      <c r="B17" s="35"/>
      <c r="I17" s="95"/>
      <c r="L17" s="35"/>
    </row>
    <row r="18" spans="2:12" s="1" customFormat="1" ht="12" customHeight="1">
      <c r="B18" s="35"/>
      <c r="D18" s="94" t="s">
        <v>30</v>
      </c>
      <c r="I18" s="96" t="s">
        <v>25</v>
      </c>
      <c r="J18" s="14" t="s">
        <v>1</v>
      </c>
      <c r="L18" s="35"/>
    </row>
    <row r="19" spans="2:12" s="1" customFormat="1" ht="18" customHeight="1">
      <c r="B19" s="35"/>
      <c r="E19" s="14" t="s">
        <v>31</v>
      </c>
      <c r="I19" s="96" t="s">
        <v>27</v>
      </c>
      <c r="J19" s="14" t="s">
        <v>1</v>
      </c>
      <c r="L19" s="35"/>
    </row>
    <row r="20" spans="2:12" s="1" customFormat="1" ht="6.95" customHeight="1">
      <c r="B20" s="35"/>
      <c r="I20" s="95"/>
      <c r="L20" s="35"/>
    </row>
    <row r="21" spans="2:12" s="1" customFormat="1" ht="12" customHeight="1">
      <c r="B21" s="35"/>
      <c r="D21" s="94" t="s">
        <v>33</v>
      </c>
      <c r="I21" s="96" t="s">
        <v>25</v>
      </c>
      <c r="J21" s="14" t="s">
        <v>1</v>
      </c>
      <c r="L21" s="35"/>
    </row>
    <row r="22" spans="2:12" s="1" customFormat="1" ht="18" customHeight="1">
      <c r="B22" s="35"/>
      <c r="E22" s="14" t="s">
        <v>34</v>
      </c>
      <c r="I22" s="96" t="s">
        <v>27</v>
      </c>
      <c r="J22" s="14" t="s">
        <v>1</v>
      </c>
      <c r="L22" s="35"/>
    </row>
    <row r="23" spans="2:12" s="1" customFormat="1" ht="6.95" customHeight="1">
      <c r="B23" s="35"/>
      <c r="I23" s="95"/>
      <c r="L23" s="35"/>
    </row>
    <row r="24" spans="2:12" s="1" customFormat="1" ht="12" customHeight="1">
      <c r="B24" s="35"/>
      <c r="D24" s="94" t="s">
        <v>35</v>
      </c>
      <c r="I24" s="95"/>
      <c r="L24" s="35"/>
    </row>
    <row r="25" spans="2:12" s="6" customFormat="1" ht="16.5" customHeight="1">
      <c r="B25" s="98"/>
      <c r="E25" s="261" t="s">
        <v>1</v>
      </c>
      <c r="F25" s="261"/>
      <c r="G25" s="261"/>
      <c r="H25" s="261"/>
      <c r="I25" s="99"/>
      <c r="L25" s="98"/>
    </row>
    <row r="26" spans="2:12" s="1" customFormat="1" ht="6.95" customHeight="1">
      <c r="B26" s="35"/>
      <c r="I26" s="95"/>
      <c r="L26" s="35"/>
    </row>
    <row r="27" spans="2:12" s="1" customFormat="1" ht="6.95" customHeight="1">
      <c r="B27" s="35"/>
      <c r="D27" s="53"/>
      <c r="E27" s="53"/>
      <c r="F27" s="53"/>
      <c r="G27" s="53"/>
      <c r="H27" s="53"/>
      <c r="I27" s="100"/>
      <c r="J27" s="53"/>
      <c r="K27" s="53"/>
      <c r="L27" s="35"/>
    </row>
    <row r="28" spans="2:12" s="1" customFormat="1" ht="25.35" customHeight="1">
      <c r="B28" s="35"/>
      <c r="D28" s="101" t="s">
        <v>36</v>
      </c>
      <c r="I28" s="95"/>
      <c r="J28" s="102">
        <f>ROUND(J83,2)</f>
        <v>0</v>
      </c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0"/>
      <c r="J29" s="53"/>
      <c r="K29" s="53"/>
      <c r="L29" s="35"/>
    </row>
    <row r="30" spans="2:12" s="1" customFormat="1" ht="14.45" customHeight="1">
      <c r="B30" s="35"/>
      <c r="F30" s="103" t="s">
        <v>38</v>
      </c>
      <c r="I30" s="104" t="s">
        <v>37</v>
      </c>
      <c r="J30" s="103" t="s">
        <v>39</v>
      </c>
      <c r="L30" s="35"/>
    </row>
    <row r="31" spans="2:12" s="1" customFormat="1" ht="14.45" customHeight="1">
      <c r="B31" s="35"/>
      <c r="D31" s="94" t="s">
        <v>40</v>
      </c>
      <c r="E31" s="94" t="s">
        <v>41</v>
      </c>
      <c r="F31" s="105">
        <f>ROUND((SUM(BE83:BE235)),2)</f>
        <v>0</v>
      </c>
      <c r="I31" s="106">
        <v>0.21</v>
      </c>
      <c r="J31" s="105">
        <f>ROUND(((SUM(BE83:BE235))*I31),2)</f>
        <v>0</v>
      </c>
      <c r="L31" s="35"/>
    </row>
    <row r="32" spans="2:12" s="1" customFormat="1" ht="14.45" customHeight="1">
      <c r="B32" s="35"/>
      <c r="E32" s="94" t="s">
        <v>42</v>
      </c>
      <c r="F32" s="105">
        <f>ROUND((SUM(BF83:BF235)),2)</f>
        <v>0</v>
      </c>
      <c r="I32" s="106">
        <v>0.15</v>
      </c>
      <c r="J32" s="105">
        <f>ROUND(((SUM(BF83:BF235))*I32),2)</f>
        <v>0</v>
      </c>
      <c r="L32" s="35"/>
    </row>
    <row r="33" spans="2:12" s="1" customFormat="1" ht="14.45" customHeight="1" hidden="1">
      <c r="B33" s="35"/>
      <c r="E33" s="94" t="s">
        <v>43</v>
      </c>
      <c r="F33" s="105">
        <f>ROUND((SUM(BG83:BG235)),2)</f>
        <v>0</v>
      </c>
      <c r="I33" s="106">
        <v>0.21</v>
      </c>
      <c r="J33" s="105">
        <f>0</f>
        <v>0</v>
      </c>
      <c r="L33" s="35"/>
    </row>
    <row r="34" spans="2:12" s="1" customFormat="1" ht="14.45" customHeight="1" hidden="1">
      <c r="B34" s="35"/>
      <c r="E34" s="94" t="s">
        <v>44</v>
      </c>
      <c r="F34" s="105">
        <f>ROUND((SUM(BH83:BH235)),2)</f>
        <v>0</v>
      </c>
      <c r="I34" s="106">
        <v>0.15</v>
      </c>
      <c r="J34" s="105">
        <f>0</f>
        <v>0</v>
      </c>
      <c r="L34" s="35"/>
    </row>
    <row r="35" spans="2:12" s="1" customFormat="1" ht="14.45" customHeight="1" hidden="1">
      <c r="B35" s="35"/>
      <c r="E35" s="94" t="s">
        <v>45</v>
      </c>
      <c r="F35" s="105">
        <f>ROUND((SUM(BI83:BI235)),2)</f>
        <v>0</v>
      </c>
      <c r="I35" s="106">
        <v>0</v>
      </c>
      <c r="J35" s="105">
        <f>0</f>
        <v>0</v>
      </c>
      <c r="L35" s="35"/>
    </row>
    <row r="36" spans="2:12" s="1" customFormat="1" ht="6.95" customHeight="1">
      <c r="B36" s="35"/>
      <c r="I36" s="95"/>
      <c r="L36" s="35"/>
    </row>
    <row r="37" spans="2:12" s="1" customFormat="1" ht="25.35" customHeight="1">
      <c r="B37" s="35"/>
      <c r="C37" s="107"/>
      <c r="D37" s="108" t="s">
        <v>46</v>
      </c>
      <c r="E37" s="109"/>
      <c r="F37" s="109"/>
      <c r="G37" s="110" t="s">
        <v>47</v>
      </c>
      <c r="H37" s="111" t="s">
        <v>48</v>
      </c>
      <c r="I37" s="112"/>
      <c r="J37" s="113">
        <f>SUM(J28:J35)</f>
        <v>0</v>
      </c>
      <c r="K37" s="114"/>
      <c r="L37" s="35"/>
    </row>
    <row r="38" spans="2:12" s="1" customFormat="1" ht="14.45" customHeight="1">
      <c r="B38" s="115"/>
      <c r="C38" s="116"/>
      <c r="D38" s="116"/>
      <c r="E38" s="116"/>
      <c r="F38" s="116"/>
      <c r="G38" s="116"/>
      <c r="H38" s="116"/>
      <c r="I38" s="117"/>
      <c r="J38" s="116"/>
      <c r="K38" s="116"/>
      <c r="L38" s="35"/>
    </row>
    <row r="42" spans="2:12" s="1" customFormat="1" ht="6.95" customHeight="1">
      <c r="B42" s="118"/>
      <c r="C42" s="119"/>
      <c r="D42" s="119"/>
      <c r="E42" s="119"/>
      <c r="F42" s="119"/>
      <c r="G42" s="119"/>
      <c r="H42" s="119"/>
      <c r="I42" s="120"/>
      <c r="J42" s="119"/>
      <c r="K42" s="119"/>
      <c r="L42" s="35"/>
    </row>
    <row r="43" spans="2:12" s="1" customFormat="1" ht="24.95" customHeight="1">
      <c r="B43" s="31"/>
      <c r="C43" s="20" t="s">
        <v>79</v>
      </c>
      <c r="D43" s="32"/>
      <c r="E43" s="32"/>
      <c r="F43" s="32"/>
      <c r="G43" s="32"/>
      <c r="H43" s="32"/>
      <c r="I43" s="95"/>
      <c r="J43" s="32"/>
      <c r="K43" s="32"/>
      <c r="L43" s="35"/>
    </row>
    <row r="44" spans="2:12" s="1" customFormat="1" ht="6.95" customHeight="1">
      <c r="B44" s="31"/>
      <c r="C44" s="32"/>
      <c r="D44" s="32"/>
      <c r="E44" s="32"/>
      <c r="F44" s="32"/>
      <c r="G44" s="32"/>
      <c r="H44" s="32"/>
      <c r="I44" s="95"/>
      <c r="J44" s="32"/>
      <c r="K44" s="32"/>
      <c r="L44" s="35"/>
    </row>
    <row r="45" spans="2:12" s="1" customFormat="1" ht="12" customHeight="1">
      <c r="B45" s="31"/>
      <c r="C45" s="26" t="s">
        <v>16</v>
      </c>
      <c r="D45" s="32"/>
      <c r="E45" s="32"/>
      <c r="F45" s="32"/>
      <c r="G45" s="32"/>
      <c r="H45" s="32"/>
      <c r="I45" s="95"/>
      <c r="J45" s="32"/>
      <c r="K45" s="32"/>
      <c r="L45" s="35"/>
    </row>
    <row r="46" spans="2:12" s="1" customFormat="1" ht="16.5" customHeight="1">
      <c r="B46" s="31"/>
      <c r="C46" s="32"/>
      <c r="D46" s="32"/>
      <c r="E46" s="236" t="str">
        <f>E7</f>
        <v>Rekonstrukce hřiště ve Smetanových sadech</v>
      </c>
      <c r="F46" s="235"/>
      <c r="G46" s="235"/>
      <c r="H46" s="235"/>
      <c r="I46" s="95"/>
      <c r="J46" s="32"/>
      <c r="K46" s="32"/>
      <c r="L46" s="35"/>
    </row>
    <row r="47" spans="2:12" s="1" customFormat="1" ht="6.95" customHeight="1">
      <c r="B47" s="31"/>
      <c r="C47" s="32"/>
      <c r="D47" s="32"/>
      <c r="E47" s="32"/>
      <c r="F47" s="32"/>
      <c r="G47" s="32"/>
      <c r="H47" s="32"/>
      <c r="I47" s="95"/>
      <c r="J47" s="32"/>
      <c r="K47" s="32"/>
      <c r="L47" s="35"/>
    </row>
    <row r="48" spans="2:12" s="1" customFormat="1" ht="12" customHeight="1">
      <c r="B48" s="31"/>
      <c r="C48" s="26" t="s">
        <v>20</v>
      </c>
      <c r="D48" s="32"/>
      <c r="E48" s="32"/>
      <c r="F48" s="24" t="str">
        <f>F10</f>
        <v>Frýdek Místek</v>
      </c>
      <c r="G48" s="32"/>
      <c r="H48" s="32"/>
      <c r="I48" s="96" t="s">
        <v>22</v>
      </c>
      <c r="J48" s="52" t="str">
        <f>IF(J10="","",J10)</f>
        <v>27. 2. 2019</v>
      </c>
      <c r="K48" s="32"/>
      <c r="L48" s="35"/>
    </row>
    <row r="49" spans="2:12" s="1" customFormat="1" ht="6.95" customHeight="1">
      <c r="B49" s="31"/>
      <c r="C49" s="32"/>
      <c r="D49" s="32"/>
      <c r="E49" s="32"/>
      <c r="F49" s="32"/>
      <c r="G49" s="32"/>
      <c r="H49" s="32"/>
      <c r="I49" s="95"/>
      <c r="J49" s="32"/>
      <c r="K49" s="32"/>
      <c r="L49" s="35"/>
    </row>
    <row r="50" spans="2:12" s="1" customFormat="1" ht="13.7" customHeight="1">
      <c r="B50" s="31"/>
      <c r="C50" s="26" t="s">
        <v>24</v>
      </c>
      <c r="D50" s="32"/>
      <c r="E50" s="32"/>
      <c r="F50" s="24" t="str">
        <f>E13</f>
        <v>Město  Frýdek - Místek</v>
      </c>
      <c r="G50" s="32"/>
      <c r="H50" s="32"/>
      <c r="I50" s="96" t="s">
        <v>30</v>
      </c>
      <c r="J50" s="29" t="str">
        <f>E19</f>
        <v>Daniel Danemark</v>
      </c>
      <c r="K50" s="32"/>
      <c r="L50" s="35"/>
    </row>
    <row r="51" spans="2:12" s="1" customFormat="1" ht="13.7" customHeight="1">
      <c r="B51" s="31"/>
      <c r="C51" s="26" t="s">
        <v>28</v>
      </c>
      <c r="D51" s="32"/>
      <c r="E51" s="32"/>
      <c r="F51" s="24" t="str">
        <f>IF(E16="","",E16)</f>
        <v>Vyplň údaj</v>
      </c>
      <c r="G51" s="32"/>
      <c r="H51" s="32"/>
      <c r="I51" s="96" t="s">
        <v>33</v>
      </c>
      <c r="J51" s="29" t="str">
        <f>E22</f>
        <v>Martin  Pniok</v>
      </c>
      <c r="K51" s="32"/>
      <c r="L51" s="35"/>
    </row>
    <row r="52" spans="2:12" s="1" customFormat="1" ht="10.35" customHeight="1">
      <c r="B52" s="31"/>
      <c r="C52" s="32"/>
      <c r="D52" s="32"/>
      <c r="E52" s="32"/>
      <c r="F52" s="32"/>
      <c r="G52" s="32"/>
      <c r="H52" s="32"/>
      <c r="I52" s="95"/>
      <c r="J52" s="32"/>
      <c r="K52" s="32"/>
      <c r="L52" s="35"/>
    </row>
    <row r="53" spans="2:12" s="1" customFormat="1" ht="29.25" customHeight="1">
      <c r="B53" s="31"/>
      <c r="C53" s="121" t="s">
        <v>80</v>
      </c>
      <c r="D53" s="122"/>
      <c r="E53" s="122"/>
      <c r="F53" s="122"/>
      <c r="G53" s="122"/>
      <c r="H53" s="122"/>
      <c r="I53" s="123"/>
      <c r="J53" s="124" t="s">
        <v>81</v>
      </c>
      <c r="K53" s="122"/>
      <c r="L53" s="35"/>
    </row>
    <row r="54" spans="2:12" s="1" customFormat="1" ht="10.35" customHeight="1">
      <c r="B54" s="31"/>
      <c r="C54" s="32"/>
      <c r="D54" s="32"/>
      <c r="E54" s="32"/>
      <c r="F54" s="32"/>
      <c r="G54" s="32"/>
      <c r="H54" s="32"/>
      <c r="I54" s="95"/>
      <c r="J54" s="32"/>
      <c r="K54" s="32"/>
      <c r="L54" s="35"/>
    </row>
    <row r="55" spans="2:47" s="1" customFormat="1" ht="22.9" customHeight="1">
      <c r="B55" s="31"/>
      <c r="C55" s="125" t="s">
        <v>82</v>
      </c>
      <c r="D55" s="32"/>
      <c r="E55" s="32"/>
      <c r="F55" s="32"/>
      <c r="G55" s="32"/>
      <c r="H55" s="32"/>
      <c r="I55" s="95"/>
      <c r="J55" s="70">
        <f>J83</f>
        <v>0</v>
      </c>
      <c r="K55" s="32"/>
      <c r="L55" s="35"/>
      <c r="AU55" s="14" t="s">
        <v>83</v>
      </c>
    </row>
    <row r="56" spans="2:12" s="7" customFormat="1" ht="24.95" customHeight="1">
      <c r="B56" s="126"/>
      <c r="C56" s="127"/>
      <c r="D56" s="128" t="s">
        <v>84</v>
      </c>
      <c r="E56" s="129"/>
      <c r="F56" s="129"/>
      <c r="G56" s="129"/>
      <c r="H56" s="129"/>
      <c r="I56" s="130"/>
      <c r="J56" s="131">
        <f>J84</f>
        <v>0</v>
      </c>
      <c r="K56" s="127"/>
      <c r="L56" s="132"/>
    </row>
    <row r="57" spans="2:12" s="8" customFormat="1" ht="19.9" customHeight="1">
      <c r="B57" s="133"/>
      <c r="C57" s="134"/>
      <c r="D57" s="135" t="s">
        <v>85</v>
      </c>
      <c r="E57" s="136"/>
      <c r="F57" s="136"/>
      <c r="G57" s="136"/>
      <c r="H57" s="136"/>
      <c r="I57" s="137"/>
      <c r="J57" s="138">
        <f>J85</f>
        <v>0</v>
      </c>
      <c r="K57" s="134"/>
      <c r="L57" s="139"/>
    </row>
    <row r="58" spans="2:12" s="8" customFormat="1" ht="19.9" customHeight="1">
      <c r="B58" s="133"/>
      <c r="C58" s="134"/>
      <c r="D58" s="135" t="s">
        <v>86</v>
      </c>
      <c r="E58" s="136"/>
      <c r="F58" s="136"/>
      <c r="G58" s="136"/>
      <c r="H58" s="136"/>
      <c r="I58" s="137"/>
      <c r="J58" s="138">
        <f>J127</f>
        <v>0</v>
      </c>
      <c r="K58" s="134"/>
      <c r="L58" s="139"/>
    </row>
    <row r="59" spans="2:12" s="8" customFormat="1" ht="19.9" customHeight="1">
      <c r="B59" s="133"/>
      <c r="C59" s="134"/>
      <c r="D59" s="135" t="s">
        <v>87</v>
      </c>
      <c r="E59" s="136"/>
      <c r="F59" s="136"/>
      <c r="G59" s="136"/>
      <c r="H59" s="136"/>
      <c r="I59" s="137"/>
      <c r="J59" s="138">
        <f>J152</f>
        <v>0</v>
      </c>
      <c r="K59" s="134"/>
      <c r="L59" s="139"/>
    </row>
    <row r="60" spans="2:12" s="8" customFormat="1" ht="19.9" customHeight="1">
      <c r="B60" s="133"/>
      <c r="C60" s="134"/>
      <c r="D60" s="135" t="s">
        <v>88</v>
      </c>
      <c r="E60" s="136"/>
      <c r="F60" s="136"/>
      <c r="G60" s="136"/>
      <c r="H60" s="136"/>
      <c r="I60" s="137"/>
      <c r="J60" s="138">
        <f>J158</f>
        <v>0</v>
      </c>
      <c r="K60" s="134"/>
      <c r="L60" s="139"/>
    </row>
    <row r="61" spans="2:12" s="8" customFormat="1" ht="19.9" customHeight="1">
      <c r="B61" s="133"/>
      <c r="C61" s="134"/>
      <c r="D61" s="135" t="s">
        <v>89</v>
      </c>
      <c r="E61" s="136"/>
      <c r="F61" s="136"/>
      <c r="G61" s="136"/>
      <c r="H61" s="136"/>
      <c r="I61" s="137"/>
      <c r="J61" s="138">
        <f>J183</f>
        <v>0</v>
      </c>
      <c r="K61" s="134"/>
      <c r="L61" s="139"/>
    </row>
    <row r="62" spans="2:12" s="8" customFormat="1" ht="19.9" customHeight="1">
      <c r="B62" s="133"/>
      <c r="C62" s="134"/>
      <c r="D62" s="135" t="s">
        <v>90</v>
      </c>
      <c r="E62" s="136"/>
      <c r="F62" s="136"/>
      <c r="G62" s="136"/>
      <c r="H62" s="136"/>
      <c r="I62" s="137"/>
      <c r="J62" s="138">
        <f>J225</f>
        <v>0</v>
      </c>
      <c r="K62" s="134"/>
      <c r="L62" s="139"/>
    </row>
    <row r="63" spans="2:12" s="8" customFormat="1" ht="19.9" customHeight="1">
      <c r="B63" s="133"/>
      <c r="C63" s="134"/>
      <c r="D63" s="135" t="s">
        <v>91</v>
      </c>
      <c r="E63" s="136"/>
      <c r="F63" s="136"/>
      <c r="G63" s="136"/>
      <c r="H63" s="136"/>
      <c r="I63" s="137"/>
      <c r="J63" s="138">
        <f>J231</f>
        <v>0</v>
      </c>
      <c r="K63" s="134"/>
      <c r="L63" s="139"/>
    </row>
    <row r="64" spans="2:12" s="7" customFormat="1" ht="24.95" customHeight="1">
      <c r="B64" s="126"/>
      <c r="C64" s="127"/>
      <c r="D64" s="128" t="s">
        <v>92</v>
      </c>
      <c r="E64" s="129"/>
      <c r="F64" s="129"/>
      <c r="G64" s="129"/>
      <c r="H64" s="129"/>
      <c r="I64" s="130"/>
      <c r="J64" s="131">
        <f>J233</f>
        <v>0</v>
      </c>
      <c r="K64" s="127"/>
      <c r="L64" s="132"/>
    </row>
    <row r="65" spans="2:12" s="8" customFormat="1" ht="19.9" customHeight="1">
      <c r="B65" s="133"/>
      <c r="C65" s="134"/>
      <c r="D65" s="135" t="s">
        <v>93</v>
      </c>
      <c r="E65" s="136"/>
      <c r="F65" s="136"/>
      <c r="G65" s="136"/>
      <c r="H65" s="136"/>
      <c r="I65" s="137"/>
      <c r="J65" s="138">
        <f>J234</f>
        <v>0</v>
      </c>
      <c r="K65" s="134"/>
      <c r="L65" s="139"/>
    </row>
    <row r="66" spans="2:12" s="1" customFormat="1" ht="21.75" customHeight="1">
      <c r="B66" s="31"/>
      <c r="C66" s="32"/>
      <c r="D66" s="32"/>
      <c r="E66" s="32"/>
      <c r="F66" s="32"/>
      <c r="G66" s="32"/>
      <c r="H66" s="32"/>
      <c r="I66" s="95"/>
      <c r="J66" s="32"/>
      <c r="K66" s="32"/>
      <c r="L66" s="35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117"/>
      <c r="J67" s="44"/>
      <c r="K67" s="44"/>
      <c r="L67" s="35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20"/>
      <c r="J71" s="46"/>
      <c r="K71" s="46"/>
      <c r="L71" s="35"/>
    </row>
    <row r="72" spans="2:12" s="1" customFormat="1" ht="24.95" customHeight="1">
      <c r="B72" s="31"/>
      <c r="C72" s="20" t="s">
        <v>94</v>
      </c>
      <c r="D72" s="32"/>
      <c r="E72" s="32"/>
      <c r="F72" s="32"/>
      <c r="G72" s="32"/>
      <c r="H72" s="32"/>
      <c r="I72" s="95"/>
      <c r="J72" s="32"/>
      <c r="K72" s="32"/>
      <c r="L72" s="35"/>
    </row>
    <row r="73" spans="2:12" s="1" customFormat="1" ht="6.95" customHeight="1">
      <c r="B73" s="31"/>
      <c r="C73" s="32"/>
      <c r="D73" s="32"/>
      <c r="E73" s="32"/>
      <c r="F73" s="32"/>
      <c r="G73" s="32"/>
      <c r="H73" s="32"/>
      <c r="I73" s="95"/>
      <c r="J73" s="32"/>
      <c r="K73" s="32"/>
      <c r="L73" s="35"/>
    </row>
    <row r="74" spans="2:12" s="1" customFormat="1" ht="12" customHeight="1">
      <c r="B74" s="31"/>
      <c r="C74" s="26" t="s">
        <v>16</v>
      </c>
      <c r="D74" s="32"/>
      <c r="E74" s="32"/>
      <c r="F74" s="32"/>
      <c r="G74" s="32"/>
      <c r="H74" s="32"/>
      <c r="I74" s="95"/>
      <c r="J74" s="32"/>
      <c r="K74" s="32"/>
      <c r="L74" s="35"/>
    </row>
    <row r="75" spans="2:12" s="1" customFormat="1" ht="16.5" customHeight="1">
      <c r="B75" s="31"/>
      <c r="C75" s="32"/>
      <c r="D75" s="32"/>
      <c r="E75" s="236" t="str">
        <f>E7</f>
        <v>Rekonstrukce hřiště ve Smetanových sadech</v>
      </c>
      <c r="F75" s="235"/>
      <c r="G75" s="235"/>
      <c r="H75" s="235"/>
      <c r="I75" s="95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95"/>
      <c r="J76" s="32"/>
      <c r="K76" s="32"/>
      <c r="L76" s="35"/>
    </row>
    <row r="77" spans="2:12" s="1" customFormat="1" ht="12" customHeight="1">
      <c r="B77" s="31"/>
      <c r="C77" s="26" t="s">
        <v>20</v>
      </c>
      <c r="D77" s="32"/>
      <c r="E77" s="32"/>
      <c r="F77" s="24" t="str">
        <f>F10</f>
        <v>Frýdek Místek</v>
      </c>
      <c r="G77" s="32"/>
      <c r="H77" s="32"/>
      <c r="I77" s="96" t="s">
        <v>22</v>
      </c>
      <c r="J77" s="52" t="str">
        <f>IF(J10="","",J10)</f>
        <v>27. 2. 2019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95"/>
      <c r="J78" s="32"/>
      <c r="K78" s="32"/>
      <c r="L78" s="35"/>
    </row>
    <row r="79" spans="2:12" s="1" customFormat="1" ht="13.7" customHeight="1">
      <c r="B79" s="31"/>
      <c r="C79" s="26" t="s">
        <v>24</v>
      </c>
      <c r="D79" s="32"/>
      <c r="E79" s="32"/>
      <c r="F79" s="24" t="str">
        <f>E13</f>
        <v>Město  Frýdek - Místek</v>
      </c>
      <c r="G79" s="32"/>
      <c r="H79" s="32"/>
      <c r="I79" s="96" t="s">
        <v>30</v>
      </c>
      <c r="J79" s="29" t="str">
        <f>E19</f>
        <v>Daniel Danemark</v>
      </c>
      <c r="K79" s="32"/>
      <c r="L79" s="35"/>
    </row>
    <row r="80" spans="2:12" s="1" customFormat="1" ht="13.7" customHeight="1">
      <c r="B80" s="31"/>
      <c r="C80" s="26" t="s">
        <v>28</v>
      </c>
      <c r="D80" s="32"/>
      <c r="E80" s="32"/>
      <c r="F80" s="24" t="str">
        <f>IF(E16="","",E16)</f>
        <v>Vyplň údaj</v>
      </c>
      <c r="G80" s="32"/>
      <c r="H80" s="32"/>
      <c r="I80" s="96" t="s">
        <v>33</v>
      </c>
      <c r="J80" s="29" t="str">
        <f>E22</f>
        <v>Martin  Pniok</v>
      </c>
      <c r="K80" s="32"/>
      <c r="L80" s="35"/>
    </row>
    <row r="81" spans="2:12" s="1" customFormat="1" ht="10.35" customHeight="1">
      <c r="B81" s="31"/>
      <c r="C81" s="32"/>
      <c r="D81" s="32"/>
      <c r="E81" s="32"/>
      <c r="F81" s="32"/>
      <c r="G81" s="32"/>
      <c r="H81" s="32"/>
      <c r="I81" s="95"/>
      <c r="J81" s="32"/>
      <c r="K81" s="32"/>
      <c r="L81" s="35"/>
    </row>
    <row r="82" spans="2:20" s="9" customFormat="1" ht="29.25" customHeight="1">
      <c r="B82" s="140"/>
      <c r="C82" s="141" t="s">
        <v>95</v>
      </c>
      <c r="D82" s="142" t="s">
        <v>55</v>
      </c>
      <c r="E82" s="142" t="s">
        <v>51</v>
      </c>
      <c r="F82" s="142" t="s">
        <v>52</v>
      </c>
      <c r="G82" s="142" t="s">
        <v>96</v>
      </c>
      <c r="H82" s="142" t="s">
        <v>97</v>
      </c>
      <c r="I82" s="143" t="s">
        <v>98</v>
      </c>
      <c r="J82" s="144" t="s">
        <v>81</v>
      </c>
      <c r="K82" s="145" t="s">
        <v>99</v>
      </c>
      <c r="L82" s="146"/>
      <c r="M82" s="61" t="s">
        <v>1</v>
      </c>
      <c r="N82" s="62" t="s">
        <v>40</v>
      </c>
      <c r="O82" s="62" t="s">
        <v>100</v>
      </c>
      <c r="P82" s="62" t="s">
        <v>101</v>
      </c>
      <c r="Q82" s="62" t="s">
        <v>102</v>
      </c>
      <c r="R82" s="62" t="s">
        <v>103</v>
      </c>
      <c r="S82" s="62" t="s">
        <v>104</v>
      </c>
      <c r="T82" s="63" t="s">
        <v>105</v>
      </c>
    </row>
    <row r="83" spans="2:63" s="1" customFormat="1" ht="22.9" customHeight="1">
      <c r="B83" s="31"/>
      <c r="C83" s="68" t="s">
        <v>106</v>
      </c>
      <c r="D83" s="32"/>
      <c r="E83" s="32"/>
      <c r="F83" s="32"/>
      <c r="G83" s="32"/>
      <c r="H83" s="32"/>
      <c r="I83" s="95"/>
      <c r="J83" s="147">
        <f>BK83</f>
        <v>0</v>
      </c>
      <c r="K83" s="32"/>
      <c r="L83" s="35"/>
      <c r="M83" s="64"/>
      <c r="N83" s="65"/>
      <c r="O83" s="65"/>
      <c r="P83" s="148">
        <f>P84+P233</f>
        <v>0</v>
      </c>
      <c r="Q83" s="65"/>
      <c r="R83" s="148">
        <f>R84+R233</f>
        <v>393.74872789999995</v>
      </c>
      <c r="S83" s="65"/>
      <c r="T83" s="149">
        <f>T84+T233</f>
        <v>34.815</v>
      </c>
      <c r="AT83" s="14" t="s">
        <v>69</v>
      </c>
      <c r="AU83" s="14" t="s">
        <v>83</v>
      </c>
      <c r="BK83" s="150">
        <f>BK84+BK233</f>
        <v>0</v>
      </c>
    </row>
    <row r="84" spans="2:63" s="10" customFormat="1" ht="25.9" customHeight="1">
      <c r="B84" s="151"/>
      <c r="C84" s="152"/>
      <c r="D84" s="153" t="s">
        <v>69</v>
      </c>
      <c r="E84" s="154" t="s">
        <v>107</v>
      </c>
      <c r="F84" s="154" t="s">
        <v>108</v>
      </c>
      <c r="G84" s="152"/>
      <c r="H84" s="152"/>
      <c r="I84" s="155"/>
      <c r="J84" s="156">
        <f>BK84</f>
        <v>0</v>
      </c>
      <c r="K84" s="152"/>
      <c r="L84" s="157"/>
      <c r="M84" s="158"/>
      <c r="N84" s="159"/>
      <c r="O84" s="159"/>
      <c r="P84" s="160">
        <f>P85+P127+P152+P158+P183+P225+P231</f>
        <v>0</v>
      </c>
      <c r="Q84" s="159"/>
      <c r="R84" s="160">
        <f>R85+R127+R152+R158+R183+R225+R231</f>
        <v>393.74872789999995</v>
      </c>
      <c r="S84" s="159"/>
      <c r="T84" s="161">
        <f>T85+T127+T152+T158+T183+T225+T231</f>
        <v>34.815</v>
      </c>
      <c r="AR84" s="162" t="s">
        <v>75</v>
      </c>
      <c r="AT84" s="163" t="s">
        <v>69</v>
      </c>
      <c r="AU84" s="163" t="s">
        <v>70</v>
      </c>
      <c r="AY84" s="162" t="s">
        <v>109</v>
      </c>
      <c r="BK84" s="164">
        <f>BK85+BK127+BK152+BK158+BK183+BK225+BK231</f>
        <v>0</v>
      </c>
    </row>
    <row r="85" spans="2:63" s="10" customFormat="1" ht="22.9" customHeight="1">
      <c r="B85" s="151"/>
      <c r="C85" s="152"/>
      <c r="D85" s="153" t="s">
        <v>69</v>
      </c>
      <c r="E85" s="165" t="s">
        <v>75</v>
      </c>
      <c r="F85" s="165" t="s">
        <v>110</v>
      </c>
      <c r="G85" s="152"/>
      <c r="H85" s="152"/>
      <c r="I85" s="155"/>
      <c r="J85" s="166">
        <f>BK85</f>
        <v>0</v>
      </c>
      <c r="K85" s="152"/>
      <c r="L85" s="157"/>
      <c r="M85" s="158"/>
      <c r="N85" s="159"/>
      <c r="O85" s="159"/>
      <c r="P85" s="160">
        <f>SUM(P86:P126)</f>
        <v>0</v>
      </c>
      <c r="Q85" s="159"/>
      <c r="R85" s="160">
        <f>SUM(R86:R126)</f>
        <v>0.002263</v>
      </c>
      <c r="S85" s="159"/>
      <c r="T85" s="161">
        <f>SUM(T86:T126)</f>
        <v>2.2176</v>
      </c>
      <c r="AR85" s="162" t="s">
        <v>75</v>
      </c>
      <c r="AT85" s="163" t="s">
        <v>69</v>
      </c>
      <c r="AU85" s="163" t="s">
        <v>75</v>
      </c>
      <c r="AY85" s="162" t="s">
        <v>109</v>
      </c>
      <c r="BK85" s="164">
        <f>SUM(BK86:BK126)</f>
        <v>0</v>
      </c>
    </row>
    <row r="86" spans="2:65" s="1" customFormat="1" ht="16.5" customHeight="1">
      <c r="B86" s="31"/>
      <c r="C86" s="167" t="s">
        <v>75</v>
      </c>
      <c r="D86" s="167" t="s">
        <v>111</v>
      </c>
      <c r="E86" s="168" t="s">
        <v>112</v>
      </c>
      <c r="F86" s="169" t="s">
        <v>113</v>
      </c>
      <c r="G86" s="170" t="s">
        <v>114</v>
      </c>
      <c r="H86" s="171">
        <v>156.16</v>
      </c>
      <c r="I86" s="172"/>
      <c r="J86" s="173">
        <f>ROUND(I86*H86,2)</f>
        <v>0</v>
      </c>
      <c r="K86" s="169" t="s">
        <v>115</v>
      </c>
      <c r="L86" s="35"/>
      <c r="M86" s="174" t="s">
        <v>1</v>
      </c>
      <c r="N86" s="175" t="s">
        <v>41</v>
      </c>
      <c r="O86" s="57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AR86" s="14" t="s">
        <v>116</v>
      </c>
      <c r="AT86" s="14" t="s">
        <v>111</v>
      </c>
      <c r="AU86" s="14" t="s">
        <v>77</v>
      </c>
      <c r="AY86" s="14" t="s">
        <v>109</v>
      </c>
      <c r="BE86" s="178">
        <f>IF(N86="základní",J86,0)</f>
        <v>0</v>
      </c>
      <c r="BF86" s="178">
        <f>IF(N86="snížená",J86,0)</f>
        <v>0</v>
      </c>
      <c r="BG86" s="178">
        <f>IF(N86="zákl. přenesená",J86,0)</f>
        <v>0</v>
      </c>
      <c r="BH86" s="178">
        <f>IF(N86="sníž. přenesená",J86,0)</f>
        <v>0</v>
      </c>
      <c r="BI86" s="178">
        <f>IF(N86="nulová",J86,0)</f>
        <v>0</v>
      </c>
      <c r="BJ86" s="14" t="s">
        <v>75</v>
      </c>
      <c r="BK86" s="178">
        <f>ROUND(I86*H86,2)</f>
        <v>0</v>
      </c>
      <c r="BL86" s="14" t="s">
        <v>116</v>
      </c>
      <c r="BM86" s="14" t="s">
        <v>117</v>
      </c>
    </row>
    <row r="87" spans="2:51" s="11" customFormat="1" ht="12">
      <c r="B87" s="179"/>
      <c r="C87" s="180"/>
      <c r="D87" s="181" t="s">
        <v>118</v>
      </c>
      <c r="E87" s="182" t="s">
        <v>1</v>
      </c>
      <c r="F87" s="183" t="s">
        <v>119</v>
      </c>
      <c r="G87" s="180"/>
      <c r="H87" s="184">
        <v>156.16</v>
      </c>
      <c r="I87" s="185"/>
      <c r="J87" s="180"/>
      <c r="K87" s="180"/>
      <c r="L87" s="186"/>
      <c r="M87" s="187"/>
      <c r="N87" s="188"/>
      <c r="O87" s="188"/>
      <c r="P87" s="188"/>
      <c r="Q87" s="188"/>
      <c r="R87" s="188"/>
      <c r="S87" s="188"/>
      <c r="T87" s="189"/>
      <c r="AT87" s="190" t="s">
        <v>118</v>
      </c>
      <c r="AU87" s="190" t="s">
        <v>77</v>
      </c>
      <c r="AV87" s="11" t="s">
        <v>77</v>
      </c>
      <c r="AW87" s="11" t="s">
        <v>32</v>
      </c>
      <c r="AX87" s="11" t="s">
        <v>70</v>
      </c>
      <c r="AY87" s="190" t="s">
        <v>109</v>
      </c>
    </row>
    <row r="88" spans="2:51" s="12" customFormat="1" ht="12">
      <c r="B88" s="191"/>
      <c r="C88" s="192"/>
      <c r="D88" s="181" t="s">
        <v>118</v>
      </c>
      <c r="E88" s="193" t="s">
        <v>1</v>
      </c>
      <c r="F88" s="194" t="s">
        <v>120</v>
      </c>
      <c r="G88" s="192"/>
      <c r="H88" s="195">
        <v>156.16</v>
      </c>
      <c r="I88" s="196"/>
      <c r="J88" s="192"/>
      <c r="K88" s="192"/>
      <c r="L88" s="197"/>
      <c r="M88" s="198"/>
      <c r="N88" s="199"/>
      <c r="O88" s="199"/>
      <c r="P88" s="199"/>
      <c r="Q88" s="199"/>
      <c r="R88" s="199"/>
      <c r="S88" s="199"/>
      <c r="T88" s="200"/>
      <c r="AT88" s="201" t="s">
        <v>118</v>
      </c>
      <c r="AU88" s="201" t="s">
        <v>77</v>
      </c>
      <c r="AV88" s="12" t="s">
        <v>116</v>
      </c>
      <c r="AW88" s="12" t="s">
        <v>32</v>
      </c>
      <c r="AX88" s="12" t="s">
        <v>75</v>
      </c>
      <c r="AY88" s="201" t="s">
        <v>109</v>
      </c>
    </row>
    <row r="89" spans="2:65" s="1" customFormat="1" ht="16.5" customHeight="1">
      <c r="B89" s="31"/>
      <c r="C89" s="167" t="s">
        <v>77</v>
      </c>
      <c r="D89" s="167" t="s">
        <v>111</v>
      </c>
      <c r="E89" s="168" t="s">
        <v>121</v>
      </c>
      <c r="F89" s="169" t="s">
        <v>122</v>
      </c>
      <c r="G89" s="170" t="s">
        <v>114</v>
      </c>
      <c r="H89" s="171">
        <v>1.008</v>
      </c>
      <c r="I89" s="172"/>
      <c r="J89" s="173">
        <f>ROUND(I89*H89,2)</f>
        <v>0</v>
      </c>
      <c r="K89" s="169" t="s">
        <v>115</v>
      </c>
      <c r="L89" s="35"/>
      <c r="M89" s="174" t="s">
        <v>1</v>
      </c>
      <c r="N89" s="175" t="s">
        <v>41</v>
      </c>
      <c r="O89" s="57"/>
      <c r="P89" s="176">
        <f>O89*H89</f>
        <v>0</v>
      </c>
      <c r="Q89" s="176">
        <v>0</v>
      </c>
      <c r="R89" s="176">
        <f>Q89*H89</f>
        <v>0</v>
      </c>
      <c r="S89" s="176">
        <v>2.2</v>
      </c>
      <c r="T89" s="177">
        <f>S89*H89</f>
        <v>2.2176</v>
      </c>
      <c r="AR89" s="14" t="s">
        <v>116</v>
      </c>
      <c r="AT89" s="14" t="s">
        <v>111</v>
      </c>
      <c r="AU89" s="14" t="s">
        <v>77</v>
      </c>
      <c r="AY89" s="14" t="s">
        <v>109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14" t="s">
        <v>75</v>
      </c>
      <c r="BK89" s="178">
        <f>ROUND(I89*H89,2)</f>
        <v>0</v>
      </c>
      <c r="BL89" s="14" t="s">
        <v>116</v>
      </c>
      <c r="BM89" s="14" t="s">
        <v>123</v>
      </c>
    </row>
    <row r="90" spans="2:51" s="11" customFormat="1" ht="12">
      <c r="B90" s="179"/>
      <c r="C90" s="180"/>
      <c r="D90" s="181" t="s">
        <v>118</v>
      </c>
      <c r="E90" s="182" t="s">
        <v>1</v>
      </c>
      <c r="F90" s="183" t="s">
        <v>124</v>
      </c>
      <c r="G90" s="180"/>
      <c r="H90" s="184">
        <v>1.008</v>
      </c>
      <c r="I90" s="185"/>
      <c r="J90" s="180"/>
      <c r="K90" s="180"/>
      <c r="L90" s="186"/>
      <c r="M90" s="187"/>
      <c r="N90" s="188"/>
      <c r="O90" s="188"/>
      <c r="P90" s="188"/>
      <c r="Q90" s="188"/>
      <c r="R90" s="188"/>
      <c r="S90" s="188"/>
      <c r="T90" s="189"/>
      <c r="AT90" s="190" t="s">
        <v>118</v>
      </c>
      <c r="AU90" s="190" t="s">
        <v>77</v>
      </c>
      <c r="AV90" s="11" t="s">
        <v>77</v>
      </c>
      <c r="AW90" s="11" t="s">
        <v>32</v>
      </c>
      <c r="AX90" s="11" t="s">
        <v>75</v>
      </c>
      <c r="AY90" s="190" t="s">
        <v>109</v>
      </c>
    </row>
    <row r="91" spans="2:65" s="1" customFormat="1" ht="16.5" customHeight="1">
      <c r="B91" s="31"/>
      <c r="C91" s="167" t="s">
        <v>125</v>
      </c>
      <c r="D91" s="167" t="s">
        <v>111</v>
      </c>
      <c r="E91" s="168" t="s">
        <v>126</v>
      </c>
      <c r="F91" s="169" t="s">
        <v>127</v>
      </c>
      <c r="G91" s="170" t="s">
        <v>114</v>
      </c>
      <c r="H91" s="171">
        <v>18.105</v>
      </c>
      <c r="I91" s="172"/>
      <c r="J91" s="173">
        <f>ROUND(I91*H91,2)</f>
        <v>0</v>
      </c>
      <c r="K91" s="169" t="s">
        <v>115</v>
      </c>
      <c r="L91" s="35"/>
      <c r="M91" s="174" t="s">
        <v>1</v>
      </c>
      <c r="N91" s="175" t="s">
        <v>41</v>
      </c>
      <c r="O91" s="57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AR91" s="14" t="s">
        <v>116</v>
      </c>
      <c r="AT91" s="14" t="s">
        <v>111</v>
      </c>
      <c r="AU91" s="14" t="s">
        <v>77</v>
      </c>
      <c r="AY91" s="14" t="s">
        <v>109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4" t="s">
        <v>75</v>
      </c>
      <c r="BK91" s="178">
        <f>ROUND(I91*H91,2)</f>
        <v>0</v>
      </c>
      <c r="BL91" s="14" t="s">
        <v>116</v>
      </c>
      <c r="BM91" s="14" t="s">
        <v>128</v>
      </c>
    </row>
    <row r="92" spans="2:51" s="11" customFormat="1" ht="12">
      <c r="B92" s="179"/>
      <c r="C92" s="180"/>
      <c r="D92" s="181" t="s">
        <v>118</v>
      </c>
      <c r="E92" s="182" t="s">
        <v>1</v>
      </c>
      <c r="F92" s="183" t="s">
        <v>129</v>
      </c>
      <c r="G92" s="180"/>
      <c r="H92" s="184">
        <v>18.105</v>
      </c>
      <c r="I92" s="185"/>
      <c r="J92" s="180"/>
      <c r="K92" s="180"/>
      <c r="L92" s="186"/>
      <c r="M92" s="187"/>
      <c r="N92" s="188"/>
      <c r="O92" s="188"/>
      <c r="P92" s="188"/>
      <c r="Q92" s="188"/>
      <c r="R92" s="188"/>
      <c r="S92" s="188"/>
      <c r="T92" s="189"/>
      <c r="AT92" s="190" t="s">
        <v>118</v>
      </c>
      <c r="AU92" s="190" t="s">
        <v>77</v>
      </c>
      <c r="AV92" s="11" t="s">
        <v>77</v>
      </c>
      <c r="AW92" s="11" t="s">
        <v>32</v>
      </c>
      <c r="AX92" s="11" t="s">
        <v>70</v>
      </c>
      <c r="AY92" s="190" t="s">
        <v>109</v>
      </c>
    </row>
    <row r="93" spans="2:51" s="12" customFormat="1" ht="12">
      <c r="B93" s="191"/>
      <c r="C93" s="192"/>
      <c r="D93" s="181" t="s">
        <v>118</v>
      </c>
      <c r="E93" s="193" t="s">
        <v>1</v>
      </c>
      <c r="F93" s="194" t="s">
        <v>120</v>
      </c>
      <c r="G93" s="192"/>
      <c r="H93" s="195">
        <v>18.105</v>
      </c>
      <c r="I93" s="196"/>
      <c r="J93" s="192"/>
      <c r="K93" s="192"/>
      <c r="L93" s="197"/>
      <c r="M93" s="198"/>
      <c r="N93" s="199"/>
      <c r="O93" s="199"/>
      <c r="P93" s="199"/>
      <c r="Q93" s="199"/>
      <c r="R93" s="199"/>
      <c r="S93" s="199"/>
      <c r="T93" s="200"/>
      <c r="AT93" s="201" t="s">
        <v>118</v>
      </c>
      <c r="AU93" s="201" t="s">
        <v>77</v>
      </c>
      <c r="AV93" s="12" t="s">
        <v>116</v>
      </c>
      <c r="AW93" s="12" t="s">
        <v>32</v>
      </c>
      <c r="AX93" s="12" t="s">
        <v>75</v>
      </c>
      <c r="AY93" s="201" t="s">
        <v>109</v>
      </c>
    </row>
    <row r="94" spans="2:65" s="1" customFormat="1" ht="16.5" customHeight="1">
      <c r="B94" s="31"/>
      <c r="C94" s="167" t="s">
        <v>116</v>
      </c>
      <c r="D94" s="167" t="s">
        <v>111</v>
      </c>
      <c r="E94" s="168" t="s">
        <v>130</v>
      </c>
      <c r="F94" s="169" t="s">
        <v>131</v>
      </c>
      <c r="G94" s="170" t="s">
        <v>114</v>
      </c>
      <c r="H94" s="171">
        <v>8.96</v>
      </c>
      <c r="I94" s="172"/>
      <c r="J94" s="173">
        <f>ROUND(I94*H94,2)</f>
        <v>0</v>
      </c>
      <c r="K94" s="169" t="s">
        <v>115</v>
      </c>
      <c r="L94" s="35"/>
      <c r="M94" s="174" t="s">
        <v>1</v>
      </c>
      <c r="N94" s="175" t="s">
        <v>41</v>
      </c>
      <c r="O94" s="57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AR94" s="14" t="s">
        <v>116</v>
      </c>
      <c r="AT94" s="14" t="s">
        <v>111</v>
      </c>
      <c r="AU94" s="14" t="s">
        <v>77</v>
      </c>
      <c r="AY94" s="14" t="s">
        <v>109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4" t="s">
        <v>75</v>
      </c>
      <c r="BK94" s="178">
        <f>ROUND(I94*H94,2)</f>
        <v>0</v>
      </c>
      <c r="BL94" s="14" t="s">
        <v>116</v>
      </c>
      <c r="BM94" s="14" t="s">
        <v>132</v>
      </c>
    </row>
    <row r="95" spans="2:51" s="11" customFormat="1" ht="12">
      <c r="B95" s="179"/>
      <c r="C95" s="180"/>
      <c r="D95" s="181" t="s">
        <v>118</v>
      </c>
      <c r="E95" s="182" t="s">
        <v>1</v>
      </c>
      <c r="F95" s="183" t="s">
        <v>133</v>
      </c>
      <c r="G95" s="180"/>
      <c r="H95" s="184">
        <v>8.16</v>
      </c>
      <c r="I95" s="185"/>
      <c r="J95" s="180"/>
      <c r="K95" s="180"/>
      <c r="L95" s="186"/>
      <c r="M95" s="187"/>
      <c r="N95" s="188"/>
      <c r="O95" s="188"/>
      <c r="P95" s="188"/>
      <c r="Q95" s="188"/>
      <c r="R95" s="188"/>
      <c r="S95" s="188"/>
      <c r="T95" s="189"/>
      <c r="AT95" s="190" t="s">
        <v>118</v>
      </c>
      <c r="AU95" s="190" t="s">
        <v>77</v>
      </c>
      <c r="AV95" s="11" t="s">
        <v>77</v>
      </c>
      <c r="AW95" s="11" t="s">
        <v>32</v>
      </c>
      <c r="AX95" s="11" t="s">
        <v>70</v>
      </c>
      <c r="AY95" s="190" t="s">
        <v>109</v>
      </c>
    </row>
    <row r="96" spans="2:51" s="11" customFormat="1" ht="12">
      <c r="B96" s="179"/>
      <c r="C96" s="180"/>
      <c r="D96" s="181" t="s">
        <v>118</v>
      </c>
      <c r="E96" s="182" t="s">
        <v>1</v>
      </c>
      <c r="F96" s="183" t="s">
        <v>134</v>
      </c>
      <c r="G96" s="180"/>
      <c r="H96" s="184">
        <v>0.8</v>
      </c>
      <c r="I96" s="185"/>
      <c r="J96" s="180"/>
      <c r="K96" s="180"/>
      <c r="L96" s="186"/>
      <c r="M96" s="187"/>
      <c r="N96" s="188"/>
      <c r="O96" s="188"/>
      <c r="P96" s="188"/>
      <c r="Q96" s="188"/>
      <c r="R96" s="188"/>
      <c r="S96" s="188"/>
      <c r="T96" s="189"/>
      <c r="AT96" s="190" t="s">
        <v>118</v>
      </c>
      <c r="AU96" s="190" t="s">
        <v>77</v>
      </c>
      <c r="AV96" s="11" t="s">
        <v>77</v>
      </c>
      <c r="AW96" s="11" t="s">
        <v>32</v>
      </c>
      <c r="AX96" s="11" t="s">
        <v>70</v>
      </c>
      <c r="AY96" s="190" t="s">
        <v>109</v>
      </c>
    </row>
    <row r="97" spans="2:51" s="12" customFormat="1" ht="12">
      <c r="B97" s="191"/>
      <c r="C97" s="192"/>
      <c r="D97" s="181" t="s">
        <v>118</v>
      </c>
      <c r="E97" s="193" t="s">
        <v>1</v>
      </c>
      <c r="F97" s="194" t="s">
        <v>120</v>
      </c>
      <c r="G97" s="192"/>
      <c r="H97" s="195">
        <v>8.96</v>
      </c>
      <c r="I97" s="196"/>
      <c r="J97" s="192"/>
      <c r="K97" s="192"/>
      <c r="L97" s="197"/>
      <c r="M97" s="198"/>
      <c r="N97" s="199"/>
      <c r="O97" s="199"/>
      <c r="P97" s="199"/>
      <c r="Q97" s="199"/>
      <c r="R97" s="199"/>
      <c r="S97" s="199"/>
      <c r="T97" s="200"/>
      <c r="AT97" s="201" t="s">
        <v>118</v>
      </c>
      <c r="AU97" s="201" t="s">
        <v>77</v>
      </c>
      <c r="AV97" s="12" t="s">
        <v>116</v>
      </c>
      <c r="AW97" s="12" t="s">
        <v>32</v>
      </c>
      <c r="AX97" s="12" t="s">
        <v>75</v>
      </c>
      <c r="AY97" s="201" t="s">
        <v>109</v>
      </c>
    </row>
    <row r="98" spans="2:65" s="1" customFormat="1" ht="16.5" customHeight="1">
      <c r="B98" s="31"/>
      <c r="C98" s="167" t="s">
        <v>135</v>
      </c>
      <c r="D98" s="167" t="s">
        <v>111</v>
      </c>
      <c r="E98" s="168" t="s">
        <v>136</v>
      </c>
      <c r="F98" s="169" t="s">
        <v>137</v>
      </c>
      <c r="G98" s="170" t="s">
        <v>114</v>
      </c>
      <c r="H98" s="171">
        <v>183.044</v>
      </c>
      <c r="I98" s="172"/>
      <c r="J98" s="173">
        <f>ROUND(I98*H98,2)</f>
        <v>0</v>
      </c>
      <c r="K98" s="169" t="s">
        <v>115</v>
      </c>
      <c r="L98" s="35"/>
      <c r="M98" s="174" t="s">
        <v>1</v>
      </c>
      <c r="N98" s="175" t="s">
        <v>41</v>
      </c>
      <c r="O98" s="57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AR98" s="14" t="s">
        <v>116</v>
      </c>
      <c r="AT98" s="14" t="s">
        <v>111</v>
      </c>
      <c r="AU98" s="14" t="s">
        <v>77</v>
      </c>
      <c r="AY98" s="14" t="s">
        <v>109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4" t="s">
        <v>75</v>
      </c>
      <c r="BK98" s="178">
        <f>ROUND(I98*H98,2)</f>
        <v>0</v>
      </c>
      <c r="BL98" s="14" t="s">
        <v>116</v>
      </c>
      <c r="BM98" s="14" t="s">
        <v>138</v>
      </c>
    </row>
    <row r="99" spans="2:51" s="11" customFormat="1" ht="12">
      <c r="B99" s="179"/>
      <c r="C99" s="180"/>
      <c r="D99" s="181" t="s">
        <v>118</v>
      </c>
      <c r="E99" s="182" t="s">
        <v>1</v>
      </c>
      <c r="F99" s="183" t="s">
        <v>139</v>
      </c>
      <c r="G99" s="180"/>
      <c r="H99" s="184">
        <v>173.994</v>
      </c>
      <c r="I99" s="185"/>
      <c r="J99" s="180"/>
      <c r="K99" s="180"/>
      <c r="L99" s="186"/>
      <c r="M99" s="187"/>
      <c r="N99" s="188"/>
      <c r="O99" s="188"/>
      <c r="P99" s="188"/>
      <c r="Q99" s="188"/>
      <c r="R99" s="188"/>
      <c r="S99" s="188"/>
      <c r="T99" s="189"/>
      <c r="AT99" s="190" t="s">
        <v>118</v>
      </c>
      <c r="AU99" s="190" t="s">
        <v>77</v>
      </c>
      <c r="AV99" s="11" t="s">
        <v>77</v>
      </c>
      <c r="AW99" s="11" t="s">
        <v>32</v>
      </c>
      <c r="AX99" s="11" t="s">
        <v>70</v>
      </c>
      <c r="AY99" s="190" t="s">
        <v>109</v>
      </c>
    </row>
    <row r="100" spans="2:51" s="11" customFormat="1" ht="12">
      <c r="B100" s="179"/>
      <c r="C100" s="180"/>
      <c r="D100" s="181" t="s">
        <v>118</v>
      </c>
      <c r="E100" s="182" t="s">
        <v>1</v>
      </c>
      <c r="F100" s="183" t="s">
        <v>140</v>
      </c>
      <c r="G100" s="180"/>
      <c r="H100" s="184">
        <v>9.05</v>
      </c>
      <c r="I100" s="185"/>
      <c r="J100" s="180"/>
      <c r="K100" s="180"/>
      <c r="L100" s="186"/>
      <c r="M100" s="187"/>
      <c r="N100" s="188"/>
      <c r="O100" s="188"/>
      <c r="P100" s="188"/>
      <c r="Q100" s="188"/>
      <c r="R100" s="188"/>
      <c r="S100" s="188"/>
      <c r="T100" s="189"/>
      <c r="AT100" s="190" t="s">
        <v>118</v>
      </c>
      <c r="AU100" s="190" t="s">
        <v>77</v>
      </c>
      <c r="AV100" s="11" t="s">
        <v>77</v>
      </c>
      <c r="AW100" s="11" t="s">
        <v>32</v>
      </c>
      <c r="AX100" s="11" t="s">
        <v>70</v>
      </c>
      <c r="AY100" s="190" t="s">
        <v>109</v>
      </c>
    </row>
    <row r="101" spans="2:51" s="12" customFormat="1" ht="12">
      <c r="B101" s="191"/>
      <c r="C101" s="192"/>
      <c r="D101" s="181" t="s">
        <v>118</v>
      </c>
      <c r="E101" s="193" t="s">
        <v>1</v>
      </c>
      <c r="F101" s="194" t="s">
        <v>120</v>
      </c>
      <c r="G101" s="192"/>
      <c r="H101" s="195">
        <v>183.044</v>
      </c>
      <c r="I101" s="196"/>
      <c r="J101" s="192"/>
      <c r="K101" s="192"/>
      <c r="L101" s="197"/>
      <c r="M101" s="198"/>
      <c r="N101" s="199"/>
      <c r="O101" s="199"/>
      <c r="P101" s="199"/>
      <c r="Q101" s="199"/>
      <c r="R101" s="199"/>
      <c r="S101" s="199"/>
      <c r="T101" s="200"/>
      <c r="AT101" s="201" t="s">
        <v>118</v>
      </c>
      <c r="AU101" s="201" t="s">
        <v>77</v>
      </c>
      <c r="AV101" s="12" t="s">
        <v>116</v>
      </c>
      <c r="AW101" s="12" t="s">
        <v>32</v>
      </c>
      <c r="AX101" s="12" t="s">
        <v>75</v>
      </c>
      <c r="AY101" s="201" t="s">
        <v>109</v>
      </c>
    </row>
    <row r="102" spans="2:65" s="1" customFormat="1" ht="16.5" customHeight="1">
      <c r="B102" s="31"/>
      <c r="C102" s="167" t="s">
        <v>141</v>
      </c>
      <c r="D102" s="167" t="s">
        <v>111</v>
      </c>
      <c r="E102" s="168" t="s">
        <v>142</v>
      </c>
      <c r="F102" s="169" t="s">
        <v>143</v>
      </c>
      <c r="G102" s="170" t="s">
        <v>114</v>
      </c>
      <c r="H102" s="171">
        <v>18.01</v>
      </c>
      <c r="I102" s="172"/>
      <c r="J102" s="173">
        <f>ROUND(I102*H102,2)</f>
        <v>0</v>
      </c>
      <c r="K102" s="169" t="s">
        <v>115</v>
      </c>
      <c r="L102" s="35"/>
      <c r="M102" s="174" t="s">
        <v>1</v>
      </c>
      <c r="N102" s="175" t="s">
        <v>41</v>
      </c>
      <c r="O102" s="57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AR102" s="14" t="s">
        <v>116</v>
      </c>
      <c r="AT102" s="14" t="s">
        <v>111</v>
      </c>
      <c r="AU102" s="14" t="s">
        <v>77</v>
      </c>
      <c r="AY102" s="14" t="s">
        <v>109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4" t="s">
        <v>75</v>
      </c>
      <c r="BK102" s="178">
        <f>ROUND(I102*H102,2)</f>
        <v>0</v>
      </c>
      <c r="BL102" s="14" t="s">
        <v>116</v>
      </c>
      <c r="BM102" s="14" t="s">
        <v>144</v>
      </c>
    </row>
    <row r="103" spans="2:51" s="11" customFormat="1" ht="12">
      <c r="B103" s="179"/>
      <c r="C103" s="180"/>
      <c r="D103" s="181" t="s">
        <v>118</v>
      </c>
      <c r="E103" s="182" t="s">
        <v>1</v>
      </c>
      <c r="F103" s="183" t="s">
        <v>145</v>
      </c>
      <c r="G103" s="180"/>
      <c r="H103" s="184">
        <v>8.96</v>
      </c>
      <c r="I103" s="185"/>
      <c r="J103" s="180"/>
      <c r="K103" s="180"/>
      <c r="L103" s="186"/>
      <c r="M103" s="187"/>
      <c r="N103" s="188"/>
      <c r="O103" s="188"/>
      <c r="P103" s="188"/>
      <c r="Q103" s="188"/>
      <c r="R103" s="188"/>
      <c r="S103" s="188"/>
      <c r="T103" s="189"/>
      <c r="AT103" s="190" t="s">
        <v>118</v>
      </c>
      <c r="AU103" s="190" t="s">
        <v>77</v>
      </c>
      <c r="AV103" s="11" t="s">
        <v>77</v>
      </c>
      <c r="AW103" s="11" t="s">
        <v>32</v>
      </c>
      <c r="AX103" s="11" t="s">
        <v>70</v>
      </c>
      <c r="AY103" s="190" t="s">
        <v>109</v>
      </c>
    </row>
    <row r="104" spans="2:51" s="11" customFormat="1" ht="12">
      <c r="B104" s="179"/>
      <c r="C104" s="180"/>
      <c r="D104" s="181" t="s">
        <v>118</v>
      </c>
      <c r="E104" s="182" t="s">
        <v>1</v>
      </c>
      <c r="F104" s="183" t="s">
        <v>140</v>
      </c>
      <c r="G104" s="180"/>
      <c r="H104" s="184">
        <v>9.05</v>
      </c>
      <c r="I104" s="185"/>
      <c r="J104" s="180"/>
      <c r="K104" s="180"/>
      <c r="L104" s="186"/>
      <c r="M104" s="187"/>
      <c r="N104" s="188"/>
      <c r="O104" s="188"/>
      <c r="P104" s="188"/>
      <c r="Q104" s="188"/>
      <c r="R104" s="188"/>
      <c r="S104" s="188"/>
      <c r="T104" s="189"/>
      <c r="AT104" s="190" t="s">
        <v>118</v>
      </c>
      <c r="AU104" s="190" t="s">
        <v>77</v>
      </c>
      <c r="AV104" s="11" t="s">
        <v>77</v>
      </c>
      <c r="AW104" s="11" t="s">
        <v>32</v>
      </c>
      <c r="AX104" s="11" t="s">
        <v>70</v>
      </c>
      <c r="AY104" s="190" t="s">
        <v>109</v>
      </c>
    </row>
    <row r="105" spans="2:51" s="12" customFormat="1" ht="12">
      <c r="B105" s="191"/>
      <c r="C105" s="192"/>
      <c r="D105" s="181" t="s">
        <v>118</v>
      </c>
      <c r="E105" s="193" t="s">
        <v>1</v>
      </c>
      <c r="F105" s="194" t="s">
        <v>120</v>
      </c>
      <c r="G105" s="192"/>
      <c r="H105" s="195">
        <v>18.01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118</v>
      </c>
      <c r="AU105" s="201" t="s">
        <v>77</v>
      </c>
      <c r="AV105" s="12" t="s">
        <v>116</v>
      </c>
      <c r="AW105" s="12" t="s">
        <v>32</v>
      </c>
      <c r="AX105" s="12" t="s">
        <v>75</v>
      </c>
      <c r="AY105" s="201" t="s">
        <v>109</v>
      </c>
    </row>
    <row r="106" spans="2:65" s="1" customFormat="1" ht="16.5" customHeight="1">
      <c r="B106" s="31"/>
      <c r="C106" s="167" t="s">
        <v>146</v>
      </c>
      <c r="D106" s="167" t="s">
        <v>111</v>
      </c>
      <c r="E106" s="168" t="s">
        <v>147</v>
      </c>
      <c r="F106" s="169" t="s">
        <v>148</v>
      </c>
      <c r="G106" s="170" t="s">
        <v>114</v>
      </c>
      <c r="H106" s="171">
        <v>173.994</v>
      </c>
      <c r="I106" s="172"/>
      <c r="J106" s="173">
        <f>ROUND(I106*H106,2)</f>
        <v>0</v>
      </c>
      <c r="K106" s="169" t="s">
        <v>115</v>
      </c>
      <c r="L106" s="35"/>
      <c r="M106" s="174" t="s">
        <v>1</v>
      </c>
      <c r="N106" s="175" t="s">
        <v>41</v>
      </c>
      <c r="O106" s="57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AR106" s="14" t="s">
        <v>116</v>
      </c>
      <c r="AT106" s="14" t="s">
        <v>111</v>
      </c>
      <c r="AU106" s="14" t="s">
        <v>77</v>
      </c>
      <c r="AY106" s="14" t="s">
        <v>109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4" t="s">
        <v>75</v>
      </c>
      <c r="BK106" s="178">
        <f>ROUND(I106*H106,2)</f>
        <v>0</v>
      </c>
      <c r="BL106" s="14" t="s">
        <v>116</v>
      </c>
      <c r="BM106" s="14" t="s">
        <v>149</v>
      </c>
    </row>
    <row r="107" spans="2:51" s="11" customFormat="1" ht="12">
      <c r="B107" s="179"/>
      <c r="C107" s="180"/>
      <c r="D107" s="181" t="s">
        <v>118</v>
      </c>
      <c r="E107" s="182" t="s">
        <v>1</v>
      </c>
      <c r="F107" s="183" t="s">
        <v>139</v>
      </c>
      <c r="G107" s="180"/>
      <c r="H107" s="184">
        <v>173.994</v>
      </c>
      <c r="I107" s="185"/>
      <c r="J107" s="180"/>
      <c r="K107" s="180"/>
      <c r="L107" s="186"/>
      <c r="M107" s="187"/>
      <c r="N107" s="188"/>
      <c r="O107" s="188"/>
      <c r="P107" s="188"/>
      <c r="Q107" s="188"/>
      <c r="R107" s="188"/>
      <c r="S107" s="188"/>
      <c r="T107" s="189"/>
      <c r="AT107" s="190" t="s">
        <v>118</v>
      </c>
      <c r="AU107" s="190" t="s">
        <v>77</v>
      </c>
      <c r="AV107" s="11" t="s">
        <v>77</v>
      </c>
      <c r="AW107" s="11" t="s">
        <v>32</v>
      </c>
      <c r="AX107" s="11" t="s">
        <v>70</v>
      </c>
      <c r="AY107" s="190" t="s">
        <v>109</v>
      </c>
    </row>
    <row r="108" spans="2:51" s="12" customFormat="1" ht="12">
      <c r="B108" s="191"/>
      <c r="C108" s="192"/>
      <c r="D108" s="181" t="s">
        <v>118</v>
      </c>
      <c r="E108" s="193" t="s">
        <v>1</v>
      </c>
      <c r="F108" s="194" t="s">
        <v>120</v>
      </c>
      <c r="G108" s="192"/>
      <c r="H108" s="195">
        <v>173.994</v>
      </c>
      <c r="I108" s="196"/>
      <c r="J108" s="192"/>
      <c r="K108" s="192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118</v>
      </c>
      <c r="AU108" s="201" t="s">
        <v>77</v>
      </c>
      <c r="AV108" s="12" t="s">
        <v>116</v>
      </c>
      <c r="AW108" s="12" t="s">
        <v>32</v>
      </c>
      <c r="AX108" s="12" t="s">
        <v>75</v>
      </c>
      <c r="AY108" s="201" t="s">
        <v>109</v>
      </c>
    </row>
    <row r="109" spans="2:65" s="1" customFormat="1" ht="16.5" customHeight="1">
      <c r="B109" s="31"/>
      <c r="C109" s="167" t="s">
        <v>150</v>
      </c>
      <c r="D109" s="167" t="s">
        <v>111</v>
      </c>
      <c r="E109" s="168" t="s">
        <v>151</v>
      </c>
      <c r="F109" s="169" t="s">
        <v>152</v>
      </c>
      <c r="G109" s="170" t="s">
        <v>153</v>
      </c>
      <c r="H109" s="171">
        <v>313.189</v>
      </c>
      <c r="I109" s="172"/>
      <c r="J109" s="173">
        <f>ROUND(I109*H109,2)</f>
        <v>0</v>
      </c>
      <c r="K109" s="169" t="s">
        <v>115</v>
      </c>
      <c r="L109" s="35"/>
      <c r="M109" s="174" t="s">
        <v>1</v>
      </c>
      <c r="N109" s="175" t="s">
        <v>41</v>
      </c>
      <c r="O109" s="57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AR109" s="14" t="s">
        <v>116</v>
      </c>
      <c r="AT109" s="14" t="s">
        <v>111</v>
      </c>
      <c r="AU109" s="14" t="s">
        <v>77</v>
      </c>
      <c r="AY109" s="14" t="s">
        <v>109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14" t="s">
        <v>75</v>
      </c>
      <c r="BK109" s="178">
        <f>ROUND(I109*H109,2)</f>
        <v>0</v>
      </c>
      <c r="BL109" s="14" t="s">
        <v>116</v>
      </c>
      <c r="BM109" s="14" t="s">
        <v>154</v>
      </c>
    </row>
    <row r="110" spans="2:51" s="11" customFormat="1" ht="12">
      <c r="B110" s="179"/>
      <c r="C110" s="180"/>
      <c r="D110" s="181" t="s">
        <v>118</v>
      </c>
      <c r="E110" s="180"/>
      <c r="F110" s="183" t="s">
        <v>155</v>
      </c>
      <c r="G110" s="180"/>
      <c r="H110" s="184">
        <v>313.189</v>
      </c>
      <c r="I110" s="185"/>
      <c r="J110" s="180"/>
      <c r="K110" s="180"/>
      <c r="L110" s="186"/>
      <c r="M110" s="187"/>
      <c r="N110" s="188"/>
      <c r="O110" s="188"/>
      <c r="P110" s="188"/>
      <c r="Q110" s="188"/>
      <c r="R110" s="188"/>
      <c r="S110" s="188"/>
      <c r="T110" s="189"/>
      <c r="AT110" s="190" t="s">
        <v>118</v>
      </c>
      <c r="AU110" s="190" t="s">
        <v>77</v>
      </c>
      <c r="AV110" s="11" t="s">
        <v>77</v>
      </c>
      <c r="AW110" s="11" t="s">
        <v>4</v>
      </c>
      <c r="AX110" s="11" t="s">
        <v>75</v>
      </c>
      <c r="AY110" s="190" t="s">
        <v>109</v>
      </c>
    </row>
    <row r="111" spans="2:65" s="1" customFormat="1" ht="16.5" customHeight="1">
      <c r="B111" s="31"/>
      <c r="C111" s="167" t="s">
        <v>156</v>
      </c>
      <c r="D111" s="167" t="s">
        <v>111</v>
      </c>
      <c r="E111" s="168" t="s">
        <v>157</v>
      </c>
      <c r="F111" s="169" t="s">
        <v>158</v>
      </c>
      <c r="G111" s="170" t="s">
        <v>114</v>
      </c>
      <c r="H111" s="171">
        <v>9.231</v>
      </c>
      <c r="I111" s="172"/>
      <c r="J111" s="173">
        <f>ROUND(I111*H111,2)</f>
        <v>0</v>
      </c>
      <c r="K111" s="169" t="s">
        <v>115</v>
      </c>
      <c r="L111" s="35"/>
      <c r="M111" s="174" t="s">
        <v>1</v>
      </c>
      <c r="N111" s="175" t="s">
        <v>41</v>
      </c>
      <c r="O111" s="57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AR111" s="14" t="s">
        <v>116</v>
      </c>
      <c r="AT111" s="14" t="s">
        <v>111</v>
      </c>
      <c r="AU111" s="14" t="s">
        <v>77</v>
      </c>
      <c r="AY111" s="14" t="s">
        <v>109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4" t="s">
        <v>75</v>
      </c>
      <c r="BK111" s="178">
        <f>ROUND(I111*H111,2)</f>
        <v>0</v>
      </c>
      <c r="BL111" s="14" t="s">
        <v>116</v>
      </c>
      <c r="BM111" s="14" t="s">
        <v>159</v>
      </c>
    </row>
    <row r="112" spans="2:51" s="11" customFormat="1" ht="12">
      <c r="B112" s="179"/>
      <c r="C112" s="180"/>
      <c r="D112" s="181" t="s">
        <v>118</v>
      </c>
      <c r="E112" s="182" t="s">
        <v>1</v>
      </c>
      <c r="F112" s="183" t="s">
        <v>129</v>
      </c>
      <c r="G112" s="180"/>
      <c r="H112" s="184">
        <v>18.105</v>
      </c>
      <c r="I112" s="185"/>
      <c r="J112" s="180"/>
      <c r="K112" s="180"/>
      <c r="L112" s="186"/>
      <c r="M112" s="187"/>
      <c r="N112" s="188"/>
      <c r="O112" s="188"/>
      <c r="P112" s="188"/>
      <c r="Q112" s="188"/>
      <c r="R112" s="188"/>
      <c r="S112" s="188"/>
      <c r="T112" s="189"/>
      <c r="AT112" s="190" t="s">
        <v>118</v>
      </c>
      <c r="AU112" s="190" t="s">
        <v>77</v>
      </c>
      <c r="AV112" s="11" t="s">
        <v>77</v>
      </c>
      <c r="AW112" s="11" t="s">
        <v>32</v>
      </c>
      <c r="AX112" s="11" t="s">
        <v>70</v>
      </c>
      <c r="AY112" s="190" t="s">
        <v>109</v>
      </c>
    </row>
    <row r="113" spans="2:51" s="11" customFormat="1" ht="12">
      <c r="B113" s="179"/>
      <c r="C113" s="180"/>
      <c r="D113" s="181" t="s">
        <v>118</v>
      </c>
      <c r="E113" s="182" t="s">
        <v>1</v>
      </c>
      <c r="F113" s="183" t="s">
        <v>160</v>
      </c>
      <c r="G113" s="180"/>
      <c r="H113" s="184">
        <v>-3.018</v>
      </c>
      <c r="I113" s="185"/>
      <c r="J113" s="180"/>
      <c r="K113" s="180"/>
      <c r="L113" s="186"/>
      <c r="M113" s="187"/>
      <c r="N113" s="188"/>
      <c r="O113" s="188"/>
      <c r="P113" s="188"/>
      <c r="Q113" s="188"/>
      <c r="R113" s="188"/>
      <c r="S113" s="188"/>
      <c r="T113" s="189"/>
      <c r="AT113" s="190" t="s">
        <v>118</v>
      </c>
      <c r="AU113" s="190" t="s">
        <v>77</v>
      </c>
      <c r="AV113" s="11" t="s">
        <v>77</v>
      </c>
      <c r="AW113" s="11" t="s">
        <v>32</v>
      </c>
      <c r="AX113" s="11" t="s">
        <v>70</v>
      </c>
      <c r="AY113" s="190" t="s">
        <v>109</v>
      </c>
    </row>
    <row r="114" spans="2:51" s="11" customFormat="1" ht="12">
      <c r="B114" s="179"/>
      <c r="C114" s="180"/>
      <c r="D114" s="181" t="s">
        <v>118</v>
      </c>
      <c r="E114" s="182" t="s">
        <v>1</v>
      </c>
      <c r="F114" s="183" t="s">
        <v>161</v>
      </c>
      <c r="G114" s="180"/>
      <c r="H114" s="184">
        <v>-4.851</v>
      </c>
      <c r="I114" s="185"/>
      <c r="J114" s="180"/>
      <c r="K114" s="180"/>
      <c r="L114" s="186"/>
      <c r="M114" s="187"/>
      <c r="N114" s="188"/>
      <c r="O114" s="188"/>
      <c r="P114" s="188"/>
      <c r="Q114" s="188"/>
      <c r="R114" s="188"/>
      <c r="S114" s="188"/>
      <c r="T114" s="189"/>
      <c r="AT114" s="190" t="s">
        <v>118</v>
      </c>
      <c r="AU114" s="190" t="s">
        <v>77</v>
      </c>
      <c r="AV114" s="11" t="s">
        <v>77</v>
      </c>
      <c r="AW114" s="11" t="s">
        <v>32</v>
      </c>
      <c r="AX114" s="11" t="s">
        <v>70</v>
      </c>
      <c r="AY114" s="190" t="s">
        <v>109</v>
      </c>
    </row>
    <row r="115" spans="2:51" s="11" customFormat="1" ht="12">
      <c r="B115" s="179"/>
      <c r="C115" s="180"/>
      <c r="D115" s="181" t="s">
        <v>118</v>
      </c>
      <c r="E115" s="182" t="s">
        <v>1</v>
      </c>
      <c r="F115" s="183" t="s">
        <v>162</v>
      </c>
      <c r="G115" s="180"/>
      <c r="H115" s="184">
        <v>-1.005</v>
      </c>
      <c r="I115" s="185"/>
      <c r="J115" s="180"/>
      <c r="K115" s="180"/>
      <c r="L115" s="186"/>
      <c r="M115" s="187"/>
      <c r="N115" s="188"/>
      <c r="O115" s="188"/>
      <c r="P115" s="188"/>
      <c r="Q115" s="188"/>
      <c r="R115" s="188"/>
      <c r="S115" s="188"/>
      <c r="T115" s="189"/>
      <c r="AT115" s="190" t="s">
        <v>118</v>
      </c>
      <c r="AU115" s="190" t="s">
        <v>77</v>
      </c>
      <c r="AV115" s="11" t="s">
        <v>77</v>
      </c>
      <c r="AW115" s="11" t="s">
        <v>32</v>
      </c>
      <c r="AX115" s="11" t="s">
        <v>70</v>
      </c>
      <c r="AY115" s="190" t="s">
        <v>109</v>
      </c>
    </row>
    <row r="116" spans="2:51" s="12" customFormat="1" ht="12">
      <c r="B116" s="191"/>
      <c r="C116" s="192"/>
      <c r="D116" s="181" t="s">
        <v>118</v>
      </c>
      <c r="E116" s="193" t="s">
        <v>1</v>
      </c>
      <c r="F116" s="194" t="s">
        <v>120</v>
      </c>
      <c r="G116" s="192"/>
      <c r="H116" s="195">
        <v>9.231000000000002</v>
      </c>
      <c r="I116" s="196"/>
      <c r="J116" s="192"/>
      <c r="K116" s="192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118</v>
      </c>
      <c r="AU116" s="201" t="s">
        <v>77</v>
      </c>
      <c r="AV116" s="12" t="s">
        <v>116</v>
      </c>
      <c r="AW116" s="12" t="s">
        <v>32</v>
      </c>
      <c r="AX116" s="12" t="s">
        <v>75</v>
      </c>
      <c r="AY116" s="201" t="s">
        <v>109</v>
      </c>
    </row>
    <row r="117" spans="2:65" s="1" customFormat="1" ht="16.5" customHeight="1">
      <c r="B117" s="31"/>
      <c r="C117" s="167" t="s">
        <v>163</v>
      </c>
      <c r="D117" s="167" t="s">
        <v>111</v>
      </c>
      <c r="E117" s="168" t="s">
        <v>164</v>
      </c>
      <c r="F117" s="169" t="s">
        <v>165</v>
      </c>
      <c r="G117" s="170" t="s">
        <v>166</v>
      </c>
      <c r="H117" s="171">
        <v>90.5</v>
      </c>
      <c r="I117" s="172"/>
      <c r="J117" s="173">
        <f>ROUND(I117*H117,2)</f>
        <v>0</v>
      </c>
      <c r="K117" s="169" t="s">
        <v>115</v>
      </c>
      <c r="L117" s="35"/>
      <c r="M117" s="174" t="s">
        <v>1</v>
      </c>
      <c r="N117" s="175" t="s">
        <v>41</v>
      </c>
      <c r="O117" s="57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AR117" s="14" t="s">
        <v>116</v>
      </c>
      <c r="AT117" s="14" t="s">
        <v>111</v>
      </c>
      <c r="AU117" s="14" t="s">
        <v>77</v>
      </c>
      <c r="AY117" s="14" t="s">
        <v>109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4" t="s">
        <v>75</v>
      </c>
      <c r="BK117" s="178">
        <f>ROUND(I117*H117,2)</f>
        <v>0</v>
      </c>
      <c r="BL117" s="14" t="s">
        <v>116</v>
      </c>
      <c r="BM117" s="14" t="s">
        <v>167</v>
      </c>
    </row>
    <row r="118" spans="2:51" s="11" customFormat="1" ht="12">
      <c r="B118" s="179"/>
      <c r="C118" s="180"/>
      <c r="D118" s="181" t="s">
        <v>118</v>
      </c>
      <c r="E118" s="182" t="s">
        <v>1</v>
      </c>
      <c r="F118" s="183" t="s">
        <v>168</v>
      </c>
      <c r="G118" s="180"/>
      <c r="H118" s="184">
        <v>581</v>
      </c>
      <c r="I118" s="185"/>
      <c r="J118" s="180"/>
      <c r="K118" s="180"/>
      <c r="L118" s="186"/>
      <c r="M118" s="187"/>
      <c r="N118" s="188"/>
      <c r="O118" s="188"/>
      <c r="P118" s="188"/>
      <c r="Q118" s="188"/>
      <c r="R118" s="188"/>
      <c r="S118" s="188"/>
      <c r="T118" s="189"/>
      <c r="AT118" s="190" t="s">
        <v>118</v>
      </c>
      <c r="AU118" s="190" t="s">
        <v>77</v>
      </c>
      <c r="AV118" s="11" t="s">
        <v>77</v>
      </c>
      <c r="AW118" s="11" t="s">
        <v>32</v>
      </c>
      <c r="AX118" s="11" t="s">
        <v>70</v>
      </c>
      <c r="AY118" s="190" t="s">
        <v>109</v>
      </c>
    </row>
    <row r="119" spans="2:51" s="11" customFormat="1" ht="12">
      <c r="B119" s="179"/>
      <c r="C119" s="180"/>
      <c r="D119" s="181" t="s">
        <v>118</v>
      </c>
      <c r="E119" s="182" t="s">
        <v>1</v>
      </c>
      <c r="F119" s="183" t="s">
        <v>169</v>
      </c>
      <c r="G119" s="180"/>
      <c r="H119" s="184">
        <v>-392</v>
      </c>
      <c r="I119" s="185"/>
      <c r="J119" s="180"/>
      <c r="K119" s="180"/>
      <c r="L119" s="186"/>
      <c r="M119" s="187"/>
      <c r="N119" s="188"/>
      <c r="O119" s="188"/>
      <c r="P119" s="188"/>
      <c r="Q119" s="188"/>
      <c r="R119" s="188"/>
      <c r="S119" s="188"/>
      <c r="T119" s="189"/>
      <c r="AT119" s="190" t="s">
        <v>118</v>
      </c>
      <c r="AU119" s="190" t="s">
        <v>77</v>
      </c>
      <c r="AV119" s="11" t="s">
        <v>77</v>
      </c>
      <c r="AW119" s="11" t="s">
        <v>32</v>
      </c>
      <c r="AX119" s="11" t="s">
        <v>70</v>
      </c>
      <c r="AY119" s="190" t="s">
        <v>109</v>
      </c>
    </row>
    <row r="120" spans="2:51" s="11" customFormat="1" ht="12">
      <c r="B120" s="179"/>
      <c r="C120" s="180"/>
      <c r="D120" s="181" t="s">
        <v>118</v>
      </c>
      <c r="E120" s="182" t="s">
        <v>1</v>
      </c>
      <c r="F120" s="183" t="s">
        <v>170</v>
      </c>
      <c r="G120" s="180"/>
      <c r="H120" s="184">
        <v>-88</v>
      </c>
      <c r="I120" s="185"/>
      <c r="J120" s="180"/>
      <c r="K120" s="180"/>
      <c r="L120" s="186"/>
      <c r="M120" s="187"/>
      <c r="N120" s="188"/>
      <c r="O120" s="188"/>
      <c r="P120" s="188"/>
      <c r="Q120" s="188"/>
      <c r="R120" s="188"/>
      <c r="S120" s="188"/>
      <c r="T120" s="189"/>
      <c r="AT120" s="190" t="s">
        <v>118</v>
      </c>
      <c r="AU120" s="190" t="s">
        <v>77</v>
      </c>
      <c r="AV120" s="11" t="s">
        <v>77</v>
      </c>
      <c r="AW120" s="11" t="s">
        <v>32</v>
      </c>
      <c r="AX120" s="11" t="s">
        <v>70</v>
      </c>
      <c r="AY120" s="190" t="s">
        <v>109</v>
      </c>
    </row>
    <row r="121" spans="2:51" s="11" customFormat="1" ht="12">
      <c r="B121" s="179"/>
      <c r="C121" s="180"/>
      <c r="D121" s="181" t="s">
        <v>118</v>
      </c>
      <c r="E121" s="182" t="s">
        <v>1</v>
      </c>
      <c r="F121" s="183" t="s">
        <v>171</v>
      </c>
      <c r="G121" s="180"/>
      <c r="H121" s="184">
        <v>-10.5</v>
      </c>
      <c r="I121" s="185"/>
      <c r="J121" s="180"/>
      <c r="K121" s="180"/>
      <c r="L121" s="186"/>
      <c r="M121" s="187"/>
      <c r="N121" s="188"/>
      <c r="O121" s="188"/>
      <c r="P121" s="188"/>
      <c r="Q121" s="188"/>
      <c r="R121" s="188"/>
      <c r="S121" s="188"/>
      <c r="T121" s="189"/>
      <c r="AT121" s="190" t="s">
        <v>118</v>
      </c>
      <c r="AU121" s="190" t="s">
        <v>77</v>
      </c>
      <c r="AV121" s="11" t="s">
        <v>77</v>
      </c>
      <c r="AW121" s="11" t="s">
        <v>32</v>
      </c>
      <c r="AX121" s="11" t="s">
        <v>70</v>
      </c>
      <c r="AY121" s="190" t="s">
        <v>109</v>
      </c>
    </row>
    <row r="122" spans="2:51" s="12" customFormat="1" ht="12">
      <c r="B122" s="191"/>
      <c r="C122" s="192"/>
      <c r="D122" s="181" t="s">
        <v>118</v>
      </c>
      <c r="E122" s="193" t="s">
        <v>1</v>
      </c>
      <c r="F122" s="194" t="s">
        <v>120</v>
      </c>
      <c r="G122" s="192"/>
      <c r="H122" s="195">
        <v>90.5</v>
      </c>
      <c r="I122" s="196"/>
      <c r="J122" s="192"/>
      <c r="K122" s="192"/>
      <c r="L122" s="197"/>
      <c r="M122" s="198"/>
      <c r="N122" s="199"/>
      <c r="O122" s="199"/>
      <c r="P122" s="199"/>
      <c r="Q122" s="199"/>
      <c r="R122" s="199"/>
      <c r="S122" s="199"/>
      <c r="T122" s="200"/>
      <c r="AT122" s="201" t="s">
        <v>118</v>
      </c>
      <c r="AU122" s="201" t="s">
        <v>77</v>
      </c>
      <c r="AV122" s="12" t="s">
        <v>116</v>
      </c>
      <c r="AW122" s="12" t="s">
        <v>32</v>
      </c>
      <c r="AX122" s="12" t="s">
        <v>75</v>
      </c>
      <c r="AY122" s="201" t="s">
        <v>109</v>
      </c>
    </row>
    <row r="123" spans="2:65" s="1" customFormat="1" ht="16.5" customHeight="1">
      <c r="B123" s="31"/>
      <c r="C123" s="167" t="s">
        <v>172</v>
      </c>
      <c r="D123" s="167" t="s">
        <v>111</v>
      </c>
      <c r="E123" s="168" t="s">
        <v>173</v>
      </c>
      <c r="F123" s="169" t="s">
        <v>174</v>
      </c>
      <c r="G123" s="170" t="s">
        <v>166</v>
      </c>
      <c r="H123" s="171">
        <v>90.5</v>
      </c>
      <c r="I123" s="172"/>
      <c r="J123" s="173">
        <f>ROUND(I123*H123,2)</f>
        <v>0</v>
      </c>
      <c r="K123" s="169" t="s">
        <v>115</v>
      </c>
      <c r="L123" s="35"/>
      <c r="M123" s="174" t="s">
        <v>1</v>
      </c>
      <c r="N123" s="175" t="s">
        <v>41</v>
      </c>
      <c r="O123" s="57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AR123" s="14" t="s">
        <v>116</v>
      </c>
      <c r="AT123" s="14" t="s">
        <v>111</v>
      </c>
      <c r="AU123" s="14" t="s">
        <v>77</v>
      </c>
      <c r="AY123" s="14" t="s">
        <v>109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4" t="s">
        <v>75</v>
      </c>
      <c r="BK123" s="178">
        <f>ROUND(I123*H123,2)</f>
        <v>0</v>
      </c>
      <c r="BL123" s="14" t="s">
        <v>116</v>
      </c>
      <c r="BM123" s="14" t="s">
        <v>175</v>
      </c>
    </row>
    <row r="124" spans="2:65" s="1" customFormat="1" ht="16.5" customHeight="1">
      <c r="B124" s="31"/>
      <c r="C124" s="202" t="s">
        <v>176</v>
      </c>
      <c r="D124" s="202" t="s">
        <v>177</v>
      </c>
      <c r="E124" s="203" t="s">
        <v>178</v>
      </c>
      <c r="F124" s="204" t="s">
        <v>179</v>
      </c>
      <c r="G124" s="205" t="s">
        <v>180</v>
      </c>
      <c r="H124" s="206">
        <v>2.263</v>
      </c>
      <c r="I124" s="207"/>
      <c r="J124" s="208">
        <f>ROUND(I124*H124,2)</f>
        <v>0</v>
      </c>
      <c r="K124" s="204" t="s">
        <v>115</v>
      </c>
      <c r="L124" s="209"/>
      <c r="M124" s="210" t="s">
        <v>1</v>
      </c>
      <c r="N124" s="211" t="s">
        <v>41</v>
      </c>
      <c r="O124" s="57"/>
      <c r="P124" s="176">
        <f>O124*H124</f>
        <v>0</v>
      </c>
      <c r="Q124" s="176">
        <v>0.001</v>
      </c>
      <c r="R124" s="176">
        <f>Q124*H124</f>
        <v>0.002263</v>
      </c>
      <c r="S124" s="176">
        <v>0</v>
      </c>
      <c r="T124" s="177">
        <f>S124*H124</f>
        <v>0</v>
      </c>
      <c r="AR124" s="14" t="s">
        <v>150</v>
      </c>
      <c r="AT124" s="14" t="s">
        <v>177</v>
      </c>
      <c r="AU124" s="14" t="s">
        <v>77</v>
      </c>
      <c r="AY124" s="14" t="s">
        <v>109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14" t="s">
        <v>75</v>
      </c>
      <c r="BK124" s="178">
        <f>ROUND(I124*H124,2)</f>
        <v>0</v>
      </c>
      <c r="BL124" s="14" t="s">
        <v>116</v>
      </c>
      <c r="BM124" s="14" t="s">
        <v>181</v>
      </c>
    </row>
    <row r="125" spans="2:51" s="11" customFormat="1" ht="12">
      <c r="B125" s="179"/>
      <c r="C125" s="180"/>
      <c r="D125" s="181" t="s">
        <v>118</v>
      </c>
      <c r="E125" s="180"/>
      <c r="F125" s="183" t="s">
        <v>182</v>
      </c>
      <c r="G125" s="180"/>
      <c r="H125" s="184">
        <v>2.263</v>
      </c>
      <c r="I125" s="185"/>
      <c r="J125" s="180"/>
      <c r="K125" s="180"/>
      <c r="L125" s="186"/>
      <c r="M125" s="187"/>
      <c r="N125" s="188"/>
      <c r="O125" s="188"/>
      <c r="P125" s="188"/>
      <c r="Q125" s="188"/>
      <c r="R125" s="188"/>
      <c r="S125" s="188"/>
      <c r="T125" s="189"/>
      <c r="AT125" s="190" t="s">
        <v>118</v>
      </c>
      <c r="AU125" s="190" t="s">
        <v>77</v>
      </c>
      <c r="AV125" s="11" t="s">
        <v>77</v>
      </c>
      <c r="AW125" s="11" t="s">
        <v>4</v>
      </c>
      <c r="AX125" s="11" t="s">
        <v>75</v>
      </c>
      <c r="AY125" s="190" t="s">
        <v>109</v>
      </c>
    </row>
    <row r="126" spans="2:65" s="1" customFormat="1" ht="16.5" customHeight="1">
      <c r="B126" s="31"/>
      <c r="C126" s="167" t="s">
        <v>183</v>
      </c>
      <c r="D126" s="167" t="s">
        <v>111</v>
      </c>
      <c r="E126" s="168" t="s">
        <v>184</v>
      </c>
      <c r="F126" s="169" t="s">
        <v>185</v>
      </c>
      <c r="G126" s="170" t="s">
        <v>166</v>
      </c>
      <c r="H126" s="171">
        <v>90.5</v>
      </c>
      <c r="I126" s="172"/>
      <c r="J126" s="173">
        <f>ROUND(I126*H126,2)</f>
        <v>0</v>
      </c>
      <c r="K126" s="169" t="s">
        <v>115</v>
      </c>
      <c r="L126" s="35"/>
      <c r="M126" s="174" t="s">
        <v>1</v>
      </c>
      <c r="N126" s="175" t="s">
        <v>41</v>
      </c>
      <c r="O126" s="57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AR126" s="14" t="s">
        <v>116</v>
      </c>
      <c r="AT126" s="14" t="s">
        <v>111</v>
      </c>
      <c r="AU126" s="14" t="s">
        <v>77</v>
      </c>
      <c r="AY126" s="14" t="s">
        <v>109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4" t="s">
        <v>75</v>
      </c>
      <c r="BK126" s="178">
        <f>ROUND(I126*H126,2)</f>
        <v>0</v>
      </c>
      <c r="BL126" s="14" t="s">
        <v>116</v>
      </c>
      <c r="BM126" s="14" t="s">
        <v>186</v>
      </c>
    </row>
    <row r="127" spans="2:63" s="10" customFormat="1" ht="22.9" customHeight="1">
      <c r="B127" s="151"/>
      <c r="C127" s="152"/>
      <c r="D127" s="153" t="s">
        <v>69</v>
      </c>
      <c r="E127" s="165" t="s">
        <v>77</v>
      </c>
      <c r="F127" s="165" t="s">
        <v>187</v>
      </c>
      <c r="G127" s="152"/>
      <c r="H127" s="152"/>
      <c r="I127" s="155"/>
      <c r="J127" s="166">
        <f>BK127</f>
        <v>0</v>
      </c>
      <c r="K127" s="152"/>
      <c r="L127" s="157"/>
      <c r="M127" s="158"/>
      <c r="N127" s="159"/>
      <c r="O127" s="159"/>
      <c r="P127" s="160">
        <f>SUM(P128:P151)</f>
        <v>0</v>
      </c>
      <c r="Q127" s="159"/>
      <c r="R127" s="160">
        <f>SUM(R128:R151)</f>
        <v>44.58381449999999</v>
      </c>
      <c r="S127" s="159"/>
      <c r="T127" s="161">
        <f>SUM(T128:T151)</f>
        <v>0</v>
      </c>
      <c r="AR127" s="162" t="s">
        <v>75</v>
      </c>
      <c r="AT127" s="163" t="s">
        <v>69</v>
      </c>
      <c r="AU127" s="163" t="s">
        <v>75</v>
      </c>
      <c r="AY127" s="162" t="s">
        <v>109</v>
      </c>
      <c r="BK127" s="164">
        <f>SUM(BK128:BK151)</f>
        <v>0</v>
      </c>
    </row>
    <row r="128" spans="2:65" s="1" customFormat="1" ht="16.5" customHeight="1">
      <c r="B128" s="31"/>
      <c r="C128" s="167" t="s">
        <v>188</v>
      </c>
      <c r="D128" s="167" t="s">
        <v>111</v>
      </c>
      <c r="E128" s="168" t="s">
        <v>189</v>
      </c>
      <c r="F128" s="169" t="s">
        <v>190</v>
      </c>
      <c r="G128" s="170" t="s">
        <v>114</v>
      </c>
      <c r="H128" s="171">
        <v>3.018</v>
      </c>
      <c r="I128" s="172"/>
      <c r="J128" s="173">
        <f>ROUND(I128*H128,2)</f>
        <v>0</v>
      </c>
      <c r="K128" s="169" t="s">
        <v>115</v>
      </c>
      <c r="L128" s="35"/>
      <c r="M128" s="174" t="s">
        <v>1</v>
      </c>
      <c r="N128" s="175" t="s">
        <v>41</v>
      </c>
      <c r="O128" s="57"/>
      <c r="P128" s="176">
        <f>O128*H128</f>
        <v>0</v>
      </c>
      <c r="Q128" s="176">
        <v>2.45329</v>
      </c>
      <c r="R128" s="176">
        <f>Q128*H128</f>
        <v>7.404029219999999</v>
      </c>
      <c r="S128" s="176">
        <v>0</v>
      </c>
      <c r="T128" s="177">
        <f>S128*H128</f>
        <v>0</v>
      </c>
      <c r="AR128" s="14" t="s">
        <v>116</v>
      </c>
      <c r="AT128" s="14" t="s">
        <v>111</v>
      </c>
      <c r="AU128" s="14" t="s">
        <v>77</v>
      </c>
      <c r="AY128" s="14" t="s">
        <v>109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4" t="s">
        <v>75</v>
      </c>
      <c r="BK128" s="178">
        <f>ROUND(I128*H128,2)</f>
        <v>0</v>
      </c>
      <c r="BL128" s="14" t="s">
        <v>116</v>
      </c>
      <c r="BM128" s="14" t="s">
        <v>191</v>
      </c>
    </row>
    <row r="129" spans="2:51" s="11" customFormat="1" ht="12">
      <c r="B129" s="179"/>
      <c r="C129" s="180"/>
      <c r="D129" s="181" t="s">
        <v>118</v>
      </c>
      <c r="E129" s="182" t="s">
        <v>1</v>
      </c>
      <c r="F129" s="183" t="s">
        <v>192</v>
      </c>
      <c r="G129" s="180"/>
      <c r="H129" s="184">
        <v>3.018</v>
      </c>
      <c r="I129" s="185"/>
      <c r="J129" s="180"/>
      <c r="K129" s="180"/>
      <c r="L129" s="186"/>
      <c r="M129" s="187"/>
      <c r="N129" s="188"/>
      <c r="O129" s="188"/>
      <c r="P129" s="188"/>
      <c r="Q129" s="188"/>
      <c r="R129" s="188"/>
      <c r="S129" s="188"/>
      <c r="T129" s="189"/>
      <c r="AT129" s="190" t="s">
        <v>118</v>
      </c>
      <c r="AU129" s="190" t="s">
        <v>77</v>
      </c>
      <c r="AV129" s="11" t="s">
        <v>77</v>
      </c>
      <c r="AW129" s="11" t="s">
        <v>32</v>
      </c>
      <c r="AX129" s="11" t="s">
        <v>70</v>
      </c>
      <c r="AY129" s="190" t="s">
        <v>109</v>
      </c>
    </row>
    <row r="130" spans="2:51" s="12" customFormat="1" ht="12">
      <c r="B130" s="191"/>
      <c r="C130" s="192"/>
      <c r="D130" s="181" t="s">
        <v>118</v>
      </c>
      <c r="E130" s="193" t="s">
        <v>1</v>
      </c>
      <c r="F130" s="194" t="s">
        <v>120</v>
      </c>
      <c r="G130" s="192"/>
      <c r="H130" s="195">
        <v>3.018</v>
      </c>
      <c r="I130" s="196"/>
      <c r="J130" s="192"/>
      <c r="K130" s="192"/>
      <c r="L130" s="197"/>
      <c r="M130" s="198"/>
      <c r="N130" s="199"/>
      <c r="O130" s="199"/>
      <c r="P130" s="199"/>
      <c r="Q130" s="199"/>
      <c r="R130" s="199"/>
      <c r="S130" s="199"/>
      <c r="T130" s="200"/>
      <c r="AT130" s="201" t="s">
        <v>118</v>
      </c>
      <c r="AU130" s="201" t="s">
        <v>77</v>
      </c>
      <c r="AV130" s="12" t="s">
        <v>116</v>
      </c>
      <c r="AW130" s="12" t="s">
        <v>32</v>
      </c>
      <c r="AX130" s="12" t="s">
        <v>75</v>
      </c>
      <c r="AY130" s="201" t="s">
        <v>109</v>
      </c>
    </row>
    <row r="131" spans="2:65" s="1" customFormat="1" ht="16.5" customHeight="1">
      <c r="B131" s="31"/>
      <c r="C131" s="167" t="s">
        <v>8</v>
      </c>
      <c r="D131" s="167" t="s">
        <v>111</v>
      </c>
      <c r="E131" s="168" t="s">
        <v>193</v>
      </c>
      <c r="F131" s="169" t="s">
        <v>194</v>
      </c>
      <c r="G131" s="170" t="s">
        <v>114</v>
      </c>
      <c r="H131" s="171">
        <v>4.851</v>
      </c>
      <c r="I131" s="172"/>
      <c r="J131" s="173">
        <f>ROUND(I131*H131,2)</f>
        <v>0</v>
      </c>
      <c r="K131" s="169" t="s">
        <v>115</v>
      </c>
      <c r="L131" s="35"/>
      <c r="M131" s="174" t="s">
        <v>1</v>
      </c>
      <c r="N131" s="175" t="s">
        <v>41</v>
      </c>
      <c r="O131" s="57"/>
      <c r="P131" s="176">
        <f>O131*H131</f>
        <v>0</v>
      </c>
      <c r="Q131" s="176">
        <v>2.45329</v>
      </c>
      <c r="R131" s="176">
        <f>Q131*H131</f>
        <v>11.90090979</v>
      </c>
      <c r="S131" s="176">
        <v>0</v>
      </c>
      <c r="T131" s="177">
        <f>S131*H131</f>
        <v>0</v>
      </c>
      <c r="AR131" s="14" t="s">
        <v>116</v>
      </c>
      <c r="AT131" s="14" t="s">
        <v>111</v>
      </c>
      <c r="AU131" s="14" t="s">
        <v>77</v>
      </c>
      <c r="AY131" s="14" t="s">
        <v>109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4" t="s">
        <v>75</v>
      </c>
      <c r="BK131" s="178">
        <f>ROUND(I131*H131,2)</f>
        <v>0</v>
      </c>
      <c r="BL131" s="14" t="s">
        <v>116</v>
      </c>
      <c r="BM131" s="14" t="s">
        <v>195</v>
      </c>
    </row>
    <row r="132" spans="2:51" s="11" customFormat="1" ht="12">
      <c r="B132" s="179"/>
      <c r="C132" s="180"/>
      <c r="D132" s="181" t="s">
        <v>118</v>
      </c>
      <c r="E132" s="182" t="s">
        <v>1</v>
      </c>
      <c r="F132" s="183" t="s">
        <v>196</v>
      </c>
      <c r="G132" s="180"/>
      <c r="H132" s="184">
        <v>4.851</v>
      </c>
      <c r="I132" s="185"/>
      <c r="J132" s="180"/>
      <c r="K132" s="180"/>
      <c r="L132" s="186"/>
      <c r="M132" s="187"/>
      <c r="N132" s="188"/>
      <c r="O132" s="188"/>
      <c r="P132" s="188"/>
      <c r="Q132" s="188"/>
      <c r="R132" s="188"/>
      <c r="S132" s="188"/>
      <c r="T132" s="189"/>
      <c r="AT132" s="190" t="s">
        <v>118</v>
      </c>
      <c r="AU132" s="190" t="s">
        <v>77</v>
      </c>
      <c r="AV132" s="11" t="s">
        <v>77</v>
      </c>
      <c r="AW132" s="11" t="s">
        <v>32</v>
      </c>
      <c r="AX132" s="11" t="s">
        <v>70</v>
      </c>
      <c r="AY132" s="190" t="s">
        <v>109</v>
      </c>
    </row>
    <row r="133" spans="2:51" s="12" customFormat="1" ht="12">
      <c r="B133" s="191"/>
      <c r="C133" s="192"/>
      <c r="D133" s="181" t="s">
        <v>118</v>
      </c>
      <c r="E133" s="193" t="s">
        <v>1</v>
      </c>
      <c r="F133" s="194" t="s">
        <v>120</v>
      </c>
      <c r="G133" s="192"/>
      <c r="H133" s="195">
        <v>4.851</v>
      </c>
      <c r="I133" s="196"/>
      <c r="J133" s="192"/>
      <c r="K133" s="192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118</v>
      </c>
      <c r="AU133" s="201" t="s">
        <v>77</v>
      </c>
      <c r="AV133" s="12" t="s">
        <v>116</v>
      </c>
      <c r="AW133" s="12" t="s">
        <v>32</v>
      </c>
      <c r="AX133" s="12" t="s">
        <v>75</v>
      </c>
      <c r="AY133" s="201" t="s">
        <v>109</v>
      </c>
    </row>
    <row r="134" spans="2:65" s="1" customFormat="1" ht="16.5" customHeight="1">
      <c r="B134" s="31"/>
      <c r="C134" s="167" t="s">
        <v>197</v>
      </c>
      <c r="D134" s="167" t="s">
        <v>111</v>
      </c>
      <c r="E134" s="168" t="s">
        <v>198</v>
      </c>
      <c r="F134" s="169" t="s">
        <v>199</v>
      </c>
      <c r="G134" s="170" t="s">
        <v>114</v>
      </c>
      <c r="H134" s="171">
        <v>10.166</v>
      </c>
      <c r="I134" s="172"/>
      <c r="J134" s="173">
        <f>ROUND(I134*H134,2)</f>
        <v>0</v>
      </c>
      <c r="K134" s="169" t="s">
        <v>115</v>
      </c>
      <c r="L134" s="35"/>
      <c r="M134" s="174" t="s">
        <v>1</v>
      </c>
      <c r="N134" s="175" t="s">
        <v>41</v>
      </c>
      <c r="O134" s="57"/>
      <c r="P134" s="176">
        <f>O134*H134</f>
        <v>0</v>
      </c>
      <c r="Q134" s="176">
        <v>2.45329</v>
      </c>
      <c r="R134" s="176">
        <f>Q134*H134</f>
        <v>24.94014614</v>
      </c>
      <c r="S134" s="176">
        <v>0</v>
      </c>
      <c r="T134" s="177">
        <f>S134*H134</f>
        <v>0</v>
      </c>
      <c r="AR134" s="14" t="s">
        <v>116</v>
      </c>
      <c r="AT134" s="14" t="s">
        <v>111</v>
      </c>
      <c r="AU134" s="14" t="s">
        <v>77</v>
      </c>
      <c r="AY134" s="14" t="s">
        <v>109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4" t="s">
        <v>75</v>
      </c>
      <c r="BK134" s="178">
        <f>ROUND(I134*H134,2)</f>
        <v>0</v>
      </c>
      <c r="BL134" s="14" t="s">
        <v>116</v>
      </c>
      <c r="BM134" s="14" t="s">
        <v>200</v>
      </c>
    </row>
    <row r="135" spans="2:51" s="11" customFormat="1" ht="12">
      <c r="B135" s="179"/>
      <c r="C135" s="180"/>
      <c r="D135" s="181" t="s">
        <v>118</v>
      </c>
      <c r="E135" s="182" t="s">
        <v>1</v>
      </c>
      <c r="F135" s="183" t="s">
        <v>133</v>
      </c>
      <c r="G135" s="180"/>
      <c r="H135" s="184">
        <v>8.16</v>
      </c>
      <c r="I135" s="185"/>
      <c r="J135" s="180"/>
      <c r="K135" s="180"/>
      <c r="L135" s="186"/>
      <c r="M135" s="187"/>
      <c r="N135" s="188"/>
      <c r="O135" s="188"/>
      <c r="P135" s="188"/>
      <c r="Q135" s="188"/>
      <c r="R135" s="188"/>
      <c r="S135" s="188"/>
      <c r="T135" s="189"/>
      <c r="AT135" s="190" t="s">
        <v>118</v>
      </c>
      <c r="AU135" s="190" t="s">
        <v>77</v>
      </c>
      <c r="AV135" s="11" t="s">
        <v>77</v>
      </c>
      <c r="AW135" s="11" t="s">
        <v>32</v>
      </c>
      <c r="AX135" s="11" t="s">
        <v>70</v>
      </c>
      <c r="AY135" s="190" t="s">
        <v>109</v>
      </c>
    </row>
    <row r="136" spans="2:51" s="11" customFormat="1" ht="12">
      <c r="B136" s="179"/>
      <c r="C136" s="180"/>
      <c r="D136" s="181" t="s">
        <v>118</v>
      </c>
      <c r="E136" s="182" t="s">
        <v>1</v>
      </c>
      <c r="F136" s="183" t="s">
        <v>134</v>
      </c>
      <c r="G136" s="180"/>
      <c r="H136" s="184">
        <v>0.8</v>
      </c>
      <c r="I136" s="185"/>
      <c r="J136" s="180"/>
      <c r="K136" s="180"/>
      <c r="L136" s="186"/>
      <c r="M136" s="187"/>
      <c r="N136" s="188"/>
      <c r="O136" s="188"/>
      <c r="P136" s="188"/>
      <c r="Q136" s="188"/>
      <c r="R136" s="188"/>
      <c r="S136" s="188"/>
      <c r="T136" s="189"/>
      <c r="AT136" s="190" t="s">
        <v>118</v>
      </c>
      <c r="AU136" s="190" t="s">
        <v>77</v>
      </c>
      <c r="AV136" s="11" t="s">
        <v>77</v>
      </c>
      <c r="AW136" s="11" t="s">
        <v>32</v>
      </c>
      <c r="AX136" s="11" t="s">
        <v>70</v>
      </c>
      <c r="AY136" s="190" t="s">
        <v>109</v>
      </c>
    </row>
    <row r="137" spans="2:51" s="11" customFormat="1" ht="12">
      <c r="B137" s="179"/>
      <c r="C137" s="180"/>
      <c r="D137" s="181" t="s">
        <v>118</v>
      </c>
      <c r="E137" s="182" t="s">
        <v>1</v>
      </c>
      <c r="F137" s="183" t="s">
        <v>201</v>
      </c>
      <c r="G137" s="180"/>
      <c r="H137" s="184">
        <v>1.206</v>
      </c>
      <c r="I137" s="185"/>
      <c r="J137" s="180"/>
      <c r="K137" s="180"/>
      <c r="L137" s="186"/>
      <c r="M137" s="187"/>
      <c r="N137" s="188"/>
      <c r="O137" s="188"/>
      <c r="P137" s="188"/>
      <c r="Q137" s="188"/>
      <c r="R137" s="188"/>
      <c r="S137" s="188"/>
      <c r="T137" s="189"/>
      <c r="AT137" s="190" t="s">
        <v>118</v>
      </c>
      <c r="AU137" s="190" t="s">
        <v>77</v>
      </c>
      <c r="AV137" s="11" t="s">
        <v>77</v>
      </c>
      <c r="AW137" s="11" t="s">
        <v>32</v>
      </c>
      <c r="AX137" s="11" t="s">
        <v>70</v>
      </c>
      <c r="AY137" s="190" t="s">
        <v>109</v>
      </c>
    </row>
    <row r="138" spans="2:51" s="12" customFormat="1" ht="12">
      <c r="B138" s="191"/>
      <c r="C138" s="192"/>
      <c r="D138" s="181" t="s">
        <v>118</v>
      </c>
      <c r="E138" s="193" t="s">
        <v>1</v>
      </c>
      <c r="F138" s="194" t="s">
        <v>120</v>
      </c>
      <c r="G138" s="192"/>
      <c r="H138" s="195">
        <v>10.166</v>
      </c>
      <c r="I138" s="196"/>
      <c r="J138" s="192"/>
      <c r="K138" s="192"/>
      <c r="L138" s="197"/>
      <c r="M138" s="198"/>
      <c r="N138" s="199"/>
      <c r="O138" s="199"/>
      <c r="P138" s="199"/>
      <c r="Q138" s="199"/>
      <c r="R138" s="199"/>
      <c r="S138" s="199"/>
      <c r="T138" s="200"/>
      <c r="AT138" s="201" t="s">
        <v>118</v>
      </c>
      <c r="AU138" s="201" t="s">
        <v>77</v>
      </c>
      <c r="AV138" s="12" t="s">
        <v>116</v>
      </c>
      <c r="AW138" s="12" t="s">
        <v>32</v>
      </c>
      <c r="AX138" s="12" t="s">
        <v>75</v>
      </c>
      <c r="AY138" s="201" t="s">
        <v>109</v>
      </c>
    </row>
    <row r="139" spans="2:65" s="1" customFormat="1" ht="16.5" customHeight="1">
      <c r="B139" s="31"/>
      <c r="C139" s="167" t="s">
        <v>202</v>
      </c>
      <c r="D139" s="167" t="s">
        <v>111</v>
      </c>
      <c r="E139" s="168" t="s">
        <v>203</v>
      </c>
      <c r="F139" s="169" t="s">
        <v>204</v>
      </c>
      <c r="G139" s="170" t="s">
        <v>166</v>
      </c>
      <c r="H139" s="171">
        <v>21.6</v>
      </c>
      <c r="I139" s="172"/>
      <c r="J139" s="173">
        <f>ROUND(I139*H139,2)</f>
        <v>0</v>
      </c>
      <c r="K139" s="169" t="s">
        <v>115</v>
      </c>
      <c r="L139" s="35"/>
      <c r="M139" s="174" t="s">
        <v>1</v>
      </c>
      <c r="N139" s="175" t="s">
        <v>41</v>
      </c>
      <c r="O139" s="57"/>
      <c r="P139" s="176">
        <f>O139*H139</f>
        <v>0</v>
      </c>
      <c r="Q139" s="176">
        <v>0.00264</v>
      </c>
      <c r="R139" s="176">
        <f>Q139*H139</f>
        <v>0.057024000000000005</v>
      </c>
      <c r="S139" s="176">
        <v>0</v>
      </c>
      <c r="T139" s="177">
        <f>S139*H139</f>
        <v>0</v>
      </c>
      <c r="AR139" s="14" t="s">
        <v>116</v>
      </c>
      <c r="AT139" s="14" t="s">
        <v>111</v>
      </c>
      <c r="AU139" s="14" t="s">
        <v>77</v>
      </c>
      <c r="AY139" s="14" t="s">
        <v>109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4" t="s">
        <v>75</v>
      </c>
      <c r="BK139" s="178">
        <f>ROUND(I139*H139,2)</f>
        <v>0</v>
      </c>
      <c r="BL139" s="14" t="s">
        <v>116</v>
      </c>
      <c r="BM139" s="14" t="s">
        <v>205</v>
      </c>
    </row>
    <row r="140" spans="2:51" s="11" customFormat="1" ht="12">
      <c r="B140" s="179"/>
      <c r="C140" s="180"/>
      <c r="D140" s="181" t="s">
        <v>118</v>
      </c>
      <c r="E140" s="182" t="s">
        <v>1</v>
      </c>
      <c r="F140" s="183" t="s">
        <v>206</v>
      </c>
      <c r="G140" s="180"/>
      <c r="H140" s="184">
        <v>20.4</v>
      </c>
      <c r="I140" s="185"/>
      <c r="J140" s="180"/>
      <c r="K140" s="180"/>
      <c r="L140" s="186"/>
      <c r="M140" s="187"/>
      <c r="N140" s="188"/>
      <c r="O140" s="188"/>
      <c r="P140" s="188"/>
      <c r="Q140" s="188"/>
      <c r="R140" s="188"/>
      <c r="S140" s="188"/>
      <c r="T140" s="189"/>
      <c r="AT140" s="190" t="s">
        <v>118</v>
      </c>
      <c r="AU140" s="190" t="s">
        <v>77</v>
      </c>
      <c r="AV140" s="11" t="s">
        <v>77</v>
      </c>
      <c r="AW140" s="11" t="s">
        <v>32</v>
      </c>
      <c r="AX140" s="11" t="s">
        <v>70</v>
      </c>
      <c r="AY140" s="190" t="s">
        <v>109</v>
      </c>
    </row>
    <row r="141" spans="2:51" s="11" customFormat="1" ht="12">
      <c r="B141" s="179"/>
      <c r="C141" s="180"/>
      <c r="D141" s="181" t="s">
        <v>118</v>
      </c>
      <c r="E141" s="182" t="s">
        <v>1</v>
      </c>
      <c r="F141" s="183" t="s">
        <v>207</v>
      </c>
      <c r="G141" s="180"/>
      <c r="H141" s="184">
        <v>1.2</v>
      </c>
      <c r="I141" s="185"/>
      <c r="J141" s="180"/>
      <c r="K141" s="180"/>
      <c r="L141" s="186"/>
      <c r="M141" s="187"/>
      <c r="N141" s="188"/>
      <c r="O141" s="188"/>
      <c r="P141" s="188"/>
      <c r="Q141" s="188"/>
      <c r="R141" s="188"/>
      <c r="S141" s="188"/>
      <c r="T141" s="189"/>
      <c r="AT141" s="190" t="s">
        <v>118</v>
      </c>
      <c r="AU141" s="190" t="s">
        <v>77</v>
      </c>
      <c r="AV141" s="11" t="s">
        <v>77</v>
      </c>
      <c r="AW141" s="11" t="s">
        <v>32</v>
      </c>
      <c r="AX141" s="11" t="s">
        <v>70</v>
      </c>
      <c r="AY141" s="190" t="s">
        <v>109</v>
      </c>
    </row>
    <row r="142" spans="2:51" s="12" customFormat="1" ht="12">
      <c r="B142" s="191"/>
      <c r="C142" s="192"/>
      <c r="D142" s="181" t="s">
        <v>118</v>
      </c>
      <c r="E142" s="193" t="s">
        <v>1</v>
      </c>
      <c r="F142" s="194" t="s">
        <v>120</v>
      </c>
      <c r="G142" s="192"/>
      <c r="H142" s="195">
        <v>21.599999999999998</v>
      </c>
      <c r="I142" s="196"/>
      <c r="J142" s="192"/>
      <c r="K142" s="192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118</v>
      </c>
      <c r="AU142" s="201" t="s">
        <v>77</v>
      </c>
      <c r="AV142" s="12" t="s">
        <v>116</v>
      </c>
      <c r="AW142" s="12" t="s">
        <v>32</v>
      </c>
      <c r="AX142" s="12" t="s">
        <v>75</v>
      </c>
      <c r="AY142" s="201" t="s">
        <v>109</v>
      </c>
    </row>
    <row r="143" spans="2:65" s="1" customFormat="1" ht="16.5" customHeight="1">
      <c r="B143" s="31"/>
      <c r="C143" s="167" t="s">
        <v>208</v>
      </c>
      <c r="D143" s="167" t="s">
        <v>111</v>
      </c>
      <c r="E143" s="168" t="s">
        <v>209</v>
      </c>
      <c r="F143" s="169" t="s">
        <v>210</v>
      </c>
      <c r="G143" s="170" t="s">
        <v>166</v>
      </c>
      <c r="H143" s="171">
        <v>21.6</v>
      </c>
      <c r="I143" s="172"/>
      <c r="J143" s="173">
        <f>ROUND(I143*H143,2)</f>
        <v>0</v>
      </c>
      <c r="K143" s="169" t="s">
        <v>115</v>
      </c>
      <c r="L143" s="35"/>
      <c r="M143" s="174" t="s">
        <v>1</v>
      </c>
      <c r="N143" s="175" t="s">
        <v>41</v>
      </c>
      <c r="O143" s="57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AR143" s="14" t="s">
        <v>116</v>
      </c>
      <c r="AT143" s="14" t="s">
        <v>111</v>
      </c>
      <c r="AU143" s="14" t="s">
        <v>77</v>
      </c>
      <c r="AY143" s="14" t="s">
        <v>109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4" t="s">
        <v>75</v>
      </c>
      <c r="BK143" s="178">
        <f>ROUND(I143*H143,2)</f>
        <v>0</v>
      </c>
      <c r="BL143" s="14" t="s">
        <v>116</v>
      </c>
      <c r="BM143" s="14" t="s">
        <v>211</v>
      </c>
    </row>
    <row r="144" spans="2:65" s="1" customFormat="1" ht="16.5" customHeight="1">
      <c r="B144" s="31"/>
      <c r="C144" s="167" t="s">
        <v>212</v>
      </c>
      <c r="D144" s="167" t="s">
        <v>111</v>
      </c>
      <c r="E144" s="168" t="s">
        <v>213</v>
      </c>
      <c r="F144" s="169" t="s">
        <v>214</v>
      </c>
      <c r="G144" s="170" t="s">
        <v>153</v>
      </c>
      <c r="H144" s="171">
        <v>0.179</v>
      </c>
      <c r="I144" s="172"/>
      <c r="J144" s="173">
        <f>ROUND(I144*H144,2)</f>
        <v>0</v>
      </c>
      <c r="K144" s="169" t="s">
        <v>115</v>
      </c>
      <c r="L144" s="35"/>
      <c r="M144" s="174" t="s">
        <v>1</v>
      </c>
      <c r="N144" s="175" t="s">
        <v>41</v>
      </c>
      <c r="O144" s="57"/>
      <c r="P144" s="176">
        <f>O144*H144</f>
        <v>0</v>
      </c>
      <c r="Q144" s="176">
        <v>1.06277</v>
      </c>
      <c r="R144" s="176">
        <f>Q144*H144</f>
        <v>0.19023583</v>
      </c>
      <c r="S144" s="176">
        <v>0</v>
      </c>
      <c r="T144" s="177">
        <f>S144*H144</f>
        <v>0</v>
      </c>
      <c r="AR144" s="14" t="s">
        <v>116</v>
      </c>
      <c r="AT144" s="14" t="s">
        <v>111</v>
      </c>
      <c r="AU144" s="14" t="s">
        <v>77</v>
      </c>
      <c r="AY144" s="14" t="s">
        <v>109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4" t="s">
        <v>75</v>
      </c>
      <c r="BK144" s="178">
        <f>ROUND(I144*H144,2)</f>
        <v>0</v>
      </c>
      <c r="BL144" s="14" t="s">
        <v>116</v>
      </c>
      <c r="BM144" s="14" t="s">
        <v>215</v>
      </c>
    </row>
    <row r="145" spans="2:51" s="11" customFormat="1" ht="12">
      <c r="B145" s="179"/>
      <c r="C145" s="180"/>
      <c r="D145" s="181" t="s">
        <v>118</v>
      </c>
      <c r="E145" s="182" t="s">
        <v>1</v>
      </c>
      <c r="F145" s="183" t="s">
        <v>216</v>
      </c>
      <c r="G145" s="180"/>
      <c r="H145" s="184">
        <v>0.179</v>
      </c>
      <c r="I145" s="185"/>
      <c r="J145" s="180"/>
      <c r="K145" s="180"/>
      <c r="L145" s="186"/>
      <c r="M145" s="187"/>
      <c r="N145" s="188"/>
      <c r="O145" s="188"/>
      <c r="P145" s="188"/>
      <c r="Q145" s="188"/>
      <c r="R145" s="188"/>
      <c r="S145" s="188"/>
      <c r="T145" s="189"/>
      <c r="AT145" s="190" t="s">
        <v>118</v>
      </c>
      <c r="AU145" s="190" t="s">
        <v>77</v>
      </c>
      <c r="AV145" s="11" t="s">
        <v>77</v>
      </c>
      <c r="AW145" s="11" t="s">
        <v>32</v>
      </c>
      <c r="AX145" s="11" t="s">
        <v>70</v>
      </c>
      <c r="AY145" s="190" t="s">
        <v>109</v>
      </c>
    </row>
    <row r="146" spans="2:51" s="12" customFormat="1" ht="12">
      <c r="B146" s="191"/>
      <c r="C146" s="192"/>
      <c r="D146" s="181" t="s">
        <v>118</v>
      </c>
      <c r="E146" s="193" t="s">
        <v>1</v>
      </c>
      <c r="F146" s="194" t="s">
        <v>120</v>
      </c>
      <c r="G146" s="192"/>
      <c r="H146" s="195">
        <v>0.179</v>
      </c>
      <c r="I146" s="196"/>
      <c r="J146" s="192"/>
      <c r="K146" s="192"/>
      <c r="L146" s="197"/>
      <c r="M146" s="198"/>
      <c r="N146" s="199"/>
      <c r="O146" s="199"/>
      <c r="P146" s="199"/>
      <c r="Q146" s="199"/>
      <c r="R146" s="199"/>
      <c r="S146" s="199"/>
      <c r="T146" s="200"/>
      <c r="AT146" s="201" t="s">
        <v>118</v>
      </c>
      <c r="AU146" s="201" t="s">
        <v>77</v>
      </c>
      <c r="AV146" s="12" t="s">
        <v>116</v>
      </c>
      <c r="AW146" s="12" t="s">
        <v>32</v>
      </c>
      <c r="AX146" s="12" t="s">
        <v>75</v>
      </c>
      <c r="AY146" s="201" t="s">
        <v>109</v>
      </c>
    </row>
    <row r="147" spans="2:65" s="1" customFormat="1" ht="16.5" customHeight="1">
      <c r="B147" s="31"/>
      <c r="C147" s="167" t="s">
        <v>217</v>
      </c>
      <c r="D147" s="167" t="s">
        <v>111</v>
      </c>
      <c r="E147" s="168" t="s">
        <v>218</v>
      </c>
      <c r="F147" s="169" t="s">
        <v>219</v>
      </c>
      <c r="G147" s="170" t="s">
        <v>166</v>
      </c>
      <c r="H147" s="171">
        <v>22.419</v>
      </c>
      <c r="I147" s="172"/>
      <c r="J147" s="173">
        <f>ROUND(I147*H147,2)</f>
        <v>0</v>
      </c>
      <c r="K147" s="169" t="s">
        <v>115</v>
      </c>
      <c r="L147" s="35"/>
      <c r="M147" s="174" t="s">
        <v>1</v>
      </c>
      <c r="N147" s="175" t="s">
        <v>41</v>
      </c>
      <c r="O147" s="57"/>
      <c r="P147" s="176">
        <f>O147*H147</f>
        <v>0</v>
      </c>
      <c r="Q147" s="176">
        <v>0.00408</v>
      </c>
      <c r="R147" s="176">
        <f>Q147*H147</f>
        <v>0.09146952000000001</v>
      </c>
      <c r="S147" s="176">
        <v>0</v>
      </c>
      <c r="T147" s="177">
        <f>S147*H147</f>
        <v>0</v>
      </c>
      <c r="AR147" s="14" t="s">
        <v>116</v>
      </c>
      <c r="AT147" s="14" t="s">
        <v>111</v>
      </c>
      <c r="AU147" s="14" t="s">
        <v>77</v>
      </c>
      <c r="AY147" s="14" t="s">
        <v>109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4" t="s">
        <v>75</v>
      </c>
      <c r="BK147" s="178">
        <f>ROUND(I147*H147,2)</f>
        <v>0</v>
      </c>
      <c r="BL147" s="14" t="s">
        <v>116</v>
      </c>
      <c r="BM147" s="14" t="s">
        <v>220</v>
      </c>
    </row>
    <row r="148" spans="2:51" s="11" customFormat="1" ht="12">
      <c r="B148" s="179"/>
      <c r="C148" s="180"/>
      <c r="D148" s="181" t="s">
        <v>118</v>
      </c>
      <c r="E148" s="182" t="s">
        <v>1</v>
      </c>
      <c r="F148" s="183" t="s">
        <v>221</v>
      </c>
      <c r="G148" s="180"/>
      <c r="H148" s="184">
        <v>3.014</v>
      </c>
      <c r="I148" s="185"/>
      <c r="J148" s="180"/>
      <c r="K148" s="180"/>
      <c r="L148" s="186"/>
      <c r="M148" s="187"/>
      <c r="N148" s="188"/>
      <c r="O148" s="188"/>
      <c r="P148" s="188"/>
      <c r="Q148" s="188"/>
      <c r="R148" s="188"/>
      <c r="S148" s="188"/>
      <c r="T148" s="189"/>
      <c r="AT148" s="190" t="s">
        <v>118</v>
      </c>
      <c r="AU148" s="190" t="s">
        <v>77</v>
      </c>
      <c r="AV148" s="11" t="s">
        <v>77</v>
      </c>
      <c r="AW148" s="11" t="s">
        <v>32</v>
      </c>
      <c r="AX148" s="11" t="s">
        <v>70</v>
      </c>
      <c r="AY148" s="190" t="s">
        <v>109</v>
      </c>
    </row>
    <row r="149" spans="2:51" s="11" customFormat="1" ht="12">
      <c r="B149" s="179"/>
      <c r="C149" s="180"/>
      <c r="D149" s="181" t="s">
        <v>118</v>
      </c>
      <c r="E149" s="182" t="s">
        <v>1</v>
      </c>
      <c r="F149" s="183" t="s">
        <v>222</v>
      </c>
      <c r="G149" s="180"/>
      <c r="H149" s="184">
        <v>19.405</v>
      </c>
      <c r="I149" s="185"/>
      <c r="J149" s="180"/>
      <c r="K149" s="180"/>
      <c r="L149" s="186"/>
      <c r="M149" s="187"/>
      <c r="N149" s="188"/>
      <c r="O149" s="188"/>
      <c r="P149" s="188"/>
      <c r="Q149" s="188"/>
      <c r="R149" s="188"/>
      <c r="S149" s="188"/>
      <c r="T149" s="189"/>
      <c r="AT149" s="190" t="s">
        <v>118</v>
      </c>
      <c r="AU149" s="190" t="s">
        <v>77</v>
      </c>
      <c r="AV149" s="11" t="s">
        <v>77</v>
      </c>
      <c r="AW149" s="11" t="s">
        <v>32</v>
      </c>
      <c r="AX149" s="11" t="s">
        <v>70</v>
      </c>
      <c r="AY149" s="190" t="s">
        <v>109</v>
      </c>
    </row>
    <row r="150" spans="2:51" s="12" customFormat="1" ht="12">
      <c r="B150" s="191"/>
      <c r="C150" s="192"/>
      <c r="D150" s="181" t="s">
        <v>118</v>
      </c>
      <c r="E150" s="193" t="s">
        <v>1</v>
      </c>
      <c r="F150" s="194" t="s">
        <v>120</v>
      </c>
      <c r="G150" s="192"/>
      <c r="H150" s="195">
        <v>22.419</v>
      </c>
      <c r="I150" s="196"/>
      <c r="J150" s="192"/>
      <c r="K150" s="192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118</v>
      </c>
      <c r="AU150" s="201" t="s">
        <v>77</v>
      </c>
      <c r="AV150" s="12" t="s">
        <v>116</v>
      </c>
      <c r="AW150" s="12" t="s">
        <v>32</v>
      </c>
      <c r="AX150" s="12" t="s">
        <v>75</v>
      </c>
      <c r="AY150" s="201" t="s">
        <v>109</v>
      </c>
    </row>
    <row r="151" spans="2:65" s="1" customFormat="1" ht="16.5" customHeight="1">
      <c r="B151" s="31"/>
      <c r="C151" s="167" t="s">
        <v>7</v>
      </c>
      <c r="D151" s="167" t="s">
        <v>111</v>
      </c>
      <c r="E151" s="168" t="s">
        <v>223</v>
      </c>
      <c r="F151" s="169" t="s">
        <v>224</v>
      </c>
      <c r="G151" s="170" t="s">
        <v>166</v>
      </c>
      <c r="H151" s="171">
        <v>22.419</v>
      </c>
      <c r="I151" s="172"/>
      <c r="J151" s="173">
        <f>ROUND(I151*H151,2)</f>
        <v>0</v>
      </c>
      <c r="K151" s="169" t="s">
        <v>115</v>
      </c>
      <c r="L151" s="35"/>
      <c r="M151" s="174" t="s">
        <v>1</v>
      </c>
      <c r="N151" s="175" t="s">
        <v>41</v>
      </c>
      <c r="O151" s="57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AR151" s="14" t="s">
        <v>116</v>
      </c>
      <c r="AT151" s="14" t="s">
        <v>111</v>
      </c>
      <c r="AU151" s="14" t="s">
        <v>77</v>
      </c>
      <c r="AY151" s="14" t="s">
        <v>109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4" t="s">
        <v>75</v>
      </c>
      <c r="BK151" s="178">
        <f>ROUND(I151*H151,2)</f>
        <v>0</v>
      </c>
      <c r="BL151" s="14" t="s">
        <v>116</v>
      </c>
      <c r="BM151" s="14" t="s">
        <v>225</v>
      </c>
    </row>
    <row r="152" spans="2:63" s="10" customFormat="1" ht="22.9" customHeight="1">
      <c r="B152" s="151"/>
      <c r="C152" s="152"/>
      <c r="D152" s="153" t="s">
        <v>69</v>
      </c>
      <c r="E152" s="165" t="s">
        <v>125</v>
      </c>
      <c r="F152" s="165" t="s">
        <v>226</v>
      </c>
      <c r="G152" s="152"/>
      <c r="H152" s="152"/>
      <c r="I152" s="155"/>
      <c r="J152" s="166">
        <f>BK152</f>
        <v>0</v>
      </c>
      <c r="K152" s="152"/>
      <c r="L152" s="157"/>
      <c r="M152" s="158"/>
      <c r="N152" s="159"/>
      <c r="O152" s="159"/>
      <c r="P152" s="160">
        <f>SUM(P153:P157)</f>
        <v>0</v>
      </c>
      <c r="Q152" s="159"/>
      <c r="R152" s="160">
        <f>SUM(R153:R157)</f>
        <v>0.2</v>
      </c>
      <c r="S152" s="159"/>
      <c r="T152" s="161">
        <f>SUM(T153:T157)</f>
        <v>0</v>
      </c>
      <c r="AR152" s="162" t="s">
        <v>75</v>
      </c>
      <c r="AT152" s="163" t="s">
        <v>69</v>
      </c>
      <c r="AU152" s="163" t="s">
        <v>75</v>
      </c>
      <c r="AY152" s="162" t="s">
        <v>109</v>
      </c>
      <c r="BK152" s="164">
        <f>SUM(BK153:BK157)</f>
        <v>0</v>
      </c>
    </row>
    <row r="153" spans="2:65" s="1" customFormat="1" ht="22.5" customHeight="1">
      <c r="B153" s="31"/>
      <c r="C153" s="167" t="s">
        <v>227</v>
      </c>
      <c r="D153" s="167" t="s">
        <v>111</v>
      </c>
      <c r="E153" s="168" t="s">
        <v>228</v>
      </c>
      <c r="F153" s="169" t="s">
        <v>229</v>
      </c>
      <c r="G153" s="170" t="s">
        <v>230</v>
      </c>
      <c r="H153" s="171">
        <v>97</v>
      </c>
      <c r="I153" s="172"/>
      <c r="J153" s="173">
        <f>ROUND(I153*H153,2)</f>
        <v>0</v>
      </c>
      <c r="K153" s="169" t="s">
        <v>1</v>
      </c>
      <c r="L153" s="35"/>
      <c r="M153" s="174" t="s">
        <v>1</v>
      </c>
      <c r="N153" s="175" t="s">
        <v>41</v>
      </c>
      <c r="O153" s="57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AR153" s="14" t="s">
        <v>116</v>
      </c>
      <c r="AT153" s="14" t="s">
        <v>111</v>
      </c>
      <c r="AU153" s="14" t="s">
        <v>77</v>
      </c>
      <c r="AY153" s="14" t="s">
        <v>109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4" t="s">
        <v>75</v>
      </c>
      <c r="BK153" s="178">
        <f>ROUND(I153*H153,2)</f>
        <v>0</v>
      </c>
      <c r="BL153" s="14" t="s">
        <v>116</v>
      </c>
      <c r="BM153" s="14" t="s">
        <v>231</v>
      </c>
    </row>
    <row r="154" spans="2:65" s="1" customFormat="1" ht="16.5" customHeight="1">
      <c r="B154" s="31"/>
      <c r="C154" s="167" t="s">
        <v>232</v>
      </c>
      <c r="D154" s="167" t="s">
        <v>111</v>
      </c>
      <c r="E154" s="168" t="s">
        <v>233</v>
      </c>
      <c r="F154" s="169" t="s">
        <v>234</v>
      </c>
      <c r="G154" s="170" t="s">
        <v>235</v>
      </c>
      <c r="H154" s="171">
        <v>2</v>
      </c>
      <c r="I154" s="172"/>
      <c r="J154" s="173">
        <f>ROUND(I154*H154,2)</f>
        <v>0</v>
      </c>
      <c r="K154" s="169" t="s">
        <v>115</v>
      </c>
      <c r="L154" s="35"/>
      <c r="M154" s="174" t="s">
        <v>1</v>
      </c>
      <c r="N154" s="175" t="s">
        <v>41</v>
      </c>
      <c r="O154" s="57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AR154" s="14" t="s">
        <v>116</v>
      </c>
      <c r="AT154" s="14" t="s">
        <v>111</v>
      </c>
      <c r="AU154" s="14" t="s">
        <v>77</v>
      </c>
      <c r="AY154" s="14" t="s">
        <v>109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4" t="s">
        <v>75</v>
      </c>
      <c r="BK154" s="178">
        <f>ROUND(I154*H154,2)</f>
        <v>0</v>
      </c>
      <c r="BL154" s="14" t="s">
        <v>116</v>
      </c>
      <c r="BM154" s="14" t="s">
        <v>236</v>
      </c>
    </row>
    <row r="155" spans="2:65" s="1" customFormat="1" ht="16.5" customHeight="1">
      <c r="B155" s="31"/>
      <c r="C155" s="202" t="s">
        <v>237</v>
      </c>
      <c r="D155" s="202" t="s">
        <v>177</v>
      </c>
      <c r="E155" s="203" t="s">
        <v>238</v>
      </c>
      <c r="F155" s="204" t="s">
        <v>239</v>
      </c>
      <c r="G155" s="205" t="s">
        <v>235</v>
      </c>
      <c r="H155" s="206">
        <v>1</v>
      </c>
      <c r="I155" s="207"/>
      <c r="J155" s="208">
        <f>ROUND(I155*H155,2)</f>
        <v>0</v>
      </c>
      <c r="K155" s="204" t="s">
        <v>1</v>
      </c>
      <c r="L155" s="209"/>
      <c r="M155" s="210" t="s">
        <v>1</v>
      </c>
      <c r="N155" s="211" t="s">
        <v>41</v>
      </c>
      <c r="O155" s="57"/>
      <c r="P155" s="176">
        <f>O155*H155</f>
        <v>0</v>
      </c>
      <c r="Q155" s="176">
        <v>0.05</v>
      </c>
      <c r="R155" s="176">
        <f>Q155*H155</f>
        <v>0.05</v>
      </c>
      <c r="S155" s="176">
        <v>0</v>
      </c>
      <c r="T155" s="177">
        <f>S155*H155</f>
        <v>0</v>
      </c>
      <c r="AR155" s="14" t="s">
        <v>150</v>
      </c>
      <c r="AT155" s="14" t="s">
        <v>177</v>
      </c>
      <c r="AU155" s="14" t="s">
        <v>77</v>
      </c>
      <c r="AY155" s="14" t="s">
        <v>109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4" t="s">
        <v>75</v>
      </c>
      <c r="BK155" s="178">
        <f>ROUND(I155*H155,2)</f>
        <v>0</v>
      </c>
      <c r="BL155" s="14" t="s">
        <v>116</v>
      </c>
      <c r="BM155" s="14" t="s">
        <v>240</v>
      </c>
    </row>
    <row r="156" spans="2:65" s="1" customFormat="1" ht="16.5" customHeight="1">
      <c r="B156" s="31"/>
      <c r="C156" s="167" t="s">
        <v>241</v>
      </c>
      <c r="D156" s="167" t="s">
        <v>111</v>
      </c>
      <c r="E156" s="168" t="s">
        <v>242</v>
      </c>
      <c r="F156" s="169" t="s">
        <v>243</v>
      </c>
      <c r="G156" s="170" t="s">
        <v>235</v>
      </c>
      <c r="H156" s="171">
        <v>1</v>
      </c>
      <c r="I156" s="172"/>
      <c r="J156" s="173">
        <f>ROUND(I156*H156,2)</f>
        <v>0</v>
      </c>
      <c r="K156" s="169" t="s">
        <v>115</v>
      </c>
      <c r="L156" s="35"/>
      <c r="M156" s="174" t="s">
        <v>1</v>
      </c>
      <c r="N156" s="175" t="s">
        <v>41</v>
      </c>
      <c r="O156" s="57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AR156" s="14" t="s">
        <v>116</v>
      </c>
      <c r="AT156" s="14" t="s">
        <v>111</v>
      </c>
      <c r="AU156" s="14" t="s">
        <v>77</v>
      </c>
      <c r="AY156" s="14" t="s">
        <v>109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4" t="s">
        <v>75</v>
      </c>
      <c r="BK156" s="178">
        <f>ROUND(I156*H156,2)</f>
        <v>0</v>
      </c>
      <c r="BL156" s="14" t="s">
        <v>116</v>
      </c>
      <c r="BM156" s="14" t="s">
        <v>244</v>
      </c>
    </row>
    <row r="157" spans="2:65" s="1" customFormat="1" ht="16.5" customHeight="1">
      <c r="B157" s="31"/>
      <c r="C157" s="202" t="s">
        <v>245</v>
      </c>
      <c r="D157" s="202" t="s">
        <v>177</v>
      </c>
      <c r="E157" s="203" t="s">
        <v>246</v>
      </c>
      <c r="F157" s="204" t="s">
        <v>247</v>
      </c>
      <c r="G157" s="205" t="s">
        <v>235</v>
      </c>
      <c r="H157" s="206">
        <v>1</v>
      </c>
      <c r="I157" s="207"/>
      <c r="J157" s="208">
        <f>ROUND(I157*H157,2)</f>
        <v>0</v>
      </c>
      <c r="K157" s="204" t="s">
        <v>1</v>
      </c>
      <c r="L157" s="209"/>
      <c r="M157" s="210" t="s">
        <v>1</v>
      </c>
      <c r="N157" s="211" t="s">
        <v>41</v>
      </c>
      <c r="O157" s="57"/>
      <c r="P157" s="176">
        <f>O157*H157</f>
        <v>0</v>
      </c>
      <c r="Q157" s="176">
        <v>0.15</v>
      </c>
      <c r="R157" s="176">
        <f>Q157*H157</f>
        <v>0.15</v>
      </c>
      <c r="S157" s="176">
        <v>0</v>
      </c>
      <c r="T157" s="177">
        <f>S157*H157</f>
        <v>0</v>
      </c>
      <c r="AR157" s="14" t="s">
        <v>150</v>
      </c>
      <c r="AT157" s="14" t="s">
        <v>177</v>
      </c>
      <c r="AU157" s="14" t="s">
        <v>77</v>
      </c>
      <c r="AY157" s="14" t="s">
        <v>109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4" t="s">
        <v>75</v>
      </c>
      <c r="BK157" s="178">
        <f>ROUND(I157*H157,2)</f>
        <v>0</v>
      </c>
      <c r="BL157" s="14" t="s">
        <v>116</v>
      </c>
      <c r="BM157" s="14" t="s">
        <v>248</v>
      </c>
    </row>
    <row r="158" spans="2:63" s="10" customFormat="1" ht="22.9" customHeight="1">
      <c r="B158" s="151"/>
      <c r="C158" s="152"/>
      <c r="D158" s="153" t="s">
        <v>69</v>
      </c>
      <c r="E158" s="165" t="s">
        <v>135</v>
      </c>
      <c r="F158" s="165" t="s">
        <v>249</v>
      </c>
      <c r="G158" s="152"/>
      <c r="H158" s="152"/>
      <c r="I158" s="155"/>
      <c r="J158" s="166">
        <f>BK158</f>
        <v>0</v>
      </c>
      <c r="K158" s="152"/>
      <c r="L158" s="157"/>
      <c r="M158" s="158"/>
      <c r="N158" s="159"/>
      <c r="O158" s="159"/>
      <c r="P158" s="160">
        <f>SUM(P159:P182)</f>
        <v>0</v>
      </c>
      <c r="Q158" s="159"/>
      <c r="R158" s="160">
        <f>SUM(R159:R182)</f>
        <v>303.678</v>
      </c>
      <c r="S158" s="159"/>
      <c r="T158" s="161">
        <f>SUM(T159:T182)</f>
        <v>0</v>
      </c>
      <c r="AR158" s="162" t="s">
        <v>75</v>
      </c>
      <c r="AT158" s="163" t="s">
        <v>69</v>
      </c>
      <c r="AU158" s="163" t="s">
        <v>75</v>
      </c>
      <c r="AY158" s="162" t="s">
        <v>109</v>
      </c>
      <c r="BK158" s="164">
        <f>SUM(BK159:BK182)</f>
        <v>0</v>
      </c>
    </row>
    <row r="159" spans="2:65" s="1" customFormat="1" ht="16.5" customHeight="1">
      <c r="B159" s="31"/>
      <c r="C159" s="167" t="s">
        <v>250</v>
      </c>
      <c r="D159" s="167" t="s">
        <v>111</v>
      </c>
      <c r="E159" s="168" t="s">
        <v>251</v>
      </c>
      <c r="F159" s="169" t="s">
        <v>252</v>
      </c>
      <c r="G159" s="170" t="s">
        <v>166</v>
      </c>
      <c r="H159" s="171">
        <v>88</v>
      </c>
      <c r="I159" s="172"/>
      <c r="J159" s="173">
        <f>ROUND(I159*H159,2)</f>
        <v>0</v>
      </c>
      <c r="K159" s="169" t="s">
        <v>115</v>
      </c>
      <c r="L159" s="35"/>
      <c r="M159" s="174" t="s">
        <v>1</v>
      </c>
      <c r="N159" s="175" t="s">
        <v>41</v>
      </c>
      <c r="O159" s="57"/>
      <c r="P159" s="176">
        <f>O159*H159</f>
        <v>0</v>
      </c>
      <c r="Q159" s="176">
        <v>0.16192</v>
      </c>
      <c r="R159" s="176">
        <f>Q159*H159</f>
        <v>14.24896</v>
      </c>
      <c r="S159" s="176">
        <v>0</v>
      </c>
      <c r="T159" s="177">
        <f>S159*H159</f>
        <v>0</v>
      </c>
      <c r="AR159" s="14" t="s">
        <v>116</v>
      </c>
      <c r="AT159" s="14" t="s">
        <v>111</v>
      </c>
      <c r="AU159" s="14" t="s">
        <v>77</v>
      </c>
      <c r="AY159" s="14" t="s">
        <v>109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4" t="s">
        <v>75</v>
      </c>
      <c r="BK159" s="178">
        <f>ROUND(I159*H159,2)</f>
        <v>0</v>
      </c>
      <c r="BL159" s="14" t="s">
        <v>116</v>
      </c>
      <c r="BM159" s="14" t="s">
        <v>253</v>
      </c>
    </row>
    <row r="160" spans="2:51" s="11" customFormat="1" ht="12">
      <c r="B160" s="179"/>
      <c r="C160" s="180"/>
      <c r="D160" s="181" t="s">
        <v>118</v>
      </c>
      <c r="E160" s="182" t="s">
        <v>1</v>
      </c>
      <c r="F160" s="183" t="s">
        <v>254</v>
      </c>
      <c r="G160" s="180"/>
      <c r="H160" s="184">
        <v>88</v>
      </c>
      <c r="I160" s="185"/>
      <c r="J160" s="180"/>
      <c r="K160" s="180"/>
      <c r="L160" s="186"/>
      <c r="M160" s="187"/>
      <c r="N160" s="188"/>
      <c r="O160" s="188"/>
      <c r="P160" s="188"/>
      <c r="Q160" s="188"/>
      <c r="R160" s="188"/>
      <c r="S160" s="188"/>
      <c r="T160" s="189"/>
      <c r="AT160" s="190" t="s">
        <v>118</v>
      </c>
      <c r="AU160" s="190" t="s">
        <v>77</v>
      </c>
      <c r="AV160" s="11" t="s">
        <v>77</v>
      </c>
      <c r="AW160" s="11" t="s">
        <v>32</v>
      </c>
      <c r="AX160" s="11" t="s">
        <v>70</v>
      </c>
      <c r="AY160" s="190" t="s">
        <v>109</v>
      </c>
    </row>
    <row r="161" spans="2:51" s="12" customFormat="1" ht="12">
      <c r="B161" s="191"/>
      <c r="C161" s="192"/>
      <c r="D161" s="181" t="s">
        <v>118</v>
      </c>
      <c r="E161" s="193" t="s">
        <v>1</v>
      </c>
      <c r="F161" s="194" t="s">
        <v>120</v>
      </c>
      <c r="G161" s="192"/>
      <c r="H161" s="195">
        <v>88</v>
      </c>
      <c r="I161" s="196"/>
      <c r="J161" s="192"/>
      <c r="K161" s="192"/>
      <c r="L161" s="197"/>
      <c r="M161" s="198"/>
      <c r="N161" s="199"/>
      <c r="O161" s="199"/>
      <c r="P161" s="199"/>
      <c r="Q161" s="199"/>
      <c r="R161" s="199"/>
      <c r="S161" s="199"/>
      <c r="T161" s="200"/>
      <c r="AT161" s="201" t="s">
        <v>118</v>
      </c>
      <c r="AU161" s="201" t="s">
        <v>77</v>
      </c>
      <c r="AV161" s="12" t="s">
        <v>116</v>
      </c>
      <c r="AW161" s="12" t="s">
        <v>32</v>
      </c>
      <c r="AX161" s="12" t="s">
        <v>75</v>
      </c>
      <c r="AY161" s="201" t="s">
        <v>109</v>
      </c>
    </row>
    <row r="162" spans="2:65" s="1" customFormat="1" ht="16.5" customHeight="1">
      <c r="B162" s="31"/>
      <c r="C162" s="167" t="s">
        <v>255</v>
      </c>
      <c r="D162" s="167" t="s">
        <v>111</v>
      </c>
      <c r="E162" s="168" t="s">
        <v>256</v>
      </c>
      <c r="F162" s="169" t="s">
        <v>257</v>
      </c>
      <c r="G162" s="170" t="s">
        <v>166</v>
      </c>
      <c r="H162" s="171">
        <v>480</v>
      </c>
      <c r="I162" s="172"/>
      <c r="J162" s="173">
        <f>ROUND(I162*H162,2)</f>
        <v>0</v>
      </c>
      <c r="K162" s="169" t="s">
        <v>115</v>
      </c>
      <c r="L162" s="35"/>
      <c r="M162" s="174" t="s">
        <v>1</v>
      </c>
      <c r="N162" s="175" t="s">
        <v>41</v>
      </c>
      <c r="O162" s="57"/>
      <c r="P162" s="176">
        <f>O162*H162</f>
        <v>0</v>
      </c>
      <c r="Q162" s="176">
        <v>0.199</v>
      </c>
      <c r="R162" s="176">
        <f>Q162*H162</f>
        <v>95.52000000000001</v>
      </c>
      <c r="S162" s="176">
        <v>0</v>
      </c>
      <c r="T162" s="177">
        <f>S162*H162</f>
        <v>0</v>
      </c>
      <c r="AR162" s="14" t="s">
        <v>116</v>
      </c>
      <c r="AT162" s="14" t="s">
        <v>111</v>
      </c>
      <c r="AU162" s="14" t="s">
        <v>77</v>
      </c>
      <c r="AY162" s="14" t="s">
        <v>109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4" t="s">
        <v>75</v>
      </c>
      <c r="BK162" s="178">
        <f>ROUND(I162*H162,2)</f>
        <v>0</v>
      </c>
      <c r="BL162" s="14" t="s">
        <v>116</v>
      </c>
      <c r="BM162" s="14" t="s">
        <v>258</v>
      </c>
    </row>
    <row r="163" spans="2:51" s="11" customFormat="1" ht="12">
      <c r="B163" s="179"/>
      <c r="C163" s="180"/>
      <c r="D163" s="181" t="s">
        <v>118</v>
      </c>
      <c r="E163" s="182" t="s">
        <v>1</v>
      </c>
      <c r="F163" s="183" t="s">
        <v>259</v>
      </c>
      <c r="G163" s="180"/>
      <c r="H163" s="184">
        <v>480</v>
      </c>
      <c r="I163" s="185"/>
      <c r="J163" s="180"/>
      <c r="K163" s="180"/>
      <c r="L163" s="186"/>
      <c r="M163" s="187"/>
      <c r="N163" s="188"/>
      <c r="O163" s="188"/>
      <c r="P163" s="188"/>
      <c r="Q163" s="188"/>
      <c r="R163" s="188"/>
      <c r="S163" s="188"/>
      <c r="T163" s="189"/>
      <c r="AT163" s="190" t="s">
        <v>118</v>
      </c>
      <c r="AU163" s="190" t="s">
        <v>77</v>
      </c>
      <c r="AV163" s="11" t="s">
        <v>77</v>
      </c>
      <c r="AW163" s="11" t="s">
        <v>32</v>
      </c>
      <c r="AX163" s="11" t="s">
        <v>70</v>
      </c>
      <c r="AY163" s="190" t="s">
        <v>109</v>
      </c>
    </row>
    <row r="164" spans="2:51" s="12" customFormat="1" ht="12">
      <c r="B164" s="191"/>
      <c r="C164" s="192"/>
      <c r="D164" s="181" t="s">
        <v>118</v>
      </c>
      <c r="E164" s="193" t="s">
        <v>1</v>
      </c>
      <c r="F164" s="194" t="s">
        <v>120</v>
      </c>
      <c r="G164" s="192"/>
      <c r="H164" s="195">
        <v>480</v>
      </c>
      <c r="I164" s="196"/>
      <c r="J164" s="192"/>
      <c r="K164" s="192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118</v>
      </c>
      <c r="AU164" s="201" t="s">
        <v>77</v>
      </c>
      <c r="AV164" s="12" t="s">
        <v>116</v>
      </c>
      <c r="AW164" s="12" t="s">
        <v>32</v>
      </c>
      <c r="AX164" s="12" t="s">
        <v>75</v>
      </c>
      <c r="AY164" s="201" t="s">
        <v>109</v>
      </c>
    </row>
    <row r="165" spans="2:65" s="1" customFormat="1" ht="16.5" customHeight="1">
      <c r="B165" s="31"/>
      <c r="C165" s="167" t="s">
        <v>260</v>
      </c>
      <c r="D165" s="167" t="s">
        <v>111</v>
      </c>
      <c r="E165" s="168" t="s">
        <v>261</v>
      </c>
      <c r="F165" s="169" t="s">
        <v>262</v>
      </c>
      <c r="G165" s="170" t="s">
        <v>166</v>
      </c>
      <c r="H165" s="171">
        <v>480</v>
      </c>
      <c r="I165" s="172"/>
      <c r="J165" s="173">
        <f>ROUND(I165*H165,2)</f>
        <v>0</v>
      </c>
      <c r="K165" s="169" t="s">
        <v>115</v>
      </c>
      <c r="L165" s="35"/>
      <c r="M165" s="174" t="s">
        <v>1</v>
      </c>
      <c r="N165" s="175" t="s">
        <v>41</v>
      </c>
      <c r="O165" s="57"/>
      <c r="P165" s="176">
        <f>O165*H165</f>
        <v>0</v>
      </c>
      <c r="Q165" s="176">
        <v>0.238</v>
      </c>
      <c r="R165" s="176">
        <f>Q165*H165</f>
        <v>114.24</v>
      </c>
      <c r="S165" s="176">
        <v>0</v>
      </c>
      <c r="T165" s="177">
        <f>S165*H165</f>
        <v>0</v>
      </c>
      <c r="AR165" s="14" t="s">
        <v>116</v>
      </c>
      <c r="AT165" s="14" t="s">
        <v>111</v>
      </c>
      <c r="AU165" s="14" t="s">
        <v>77</v>
      </c>
      <c r="AY165" s="14" t="s">
        <v>109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4" t="s">
        <v>75</v>
      </c>
      <c r="BK165" s="178">
        <f>ROUND(I165*H165,2)</f>
        <v>0</v>
      </c>
      <c r="BL165" s="14" t="s">
        <v>116</v>
      </c>
      <c r="BM165" s="14" t="s">
        <v>263</v>
      </c>
    </row>
    <row r="166" spans="2:51" s="11" customFormat="1" ht="12">
      <c r="B166" s="179"/>
      <c r="C166" s="180"/>
      <c r="D166" s="181" t="s">
        <v>118</v>
      </c>
      <c r="E166" s="182" t="s">
        <v>1</v>
      </c>
      <c r="F166" s="183" t="s">
        <v>259</v>
      </c>
      <c r="G166" s="180"/>
      <c r="H166" s="184">
        <v>480</v>
      </c>
      <c r="I166" s="185"/>
      <c r="J166" s="180"/>
      <c r="K166" s="180"/>
      <c r="L166" s="186"/>
      <c r="M166" s="187"/>
      <c r="N166" s="188"/>
      <c r="O166" s="188"/>
      <c r="P166" s="188"/>
      <c r="Q166" s="188"/>
      <c r="R166" s="188"/>
      <c r="S166" s="188"/>
      <c r="T166" s="189"/>
      <c r="AT166" s="190" t="s">
        <v>118</v>
      </c>
      <c r="AU166" s="190" t="s">
        <v>77</v>
      </c>
      <c r="AV166" s="11" t="s">
        <v>77</v>
      </c>
      <c r="AW166" s="11" t="s">
        <v>32</v>
      </c>
      <c r="AX166" s="11" t="s">
        <v>70</v>
      </c>
      <c r="AY166" s="190" t="s">
        <v>109</v>
      </c>
    </row>
    <row r="167" spans="2:51" s="12" customFormat="1" ht="12">
      <c r="B167" s="191"/>
      <c r="C167" s="192"/>
      <c r="D167" s="181" t="s">
        <v>118</v>
      </c>
      <c r="E167" s="193" t="s">
        <v>1</v>
      </c>
      <c r="F167" s="194" t="s">
        <v>120</v>
      </c>
      <c r="G167" s="192"/>
      <c r="H167" s="195">
        <v>480</v>
      </c>
      <c r="I167" s="196"/>
      <c r="J167" s="192"/>
      <c r="K167" s="192"/>
      <c r="L167" s="197"/>
      <c r="M167" s="198"/>
      <c r="N167" s="199"/>
      <c r="O167" s="199"/>
      <c r="P167" s="199"/>
      <c r="Q167" s="199"/>
      <c r="R167" s="199"/>
      <c r="S167" s="199"/>
      <c r="T167" s="200"/>
      <c r="AT167" s="201" t="s">
        <v>118</v>
      </c>
      <c r="AU167" s="201" t="s">
        <v>77</v>
      </c>
      <c r="AV167" s="12" t="s">
        <v>116</v>
      </c>
      <c r="AW167" s="12" t="s">
        <v>32</v>
      </c>
      <c r="AX167" s="12" t="s">
        <v>75</v>
      </c>
      <c r="AY167" s="201" t="s">
        <v>109</v>
      </c>
    </row>
    <row r="168" spans="2:65" s="1" customFormat="1" ht="16.5" customHeight="1">
      <c r="B168" s="31"/>
      <c r="C168" s="167" t="s">
        <v>264</v>
      </c>
      <c r="D168" s="167" t="s">
        <v>111</v>
      </c>
      <c r="E168" s="168" t="s">
        <v>265</v>
      </c>
      <c r="F168" s="169" t="s">
        <v>266</v>
      </c>
      <c r="G168" s="170" t="s">
        <v>166</v>
      </c>
      <c r="H168" s="171">
        <v>392</v>
      </c>
      <c r="I168" s="172"/>
      <c r="J168" s="173">
        <f>ROUND(I168*H168,2)</f>
        <v>0</v>
      </c>
      <c r="K168" s="169" t="s">
        <v>115</v>
      </c>
      <c r="L168" s="35"/>
      <c r="M168" s="174" t="s">
        <v>1</v>
      </c>
      <c r="N168" s="175" t="s">
        <v>41</v>
      </c>
      <c r="O168" s="57"/>
      <c r="P168" s="176">
        <f>O168*H168</f>
        <v>0</v>
      </c>
      <c r="Q168" s="176">
        <v>0.08003</v>
      </c>
      <c r="R168" s="176">
        <f>Q168*H168</f>
        <v>31.371760000000002</v>
      </c>
      <c r="S168" s="176">
        <v>0</v>
      </c>
      <c r="T168" s="177">
        <f>S168*H168</f>
        <v>0</v>
      </c>
      <c r="AR168" s="14" t="s">
        <v>116</v>
      </c>
      <c r="AT168" s="14" t="s">
        <v>111</v>
      </c>
      <c r="AU168" s="14" t="s">
        <v>77</v>
      </c>
      <c r="AY168" s="14" t="s">
        <v>109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4" t="s">
        <v>75</v>
      </c>
      <c r="BK168" s="178">
        <f>ROUND(I168*H168,2)</f>
        <v>0</v>
      </c>
      <c r="BL168" s="14" t="s">
        <v>116</v>
      </c>
      <c r="BM168" s="14" t="s">
        <v>267</v>
      </c>
    </row>
    <row r="169" spans="2:51" s="11" customFormat="1" ht="12">
      <c r="B169" s="179"/>
      <c r="C169" s="180"/>
      <c r="D169" s="181" t="s">
        <v>118</v>
      </c>
      <c r="E169" s="182" t="s">
        <v>1</v>
      </c>
      <c r="F169" s="183" t="s">
        <v>268</v>
      </c>
      <c r="G169" s="180"/>
      <c r="H169" s="184">
        <v>392</v>
      </c>
      <c r="I169" s="185"/>
      <c r="J169" s="180"/>
      <c r="K169" s="180"/>
      <c r="L169" s="186"/>
      <c r="M169" s="187"/>
      <c r="N169" s="188"/>
      <c r="O169" s="188"/>
      <c r="P169" s="188"/>
      <c r="Q169" s="188"/>
      <c r="R169" s="188"/>
      <c r="S169" s="188"/>
      <c r="T169" s="189"/>
      <c r="AT169" s="190" t="s">
        <v>118</v>
      </c>
      <c r="AU169" s="190" t="s">
        <v>77</v>
      </c>
      <c r="AV169" s="11" t="s">
        <v>77</v>
      </c>
      <c r="AW169" s="11" t="s">
        <v>32</v>
      </c>
      <c r="AX169" s="11" t="s">
        <v>70</v>
      </c>
      <c r="AY169" s="190" t="s">
        <v>109</v>
      </c>
    </row>
    <row r="170" spans="2:51" s="12" customFormat="1" ht="12">
      <c r="B170" s="191"/>
      <c r="C170" s="192"/>
      <c r="D170" s="181" t="s">
        <v>118</v>
      </c>
      <c r="E170" s="193" t="s">
        <v>1</v>
      </c>
      <c r="F170" s="194" t="s">
        <v>120</v>
      </c>
      <c r="G170" s="192"/>
      <c r="H170" s="195">
        <v>392</v>
      </c>
      <c r="I170" s="196"/>
      <c r="J170" s="192"/>
      <c r="K170" s="192"/>
      <c r="L170" s="197"/>
      <c r="M170" s="198"/>
      <c r="N170" s="199"/>
      <c r="O170" s="199"/>
      <c r="P170" s="199"/>
      <c r="Q170" s="199"/>
      <c r="R170" s="199"/>
      <c r="S170" s="199"/>
      <c r="T170" s="200"/>
      <c r="AT170" s="201" t="s">
        <v>118</v>
      </c>
      <c r="AU170" s="201" t="s">
        <v>77</v>
      </c>
      <c r="AV170" s="12" t="s">
        <v>116</v>
      </c>
      <c r="AW170" s="12" t="s">
        <v>32</v>
      </c>
      <c r="AX170" s="12" t="s">
        <v>75</v>
      </c>
      <c r="AY170" s="201" t="s">
        <v>109</v>
      </c>
    </row>
    <row r="171" spans="2:65" s="1" customFormat="1" ht="16.5" customHeight="1">
      <c r="B171" s="31"/>
      <c r="C171" s="167" t="s">
        <v>269</v>
      </c>
      <c r="D171" s="167" t="s">
        <v>111</v>
      </c>
      <c r="E171" s="168" t="s">
        <v>270</v>
      </c>
      <c r="F171" s="169" t="s">
        <v>271</v>
      </c>
      <c r="G171" s="170" t="s">
        <v>166</v>
      </c>
      <c r="H171" s="171">
        <v>10.5</v>
      </c>
      <c r="I171" s="172"/>
      <c r="J171" s="173">
        <f>ROUND(I171*H171,2)</f>
        <v>0</v>
      </c>
      <c r="K171" s="169" t="s">
        <v>115</v>
      </c>
      <c r="L171" s="35"/>
      <c r="M171" s="174" t="s">
        <v>1</v>
      </c>
      <c r="N171" s="175" t="s">
        <v>41</v>
      </c>
      <c r="O171" s="57"/>
      <c r="P171" s="176">
        <f>O171*H171</f>
        <v>0</v>
      </c>
      <c r="Q171" s="176">
        <v>0.7934</v>
      </c>
      <c r="R171" s="176">
        <f>Q171*H171</f>
        <v>8.3307</v>
      </c>
      <c r="S171" s="176">
        <v>0</v>
      </c>
      <c r="T171" s="177">
        <f>S171*H171</f>
        <v>0</v>
      </c>
      <c r="AR171" s="14" t="s">
        <v>116</v>
      </c>
      <c r="AT171" s="14" t="s">
        <v>111</v>
      </c>
      <c r="AU171" s="14" t="s">
        <v>77</v>
      </c>
      <c r="AY171" s="14" t="s">
        <v>109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4" t="s">
        <v>75</v>
      </c>
      <c r="BK171" s="178">
        <f>ROUND(I171*H171,2)</f>
        <v>0</v>
      </c>
      <c r="BL171" s="14" t="s">
        <v>116</v>
      </c>
      <c r="BM171" s="14" t="s">
        <v>272</v>
      </c>
    </row>
    <row r="172" spans="2:51" s="11" customFormat="1" ht="12">
      <c r="B172" s="179"/>
      <c r="C172" s="180"/>
      <c r="D172" s="181" t="s">
        <v>118</v>
      </c>
      <c r="E172" s="182" t="s">
        <v>1</v>
      </c>
      <c r="F172" s="183" t="s">
        <v>273</v>
      </c>
      <c r="G172" s="180"/>
      <c r="H172" s="184">
        <v>10.5</v>
      </c>
      <c r="I172" s="185"/>
      <c r="J172" s="180"/>
      <c r="K172" s="180"/>
      <c r="L172" s="186"/>
      <c r="M172" s="187"/>
      <c r="N172" s="188"/>
      <c r="O172" s="188"/>
      <c r="P172" s="188"/>
      <c r="Q172" s="188"/>
      <c r="R172" s="188"/>
      <c r="S172" s="188"/>
      <c r="T172" s="189"/>
      <c r="AT172" s="190" t="s">
        <v>118</v>
      </c>
      <c r="AU172" s="190" t="s">
        <v>77</v>
      </c>
      <c r="AV172" s="11" t="s">
        <v>77</v>
      </c>
      <c r="AW172" s="11" t="s">
        <v>32</v>
      </c>
      <c r="AX172" s="11" t="s">
        <v>70</v>
      </c>
      <c r="AY172" s="190" t="s">
        <v>109</v>
      </c>
    </row>
    <row r="173" spans="2:51" s="12" customFormat="1" ht="12">
      <c r="B173" s="191"/>
      <c r="C173" s="192"/>
      <c r="D173" s="181" t="s">
        <v>118</v>
      </c>
      <c r="E173" s="193" t="s">
        <v>1</v>
      </c>
      <c r="F173" s="194" t="s">
        <v>120</v>
      </c>
      <c r="G173" s="192"/>
      <c r="H173" s="195">
        <v>10.5</v>
      </c>
      <c r="I173" s="196"/>
      <c r="J173" s="192"/>
      <c r="K173" s="192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118</v>
      </c>
      <c r="AU173" s="201" t="s">
        <v>77</v>
      </c>
      <c r="AV173" s="12" t="s">
        <v>116</v>
      </c>
      <c r="AW173" s="12" t="s">
        <v>32</v>
      </c>
      <c r="AX173" s="12" t="s">
        <v>75</v>
      </c>
      <c r="AY173" s="201" t="s">
        <v>109</v>
      </c>
    </row>
    <row r="174" spans="2:65" s="1" customFormat="1" ht="22.5" customHeight="1">
      <c r="B174" s="31"/>
      <c r="C174" s="167" t="s">
        <v>274</v>
      </c>
      <c r="D174" s="167" t="s">
        <v>111</v>
      </c>
      <c r="E174" s="168" t="s">
        <v>275</v>
      </c>
      <c r="F174" s="169" t="s">
        <v>276</v>
      </c>
      <c r="G174" s="170" t="s">
        <v>166</v>
      </c>
      <c r="H174" s="171">
        <v>151</v>
      </c>
      <c r="I174" s="172"/>
      <c r="J174" s="173">
        <f>ROUND(I174*H174,2)</f>
        <v>0</v>
      </c>
      <c r="K174" s="169" t="s">
        <v>115</v>
      </c>
      <c r="L174" s="35"/>
      <c r="M174" s="174" t="s">
        <v>1</v>
      </c>
      <c r="N174" s="175" t="s">
        <v>41</v>
      </c>
      <c r="O174" s="57"/>
      <c r="P174" s="176">
        <f>O174*H174</f>
        <v>0</v>
      </c>
      <c r="Q174" s="176">
        <v>0.05151</v>
      </c>
      <c r="R174" s="176">
        <f>Q174*H174</f>
        <v>7.77801</v>
      </c>
      <c r="S174" s="176">
        <v>0</v>
      </c>
      <c r="T174" s="177">
        <f>S174*H174</f>
        <v>0</v>
      </c>
      <c r="AR174" s="14" t="s">
        <v>116</v>
      </c>
      <c r="AT174" s="14" t="s">
        <v>111</v>
      </c>
      <c r="AU174" s="14" t="s">
        <v>77</v>
      </c>
      <c r="AY174" s="14" t="s">
        <v>109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4" t="s">
        <v>75</v>
      </c>
      <c r="BK174" s="178">
        <f>ROUND(I174*H174,2)</f>
        <v>0</v>
      </c>
      <c r="BL174" s="14" t="s">
        <v>116</v>
      </c>
      <c r="BM174" s="14" t="s">
        <v>277</v>
      </c>
    </row>
    <row r="175" spans="2:65" s="1" customFormat="1" ht="22.5" customHeight="1">
      <c r="B175" s="31"/>
      <c r="C175" s="167" t="s">
        <v>278</v>
      </c>
      <c r="D175" s="167" t="s">
        <v>111</v>
      </c>
      <c r="E175" s="168" t="s">
        <v>279</v>
      </c>
      <c r="F175" s="169" t="s">
        <v>280</v>
      </c>
      <c r="G175" s="170" t="s">
        <v>166</v>
      </c>
      <c r="H175" s="171">
        <v>241</v>
      </c>
      <c r="I175" s="172"/>
      <c r="J175" s="173">
        <f>ROUND(I175*H175,2)</f>
        <v>0</v>
      </c>
      <c r="K175" s="169" t="s">
        <v>115</v>
      </c>
      <c r="L175" s="35"/>
      <c r="M175" s="174" t="s">
        <v>1</v>
      </c>
      <c r="N175" s="175" t="s">
        <v>41</v>
      </c>
      <c r="O175" s="57"/>
      <c r="P175" s="176">
        <f>O175*H175</f>
        <v>0</v>
      </c>
      <c r="Q175" s="176">
        <v>0.05353</v>
      </c>
      <c r="R175" s="176">
        <f>Q175*H175</f>
        <v>12.900730000000001</v>
      </c>
      <c r="S175" s="176">
        <v>0</v>
      </c>
      <c r="T175" s="177">
        <f>S175*H175</f>
        <v>0</v>
      </c>
      <c r="AR175" s="14" t="s">
        <v>116</v>
      </c>
      <c r="AT175" s="14" t="s">
        <v>111</v>
      </c>
      <c r="AU175" s="14" t="s">
        <v>77</v>
      </c>
      <c r="AY175" s="14" t="s">
        <v>109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4" t="s">
        <v>75</v>
      </c>
      <c r="BK175" s="178">
        <f>ROUND(I175*H175,2)</f>
        <v>0</v>
      </c>
      <c r="BL175" s="14" t="s">
        <v>116</v>
      </c>
      <c r="BM175" s="14" t="s">
        <v>281</v>
      </c>
    </row>
    <row r="176" spans="2:51" s="11" customFormat="1" ht="12">
      <c r="B176" s="179"/>
      <c r="C176" s="180"/>
      <c r="D176" s="181" t="s">
        <v>118</v>
      </c>
      <c r="E176" s="182" t="s">
        <v>1</v>
      </c>
      <c r="F176" s="183" t="s">
        <v>282</v>
      </c>
      <c r="G176" s="180"/>
      <c r="H176" s="184">
        <v>241</v>
      </c>
      <c r="I176" s="185"/>
      <c r="J176" s="180"/>
      <c r="K176" s="180"/>
      <c r="L176" s="186"/>
      <c r="M176" s="187"/>
      <c r="N176" s="188"/>
      <c r="O176" s="188"/>
      <c r="P176" s="188"/>
      <c r="Q176" s="188"/>
      <c r="R176" s="188"/>
      <c r="S176" s="188"/>
      <c r="T176" s="189"/>
      <c r="AT176" s="190" t="s">
        <v>118</v>
      </c>
      <c r="AU176" s="190" t="s">
        <v>77</v>
      </c>
      <c r="AV176" s="11" t="s">
        <v>77</v>
      </c>
      <c r="AW176" s="11" t="s">
        <v>32</v>
      </c>
      <c r="AX176" s="11" t="s">
        <v>70</v>
      </c>
      <c r="AY176" s="190" t="s">
        <v>109</v>
      </c>
    </row>
    <row r="177" spans="2:51" s="12" customFormat="1" ht="12">
      <c r="B177" s="191"/>
      <c r="C177" s="192"/>
      <c r="D177" s="181" t="s">
        <v>118</v>
      </c>
      <c r="E177" s="193" t="s">
        <v>1</v>
      </c>
      <c r="F177" s="194" t="s">
        <v>120</v>
      </c>
      <c r="G177" s="192"/>
      <c r="H177" s="195">
        <v>241</v>
      </c>
      <c r="I177" s="196"/>
      <c r="J177" s="192"/>
      <c r="K177" s="192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118</v>
      </c>
      <c r="AU177" s="201" t="s">
        <v>77</v>
      </c>
      <c r="AV177" s="12" t="s">
        <v>116</v>
      </c>
      <c r="AW177" s="12" t="s">
        <v>32</v>
      </c>
      <c r="AX177" s="12" t="s">
        <v>75</v>
      </c>
      <c r="AY177" s="201" t="s">
        <v>109</v>
      </c>
    </row>
    <row r="178" spans="2:65" s="1" customFormat="1" ht="16.5" customHeight="1">
      <c r="B178" s="31"/>
      <c r="C178" s="167" t="s">
        <v>283</v>
      </c>
      <c r="D178" s="167" t="s">
        <v>111</v>
      </c>
      <c r="E178" s="168" t="s">
        <v>284</v>
      </c>
      <c r="F178" s="169" t="s">
        <v>285</v>
      </c>
      <c r="G178" s="170" t="s">
        <v>166</v>
      </c>
      <c r="H178" s="171">
        <v>88</v>
      </c>
      <c r="I178" s="172"/>
      <c r="J178" s="173">
        <f>ROUND(I178*H178,2)</f>
        <v>0</v>
      </c>
      <c r="K178" s="169" t="s">
        <v>115</v>
      </c>
      <c r="L178" s="35"/>
      <c r="M178" s="174" t="s">
        <v>1</v>
      </c>
      <c r="N178" s="175" t="s">
        <v>41</v>
      </c>
      <c r="O178" s="57"/>
      <c r="P178" s="176">
        <f>O178*H178</f>
        <v>0</v>
      </c>
      <c r="Q178" s="176">
        <v>0.08425</v>
      </c>
      <c r="R178" s="176">
        <f>Q178*H178</f>
        <v>7.414000000000001</v>
      </c>
      <c r="S178" s="176">
        <v>0</v>
      </c>
      <c r="T178" s="177">
        <f>S178*H178</f>
        <v>0</v>
      </c>
      <c r="AR178" s="14" t="s">
        <v>116</v>
      </c>
      <c r="AT178" s="14" t="s">
        <v>111</v>
      </c>
      <c r="AU178" s="14" t="s">
        <v>77</v>
      </c>
      <c r="AY178" s="14" t="s">
        <v>109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4" t="s">
        <v>75</v>
      </c>
      <c r="BK178" s="178">
        <f>ROUND(I178*H178,2)</f>
        <v>0</v>
      </c>
      <c r="BL178" s="14" t="s">
        <v>116</v>
      </c>
      <c r="BM178" s="14" t="s">
        <v>286</v>
      </c>
    </row>
    <row r="179" spans="2:51" s="11" customFormat="1" ht="12">
      <c r="B179" s="179"/>
      <c r="C179" s="180"/>
      <c r="D179" s="181" t="s">
        <v>118</v>
      </c>
      <c r="E179" s="182" t="s">
        <v>1</v>
      </c>
      <c r="F179" s="183" t="s">
        <v>287</v>
      </c>
      <c r="G179" s="180"/>
      <c r="H179" s="184">
        <v>88</v>
      </c>
      <c r="I179" s="185"/>
      <c r="J179" s="180"/>
      <c r="K179" s="180"/>
      <c r="L179" s="186"/>
      <c r="M179" s="187"/>
      <c r="N179" s="188"/>
      <c r="O179" s="188"/>
      <c r="P179" s="188"/>
      <c r="Q179" s="188"/>
      <c r="R179" s="188"/>
      <c r="S179" s="188"/>
      <c r="T179" s="189"/>
      <c r="AT179" s="190" t="s">
        <v>118</v>
      </c>
      <c r="AU179" s="190" t="s">
        <v>77</v>
      </c>
      <c r="AV179" s="11" t="s">
        <v>77</v>
      </c>
      <c r="AW179" s="11" t="s">
        <v>32</v>
      </c>
      <c r="AX179" s="11" t="s">
        <v>70</v>
      </c>
      <c r="AY179" s="190" t="s">
        <v>109</v>
      </c>
    </row>
    <row r="180" spans="2:51" s="12" customFormat="1" ht="12">
      <c r="B180" s="191"/>
      <c r="C180" s="192"/>
      <c r="D180" s="181" t="s">
        <v>118</v>
      </c>
      <c r="E180" s="193" t="s">
        <v>1</v>
      </c>
      <c r="F180" s="194" t="s">
        <v>120</v>
      </c>
      <c r="G180" s="192"/>
      <c r="H180" s="195">
        <v>88</v>
      </c>
      <c r="I180" s="196"/>
      <c r="J180" s="192"/>
      <c r="K180" s="192"/>
      <c r="L180" s="197"/>
      <c r="M180" s="198"/>
      <c r="N180" s="199"/>
      <c r="O180" s="199"/>
      <c r="P180" s="199"/>
      <c r="Q180" s="199"/>
      <c r="R180" s="199"/>
      <c r="S180" s="199"/>
      <c r="T180" s="200"/>
      <c r="AT180" s="201" t="s">
        <v>118</v>
      </c>
      <c r="AU180" s="201" t="s">
        <v>77</v>
      </c>
      <c r="AV180" s="12" t="s">
        <v>116</v>
      </c>
      <c r="AW180" s="12" t="s">
        <v>32</v>
      </c>
      <c r="AX180" s="12" t="s">
        <v>75</v>
      </c>
      <c r="AY180" s="201" t="s">
        <v>109</v>
      </c>
    </row>
    <row r="181" spans="2:65" s="1" customFormat="1" ht="16.5" customHeight="1">
      <c r="B181" s="31"/>
      <c r="C181" s="202" t="s">
        <v>288</v>
      </c>
      <c r="D181" s="202" t="s">
        <v>177</v>
      </c>
      <c r="E181" s="203" t="s">
        <v>289</v>
      </c>
      <c r="F181" s="204" t="s">
        <v>290</v>
      </c>
      <c r="G181" s="205" t="s">
        <v>166</v>
      </c>
      <c r="H181" s="206">
        <v>90.64</v>
      </c>
      <c r="I181" s="207"/>
      <c r="J181" s="208">
        <f>ROUND(I181*H181,2)</f>
        <v>0</v>
      </c>
      <c r="K181" s="204" t="s">
        <v>115</v>
      </c>
      <c r="L181" s="209"/>
      <c r="M181" s="210" t="s">
        <v>1</v>
      </c>
      <c r="N181" s="211" t="s">
        <v>41</v>
      </c>
      <c r="O181" s="57"/>
      <c r="P181" s="176">
        <f>O181*H181</f>
        <v>0</v>
      </c>
      <c r="Q181" s="176">
        <v>0.131</v>
      </c>
      <c r="R181" s="176">
        <f>Q181*H181</f>
        <v>11.873840000000001</v>
      </c>
      <c r="S181" s="176">
        <v>0</v>
      </c>
      <c r="T181" s="177">
        <f>S181*H181</f>
        <v>0</v>
      </c>
      <c r="AR181" s="14" t="s">
        <v>150</v>
      </c>
      <c r="AT181" s="14" t="s">
        <v>177</v>
      </c>
      <c r="AU181" s="14" t="s">
        <v>77</v>
      </c>
      <c r="AY181" s="14" t="s">
        <v>109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4" t="s">
        <v>75</v>
      </c>
      <c r="BK181" s="178">
        <f>ROUND(I181*H181,2)</f>
        <v>0</v>
      </c>
      <c r="BL181" s="14" t="s">
        <v>116</v>
      </c>
      <c r="BM181" s="14" t="s">
        <v>291</v>
      </c>
    </row>
    <row r="182" spans="2:51" s="11" customFormat="1" ht="12">
      <c r="B182" s="179"/>
      <c r="C182" s="180"/>
      <c r="D182" s="181" t="s">
        <v>118</v>
      </c>
      <c r="E182" s="180"/>
      <c r="F182" s="183" t="s">
        <v>292</v>
      </c>
      <c r="G182" s="180"/>
      <c r="H182" s="184">
        <v>90.64</v>
      </c>
      <c r="I182" s="185"/>
      <c r="J182" s="180"/>
      <c r="K182" s="180"/>
      <c r="L182" s="186"/>
      <c r="M182" s="187"/>
      <c r="N182" s="188"/>
      <c r="O182" s="188"/>
      <c r="P182" s="188"/>
      <c r="Q182" s="188"/>
      <c r="R182" s="188"/>
      <c r="S182" s="188"/>
      <c r="T182" s="189"/>
      <c r="AT182" s="190" t="s">
        <v>118</v>
      </c>
      <c r="AU182" s="190" t="s">
        <v>77</v>
      </c>
      <c r="AV182" s="11" t="s">
        <v>77</v>
      </c>
      <c r="AW182" s="11" t="s">
        <v>4</v>
      </c>
      <c r="AX182" s="11" t="s">
        <v>75</v>
      </c>
      <c r="AY182" s="190" t="s">
        <v>109</v>
      </c>
    </row>
    <row r="183" spans="2:63" s="10" customFormat="1" ht="22.9" customHeight="1">
      <c r="B183" s="151"/>
      <c r="C183" s="152"/>
      <c r="D183" s="153" t="s">
        <v>69</v>
      </c>
      <c r="E183" s="165" t="s">
        <v>156</v>
      </c>
      <c r="F183" s="165" t="s">
        <v>293</v>
      </c>
      <c r="G183" s="152"/>
      <c r="H183" s="152"/>
      <c r="I183" s="155"/>
      <c r="J183" s="166">
        <f>BK183</f>
        <v>0</v>
      </c>
      <c r="K183" s="152"/>
      <c r="L183" s="157"/>
      <c r="M183" s="158"/>
      <c r="N183" s="159"/>
      <c r="O183" s="159"/>
      <c r="P183" s="160">
        <f>SUM(P184:P224)</f>
        <v>0</v>
      </c>
      <c r="Q183" s="159"/>
      <c r="R183" s="160">
        <f>SUM(R184:R224)</f>
        <v>45.2846504</v>
      </c>
      <c r="S183" s="159"/>
      <c r="T183" s="161">
        <f>SUM(T184:T224)</f>
        <v>32.5974</v>
      </c>
      <c r="AR183" s="162" t="s">
        <v>75</v>
      </c>
      <c r="AT183" s="163" t="s">
        <v>69</v>
      </c>
      <c r="AU183" s="163" t="s">
        <v>75</v>
      </c>
      <c r="AY183" s="162" t="s">
        <v>109</v>
      </c>
      <c r="BK183" s="164">
        <f>SUM(BK184:BK224)</f>
        <v>0</v>
      </c>
    </row>
    <row r="184" spans="2:65" s="1" customFormat="1" ht="16.5" customHeight="1">
      <c r="B184" s="31"/>
      <c r="C184" s="167" t="s">
        <v>294</v>
      </c>
      <c r="D184" s="167" t="s">
        <v>111</v>
      </c>
      <c r="E184" s="168" t="s">
        <v>295</v>
      </c>
      <c r="F184" s="169" t="s">
        <v>296</v>
      </c>
      <c r="G184" s="170" t="s">
        <v>230</v>
      </c>
      <c r="H184" s="171">
        <v>153</v>
      </c>
      <c r="I184" s="172"/>
      <c r="J184" s="173">
        <f>ROUND(I184*H184,2)</f>
        <v>0</v>
      </c>
      <c r="K184" s="169" t="s">
        <v>115</v>
      </c>
      <c r="L184" s="35"/>
      <c r="M184" s="174" t="s">
        <v>1</v>
      </c>
      <c r="N184" s="175" t="s">
        <v>41</v>
      </c>
      <c r="O184" s="57"/>
      <c r="P184" s="176">
        <f>O184*H184</f>
        <v>0</v>
      </c>
      <c r="Q184" s="176">
        <v>0.1295</v>
      </c>
      <c r="R184" s="176">
        <f>Q184*H184</f>
        <v>19.8135</v>
      </c>
      <c r="S184" s="176">
        <v>0</v>
      </c>
      <c r="T184" s="177">
        <f>S184*H184</f>
        <v>0</v>
      </c>
      <c r="AR184" s="14" t="s">
        <v>116</v>
      </c>
      <c r="AT184" s="14" t="s">
        <v>111</v>
      </c>
      <c r="AU184" s="14" t="s">
        <v>77</v>
      </c>
      <c r="AY184" s="14" t="s">
        <v>109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4" t="s">
        <v>75</v>
      </c>
      <c r="BK184" s="178">
        <f>ROUND(I184*H184,2)</f>
        <v>0</v>
      </c>
      <c r="BL184" s="14" t="s">
        <v>116</v>
      </c>
      <c r="BM184" s="14" t="s">
        <v>297</v>
      </c>
    </row>
    <row r="185" spans="2:51" s="11" customFormat="1" ht="12">
      <c r="B185" s="179"/>
      <c r="C185" s="180"/>
      <c r="D185" s="181" t="s">
        <v>118</v>
      </c>
      <c r="E185" s="182" t="s">
        <v>1</v>
      </c>
      <c r="F185" s="183" t="s">
        <v>298</v>
      </c>
      <c r="G185" s="180"/>
      <c r="H185" s="184">
        <v>153</v>
      </c>
      <c r="I185" s="185"/>
      <c r="J185" s="180"/>
      <c r="K185" s="180"/>
      <c r="L185" s="186"/>
      <c r="M185" s="187"/>
      <c r="N185" s="188"/>
      <c r="O185" s="188"/>
      <c r="P185" s="188"/>
      <c r="Q185" s="188"/>
      <c r="R185" s="188"/>
      <c r="S185" s="188"/>
      <c r="T185" s="189"/>
      <c r="AT185" s="190" t="s">
        <v>118</v>
      </c>
      <c r="AU185" s="190" t="s">
        <v>77</v>
      </c>
      <c r="AV185" s="11" t="s">
        <v>77</v>
      </c>
      <c r="AW185" s="11" t="s">
        <v>32</v>
      </c>
      <c r="AX185" s="11" t="s">
        <v>70</v>
      </c>
      <c r="AY185" s="190" t="s">
        <v>109</v>
      </c>
    </row>
    <row r="186" spans="2:51" s="12" customFormat="1" ht="12">
      <c r="B186" s="191"/>
      <c r="C186" s="192"/>
      <c r="D186" s="181" t="s">
        <v>118</v>
      </c>
      <c r="E186" s="193" t="s">
        <v>1</v>
      </c>
      <c r="F186" s="194" t="s">
        <v>120</v>
      </c>
      <c r="G186" s="192"/>
      <c r="H186" s="195">
        <v>153</v>
      </c>
      <c r="I186" s="196"/>
      <c r="J186" s="192"/>
      <c r="K186" s="192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118</v>
      </c>
      <c r="AU186" s="201" t="s">
        <v>77</v>
      </c>
      <c r="AV186" s="12" t="s">
        <v>116</v>
      </c>
      <c r="AW186" s="12" t="s">
        <v>32</v>
      </c>
      <c r="AX186" s="12" t="s">
        <v>75</v>
      </c>
      <c r="AY186" s="201" t="s">
        <v>109</v>
      </c>
    </row>
    <row r="187" spans="2:65" s="1" customFormat="1" ht="16.5" customHeight="1">
      <c r="B187" s="31"/>
      <c r="C187" s="202" t="s">
        <v>299</v>
      </c>
      <c r="D187" s="202" t="s">
        <v>177</v>
      </c>
      <c r="E187" s="203" t="s">
        <v>300</v>
      </c>
      <c r="F187" s="204" t="s">
        <v>301</v>
      </c>
      <c r="G187" s="205" t="s">
        <v>230</v>
      </c>
      <c r="H187" s="206">
        <v>153</v>
      </c>
      <c r="I187" s="207"/>
      <c r="J187" s="208">
        <f>ROUND(I187*H187,2)</f>
        <v>0</v>
      </c>
      <c r="K187" s="204" t="s">
        <v>115</v>
      </c>
      <c r="L187" s="209"/>
      <c r="M187" s="210" t="s">
        <v>1</v>
      </c>
      <c r="N187" s="211" t="s">
        <v>41</v>
      </c>
      <c r="O187" s="57"/>
      <c r="P187" s="176">
        <f>O187*H187</f>
        <v>0</v>
      </c>
      <c r="Q187" s="176">
        <v>0.024</v>
      </c>
      <c r="R187" s="176">
        <f>Q187*H187</f>
        <v>3.672</v>
      </c>
      <c r="S187" s="176">
        <v>0</v>
      </c>
      <c r="T187" s="177">
        <f>S187*H187</f>
        <v>0</v>
      </c>
      <c r="AR187" s="14" t="s">
        <v>150</v>
      </c>
      <c r="AT187" s="14" t="s">
        <v>177</v>
      </c>
      <c r="AU187" s="14" t="s">
        <v>77</v>
      </c>
      <c r="AY187" s="14" t="s">
        <v>109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4" t="s">
        <v>75</v>
      </c>
      <c r="BK187" s="178">
        <f>ROUND(I187*H187,2)</f>
        <v>0</v>
      </c>
      <c r="BL187" s="14" t="s">
        <v>116</v>
      </c>
      <c r="BM187" s="14" t="s">
        <v>302</v>
      </c>
    </row>
    <row r="188" spans="2:65" s="1" customFormat="1" ht="16.5" customHeight="1">
      <c r="B188" s="31"/>
      <c r="C188" s="167" t="s">
        <v>303</v>
      </c>
      <c r="D188" s="167" t="s">
        <v>111</v>
      </c>
      <c r="E188" s="168" t="s">
        <v>304</v>
      </c>
      <c r="F188" s="169" t="s">
        <v>305</v>
      </c>
      <c r="G188" s="170" t="s">
        <v>114</v>
      </c>
      <c r="H188" s="171">
        <v>3.06</v>
      </c>
      <c r="I188" s="172"/>
      <c r="J188" s="173">
        <f>ROUND(I188*H188,2)</f>
        <v>0</v>
      </c>
      <c r="K188" s="169" t="s">
        <v>115</v>
      </c>
      <c r="L188" s="35"/>
      <c r="M188" s="174" t="s">
        <v>1</v>
      </c>
      <c r="N188" s="175" t="s">
        <v>41</v>
      </c>
      <c r="O188" s="57"/>
      <c r="P188" s="176">
        <f>O188*H188</f>
        <v>0</v>
      </c>
      <c r="Q188" s="176">
        <v>2.25634</v>
      </c>
      <c r="R188" s="176">
        <f>Q188*H188</f>
        <v>6.904400399999999</v>
      </c>
      <c r="S188" s="176">
        <v>0</v>
      </c>
      <c r="T188" s="177">
        <f>S188*H188</f>
        <v>0</v>
      </c>
      <c r="AR188" s="14" t="s">
        <v>116</v>
      </c>
      <c r="AT188" s="14" t="s">
        <v>111</v>
      </c>
      <c r="AU188" s="14" t="s">
        <v>77</v>
      </c>
      <c r="AY188" s="14" t="s">
        <v>109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4" t="s">
        <v>75</v>
      </c>
      <c r="BK188" s="178">
        <f>ROUND(I188*H188,2)</f>
        <v>0</v>
      </c>
      <c r="BL188" s="14" t="s">
        <v>116</v>
      </c>
      <c r="BM188" s="14" t="s">
        <v>306</v>
      </c>
    </row>
    <row r="189" spans="2:51" s="11" customFormat="1" ht="12">
      <c r="B189" s="179"/>
      <c r="C189" s="180"/>
      <c r="D189" s="181" t="s">
        <v>118</v>
      </c>
      <c r="E189" s="182" t="s">
        <v>1</v>
      </c>
      <c r="F189" s="183" t="s">
        <v>307</v>
      </c>
      <c r="G189" s="180"/>
      <c r="H189" s="184">
        <v>3.06</v>
      </c>
      <c r="I189" s="185"/>
      <c r="J189" s="180"/>
      <c r="K189" s="180"/>
      <c r="L189" s="186"/>
      <c r="M189" s="187"/>
      <c r="N189" s="188"/>
      <c r="O189" s="188"/>
      <c r="P189" s="188"/>
      <c r="Q189" s="188"/>
      <c r="R189" s="188"/>
      <c r="S189" s="188"/>
      <c r="T189" s="189"/>
      <c r="AT189" s="190" t="s">
        <v>118</v>
      </c>
      <c r="AU189" s="190" t="s">
        <v>77</v>
      </c>
      <c r="AV189" s="11" t="s">
        <v>77</v>
      </c>
      <c r="AW189" s="11" t="s">
        <v>32</v>
      </c>
      <c r="AX189" s="11" t="s">
        <v>70</v>
      </c>
      <c r="AY189" s="190" t="s">
        <v>109</v>
      </c>
    </row>
    <row r="190" spans="2:51" s="12" customFormat="1" ht="12">
      <c r="B190" s="191"/>
      <c r="C190" s="192"/>
      <c r="D190" s="181" t="s">
        <v>118</v>
      </c>
      <c r="E190" s="193" t="s">
        <v>1</v>
      </c>
      <c r="F190" s="194" t="s">
        <v>120</v>
      </c>
      <c r="G190" s="192"/>
      <c r="H190" s="195">
        <v>3.06</v>
      </c>
      <c r="I190" s="196"/>
      <c r="J190" s="192"/>
      <c r="K190" s="192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118</v>
      </c>
      <c r="AU190" s="201" t="s">
        <v>77</v>
      </c>
      <c r="AV190" s="12" t="s">
        <v>116</v>
      </c>
      <c r="AW190" s="12" t="s">
        <v>32</v>
      </c>
      <c r="AX190" s="12" t="s">
        <v>75</v>
      </c>
      <c r="AY190" s="201" t="s">
        <v>109</v>
      </c>
    </row>
    <row r="191" spans="2:65" s="1" customFormat="1" ht="16.5" customHeight="1">
      <c r="B191" s="31"/>
      <c r="C191" s="167" t="s">
        <v>308</v>
      </c>
      <c r="D191" s="167" t="s">
        <v>111</v>
      </c>
      <c r="E191" s="168" t="s">
        <v>309</v>
      </c>
      <c r="F191" s="169" t="s">
        <v>310</v>
      </c>
      <c r="G191" s="170" t="s">
        <v>230</v>
      </c>
      <c r="H191" s="171">
        <v>12</v>
      </c>
      <c r="I191" s="172"/>
      <c r="J191" s="173">
        <f>ROUND(I191*H191,2)</f>
        <v>0</v>
      </c>
      <c r="K191" s="169" t="s">
        <v>1</v>
      </c>
      <c r="L191" s="35"/>
      <c r="M191" s="174" t="s">
        <v>1</v>
      </c>
      <c r="N191" s="175" t="s">
        <v>41</v>
      </c>
      <c r="O191" s="57"/>
      <c r="P191" s="176">
        <f>O191*H191</f>
        <v>0</v>
      </c>
      <c r="Q191" s="176">
        <v>0.03418</v>
      </c>
      <c r="R191" s="176">
        <f>Q191*H191</f>
        <v>0.41016</v>
      </c>
      <c r="S191" s="176">
        <v>0</v>
      </c>
      <c r="T191" s="177">
        <f>S191*H191</f>
        <v>0</v>
      </c>
      <c r="AR191" s="14" t="s">
        <v>116</v>
      </c>
      <c r="AT191" s="14" t="s">
        <v>111</v>
      </c>
      <c r="AU191" s="14" t="s">
        <v>77</v>
      </c>
      <c r="AY191" s="14" t="s">
        <v>109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4" t="s">
        <v>75</v>
      </c>
      <c r="BK191" s="178">
        <f>ROUND(I191*H191,2)</f>
        <v>0</v>
      </c>
      <c r="BL191" s="14" t="s">
        <v>116</v>
      </c>
      <c r="BM191" s="14" t="s">
        <v>311</v>
      </c>
    </row>
    <row r="192" spans="2:51" s="11" customFormat="1" ht="12">
      <c r="B192" s="179"/>
      <c r="C192" s="180"/>
      <c r="D192" s="181" t="s">
        <v>118</v>
      </c>
      <c r="E192" s="182" t="s">
        <v>1</v>
      </c>
      <c r="F192" s="183" t="s">
        <v>312</v>
      </c>
      <c r="G192" s="180"/>
      <c r="H192" s="184">
        <v>12</v>
      </c>
      <c r="I192" s="185"/>
      <c r="J192" s="180"/>
      <c r="K192" s="180"/>
      <c r="L192" s="186"/>
      <c r="M192" s="187"/>
      <c r="N192" s="188"/>
      <c r="O192" s="188"/>
      <c r="P192" s="188"/>
      <c r="Q192" s="188"/>
      <c r="R192" s="188"/>
      <c r="S192" s="188"/>
      <c r="T192" s="189"/>
      <c r="AT192" s="190" t="s">
        <v>118</v>
      </c>
      <c r="AU192" s="190" t="s">
        <v>77</v>
      </c>
      <c r="AV192" s="11" t="s">
        <v>77</v>
      </c>
      <c r="AW192" s="11" t="s">
        <v>32</v>
      </c>
      <c r="AX192" s="11" t="s">
        <v>70</v>
      </c>
      <c r="AY192" s="190" t="s">
        <v>109</v>
      </c>
    </row>
    <row r="193" spans="2:51" s="12" customFormat="1" ht="12">
      <c r="B193" s="191"/>
      <c r="C193" s="192"/>
      <c r="D193" s="181" t="s">
        <v>118</v>
      </c>
      <c r="E193" s="193" t="s">
        <v>1</v>
      </c>
      <c r="F193" s="194" t="s">
        <v>120</v>
      </c>
      <c r="G193" s="192"/>
      <c r="H193" s="195">
        <v>12</v>
      </c>
      <c r="I193" s="196"/>
      <c r="J193" s="192"/>
      <c r="K193" s="192"/>
      <c r="L193" s="197"/>
      <c r="M193" s="198"/>
      <c r="N193" s="199"/>
      <c r="O193" s="199"/>
      <c r="P193" s="199"/>
      <c r="Q193" s="199"/>
      <c r="R193" s="199"/>
      <c r="S193" s="199"/>
      <c r="T193" s="200"/>
      <c r="AT193" s="201" t="s">
        <v>118</v>
      </c>
      <c r="AU193" s="201" t="s">
        <v>77</v>
      </c>
      <c r="AV193" s="12" t="s">
        <v>116</v>
      </c>
      <c r="AW193" s="12" t="s">
        <v>32</v>
      </c>
      <c r="AX193" s="12" t="s">
        <v>75</v>
      </c>
      <c r="AY193" s="201" t="s">
        <v>109</v>
      </c>
    </row>
    <row r="194" spans="2:65" s="1" customFormat="1" ht="16.5" customHeight="1">
      <c r="B194" s="31"/>
      <c r="C194" s="202" t="s">
        <v>313</v>
      </c>
      <c r="D194" s="202" t="s">
        <v>177</v>
      </c>
      <c r="E194" s="203" t="s">
        <v>314</v>
      </c>
      <c r="F194" s="204" t="s">
        <v>315</v>
      </c>
      <c r="G194" s="205" t="s">
        <v>235</v>
      </c>
      <c r="H194" s="206">
        <v>1</v>
      </c>
      <c r="I194" s="207"/>
      <c r="J194" s="208">
        <f>ROUND(I194*H194,2)</f>
        <v>0</v>
      </c>
      <c r="K194" s="204" t="s">
        <v>1</v>
      </c>
      <c r="L194" s="209"/>
      <c r="M194" s="210" t="s">
        <v>1</v>
      </c>
      <c r="N194" s="211" t="s">
        <v>41</v>
      </c>
      <c r="O194" s="57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AR194" s="14" t="s">
        <v>150</v>
      </c>
      <c r="AT194" s="14" t="s">
        <v>177</v>
      </c>
      <c r="AU194" s="14" t="s">
        <v>77</v>
      </c>
      <c r="AY194" s="14" t="s">
        <v>109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4" t="s">
        <v>75</v>
      </c>
      <c r="BK194" s="178">
        <f>ROUND(I194*H194,2)</f>
        <v>0</v>
      </c>
      <c r="BL194" s="14" t="s">
        <v>116</v>
      </c>
      <c r="BM194" s="14" t="s">
        <v>316</v>
      </c>
    </row>
    <row r="195" spans="2:65" s="1" customFormat="1" ht="16.5" customHeight="1">
      <c r="B195" s="31"/>
      <c r="C195" s="167" t="s">
        <v>317</v>
      </c>
      <c r="D195" s="167" t="s">
        <v>111</v>
      </c>
      <c r="E195" s="168" t="s">
        <v>318</v>
      </c>
      <c r="F195" s="169" t="s">
        <v>319</v>
      </c>
      <c r="G195" s="170" t="s">
        <v>166</v>
      </c>
      <c r="H195" s="171">
        <v>9</v>
      </c>
      <c r="I195" s="172"/>
      <c r="J195" s="173">
        <f>ROUND(I195*H195,2)</f>
        <v>0</v>
      </c>
      <c r="K195" s="169" t="s">
        <v>1</v>
      </c>
      <c r="L195" s="35"/>
      <c r="M195" s="174" t="s">
        <v>1</v>
      </c>
      <c r="N195" s="175" t="s">
        <v>41</v>
      </c>
      <c r="O195" s="57"/>
      <c r="P195" s="176">
        <f>O195*H195</f>
        <v>0</v>
      </c>
      <c r="Q195" s="176">
        <v>0.91123</v>
      </c>
      <c r="R195" s="176">
        <f>Q195*H195</f>
        <v>8.20107</v>
      </c>
      <c r="S195" s="176">
        <v>0</v>
      </c>
      <c r="T195" s="177">
        <f>S195*H195</f>
        <v>0</v>
      </c>
      <c r="AR195" s="14" t="s">
        <v>116</v>
      </c>
      <c r="AT195" s="14" t="s">
        <v>111</v>
      </c>
      <c r="AU195" s="14" t="s">
        <v>77</v>
      </c>
      <c r="AY195" s="14" t="s">
        <v>109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14" t="s">
        <v>75</v>
      </c>
      <c r="BK195" s="178">
        <f>ROUND(I195*H195,2)</f>
        <v>0</v>
      </c>
      <c r="BL195" s="14" t="s">
        <v>116</v>
      </c>
      <c r="BM195" s="14" t="s">
        <v>320</v>
      </c>
    </row>
    <row r="196" spans="2:51" s="11" customFormat="1" ht="12">
      <c r="B196" s="179"/>
      <c r="C196" s="180"/>
      <c r="D196" s="181" t="s">
        <v>118</v>
      </c>
      <c r="E196" s="182" t="s">
        <v>1</v>
      </c>
      <c r="F196" s="183" t="s">
        <v>321</v>
      </c>
      <c r="G196" s="180"/>
      <c r="H196" s="184">
        <v>9</v>
      </c>
      <c r="I196" s="185"/>
      <c r="J196" s="180"/>
      <c r="K196" s="180"/>
      <c r="L196" s="186"/>
      <c r="M196" s="187"/>
      <c r="N196" s="188"/>
      <c r="O196" s="188"/>
      <c r="P196" s="188"/>
      <c r="Q196" s="188"/>
      <c r="R196" s="188"/>
      <c r="S196" s="188"/>
      <c r="T196" s="189"/>
      <c r="AT196" s="190" t="s">
        <v>118</v>
      </c>
      <c r="AU196" s="190" t="s">
        <v>77</v>
      </c>
      <c r="AV196" s="11" t="s">
        <v>77</v>
      </c>
      <c r="AW196" s="11" t="s">
        <v>32</v>
      </c>
      <c r="AX196" s="11" t="s">
        <v>70</v>
      </c>
      <c r="AY196" s="190" t="s">
        <v>109</v>
      </c>
    </row>
    <row r="197" spans="2:51" s="12" customFormat="1" ht="12">
      <c r="B197" s="191"/>
      <c r="C197" s="192"/>
      <c r="D197" s="181" t="s">
        <v>118</v>
      </c>
      <c r="E197" s="193" t="s">
        <v>1</v>
      </c>
      <c r="F197" s="194" t="s">
        <v>120</v>
      </c>
      <c r="G197" s="192"/>
      <c r="H197" s="195">
        <v>9</v>
      </c>
      <c r="I197" s="196"/>
      <c r="J197" s="192"/>
      <c r="K197" s="192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118</v>
      </c>
      <c r="AU197" s="201" t="s">
        <v>77</v>
      </c>
      <c r="AV197" s="12" t="s">
        <v>116</v>
      </c>
      <c r="AW197" s="12" t="s">
        <v>32</v>
      </c>
      <c r="AX197" s="12" t="s">
        <v>75</v>
      </c>
      <c r="AY197" s="201" t="s">
        <v>109</v>
      </c>
    </row>
    <row r="198" spans="2:65" s="1" customFormat="1" ht="16.5" customHeight="1">
      <c r="B198" s="31"/>
      <c r="C198" s="167" t="s">
        <v>322</v>
      </c>
      <c r="D198" s="167" t="s">
        <v>111</v>
      </c>
      <c r="E198" s="168" t="s">
        <v>323</v>
      </c>
      <c r="F198" s="169" t="s">
        <v>324</v>
      </c>
      <c r="G198" s="170" t="s">
        <v>235</v>
      </c>
      <c r="H198" s="171">
        <v>1</v>
      </c>
      <c r="I198" s="172"/>
      <c r="J198" s="173">
        <f aca="true" t="shared" si="0" ref="J198:J217">ROUND(I198*H198,2)</f>
        <v>0</v>
      </c>
      <c r="K198" s="169" t="s">
        <v>115</v>
      </c>
      <c r="L198" s="35"/>
      <c r="M198" s="174" t="s">
        <v>1</v>
      </c>
      <c r="N198" s="175" t="s">
        <v>41</v>
      </c>
      <c r="O198" s="57"/>
      <c r="P198" s="176">
        <f aca="true" t="shared" si="1" ref="P198:P217">O198*H198</f>
        <v>0</v>
      </c>
      <c r="Q198" s="176">
        <v>1.2287</v>
      </c>
      <c r="R198" s="176">
        <f aca="true" t="shared" si="2" ref="R198:R217">Q198*H198</f>
        <v>1.2287</v>
      </c>
      <c r="S198" s="176">
        <v>0</v>
      </c>
      <c r="T198" s="177">
        <f aca="true" t="shared" si="3" ref="T198:T217">S198*H198</f>
        <v>0</v>
      </c>
      <c r="AR198" s="14" t="s">
        <v>116</v>
      </c>
      <c r="AT198" s="14" t="s">
        <v>111</v>
      </c>
      <c r="AU198" s="14" t="s">
        <v>77</v>
      </c>
      <c r="AY198" s="14" t="s">
        <v>109</v>
      </c>
      <c r="BE198" s="178">
        <f aca="true" t="shared" si="4" ref="BE198:BE217">IF(N198="základní",J198,0)</f>
        <v>0</v>
      </c>
      <c r="BF198" s="178">
        <f aca="true" t="shared" si="5" ref="BF198:BF217">IF(N198="snížená",J198,0)</f>
        <v>0</v>
      </c>
      <c r="BG198" s="178">
        <f aca="true" t="shared" si="6" ref="BG198:BG217">IF(N198="zákl. přenesená",J198,0)</f>
        <v>0</v>
      </c>
      <c r="BH198" s="178">
        <f aca="true" t="shared" si="7" ref="BH198:BH217">IF(N198="sníž. přenesená",J198,0)</f>
        <v>0</v>
      </c>
      <c r="BI198" s="178">
        <f aca="true" t="shared" si="8" ref="BI198:BI217">IF(N198="nulová",J198,0)</f>
        <v>0</v>
      </c>
      <c r="BJ198" s="14" t="s">
        <v>75</v>
      </c>
      <c r="BK198" s="178">
        <f aca="true" t="shared" si="9" ref="BK198:BK217">ROUND(I198*H198,2)</f>
        <v>0</v>
      </c>
      <c r="BL198" s="14" t="s">
        <v>116</v>
      </c>
      <c r="BM198" s="14" t="s">
        <v>325</v>
      </c>
    </row>
    <row r="199" spans="2:65" s="1" customFormat="1" ht="16.5" customHeight="1">
      <c r="B199" s="31"/>
      <c r="C199" s="167" t="s">
        <v>326</v>
      </c>
      <c r="D199" s="167" t="s">
        <v>111</v>
      </c>
      <c r="E199" s="168" t="s">
        <v>327</v>
      </c>
      <c r="F199" s="169" t="s">
        <v>328</v>
      </c>
      <c r="G199" s="170" t="s">
        <v>235</v>
      </c>
      <c r="H199" s="171">
        <v>1</v>
      </c>
      <c r="I199" s="172"/>
      <c r="J199" s="173">
        <f t="shared" si="0"/>
        <v>0</v>
      </c>
      <c r="K199" s="169" t="s">
        <v>115</v>
      </c>
      <c r="L199" s="35"/>
      <c r="M199" s="174" t="s">
        <v>1</v>
      </c>
      <c r="N199" s="175" t="s">
        <v>41</v>
      </c>
      <c r="O199" s="57"/>
      <c r="P199" s="176">
        <f t="shared" si="1"/>
        <v>0</v>
      </c>
      <c r="Q199" s="176">
        <v>1.3404</v>
      </c>
      <c r="R199" s="176">
        <f t="shared" si="2"/>
        <v>1.3404</v>
      </c>
      <c r="S199" s="176">
        <v>0</v>
      </c>
      <c r="T199" s="177">
        <f t="shared" si="3"/>
        <v>0</v>
      </c>
      <c r="AR199" s="14" t="s">
        <v>116</v>
      </c>
      <c r="AT199" s="14" t="s">
        <v>111</v>
      </c>
      <c r="AU199" s="14" t="s">
        <v>77</v>
      </c>
      <c r="AY199" s="14" t="s">
        <v>109</v>
      </c>
      <c r="BE199" s="178">
        <f t="shared" si="4"/>
        <v>0</v>
      </c>
      <c r="BF199" s="178">
        <f t="shared" si="5"/>
        <v>0</v>
      </c>
      <c r="BG199" s="178">
        <f t="shared" si="6"/>
        <v>0</v>
      </c>
      <c r="BH199" s="178">
        <f t="shared" si="7"/>
        <v>0</v>
      </c>
      <c r="BI199" s="178">
        <f t="shared" si="8"/>
        <v>0</v>
      </c>
      <c r="BJ199" s="14" t="s">
        <v>75</v>
      </c>
      <c r="BK199" s="178">
        <f t="shared" si="9"/>
        <v>0</v>
      </c>
      <c r="BL199" s="14" t="s">
        <v>116</v>
      </c>
      <c r="BM199" s="14" t="s">
        <v>329</v>
      </c>
    </row>
    <row r="200" spans="2:65" s="1" customFormat="1" ht="16.5" customHeight="1">
      <c r="B200" s="31"/>
      <c r="C200" s="202" t="s">
        <v>330</v>
      </c>
      <c r="D200" s="202" t="s">
        <v>177</v>
      </c>
      <c r="E200" s="203" t="s">
        <v>331</v>
      </c>
      <c r="F200" s="204" t="s">
        <v>332</v>
      </c>
      <c r="G200" s="205" t="s">
        <v>235</v>
      </c>
      <c r="H200" s="206">
        <v>1</v>
      </c>
      <c r="I200" s="207"/>
      <c r="J200" s="208">
        <f t="shared" si="0"/>
        <v>0</v>
      </c>
      <c r="K200" s="204" t="s">
        <v>1</v>
      </c>
      <c r="L200" s="209"/>
      <c r="M200" s="210" t="s">
        <v>1</v>
      </c>
      <c r="N200" s="211" t="s">
        <v>41</v>
      </c>
      <c r="O200" s="57"/>
      <c r="P200" s="176">
        <f t="shared" si="1"/>
        <v>0</v>
      </c>
      <c r="Q200" s="176">
        <v>0.134</v>
      </c>
      <c r="R200" s="176">
        <f t="shared" si="2"/>
        <v>0.134</v>
      </c>
      <c r="S200" s="176">
        <v>0</v>
      </c>
      <c r="T200" s="177">
        <f t="shared" si="3"/>
        <v>0</v>
      </c>
      <c r="AR200" s="14" t="s">
        <v>150</v>
      </c>
      <c r="AT200" s="14" t="s">
        <v>177</v>
      </c>
      <c r="AU200" s="14" t="s">
        <v>77</v>
      </c>
      <c r="AY200" s="14" t="s">
        <v>109</v>
      </c>
      <c r="BE200" s="178">
        <f t="shared" si="4"/>
        <v>0</v>
      </c>
      <c r="BF200" s="178">
        <f t="shared" si="5"/>
        <v>0</v>
      </c>
      <c r="BG200" s="178">
        <f t="shared" si="6"/>
        <v>0</v>
      </c>
      <c r="BH200" s="178">
        <f t="shared" si="7"/>
        <v>0</v>
      </c>
      <c r="BI200" s="178">
        <f t="shared" si="8"/>
        <v>0</v>
      </c>
      <c r="BJ200" s="14" t="s">
        <v>75</v>
      </c>
      <c r="BK200" s="178">
        <f t="shared" si="9"/>
        <v>0</v>
      </c>
      <c r="BL200" s="14" t="s">
        <v>116</v>
      </c>
      <c r="BM200" s="14" t="s">
        <v>333</v>
      </c>
    </row>
    <row r="201" spans="2:65" s="1" customFormat="1" ht="16.5" customHeight="1">
      <c r="B201" s="31"/>
      <c r="C201" s="167" t="s">
        <v>334</v>
      </c>
      <c r="D201" s="167" t="s">
        <v>111</v>
      </c>
      <c r="E201" s="168" t="s">
        <v>335</v>
      </c>
      <c r="F201" s="169" t="s">
        <v>336</v>
      </c>
      <c r="G201" s="170" t="s">
        <v>235</v>
      </c>
      <c r="H201" s="171">
        <v>1</v>
      </c>
      <c r="I201" s="172"/>
      <c r="J201" s="173">
        <f t="shared" si="0"/>
        <v>0</v>
      </c>
      <c r="K201" s="169" t="s">
        <v>115</v>
      </c>
      <c r="L201" s="35"/>
      <c r="M201" s="174" t="s">
        <v>1</v>
      </c>
      <c r="N201" s="175" t="s">
        <v>41</v>
      </c>
      <c r="O201" s="57"/>
      <c r="P201" s="176">
        <f t="shared" si="1"/>
        <v>0</v>
      </c>
      <c r="Q201" s="176">
        <v>0.3351</v>
      </c>
      <c r="R201" s="176">
        <f t="shared" si="2"/>
        <v>0.3351</v>
      </c>
      <c r="S201" s="176">
        <v>0</v>
      </c>
      <c r="T201" s="177">
        <f t="shared" si="3"/>
        <v>0</v>
      </c>
      <c r="AR201" s="14" t="s">
        <v>116</v>
      </c>
      <c r="AT201" s="14" t="s">
        <v>111</v>
      </c>
      <c r="AU201" s="14" t="s">
        <v>77</v>
      </c>
      <c r="AY201" s="14" t="s">
        <v>109</v>
      </c>
      <c r="BE201" s="178">
        <f t="shared" si="4"/>
        <v>0</v>
      </c>
      <c r="BF201" s="178">
        <f t="shared" si="5"/>
        <v>0</v>
      </c>
      <c r="BG201" s="178">
        <f t="shared" si="6"/>
        <v>0</v>
      </c>
      <c r="BH201" s="178">
        <f t="shared" si="7"/>
        <v>0</v>
      </c>
      <c r="BI201" s="178">
        <f t="shared" si="8"/>
        <v>0</v>
      </c>
      <c r="BJ201" s="14" t="s">
        <v>75</v>
      </c>
      <c r="BK201" s="178">
        <f t="shared" si="9"/>
        <v>0</v>
      </c>
      <c r="BL201" s="14" t="s">
        <v>116</v>
      </c>
      <c r="BM201" s="14" t="s">
        <v>337</v>
      </c>
    </row>
    <row r="202" spans="2:65" s="1" customFormat="1" ht="16.5" customHeight="1">
      <c r="B202" s="31"/>
      <c r="C202" s="202" t="s">
        <v>338</v>
      </c>
      <c r="D202" s="202" t="s">
        <v>177</v>
      </c>
      <c r="E202" s="203" t="s">
        <v>339</v>
      </c>
      <c r="F202" s="204" t="s">
        <v>340</v>
      </c>
      <c r="G202" s="205" t="s">
        <v>235</v>
      </c>
      <c r="H202" s="206">
        <v>1</v>
      </c>
      <c r="I202" s="207"/>
      <c r="J202" s="208">
        <f t="shared" si="0"/>
        <v>0</v>
      </c>
      <c r="K202" s="204" t="s">
        <v>1</v>
      </c>
      <c r="L202" s="209"/>
      <c r="M202" s="210" t="s">
        <v>1</v>
      </c>
      <c r="N202" s="211" t="s">
        <v>41</v>
      </c>
      <c r="O202" s="57"/>
      <c r="P202" s="176">
        <f t="shared" si="1"/>
        <v>0</v>
      </c>
      <c r="Q202" s="176">
        <v>0.083</v>
      </c>
      <c r="R202" s="176">
        <f t="shared" si="2"/>
        <v>0.083</v>
      </c>
      <c r="S202" s="176">
        <v>0</v>
      </c>
      <c r="T202" s="177">
        <f t="shared" si="3"/>
        <v>0</v>
      </c>
      <c r="AR202" s="14" t="s">
        <v>150</v>
      </c>
      <c r="AT202" s="14" t="s">
        <v>177</v>
      </c>
      <c r="AU202" s="14" t="s">
        <v>77</v>
      </c>
      <c r="AY202" s="14" t="s">
        <v>109</v>
      </c>
      <c r="BE202" s="178">
        <f t="shared" si="4"/>
        <v>0</v>
      </c>
      <c r="BF202" s="178">
        <f t="shared" si="5"/>
        <v>0</v>
      </c>
      <c r="BG202" s="178">
        <f t="shared" si="6"/>
        <v>0</v>
      </c>
      <c r="BH202" s="178">
        <f t="shared" si="7"/>
        <v>0</v>
      </c>
      <c r="BI202" s="178">
        <f t="shared" si="8"/>
        <v>0</v>
      </c>
      <c r="BJ202" s="14" t="s">
        <v>75</v>
      </c>
      <c r="BK202" s="178">
        <f t="shared" si="9"/>
        <v>0</v>
      </c>
      <c r="BL202" s="14" t="s">
        <v>116</v>
      </c>
      <c r="BM202" s="14" t="s">
        <v>341</v>
      </c>
    </row>
    <row r="203" spans="2:65" s="1" customFormat="1" ht="16.5" customHeight="1">
      <c r="B203" s="31"/>
      <c r="C203" s="167" t="s">
        <v>342</v>
      </c>
      <c r="D203" s="167" t="s">
        <v>111</v>
      </c>
      <c r="E203" s="168" t="s">
        <v>343</v>
      </c>
      <c r="F203" s="169" t="s">
        <v>344</v>
      </c>
      <c r="G203" s="170" t="s">
        <v>235</v>
      </c>
      <c r="H203" s="171">
        <v>1</v>
      </c>
      <c r="I203" s="172"/>
      <c r="J203" s="173">
        <f t="shared" si="0"/>
        <v>0</v>
      </c>
      <c r="K203" s="169" t="s">
        <v>115</v>
      </c>
      <c r="L203" s="35"/>
      <c r="M203" s="174" t="s">
        <v>1</v>
      </c>
      <c r="N203" s="175" t="s">
        <v>41</v>
      </c>
      <c r="O203" s="57"/>
      <c r="P203" s="176">
        <f t="shared" si="1"/>
        <v>0</v>
      </c>
      <c r="Q203" s="176">
        <v>0.39332</v>
      </c>
      <c r="R203" s="176">
        <f t="shared" si="2"/>
        <v>0.39332</v>
      </c>
      <c r="S203" s="176">
        <v>0</v>
      </c>
      <c r="T203" s="177">
        <f t="shared" si="3"/>
        <v>0</v>
      </c>
      <c r="AR203" s="14" t="s">
        <v>116</v>
      </c>
      <c r="AT203" s="14" t="s">
        <v>111</v>
      </c>
      <c r="AU203" s="14" t="s">
        <v>77</v>
      </c>
      <c r="AY203" s="14" t="s">
        <v>109</v>
      </c>
      <c r="BE203" s="178">
        <f t="shared" si="4"/>
        <v>0</v>
      </c>
      <c r="BF203" s="178">
        <f t="shared" si="5"/>
        <v>0</v>
      </c>
      <c r="BG203" s="178">
        <f t="shared" si="6"/>
        <v>0</v>
      </c>
      <c r="BH203" s="178">
        <f t="shared" si="7"/>
        <v>0</v>
      </c>
      <c r="BI203" s="178">
        <f t="shared" si="8"/>
        <v>0</v>
      </c>
      <c r="BJ203" s="14" t="s">
        <v>75</v>
      </c>
      <c r="BK203" s="178">
        <f t="shared" si="9"/>
        <v>0</v>
      </c>
      <c r="BL203" s="14" t="s">
        <v>116</v>
      </c>
      <c r="BM203" s="14" t="s">
        <v>345</v>
      </c>
    </row>
    <row r="204" spans="2:65" s="1" customFormat="1" ht="16.5" customHeight="1">
      <c r="B204" s="31"/>
      <c r="C204" s="202" t="s">
        <v>346</v>
      </c>
      <c r="D204" s="202" t="s">
        <v>177</v>
      </c>
      <c r="E204" s="203" t="s">
        <v>347</v>
      </c>
      <c r="F204" s="204" t="s">
        <v>348</v>
      </c>
      <c r="G204" s="205" t="s">
        <v>235</v>
      </c>
      <c r="H204" s="206">
        <v>1</v>
      </c>
      <c r="I204" s="207"/>
      <c r="J204" s="208">
        <f t="shared" si="0"/>
        <v>0</v>
      </c>
      <c r="K204" s="204" t="s">
        <v>1</v>
      </c>
      <c r="L204" s="209"/>
      <c r="M204" s="210" t="s">
        <v>1</v>
      </c>
      <c r="N204" s="211" t="s">
        <v>41</v>
      </c>
      <c r="O204" s="57"/>
      <c r="P204" s="176">
        <f t="shared" si="1"/>
        <v>0</v>
      </c>
      <c r="Q204" s="176">
        <v>0.023</v>
      </c>
      <c r="R204" s="176">
        <f t="shared" si="2"/>
        <v>0.023</v>
      </c>
      <c r="S204" s="176">
        <v>0</v>
      </c>
      <c r="T204" s="177">
        <f t="shared" si="3"/>
        <v>0</v>
      </c>
      <c r="AR204" s="14" t="s">
        <v>150</v>
      </c>
      <c r="AT204" s="14" t="s">
        <v>177</v>
      </c>
      <c r="AU204" s="14" t="s">
        <v>77</v>
      </c>
      <c r="AY204" s="14" t="s">
        <v>109</v>
      </c>
      <c r="BE204" s="178">
        <f t="shared" si="4"/>
        <v>0</v>
      </c>
      <c r="BF204" s="178">
        <f t="shared" si="5"/>
        <v>0</v>
      </c>
      <c r="BG204" s="178">
        <f t="shared" si="6"/>
        <v>0</v>
      </c>
      <c r="BH204" s="178">
        <f t="shared" si="7"/>
        <v>0</v>
      </c>
      <c r="BI204" s="178">
        <f t="shared" si="8"/>
        <v>0</v>
      </c>
      <c r="BJ204" s="14" t="s">
        <v>75</v>
      </c>
      <c r="BK204" s="178">
        <f t="shared" si="9"/>
        <v>0</v>
      </c>
      <c r="BL204" s="14" t="s">
        <v>116</v>
      </c>
      <c r="BM204" s="14" t="s">
        <v>349</v>
      </c>
    </row>
    <row r="205" spans="2:65" s="1" customFormat="1" ht="16.5" customHeight="1">
      <c r="B205" s="31"/>
      <c r="C205" s="167" t="s">
        <v>350</v>
      </c>
      <c r="D205" s="167" t="s">
        <v>111</v>
      </c>
      <c r="E205" s="168" t="s">
        <v>351</v>
      </c>
      <c r="F205" s="169" t="s">
        <v>352</v>
      </c>
      <c r="G205" s="170" t="s">
        <v>235</v>
      </c>
      <c r="H205" s="171">
        <v>1</v>
      </c>
      <c r="I205" s="172"/>
      <c r="J205" s="173">
        <f t="shared" si="0"/>
        <v>0</v>
      </c>
      <c r="K205" s="169" t="s">
        <v>115</v>
      </c>
      <c r="L205" s="35"/>
      <c r="M205" s="174" t="s">
        <v>1</v>
      </c>
      <c r="N205" s="175" t="s">
        <v>41</v>
      </c>
      <c r="O205" s="57"/>
      <c r="P205" s="176">
        <f t="shared" si="1"/>
        <v>0</v>
      </c>
      <c r="Q205" s="176">
        <v>0.411</v>
      </c>
      <c r="R205" s="176">
        <f t="shared" si="2"/>
        <v>0.411</v>
      </c>
      <c r="S205" s="176">
        <v>0</v>
      </c>
      <c r="T205" s="177">
        <f t="shared" si="3"/>
        <v>0</v>
      </c>
      <c r="AR205" s="14" t="s">
        <v>116</v>
      </c>
      <c r="AT205" s="14" t="s">
        <v>111</v>
      </c>
      <c r="AU205" s="14" t="s">
        <v>77</v>
      </c>
      <c r="AY205" s="14" t="s">
        <v>109</v>
      </c>
      <c r="BE205" s="178">
        <f t="shared" si="4"/>
        <v>0</v>
      </c>
      <c r="BF205" s="178">
        <f t="shared" si="5"/>
        <v>0</v>
      </c>
      <c r="BG205" s="178">
        <f t="shared" si="6"/>
        <v>0</v>
      </c>
      <c r="BH205" s="178">
        <f t="shared" si="7"/>
        <v>0</v>
      </c>
      <c r="BI205" s="178">
        <f t="shared" si="8"/>
        <v>0</v>
      </c>
      <c r="BJ205" s="14" t="s">
        <v>75</v>
      </c>
      <c r="BK205" s="178">
        <f t="shared" si="9"/>
        <v>0</v>
      </c>
      <c r="BL205" s="14" t="s">
        <v>116</v>
      </c>
      <c r="BM205" s="14" t="s">
        <v>353</v>
      </c>
    </row>
    <row r="206" spans="2:65" s="1" customFormat="1" ht="16.5" customHeight="1">
      <c r="B206" s="31"/>
      <c r="C206" s="202" t="s">
        <v>354</v>
      </c>
      <c r="D206" s="202" t="s">
        <v>177</v>
      </c>
      <c r="E206" s="203" t="s">
        <v>355</v>
      </c>
      <c r="F206" s="204" t="s">
        <v>356</v>
      </c>
      <c r="G206" s="205" t="s">
        <v>235</v>
      </c>
      <c r="H206" s="206">
        <v>1</v>
      </c>
      <c r="I206" s="207"/>
      <c r="J206" s="208">
        <f t="shared" si="0"/>
        <v>0</v>
      </c>
      <c r="K206" s="204" t="s">
        <v>1</v>
      </c>
      <c r="L206" s="209"/>
      <c r="M206" s="210" t="s">
        <v>1</v>
      </c>
      <c r="N206" s="211" t="s">
        <v>41</v>
      </c>
      <c r="O206" s="57"/>
      <c r="P206" s="176">
        <f t="shared" si="1"/>
        <v>0</v>
      </c>
      <c r="Q206" s="176">
        <v>0.035</v>
      </c>
      <c r="R206" s="176">
        <f t="shared" si="2"/>
        <v>0.035</v>
      </c>
      <c r="S206" s="176">
        <v>0</v>
      </c>
      <c r="T206" s="177">
        <f t="shared" si="3"/>
        <v>0</v>
      </c>
      <c r="AR206" s="14" t="s">
        <v>150</v>
      </c>
      <c r="AT206" s="14" t="s">
        <v>177</v>
      </c>
      <c r="AU206" s="14" t="s">
        <v>77</v>
      </c>
      <c r="AY206" s="14" t="s">
        <v>109</v>
      </c>
      <c r="BE206" s="178">
        <f t="shared" si="4"/>
        <v>0</v>
      </c>
      <c r="BF206" s="178">
        <f t="shared" si="5"/>
        <v>0</v>
      </c>
      <c r="BG206" s="178">
        <f t="shared" si="6"/>
        <v>0</v>
      </c>
      <c r="BH206" s="178">
        <f t="shared" si="7"/>
        <v>0</v>
      </c>
      <c r="BI206" s="178">
        <f t="shared" si="8"/>
        <v>0</v>
      </c>
      <c r="BJ206" s="14" t="s">
        <v>75</v>
      </c>
      <c r="BK206" s="178">
        <f t="shared" si="9"/>
        <v>0</v>
      </c>
      <c r="BL206" s="14" t="s">
        <v>116</v>
      </c>
      <c r="BM206" s="14" t="s">
        <v>357</v>
      </c>
    </row>
    <row r="207" spans="2:65" s="1" customFormat="1" ht="16.5" customHeight="1">
      <c r="B207" s="31"/>
      <c r="C207" s="167" t="s">
        <v>358</v>
      </c>
      <c r="D207" s="167" t="s">
        <v>111</v>
      </c>
      <c r="E207" s="168" t="s">
        <v>359</v>
      </c>
      <c r="F207" s="169" t="s">
        <v>360</v>
      </c>
      <c r="G207" s="170" t="s">
        <v>235</v>
      </c>
      <c r="H207" s="171">
        <v>1</v>
      </c>
      <c r="I207" s="172"/>
      <c r="J207" s="173">
        <f t="shared" si="0"/>
        <v>0</v>
      </c>
      <c r="K207" s="169" t="s">
        <v>1</v>
      </c>
      <c r="L207" s="35"/>
      <c r="M207" s="174" t="s">
        <v>1</v>
      </c>
      <c r="N207" s="175" t="s">
        <v>41</v>
      </c>
      <c r="O207" s="57"/>
      <c r="P207" s="176">
        <f t="shared" si="1"/>
        <v>0</v>
      </c>
      <c r="Q207" s="176">
        <v>0</v>
      </c>
      <c r="R207" s="176">
        <f t="shared" si="2"/>
        <v>0</v>
      </c>
      <c r="S207" s="176">
        <v>0</v>
      </c>
      <c r="T207" s="177">
        <f t="shared" si="3"/>
        <v>0</v>
      </c>
      <c r="AR207" s="14" t="s">
        <v>116</v>
      </c>
      <c r="AT207" s="14" t="s">
        <v>111</v>
      </c>
      <c r="AU207" s="14" t="s">
        <v>77</v>
      </c>
      <c r="AY207" s="14" t="s">
        <v>109</v>
      </c>
      <c r="BE207" s="178">
        <f t="shared" si="4"/>
        <v>0</v>
      </c>
      <c r="BF207" s="178">
        <f t="shared" si="5"/>
        <v>0</v>
      </c>
      <c r="BG207" s="178">
        <f t="shared" si="6"/>
        <v>0</v>
      </c>
      <c r="BH207" s="178">
        <f t="shared" si="7"/>
        <v>0</v>
      </c>
      <c r="BI207" s="178">
        <f t="shared" si="8"/>
        <v>0</v>
      </c>
      <c r="BJ207" s="14" t="s">
        <v>75</v>
      </c>
      <c r="BK207" s="178">
        <f t="shared" si="9"/>
        <v>0</v>
      </c>
      <c r="BL207" s="14" t="s">
        <v>116</v>
      </c>
      <c r="BM207" s="14" t="s">
        <v>361</v>
      </c>
    </row>
    <row r="208" spans="2:65" s="1" customFormat="1" ht="16.5" customHeight="1">
      <c r="B208" s="31"/>
      <c r="C208" s="202" t="s">
        <v>362</v>
      </c>
      <c r="D208" s="202" t="s">
        <v>177</v>
      </c>
      <c r="E208" s="203" t="s">
        <v>363</v>
      </c>
      <c r="F208" s="204" t="s">
        <v>364</v>
      </c>
      <c r="G208" s="205" t="s">
        <v>235</v>
      </c>
      <c r="H208" s="206">
        <v>1</v>
      </c>
      <c r="I208" s="207"/>
      <c r="J208" s="208">
        <f t="shared" si="0"/>
        <v>0</v>
      </c>
      <c r="K208" s="204" t="s">
        <v>1</v>
      </c>
      <c r="L208" s="209"/>
      <c r="M208" s="210" t="s">
        <v>1</v>
      </c>
      <c r="N208" s="211" t="s">
        <v>41</v>
      </c>
      <c r="O208" s="57"/>
      <c r="P208" s="176">
        <f t="shared" si="1"/>
        <v>0</v>
      </c>
      <c r="Q208" s="176">
        <v>0.4</v>
      </c>
      <c r="R208" s="176">
        <f t="shared" si="2"/>
        <v>0.4</v>
      </c>
      <c r="S208" s="176">
        <v>0</v>
      </c>
      <c r="T208" s="177">
        <f t="shared" si="3"/>
        <v>0</v>
      </c>
      <c r="AR208" s="14" t="s">
        <v>150</v>
      </c>
      <c r="AT208" s="14" t="s">
        <v>177</v>
      </c>
      <c r="AU208" s="14" t="s">
        <v>77</v>
      </c>
      <c r="AY208" s="14" t="s">
        <v>109</v>
      </c>
      <c r="BE208" s="178">
        <f t="shared" si="4"/>
        <v>0</v>
      </c>
      <c r="BF208" s="178">
        <f t="shared" si="5"/>
        <v>0</v>
      </c>
      <c r="BG208" s="178">
        <f t="shared" si="6"/>
        <v>0</v>
      </c>
      <c r="BH208" s="178">
        <f t="shared" si="7"/>
        <v>0</v>
      </c>
      <c r="BI208" s="178">
        <f t="shared" si="8"/>
        <v>0</v>
      </c>
      <c r="BJ208" s="14" t="s">
        <v>75</v>
      </c>
      <c r="BK208" s="178">
        <f t="shared" si="9"/>
        <v>0</v>
      </c>
      <c r="BL208" s="14" t="s">
        <v>116</v>
      </c>
      <c r="BM208" s="14" t="s">
        <v>365</v>
      </c>
    </row>
    <row r="209" spans="2:65" s="1" customFormat="1" ht="16.5" customHeight="1">
      <c r="B209" s="31"/>
      <c r="C209" s="167" t="s">
        <v>366</v>
      </c>
      <c r="D209" s="167" t="s">
        <v>111</v>
      </c>
      <c r="E209" s="168" t="s">
        <v>367</v>
      </c>
      <c r="F209" s="169" t="s">
        <v>368</v>
      </c>
      <c r="G209" s="170" t="s">
        <v>235</v>
      </c>
      <c r="H209" s="171">
        <v>1</v>
      </c>
      <c r="I209" s="172"/>
      <c r="J209" s="173">
        <f t="shared" si="0"/>
        <v>0</v>
      </c>
      <c r="K209" s="169" t="s">
        <v>1</v>
      </c>
      <c r="L209" s="35"/>
      <c r="M209" s="174" t="s">
        <v>1</v>
      </c>
      <c r="N209" s="175" t="s">
        <v>41</v>
      </c>
      <c r="O209" s="57"/>
      <c r="P209" s="176">
        <f t="shared" si="1"/>
        <v>0</v>
      </c>
      <c r="Q209" s="176">
        <v>0</v>
      </c>
      <c r="R209" s="176">
        <f t="shared" si="2"/>
        <v>0</v>
      </c>
      <c r="S209" s="176">
        <v>0</v>
      </c>
      <c r="T209" s="177">
        <f t="shared" si="3"/>
        <v>0</v>
      </c>
      <c r="AR209" s="14" t="s">
        <v>116</v>
      </c>
      <c r="AT209" s="14" t="s">
        <v>111</v>
      </c>
      <c r="AU209" s="14" t="s">
        <v>77</v>
      </c>
      <c r="AY209" s="14" t="s">
        <v>109</v>
      </c>
      <c r="BE209" s="178">
        <f t="shared" si="4"/>
        <v>0</v>
      </c>
      <c r="BF209" s="178">
        <f t="shared" si="5"/>
        <v>0</v>
      </c>
      <c r="BG209" s="178">
        <f t="shared" si="6"/>
        <v>0</v>
      </c>
      <c r="BH209" s="178">
        <f t="shared" si="7"/>
        <v>0</v>
      </c>
      <c r="BI209" s="178">
        <f t="shared" si="8"/>
        <v>0</v>
      </c>
      <c r="BJ209" s="14" t="s">
        <v>75</v>
      </c>
      <c r="BK209" s="178">
        <f t="shared" si="9"/>
        <v>0</v>
      </c>
      <c r="BL209" s="14" t="s">
        <v>116</v>
      </c>
      <c r="BM209" s="14" t="s">
        <v>369</v>
      </c>
    </row>
    <row r="210" spans="2:65" s="1" customFormat="1" ht="16.5" customHeight="1">
      <c r="B210" s="31"/>
      <c r="C210" s="202" t="s">
        <v>370</v>
      </c>
      <c r="D210" s="202" t="s">
        <v>177</v>
      </c>
      <c r="E210" s="203" t="s">
        <v>371</v>
      </c>
      <c r="F210" s="204" t="s">
        <v>372</v>
      </c>
      <c r="G210" s="205" t="s">
        <v>235</v>
      </c>
      <c r="H210" s="206">
        <v>1</v>
      </c>
      <c r="I210" s="207"/>
      <c r="J210" s="208">
        <f t="shared" si="0"/>
        <v>0</v>
      </c>
      <c r="K210" s="204" t="s">
        <v>1</v>
      </c>
      <c r="L210" s="209"/>
      <c r="M210" s="210" t="s">
        <v>1</v>
      </c>
      <c r="N210" s="211" t="s">
        <v>41</v>
      </c>
      <c r="O210" s="57"/>
      <c r="P210" s="176">
        <f t="shared" si="1"/>
        <v>0</v>
      </c>
      <c r="Q210" s="176">
        <v>1</v>
      </c>
      <c r="R210" s="176">
        <f t="shared" si="2"/>
        <v>1</v>
      </c>
      <c r="S210" s="176">
        <v>0</v>
      </c>
      <c r="T210" s="177">
        <f t="shared" si="3"/>
        <v>0</v>
      </c>
      <c r="AR210" s="14" t="s">
        <v>150</v>
      </c>
      <c r="AT210" s="14" t="s">
        <v>177</v>
      </c>
      <c r="AU210" s="14" t="s">
        <v>77</v>
      </c>
      <c r="AY210" s="14" t="s">
        <v>109</v>
      </c>
      <c r="BE210" s="178">
        <f t="shared" si="4"/>
        <v>0</v>
      </c>
      <c r="BF210" s="178">
        <f t="shared" si="5"/>
        <v>0</v>
      </c>
      <c r="BG210" s="178">
        <f t="shared" si="6"/>
        <v>0</v>
      </c>
      <c r="BH210" s="178">
        <f t="shared" si="7"/>
        <v>0</v>
      </c>
      <c r="BI210" s="178">
        <f t="shared" si="8"/>
        <v>0</v>
      </c>
      <c r="BJ210" s="14" t="s">
        <v>75</v>
      </c>
      <c r="BK210" s="178">
        <f t="shared" si="9"/>
        <v>0</v>
      </c>
      <c r="BL210" s="14" t="s">
        <v>116</v>
      </c>
      <c r="BM210" s="14" t="s">
        <v>373</v>
      </c>
    </row>
    <row r="211" spans="2:65" s="1" customFormat="1" ht="16.5" customHeight="1">
      <c r="B211" s="31"/>
      <c r="C211" s="167" t="s">
        <v>374</v>
      </c>
      <c r="D211" s="167" t="s">
        <v>111</v>
      </c>
      <c r="E211" s="168" t="s">
        <v>375</v>
      </c>
      <c r="F211" s="169" t="s">
        <v>376</v>
      </c>
      <c r="G211" s="170" t="s">
        <v>235</v>
      </c>
      <c r="H211" s="171">
        <v>1</v>
      </c>
      <c r="I211" s="172"/>
      <c r="J211" s="173">
        <f t="shared" si="0"/>
        <v>0</v>
      </c>
      <c r="K211" s="169" t="s">
        <v>1</v>
      </c>
      <c r="L211" s="35"/>
      <c r="M211" s="174" t="s">
        <v>1</v>
      </c>
      <c r="N211" s="175" t="s">
        <v>41</v>
      </c>
      <c r="O211" s="57"/>
      <c r="P211" s="176">
        <f t="shared" si="1"/>
        <v>0</v>
      </c>
      <c r="Q211" s="176">
        <v>0</v>
      </c>
      <c r="R211" s="176">
        <f t="shared" si="2"/>
        <v>0</v>
      </c>
      <c r="S211" s="176">
        <v>0</v>
      </c>
      <c r="T211" s="177">
        <f t="shared" si="3"/>
        <v>0</v>
      </c>
      <c r="AR211" s="14" t="s">
        <v>116</v>
      </c>
      <c r="AT211" s="14" t="s">
        <v>111</v>
      </c>
      <c r="AU211" s="14" t="s">
        <v>77</v>
      </c>
      <c r="AY211" s="14" t="s">
        <v>109</v>
      </c>
      <c r="BE211" s="178">
        <f t="shared" si="4"/>
        <v>0</v>
      </c>
      <c r="BF211" s="178">
        <f t="shared" si="5"/>
        <v>0</v>
      </c>
      <c r="BG211" s="178">
        <f t="shared" si="6"/>
        <v>0</v>
      </c>
      <c r="BH211" s="178">
        <f t="shared" si="7"/>
        <v>0</v>
      </c>
      <c r="BI211" s="178">
        <f t="shared" si="8"/>
        <v>0</v>
      </c>
      <c r="BJ211" s="14" t="s">
        <v>75</v>
      </c>
      <c r="BK211" s="178">
        <f t="shared" si="9"/>
        <v>0</v>
      </c>
      <c r="BL211" s="14" t="s">
        <v>116</v>
      </c>
      <c r="BM211" s="14" t="s">
        <v>377</v>
      </c>
    </row>
    <row r="212" spans="2:65" s="1" customFormat="1" ht="16.5" customHeight="1">
      <c r="B212" s="31"/>
      <c r="C212" s="202" t="s">
        <v>378</v>
      </c>
      <c r="D212" s="202" t="s">
        <v>177</v>
      </c>
      <c r="E212" s="203" t="s">
        <v>379</v>
      </c>
      <c r="F212" s="204" t="s">
        <v>380</v>
      </c>
      <c r="G212" s="205" t="s">
        <v>235</v>
      </c>
      <c r="H212" s="206">
        <v>1</v>
      </c>
      <c r="I212" s="207"/>
      <c r="J212" s="208">
        <f t="shared" si="0"/>
        <v>0</v>
      </c>
      <c r="K212" s="204" t="s">
        <v>1</v>
      </c>
      <c r="L212" s="209"/>
      <c r="M212" s="210" t="s">
        <v>1</v>
      </c>
      <c r="N212" s="211" t="s">
        <v>41</v>
      </c>
      <c r="O212" s="57"/>
      <c r="P212" s="176">
        <f t="shared" si="1"/>
        <v>0</v>
      </c>
      <c r="Q212" s="176">
        <v>0.2</v>
      </c>
      <c r="R212" s="176">
        <f t="shared" si="2"/>
        <v>0.2</v>
      </c>
      <c r="S212" s="176">
        <v>0</v>
      </c>
      <c r="T212" s="177">
        <f t="shared" si="3"/>
        <v>0</v>
      </c>
      <c r="AR212" s="14" t="s">
        <v>150</v>
      </c>
      <c r="AT212" s="14" t="s">
        <v>177</v>
      </c>
      <c r="AU212" s="14" t="s">
        <v>77</v>
      </c>
      <c r="AY212" s="14" t="s">
        <v>109</v>
      </c>
      <c r="BE212" s="178">
        <f t="shared" si="4"/>
        <v>0</v>
      </c>
      <c r="BF212" s="178">
        <f t="shared" si="5"/>
        <v>0</v>
      </c>
      <c r="BG212" s="178">
        <f t="shared" si="6"/>
        <v>0</v>
      </c>
      <c r="BH212" s="178">
        <f t="shared" si="7"/>
        <v>0</v>
      </c>
      <c r="BI212" s="178">
        <f t="shared" si="8"/>
        <v>0</v>
      </c>
      <c r="BJ212" s="14" t="s">
        <v>75</v>
      </c>
      <c r="BK212" s="178">
        <f t="shared" si="9"/>
        <v>0</v>
      </c>
      <c r="BL212" s="14" t="s">
        <v>116</v>
      </c>
      <c r="BM212" s="14" t="s">
        <v>381</v>
      </c>
    </row>
    <row r="213" spans="2:65" s="1" customFormat="1" ht="16.5" customHeight="1">
      <c r="B213" s="31"/>
      <c r="C213" s="167" t="s">
        <v>382</v>
      </c>
      <c r="D213" s="167" t="s">
        <v>111</v>
      </c>
      <c r="E213" s="168" t="s">
        <v>383</v>
      </c>
      <c r="F213" s="169" t="s">
        <v>384</v>
      </c>
      <c r="G213" s="170" t="s">
        <v>235</v>
      </c>
      <c r="H213" s="171">
        <v>1</v>
      </c>
      <c r="I213" s="172"/>
      <c r="J213" s="173">
        <f t="shared" si="0"/>
        <v>0</v>
      </c>
      <c r="K213" s="169" t="s">
        <v>1</v>
      </c>
      <c r="L213" s="35"/>
      <c r="M213" s="174" t="s">
        <v>1</v>
      </c>
      <c r="N213" s="175" t="s">
        <v>41</v>
      </c>
      <c r="O213" s="57"/>
      <c r="P213" s="176">
        <f t="shared" si="1"/>
        <v>0</v>
      </c>
      <c r="Q213" s="176">
        <v>0</v>
      </c>
      <c r="R213" s="176">
        <f t="shared" si="2"/>
        <v>0</v>
      </c>
      <c r="S213" s="176">
        <v>0</v>
      </c>
      <c r="T213" s="177">
        <f t="shared" si="3"/>
        <v>0</v>
      </c>
      <c r="AR213" s="14" t="s">
        <v>116</v>
      </c>
      <c r="AT213" s="14" t="s">
        <v>111</v>
      </c>
      <c r="AU213" s="14" t="s">
        <v>77</v>
      </c>
      <c r="AY213" s="14" t="s">
        <v>109</v>
      </c>
      <c r="BE213" s="178">
        <f t="shared" si="4"/>
        <v>0</v>
      </c>
      <c r="BF213" s="178">
        <f t="shared" si="5"/>
        <v>0</v>
      </c>
      <c r="BG213" s="178">
        <f t="shared" si="6"/>
        <v>0</v>
      </c>
      <c r="BH213" s="178">
        <f t="shared" si="7"/>
        <v>0</v>
      </c>
      <c r="BI213" s="178">
        <f t="shared" si="8"/>
        <v>0</v>
      </c>
      <c r="BJ213" s="14" t="s">
        <v>75</v>
      </c>
      <c r="BK213" s="178">
        <f t="shared" si="9"/>
        <v>0</v>
      </c>
      <c r="BL213" s="14" t="s">
        <v>116</v>
      </c>
      <c r="BM213" s="14" t="s">
        <v>385</v>
      </c>
    </row>
    <row r="214" spans="2:65" s="1" customFormat="1" ht="16.5" customHeight="1">
      <c r="B214" s="31"/>
      <c r="C214" s="202" t="s">
        <v>386</v>
      </c>
      <c r="D214" s="202" t="s">
        <v>177</v>
      </c>
      <c r="E214" s="203" t="s">
        <v>387</v>
      </c>
      <c r="F214" s="204" t="s">
        <v>388</v>
      </c>
      <c r="G214" s="205" t="s">
        <v>235</v>
      </c>
      <c r="H214" s="206">
        <v>1</v>
      </c>
      <c r="I214" s="207"/>
      <c r="J214" s="208">
        <f t="shared" si="0"/>
        <v>0</v>
      </c>
      <c r="K214" s="204" t="s">
        <v>1</v>
      </c>
      <c r="L214" s="209"/>
      <c r="M214" s="210" t="s">
        <v>1</v>
      </c>
      <c r="N214" s="211" t="s">
        <v>41</v>
      </c>
      <c r="O214" s="57"/>
      <c r="P214" s="176">
        <f t="shared" si="1"/>
        <v>0</v>
      </c>
      <c r="Q214" s="176">
        <v>0.3</v>
      </c>
      <c r="R214" s="176">
        <f t="shared" si="2"/>
        <v>0.3</v>
      </c>
      <c r="S214" s="176">
        <v>0</v>
      </c>
      <c r="T214" s="177">
        <f t="shared" si="3"/>
        <v>0</v>
      </c>
      <c r="AR214" s="14" t="s">
        <v>150</v>
      </c>
      <c r="AT214" s="14" t="s">
        <v>177</v>
      </c>
      <c r="AU214" s="14" t="s">
        <v>77</v>
      </c>
      <c r="AY214" s="14" t="s">
        <v>109</v>
      </c>
      <c r="BE214" s="178">
        <f t="shared" si="4"/>
        <v>0</v>
      </c>
      <c r="BF214" s="178">
        <f t="shared" si="5"/>
        <v>0</v>
      </c>
      <c r="BG214" s="178">
        <f t="shared" si="6"/>
        <v>0</v>
      </c>
      <c r="BH214" s="178">
        <f t="shared" si="7"/>
        <v>0</v>
      </c>
      <c r="BI214" s="178">
        <f t="shared" si="8"/>
        <v>0</v>
      </c>
      <c r="BJ214" s="14" t="s">
        <v>75</v>
      </c>
      <c r="BK214" s="178">
        <f t="shared" si="9"/>
        <v>0</v>
      </c>
      <c r="BL214" s="14" t="s">
        <v>116</v>
      </c>
      <c r="BM214" s="14" t="s">
        <v>389</v>
      </c>
    </row>
    <row r="215" spans="2:65" s="1" customFormat="1" ht="16.5" customHeight="1">
      <c r="B215" s="31"/>
      <c r="C215" s="167" t="s">
        <v>390</v>
      </c>
      <c r="D215" s="167" t="s">
        <v>111</v>
      </c>
      <c r="E215" s="168" t="s">
        <v>391</v>
      </c>
      <c r="F215" s="169" t="s">
        <v>392</v>
      </c>
      <c r="G215" s="170" t="s">
        <v>235</v>
      </c>
      <c r="H215" s="171">
        <v>1</v>
      </c>
      <c r="I215" s="172"/>
      <c r="J215" s="173">
        <f t="shared" si="0"/>
        <v>0</v>
      </c>
      <c r="K215" s="169" t="s">
        <v>1</v>
      </c>
      <c r="L215" s="35"/>
      <c r="M215" s="174" t="s">
        <v>1</v>
      </c>
      <c r="N215" s="175" t="s">
        <v>41</v>
      </c>
      <c r="O215" s="57"/>
      <c r="P215" s="176">
        <f t="shared" si="1"/>
        <v>0</v>
      </c>
      <c r="Q215" s="176">
        <v>0</v>
      </c>
      <c r="R215" s="176">
        <f t="shared" si="2"/>
        <v>0</v>
      </c>
      <c r="S215" s="176">
        <v>0</v>
      </c>
      <c r="T215" s="177">
        <f t="shared" si="3"/>
        <v>0</v>
      </c>
      <c r="AR215" s="14" t="s">
        <v>116</v>
      </c>
      <c r="AT215" s="14" t="s">
        <v>111</v>
      </c>
      <c r="AU215" s="14" t="s">
        <v>77</v>
      </c>
      <c r="AY215" s="14" t="s">
        <v>109</v>
      </c>
      <c r="BE215" s="178">
        <f t="shared" si="4"/>
        <v>0</v>
      </c>
      <c r="BF215" s="178">
        <f t="shared" si="5"/>
        <v>0</v>
      </c>
      <c r="BG215" s="178">
        <f t="shared" si="6"/>
        <v>0</v>
      </c>
      <c r="BH215" s="178">
        <f t="shared" si="7"/>
        <v>0</v>
      </c>
      <c r="BI215" s="178">
        <f t="shared" si="8"/>
        <v>0</v>
      </c>
      <c r="BJ215" s="14" t="s">
        <v>75</v>
      </c>
      <c r="BK215" s="178">
        <f t="shared" si="9"/>
        <v>0</v>
      </c>
      <c r="BL215" s="14" t="s">
        <v>116</v>
      </c>
      <c r="BM215" s="14" t="s">
        <v>393</v>
      </c>
    </row>
    <row r="216" spans="2:65" s="1" customFormat="1" ht="16.5" customHeight="1">
      <c r="B216" s="31"/>
      <c r="C216" s="202" t="s">
        <v>394</v>
      </c>
      <c r="D216" s="202" t="s">
        <v>177</v>
      </c>
      <c r="E216" s="203" t="s">
        <v>395</v>
      </c>
      <c r="F216" s="204" t="s">
        <v>396</v>
      </c>
      <c r="G216" s="205" t="s">
        <v>235</v>
      </c>
      <c r="H216" s="206">
        <v>1</v>
      </c>
      <c r="I216" s="207"/>
      <c r="J216" s="208">
        <f t="shared" si="0"/>
        <v>0</v>
      </c>
      <c r="K216" s="204" t="s">
        <v>1</v>
      </c>
      <c r="L216" s="209"/>
      <c r="M216" s="210" t="s">
        <v>1</v>
      </c>
      <c r="N216" s="211" t="s">
        <v>41</v>
      </c>
      <c r="O216" s="57"/>
      <c r="P216" s="176">
        <f t="shared" si="1"/>
        <v>0</v>
      </c>
      <c r="Q216" s="176">
        <v>0.4</v>
      </c>
      <c r="R216" s="176">
        <f t="shared" si="2"/>
        <v>0.4</v>
      </c>
      <c r="S216" s="176">
        <v>0</v>
      </c>
      <c r="T216" s="177">
        <f t="shared" si="3"/>
        <v>0</v>
      </c>
      <c r="AR216" s="14" t="s">
        <v>150</v>
      </c>
      <c r="AT216" s="14" t="s">
        <v>177</v>
      </c>
      <c r="AU216" s="14" t="s">
        <v>77</v>
      </c>
      <c r="AY216" s="14" t="s">
        <v>109</v>
      </c>
      <c r="BE216" s="178">
        <f t="shared" si="4"/>
        <v>0</v>
      </c>
      <c r="BF216" s="178">
        <f t="shared" si="5"/>
        <v>0</v>
      </c>
      <c r="BG216" s="178">
        <f t="shared" si="6"/>
        <v>0</v>
      </c>
      <c r="BH216" s="178">
        <f t="shared" si="7"/>
        <v>0</v>
      </c>
      <c r="BI216" s="178">
        <f t="shared" si="8"/>
        <v>0</v>
      </c>
      <c r="BJ216" s="14" t="s">
        <v>75</v>
      </c>
      <c r="BK216" s="178">
        <f t="shared" si="9"/>
        <v>0</v>
      </c>
      <c r="BL216" s="14" t="s">
        <v>116</v>
      </c>
      <c r="BM216" s="14" t="s">
        <v>397</v>
      </c>
    </row>
    <row r="217" spans="2:65" s="1" customFormat="1" ht="16.5" customHeight="1">
      <c r="B217" s="31"/>
      <c r="C217" s="167" t="s">
        <v>398</v>
      </c>
      <c r="D217" s="167" t="s">
        <v>111</v>
      </c>
      <c r="E217" s="168" t="s">
        <v>399</v>
      </c>
      <c r="F217" s="169" t="s">
        <v>400</v>
      </c>
      <c r="G217" s="170" t="s">
        <v>114</v>
      </c>
      <c r="H217" s="171">
        <v>9.942</v>
      </c>
      <c r="I217" s="172"/>
      <c r="J217" s="173">
        <f t="shared" si="0"/>
        <v>0</v>
      </c>
      <c r="K217" s="169" t="s">
        <v>115</v>
      </c>
      <c r="L217" s="35"/>
      <c r="M217" s="174" t="s">
        <v>1</v>
      </c>
      <c r="N217" s="175" t="s">
        <v>41</v>
      </c>
      <c r="O217" s="57"/>
      <c r="P217" s="176">
        <f t="shared" si="1"/>
        <v>0</v>
      </c>
      <c r="Q217" s="176">
        <v>0</v>
      </c>
      <c r="R217" s="176">
        <f t="shared" si="2"/>
        <v>0</v>
      </c>
      <c r="S217" s="176">
        <v>2.2</v>
      </c>
      <c r="T217" s="177">
        <f t="shared" si="3"/>
        <v>21.872400000000003</v>
      </c>
      <c r="AR217" s="14" t="s">
        <v>116</v>
      </c>
      <c r="AT217" s="14" t="s">
        <v>111</v>
      </c>
      <c r="AU217" s="14" t="s">
        <v>77</v>
      </c>
      <c r="AY217" s="14" t="s">
        <v>109</v>
      </c>
      <c r="BE217" s="178">
        <f t="shared" si="4"/>
        <v>0</v>
      </c>
      <c r="BF217" s="178">
        <f t="shared" si="5"/>
        <v>0</v>
      </c>
      <c r="BG217" s="178">
        <f t="shared" si="6"/>
        <v>0</v>
      </c>
      <c r="BH217" s="178">
        <f t="shared" si="7"/>
        <v>0</v>
      </c>
      <c r="BI217" s="178">
        <f t="shared" si="8"/>
        <v>0</v>
      </c>
      <c r="BJ217" s="14" t="s">
        <v>75</v>
      </c>
      <c r="BK217" s="178">
        <f t="shared" si="9"/>
        <v>0</v>
      </c>
      <c r="BL217" s="14" t="s">
        <v>116</v>
      </c>
      <c r="BM217" s="14" t="s">
        <v>401</v>
      </c>
    </row>
    <row r="218" spans="2:51" s="11" customFormat="1" ht="12">
      <c r="B218" s="179"/>
      <c r="C218" s="180"/>
      <c r="D218" s="181" t="s">
        <v>118</v>
      </c>
      <c r="E218" s="182" t="s">
        <v>1</v>
      </c>
      <c r="F218" s="183" t="s">
        <v>402</v>
      </c>
      <c r="G218" s="180"/>
      <c r="H218" s="184">
        <v>4.374</v>
      </c>
      <c r="I218" s="185"/>
      <c r="J218" s="180"/>
      <c r="K218" s="180"/>
      <c r="L218" s="186"/>
      <c r="M218" s="187"/>
      <c r="N218" s="188"/>
      <c r="O218" s="188"/>
      <c r="P218" s="188"/>
      <c r="Q218" s="188"/>
      <c r="R218" s="188"/>
      <c r="S218" s="188"/>
      <c r="T218" s="189"/>
      <c r="AT218" s="190" t="s">
        <v>118</v>
      </c>
      <c r="AU218" s="190" t="s">
        <v>77</v>
      </c>
      <c r="AV218" s="11" t="s">
        <v>77</v>
      </c>
      <c r="AW218" s="11" t="s">
        <v>32</v>
      </c>
      <c r="AX218" s="11" t="s">
        <v>70</v>
      </c>
      <c r="AY218" s="190" t="s">
        <v>109</v>
      </c>
    </row>
    <row r="219" spans="2:51" s="11" customFormat="1" ht="12">
      <c r="B219" s="179"/>
      <c r="C219" s="180"/>
      <c r="D219" s="181" t="s">
        <v>118</v>
      </c>
      <c r="E219" s="182" t="s">
        <v>1</v>
      </c>
      <c r="F219" s="183" t="s">
        <v>403</v>
      </c>
      <c r="G219" s="180"/>
      <c r="H219" s="184">
        <v>2.4</v>
      </c>
      <c r="I219" s="185"/>
      <c r="J219" s="180"/>
      <c r="K219" s="180"/>
      <c r="L219" s="186"/>
      <c r="M219" s="187"/>
      <c r="N219" s="188"/>
      <c r="O219" s="188"/>
      <c r="P219" s="188"/>
      <c r="Q219" s="188"/>
      <c r="R219" s="188"/>
      <c r="S219" s="188"/>
      <c r="T219" s="189"/>
      <c r="AT219" s="190" t="s">
        <v>118</v>
      </c>
      <c r="AU219" s="190" t="s">
        <v>77</v>
      </c>
      <c r="AV219" s="11" t="s">
        <v>77</v>
      </c>
      <c r="AW219" s="11" t="s">
        <v>32</v>
      </c>
      <c r="AX219" s="11" t="s">
        <v>70</v>
      </c>
      <c r="AY219" s="190" t="s">
        <v>109</v>
      </c>
    </row>
    <row r="220" spans="2:51" s="11" customFormat="1" ht="12">
      <c r="B220" s="179"/>
      <c r="C220" s="180"/>
      <c r="D220" s="181" t="s">
        <v>118</v>
      </c>
      <c r="E220" s="182" t="s">
        <v>1</v>
      </c>
      <c r="F220" s="183" t="s">
        <v>404</v>
      </c>
      <c r="G220" s="180"/>
      <c r="H220" s="184">
        <v>3.168</v>
      </c>
      <c r="I220" s="185"/>
      <c r="J220" s="180"/>
      <c r="K220" s="180"/>
      <c r="L220" s="186"/>
      <c r="M220" s="187"/>
      <c r="N220" s="188"/>
      <c r="O220" s="188"/>
      <c r="P220" s="188"/>
      <c r="Q220" s="188"/>
      <c r="R220" s="188"/>
      <c r="S220" s="188"/>
      <c r="T220" s="189"/>
      <c r="AT220" s="190" t="s">
        <v>118</v>
      </c>
      <c r="AU220" s="190" t="s">
        <v>77</v>
      </c>
      <c r="AV220" s="11" t="s">
        <v>77</v>
      </c>
      <c r="AW220" s="11" t="s">
        <v>32</v>
      </c>
      <c r="AX220" s="11" t="s">
        <v>70</v>
      </c>
      <c r="AY220" s="190" t="s">
        <v>109</v>
      </c>
    </row>
    <row r="221" spans="2:51" s="12" customFormat="1" ht="12">
      <c r="B221" s="191"/>
      <c r="C221" s="192"/>
      <c r="D221" s="181" t="s">
        <v>118</v>
      </c>
      <c r="E221" s="193" t="s">
        <v>1</v>
      </c>
      <c r="F221" s="194" t="s">
        <v>120</v>
      </c>
      <c r="G221" s="192"/>
      <c r="H221" s="195">
        <v>9.942</v>
      </c>
      <c r="I221" s="196"/>
      <c r="J221" s="192"/>
      <c r="K221" s="192"/>
      <c r="L221" s="197"/>
      <c r="M221" s="198"/>
      <c r="N221" s="199"/>
      <c r="O221" s="199"/>
      <c r="P221" s="199"/>
      <c r="Q221" s="199"/>
      <c r="R221" s="199"/>
      <c r="S221" s="199"/>
      <c r="T221" s="200"/>
      <c r="AT221" s="201" t="s">
        <v>118</v>
      </c>
      <c r="AU221" s="201" t="s">
        <v>77</v>
      </c>
      <c r="AV221" s="12" t="s">
        <v>116</v>
      </c>
      <c r="AW221" s="12" t="s">
        <v>32</v>
      </c>
      <c r="AX221" s="12" t="s">
        <v>75</v>
      </c>
      <c r="AY221" s="201" t="s">
        <v>109</v>
      </c>
    </row>
    <row r="222" spans="2:65" s="1" customFormat="1" ht="16.5" customHeight="1">
      <c r="B222" s="31"/>
      <c r="C222" s="167" t="s">
        <v>405</v>
      </c>
      <c r="D222" s="167" t="s">
        <v>111</v>
      </c>
      <c r="E222" s="168" t="s">
        <v>406</v>
      </c>
      <c r="F222" s="169" t="s">
        <v>407</v>
      </c>
      <c r="G222" s="170" t="s">
        <v>114</v>
      </c>
      <c r="H222" s="171">
        <v>4.125</v>
      </c>
      <c r="I222" s="172"/>
      <c r="J222" s="173">
        <f>ROUND(I222*H222,2)</f>
        <v>0</v>
      </c>
      <c r="K222" s="169" t="s">
        <v>115</v>
      </c>
      <c r="L222" s="35"/>
      <c r="M222" s="174" t="s">
        <v>1</v>
      </c>
      <c r="N222" s="175" t="s">
        <v>41</v>
      </c>
      <c r="O222" s="57"/>
      <c r="P222" s="176">
        <f>O222*H222</f>
        <v>0</v>
      </c>
      <c r="Q222" s="176">
        <v>0</v>
      </c>
      <c r="R222" s="176">
        <f>Q222*H222</f>
        <v>0</v>
      </c>
      <c r="S222" s="176">
        <v>2.6</v>
      </c>
      <c r="T222" s="177">
        <f>S222*H222</f>
        <v>10.725</v>
      </c>
      <c r="AR222" s="14" t="s">
        <v>116</v>
      </c>
      <c r="AT222" s="14" t="s">
        <v>111</v>
      </c>
      <c r="AU222" s="14" t="s">
        <v>77</v>
      </c>
      <c r="AY222" s="14" t="s">
        <v>109</v>
      </c>
      <c r="BE222" s="178">
        <f>IF(N222="základní",J222,0)</f>
        <v>0</v>
      </c>
      <c r="BF222" s="178">
        <f>IF(N222="snížená",J222,0)</f>
        <v>0</v>
      </c>
      <c r="BG222" s="178">
        <f>IF(N222="zákl. přenesená",J222,0)</f>
        <v>0</v>
      </c>
      <c r="BH222" s="178">
        <f>IF(N222="sníž. přenesená",J222,0)</f>
        <v>0</v>
      </c>
      <c r="BI222" s="178">
        <f>IF(N222="nulová",J222,0)</f>
        <v>0</v>
      </c>
      <c r="BJ222" s="14" t="s">
        <v>75</v>
      </c>
      <c r="BK222" s="178">
        <f>ROUND(I222*H222,2)</f>
        <v>0</v>
      </c>
      <c r="BL222" s="14" t="s">
        <v>116</v>
      </c>
      <c r="BM222" s="14" t="s">
        <v>408</v>
      </c>
    </row>
    <row r="223" spans="2:51" s="11" customFormat="1" ht="12">
      <c r="B223" s="179"/>
      <c r="C223" s="180"/>
      <c r="D223" s="181" t="s">
        <v>118</v>
      </c>
      <c r="E223" s="182" t="s">
        <v>1</v>
      </c>
      <c r="F223" s="183" t="s">
        <v>409</v>
      </c>
      <c r="G223" s="180"/>
      <c r="H223" s="184">
        <v>4.125</v>
      </c>
      <c r="I223" s="185"/>
      <c r="J223" s="180"/>
      <c r="K223" s="180"/>
      <c r="L223" s="186"/>
      <c r="M223" s="187"/>
      <c r="N223" s="188"/>
      <c r="O223" s="188"/>
      <c r="P223" s="188"/>
      <c r="Q223" s="188"/>
      <c r="R223" s="188"/>
      <c r="S223" s="188"/>
      <c r="T223" s="189"/>
      <c r="AT223" s="190" t="s">
        <v>118</v>
      </c>
      <c r="AU223" s="190" t="s">
        <v>77</v>
      </c>
      <c r="AV223" s="11" t="s">
        <v>77</v>
      </c>
      <c r="AW223" s="11" t="s">
        <v>32</v>
      </c>
      <c r="AX223" s="11" t="s">
        <v>70</v>
      </c>
      <c r="AY223" s="190" t="s">
        <v>109</v>
      </c>
    </row>
    <row r="224" spans="2:51" s="12" customFormat="1" ht="12">
      <c r="B224" s="191"/>
      <c r="C224" s="192"/>
      <c r="D224" s="181" t="s">
        <v>118</v>
      </c>
      <c r="E224" s="193" t="s">
        <v>1</v>
      </c>
      <c r="F224" s="194" t="s">
        <v>120</v>
      </c>
      <c r="G224" s="192"/>
      <c r="H224" s="195">
        <v>4.125</v>
      </c>
      <c r="I224" s="196"/>
      <c r="J224" s="192"/>
      <c r="K224" s="192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118</v>
      </c>
      <c r="AU224" s="201" t="s">
        <v>77</v>
      </c>
      <c r="AV224" s="12" t="s">
        <v>116</v>
      </c>
      <c r="AW224" s="12" t="s">
        <v>32</v>
      </c>
      <c r="AX224" s="12" t="s">
        <v>75</v>
      </c>
      <c r="AY224" s="201" t="s">
        <v>109</v>
      </c>
    </row>
    <row r="225" spans="2:63" s="10" customFormat="1" ht="22.9" customHeight="1">
      <c r="B225" s="151"/>
      <c r="C225" s="152"/>
      <c r="D225" s="153" t="s">
        <v>69</v>
      </c>
      <c r="E225" s="165" t="s">
        <v>410</v>
      </c>
      <c r="F225" s="165" t="s">
        <v>411</v>
      </c>
      <c r="G225" s="152"/>
      <c r="H225" s="152"/>
      <c r="I225" s="155"/>
      <c r="J225" s="166">
        <f>BK225</f>
        <v>0</v>
      </c>
      <c r="K225" s="152"/>
      <c r="L225" s="157"/>
      <c r="M225" s="158"/>
      <c r="N225" s="159"/>
      <c r="O225" s="159"/>
      <c r="P225" s="160">
        <f>SUM(P226:P230)</f>
        <v>0</v>
      </c>
      <c r="Q225" s="159"/>
      <c r="R225" s="160">
        <f>SUM(R226:R230)</f>
        <v>0</v>
      </c>
      <c r="S225" s="159"/>
      <c r="T225" s="161">
        <f>SUM(T226:T230)</f>
        <v>0</v>
      </c>
      <c r="AR225" s="162" t="s">
        <v>75</v>
      </c>
      <c r="AT225" s="163" t="s">
        <v>69</v>
      </c>
      <c r="AU225" s="163" t="s">
        <v>75</v>
      </c>
      <c r="AY225" s="162" t="s">
        <v>109</v>
      </c>
      <c r="BK225" s="164">
        <f>SUM(BK226:BK230)</f>
        <v>0</v>
      </c>
    </row>
    <row r="226" spans="2:65" s="1" customFormat="1" ht="16.5" customHeight="1">
      <c r="B226" s="31"/>
      <c r="C226" s="167" t="s">
        <v>412</v>
      </c>
      <c r="D226" s="167" t="s">
        <v>111</v>
      </c>
      <c r="E226" s="168" t="s">
        <v>413</v>
      </c>
      <c r="F226" s="169" t="s">
        <v>414</v>
      </c>
      <c r="G226" s="170" t="s">
        <v>153</v>
      </c>
      <c r="H226" s="171">
        <v>34.815</v>
      </c>
      <c r="I226" s="172"/>
      <c r="J226" s="173">
        <f>ROUND(I226*H226,2)</f>
        <v>0</v>
      </c>
      <c r="K226" s="169" t="s">
        <v>115</v>
      </c>
      <c r="L226" s="35"/>
      <c r="M226" s="174" t="s">
        <v>1</v>
      </c>
      <c r="N226" s="175" t="s">
        <v>41</v>
      </c>
      <c r="O226" s="57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AR226" s="14" t="s">
        <v>116</v>
      </c>
      <c r="AT226" s="14" t="s">
        <v>111</v>
      </c>
      <c r="AU226" s="14" t="s">
        <v>77</v>
      </c>
      <c r="AY226" s="14" t="s">
        <v>109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14" t="s">
        <v>75</v>
      </c>
      <c r="BK226" s="178">
        <f>ROUND(I226*H226,2)</f>
        <v>0</v>
      </c>
      <c r="BL226" s="14" t="s">
        <v>116</v>
      </c>
      <c r="BM226" s="14" t="s">
        <v>415</v>
      </c>
    </row>
    <row r="227" spans="2:65" s="1" customFormat="1" ht="16.5" customHeight="1">
      <c r="B227" s="31"/>
      <c r="C227" s="167" t="s">
        <v>416</v>
      </c>
      <c r="D227" s="167" t="s">
        <v>111</v>
      </c>
      <c r="E227" s="168" t="s">
        <v>417</v>
      </c>
      <c r="F227" s="169" t="s">
        <v>418</v>
      </c>
      <c r="G227" s="170" t="s">
        <v>153</v>
      </c>
      <c r="H227" s="171">
        <v>348.15</v>
      </c>
      <c r="I227" s="172"/>
      <c r="J227" s="173">
        <f>ROUND(I227*H227,2)</f>
        <v>0</v>
      </c>
      <c r="K227" s="169" t="s">
        <v>115</v>
      </c>
      <c r="L227" s="35"/>
      <c r="M227" s="174" t="s">
        <v>1</v>
      </c>
      <c r="N227" s="175" t="s">
        <v>41</v>
      </c>
      <c r="O227" s="57"/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AR227" s="14" t="s">
        <v>116</v>
      </c>
      <c r="AT227" s="14" t="s">
        <v>111</v>
      </c>
      <c r="AU227" s="14" t="s">
        <v>77</v>
      </c>
      <c r="AY227" s="14" t="s">
        <v>109</v>
      </c>
      <c r="BE227" s="178">
        <f>IF(N227="základní",J227,0)</f>
        <v>0</v>
      </c>
      <c r="BF227" s="178">
        <f>IF(N227="snížená",J227,0)</f>
        <v>0</v>
      </c>
      <c r="BG227" s="178">
        <f>IF(N227="zákl. přenesená",J227,0)</f>
        <v>0</v>
      </c>
      <c r="BH227" s="178">
        <f>IF(N227="sníž. přenesená",J227,0)</f>
        <v>0</v>
      </c>
      <c r="BI227" s="178">
        <f>IF(N227="nulová",J227,0)</f>
        <v>0</v>
      </c>
      <c r="BJ227" s="14" t="s">
        <v>75</v>
      </c>
      <c r="BK227" s="178">
        <f>ROUND(I227*H227,2)</f>
        <v>0</v>
      </c>
      <c r="BL227" s="14" t="s">
        <v>116</v>
      </c>
      <c r="BM227" s="14" t="s">
        <v>419</v>
      </c>
    </row>
    <row r="228" spans="2:51" s="11" customFormat="1" ht="12">
      <c r="B228" s="179"/>
      <c r="C228" s="180"/>
      <c r="D228" s="181" t="s">
        <v>118</v>
      </c>
      <c r="E228" s="180"/>
      <c r="F228" s="183" t="s">
        <v>420</v>
      </c>
      <c r="G228" s="180"/>
      <c r="H228" s="184">
        <v>348.15</v>
      </c>
      <c r="I228" s="185"/>
      <c r="J228" s="180"/>
      <c r="K228" s="180"/>
      <c r="L228" s="186"/>
      <c r="M228" s="187"/>
      <c r="N228" s="188"/>
      <c r="O228" s="188"/>
      <c r="P228" s="188"/>
      <c r="Q228" s="188"/>
      <c r="R228" s="188"/>
      <c r="S228" s="188"/>
      <c r="T228" s="189"/>
      <c r="AT228" s="190" t="s">
        <v>118</v>
      </c>
      <c r="AU228" s="190" t="s">
        <v>77</v>
      </c>
      <c r="AV228" s="11" t="s">
        <v>77</v>
      </c>
      <c r="AW228" s="11" t="s">
        <v>4</v>
      </c>
      <c r="AX228" s="11" t="s">
        <v>75</v>
      </c>
      <c r="AY228" s="190" t="s">
        <v>109</v>
      </c>
    </row>
    <row r="229" spans="2:65" s="1" customFormat="1" ht="16.5" customHeight="1">
      <c r="B229" s="31"/>
      <c r="C229" s="167" t="s">
        <v>421</v>
      </c>
      <c r="D229" s="167" t="s">
        <v>111</v>
      </c>
      <c r="E229" s="168" t="s">
        <v>422</v>
      </c>
      <c r="F229" s="169" t="s">
        <v>423</v>
      </c>
      <c r="G229" s="170" t="s">
        <v>153</v>
      </c>
      <c r="H229" s="171">
        <v>34.815</v>
      </c>
      <c r="I229" s="172"/>
      <c r="J229" s="173">
        <f>ROUND(I229*H229,2)</f>
        <v>0</v>
      </c>
      <c r="K229" s="169" t="s">
        <v>115</v>
      </c>
      <c r="L229" s="35"/>
      <c r="M229" s="174" t="s">
        <v>1</v>
      </c>
      <c r="N229" s="175" t="s">
        <v>41</v>
      </c>
      <c r="O229" s="57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AR229" s="14" t="s">
        <v>116</v>
      </c>
      <c r="AT229" s="14" t="s">
        <v>111</v>
      </c>
      <c r="AU229" s="14" t="s">
        <v>77</v>
      </c>
      <c r="AY229" s="14" t="s">
        <v>109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4" t="s">
        <v>75</v>
      </c>
      <c r="BK229" s="178">
        <f>ROUND(I229*H229,2)</f>
        <v>0</v>
      </c>
      <c r="BL229" s="14" t="s">
        <v>116</v>
      </c>
      <c r="BM229" s="14" t="s">
        <v>424</v>
      </c>
    </row>
    <row r="230" spans="2:65" s="1" customFormat="1" ht="16.5" customHeight="1">
      <c r="B230" s="31"/>
      <c r="C230" s="167" t="s">
        <v>425</v>
      </c>
      <c r="D230" s="167" t="s">
        <v>111</v>
      </c>
      <c r="E230" s="168" t="s">
        <v>426</v>
      </c>
      <c r="F230" s="169" t="s">
        <v>427</v>
      </c>
      <c r="G230" s="170" t="s">
        <v>153</v>
      </c>
      <c r="H230" s="171">
        <v>34.815</v>
      </c>
      <c r="I230" s="172"/>
      <c r="J230" s="173">
        <f>ROUND(I230*H230,2)</f>
        <v>0</v>
      </c>
      <c r="K230" s="169" t="s">
        <v>115</v>
      </c>
      <c r="L230" s="35"/>
      <c r="M230" s="174" t="s">
        <v>1</v>
      </c>
      <c r="N230" s="175" t="s">
        <v>41</v>
      </c>
      <c r="O230" s="57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AR230" s="14" t="s">
        <v>116</v>
      </c>
      <c r="AT230" s="14" t="s">
        <v>111</v>
      </c>
      <c r="AU230" s="14" t="s">
        <v>77</v>
      </c>
      <c r="AY230" s="14" t="s">
        <v>109</v>
      </c>
      <c r="BE230" s="178">
        <f>IF(N230="základní",J230,0)</f>
        <v>0</v>
      </c>
      <c r="BF230" s="178">
        <f>IF(N230="snížená",J230,0)</f>
        <v>0</v>
      </c>
      <c r="BG230" s="178">
        <f>IF(N230="zákl. přenesená",J230,0)</f>
        <v>0</v>
      </c>
      <c r="BH230" s="178">
        <f>IF(N230="sníž. přenesená",J230,0)</f>
        <v>0</v>
      </c>
      <c r="BI230" s="178">
        <f>IF(N230="nulová",J230,0)</f>
        <v>0</v>
      </c>
      <c r="BJ230" s="14" t="s">
        <v>75</v>
      </c>
      <c r="BK230" s="178">
        <f>ROUND(I230*H230,2)</f>
        <v>0</v>
      </c>
      <c r="BL230" s="14" t="s">
        <v>116</v>
      </c>
      <c r="BM230" s="14" t="s">
        <v>428</v>
      </c>
    </row>
    <row r="231" spans="2:63" s="10" customFormat="1" ht="22.9" customHeight="1">
      <c r="B231" s="151"/>
      <c r="C231" s="152"/>
      <c r="D231" s="153" t="s">
        <v>69</v>
      </c>
      <c r="E231" s="165" t="s">
        <v>429</v>
      </c>
      <c r="F231" s="165" t="s">
        <v>430</v>
      </c>
      <c r="G231" s="152"/>
      <c r="H231" s="152"/>
      <c r="I231" s="155"/>
      <c r="J231" s="166">
        <f>BK231</f>
        <v>0</v>
      </c>
      <c r="K231" s="152"/>
      <c r="L231" s="157"/>
      <c r="M231" s="158"/>
      <c r="N231" s="159"/>
      <c r="O231" s="159"/>
      <c r="P231" s="160">
        <f>P232</f>
        <v>0</v>
      </c>
      <c r="Q231" s="159"/>
      <c r="R231" s="160">
        <f>R232</f>
        <v>0</v>
      </c>
      <c r="S231" s="159"/>
      <c r="T231" s="161">
        <f>T232</f>
        <v>0</v>
      </c>
      <c r="AR231" s="162" t="s">
        <v>75</v>
      </c>
      <c r="AT231" s="163" t="s">
        <v>69</v>
      </c>
      <c r="AU231" s="163" t="s">
        <v>75</v>
      </c>
      <c r="AY231" s="162" t="s">
        <v>109</v>
      </c>
      <c r="BK231" s="164">
        <f>BK232</f>
        <v>0</v>
      </c>
    </row>
    <row r="232" spans="2:65" s="1" customFormat="1" ht="16.5" customHeight="1">
      <c r="B232" s="31"/>
      <c r="C232" s="167" t="s">
        <v>431</v>
      </c>
      <c r="D232" s="167" t="s">
        <v>111</v>
      </c>
      <c r="E232" s="168" t="s">
        <v>432</v>
      </c>
      <c r="F232" s="169" t="s">
        <v>433</v>
      </c>
      <c r="G232" s="170" t="s">
        <v>153</v>
      </c>
      <c r="H232" s="171">
        <v>393.749</v>
      </c>
      <c r="I232" s="172"/>
      <c r="J232" s="173">
        <f>ROUND(I232*H232,2)</f>
        <v>0</v>
      </c>
      <c r="K232" s="169" t="s">
        <v>115</v>
      </c>
      <c r="L232" s="35"/>
      <c r="M232" s="174" t="s">
        <v>1</v>
      </c>
      <c r="N232" s="175" t="s">
        <v>41</v>
      </c>
      <c r="O232" s="57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AR232" s="14" t="s">
        <v>116</v>
      </c>
      <c r="AT232" s="14" t="s">
        <v>111</v>
      </c>
      <c r="AU232" s="14" t="s">
        <v>77</v>
      </c>
      <c r="AY232" s="14" t="s">
        <v>109</v>
      </c>
      <c r="BE232" s="178">
        <f>IF(N232="základní",J232,0)</f>
        <v>0</v>
      </c>
      <c r="BF232" s="178">
        <f>IF(N232="snížená",J232,0)</f>
        <v>0</v>
      </c>
      <c r="BG232" s="178">
        <f>IF(N232="zákl. přenesená",J232,0)</f>
        <v>0</v>
      </c>
      <c r="BH232" s="178">
        <f>IF(N232="sníž. přenesená",J232,0)</f>
        <v>0</v>
      </c>
      <c r="BI232" s="178">
        <f>IF(N232="nulová",J232,0)</f>
        <v>0</v>
      </c>
      <c r="BJ232" s="14" t="s">
        <v>75</v>
      </c>
      <c r="BK232" s="178">
        <f>ROUND(I232*H232,2)</f>
        <v>0</v>
      </c>
      <c r="BL232" s="14" t="s">
        <v>116</v>
      </c>
      <c r="BM232" s="14" t="s">
        <v>434</v>
      </c>
    </row>
    <row r="233" spans="2:63" s="10" customFormat="1" ht="25.9" customHeight="1">
      <c r="B233" s="151"/>
      <c r="C233" s="152"/>
      <c r="D233" s="153" t="s">
        <v>69</v>
      </c>
      <c r="E233" s="154" t="s">
        <v>435</v>
      </c>
      <c r="F233" s="154" t="s">
        <v>436</v>
      </c>
      <c r="G233" s="152"/>
      <c r="H233" s="152"/>
      <c r="I233" s="155"/>
      <c r="J233" s="156">
        <f>BK233</f>
        <v>0</v>
      </c>
      <c r="K233" s="152"/>
      <c r="L233" s="157"/>
      <c r="M233" s="158"/>
      <c r="N233" s="159"/>
      <c r="O233" s="159"/>
      <c r="P233" s="160">
        <f>P234</f>
        <v>0</v>
      </c>
      <c r="Q233" s="159"/>
      <c r="R233" s="160">
        <f>R234</f>
        <v>0</v>
      </c>
      <c r="S233" s="159"/>
      <c r="T233" s="161">
        <f>T234</f>
        <v>0</v>
      </c>
      <c r="AR233" s="162" t="s">
        <v>135</v>
      </c>
      <c r="AT233" s="163" t="s">
        <v>69</v>
      </c>
      <c r="AU233" s="163" t="s">
        <v>70</v>
      </c>
      <c r="AY233" s="162" t="s">
        <v>109</v>
      </c>
      <c r="BK233" s="164">
        <f>BK234</f>
        <v>0</v>
      </c>
    </row>
    <row r="234" spans="2:63" s="10" customFormat="1" ht="22.9" customHeight="1">
      <c r="B234" s="151"/>
      <c r="C234" s="152"/>
      <c r="D234" s="153" t="s">
        <v>69</v>
      </c>
      <c r="E234" s="165" t="s">
        <v>437</v>
      </c>
      <c r="F234" s="165" t="s">
        <v>438</v>
      </c>
      <c r="G234" s="152"/>
      <c r="H234" s="152"/>
      <c r="I234" s="155"/>
      <c r="J234" s="166">
        <f>BK234</f>
        <v>0</v>
      </c>
      <c r="K234" s="152"/>
      <c r="L234" s="157"/>
      <c r="M234" s="158"/>
      <c r="N234" s="159"/>
      <c r="O234" s="159"/>
      <c r="P234" s="160">
        <f>P235</f>
        <v>0</v>
      </c>
      <c r="Q234" s="159"/>
      <c r="R234" s="160">
        <f>R235</f>
        <v>0</v>
      </c>
      <c r="S234" s="159"/>
      <c r="T234" s="161">
        <f>T235</f>
        <v>0</v>
      </c>
      <c r="AR234" s="162" t="s">
        <v>135</v>
      </c>
      <c r="AT234" s="163" t="s">
        <v>69</v>
      </c>
      <c r="AU234" s="163" t="s">
        <v>75</v>
      </c>
      <c r="AY234" s="162" t="s">
        <v>109</v>
      </c>
      <c r="BK234" s="164">
        <f>BK235</f>
        <v>0</v>
      </c>
    </row>
    <row r="235" spans="2:65" s="1" customFormat="1" ht="16.5" customHeight="1">
      <c r="B235" s="31"/>
      <c r="C235" s="167" t="s">
        <v>439</v>
      </c>
      <c r="D235" s="167" t="s">
        <v>111</v>
      </c>
      <c r="E235" s="168" t="s">
        <v>440</v>
      </c>
      <c r="F235" s="169" t="s">
        <v>441</v>
      </c>
      <c r="G235" s="170" t="s">
        <v>442</v>
      </c>
      <c r="H235" s="171">
        <v>1</v>
      </c>
      <c r="I235" s="172"/>
      <c r="J235" s="173">
        <f>ROUND(I235*H235,2)</f>
        <v>0</v>
      </c>
      <c r="K235" s="169" t="s">
        <v>115</v>
      </c>
      <c r="L235" s="35"/>
      <c r="M235" s="212" t="s">
        <v>1</v>
      </c>
      <c r="N235" s="213" t="s">
        <v>41</v>
      </c>
      <c r="O235" s="214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AR235" s="14" t="s">
        <v>443</v>
      </c>
      <c r="AT235" s="14" t="s">
        <v>111</v>
      </c>
      <c r="AU235" s="14" t="s">
        <v>77</v>
      </c>
      <c r="AY235" s="14" t="s">
        <v>109</v>
      </c>
      <c r="BE235" s="178">
        <f>IF(N235="základní",J235,0)</f>
        <v>0</v>
      </c>
      <c r="BF235" s="178">
        <f>IF(N235="snížená",J235,0)</f>
        <v>0</v>
      </c>
      <c r="BG235" s="178">
        <f>IF(N235="zákl. přenesená",J235,0)</f>
        <v>0</v>
      </c>
      <c r="BH235" s="178">
        <f>IF(N235="sníž. přenesená",J235,0)</f>
        <v>0</v>
      </c>
      <c r="BI235" s="178">
        <f>IF(N235="nulová",J235,0)</f>
        <v>0</v>
      </c>
      <c r="BJ235" s="14" t="s">
        <v>75</v>
      </c>
      <c r="BK235" s="178">
        <f>ROUND(I235*H235,2)</f>
        <v>0</v>
      </c>
      <c r="BL235" s="14" t="s">
        <v>443</v>
      </c>
      <c r="BM235" s="14" t="s">
        <v>444</v>
      </c>
    </row>
    <row r="236" spans="2:12" s="1" customFormat="1" ht="6.95" customHeight="1">
      <c r="B236" s="43"/>
      <c r="C236" s="44"/>
      <c r="D236" s="44"/>
      <c r="E236" s="44"/>
      <c r="F236" s="44"/>
      <c r="G236" s="44"/>
      <c r="H236" s="44"/>
      <c r="I236" s="117"/>
      <c r="J236" s="44"/>
      <c r="K236" s="44"/>
      <c r="L236" s="35"/>
    </row>
  </sheetData>
  <sheetProtection algorithmName="SHA-512" hashValue="9XtGk0JOsh0ymhPqnROMDQ+ioAJVofYiuNScOpEn59TuUl8Z8zt3fja8fEliWhHsUZbEwYCJaOnlf/7Rr14wpQ==" saltValue="QO5K2JqNjY2+Ro/6Jxhm+ryFZ7DHwZwLOzRc4cO235PrrZ0wsjwgMomGmtmPeufYO2hdzK31nsQjh2v4pV2ygg==" spinCount="100000" sheet="1" objects="1" scenarios="1" formatColumns="0" formatRows="0" autoFilter="0"/>
  <autoFilter ref="C82:K235"/>
  <mergeCells count="6">
    <mergeCell ref="E75:H75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DESKTOP-G7PPC16\Martin</dc:creator>
  <cp:keywords/>
  <dc:description/>
  <cp:lastModifiedBy>handlirova</cp:lastModifiedBy>
  <dcterms:created xsi:type="dcterms:W3CDTF">2019-03-20T06:13:19Z</dcterms:created>
  <dcterms:modified xsi:type="dcterms:W3CDTF">2019-06-20T07:15:32Z</dcterms:modified>
  <cp:category/>
  <cp:version/>
  <cp:contentType/>
  <cp:contentStatus/>
</cp:coreProperties>
</file>